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ifei_li/Desktop/Trading/Adv Topics in Derv Pricing/"/>
    </mc:Choice>
  </mc:AlternateContent>
  <xr:revisionPtr revIDLastSave="0" documentId="13_ncr:1_{80ED6050-C7BE-284A-9DAF-AAC6B540343B}" xr6:coauthVersionLast="47" xr6:coauthVersionMax="47" xr10:uidLastSave="{00000000-0000-0000-0000-000000000000}"/>
  <bookViews>
    <workbookView xWindow="0" yWindow="500" windowWidth="25600" windowHeight="14520" activeTab="3" xr2:uid="{00000000-000D-0000-FFFF-FFFF00000000}"/>
  </bookViews>
  <sheets>
    <sheet name="DemoSheet" sheetId="1" r:id="rId1"/>
    <sheet name="DemoSheet_modified" sheetId="14" r:id="rId2"/>
    <sheet name="StockPricePaths" sheetId="4" r:id="rId3"/>
    <sheet name="1" sheetId="24" r:id="rId4"/>
    <sheet name="path1" sheetId="29" r:id="rId5"/>
    <sheet name="2" sheetId="26" r:id="rId6"/>
    <sheet name="3" sheetId="27" r:id="rId7"/>
    <sheet name="4" sheetId="2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29" l="1"/>
  <c r="M51" i="29"/>
  <c r="B10" i="29"/>
  <c r="B10" i="14"/>
  <c r="B11" i="14"/>
  <c r="K52" i="29"/>
  <c r="J52" i="29"/>
  <c r="K51" i="29"/>
  <c r="J51" i="29"/>
  <c r="K50" i="29"/>
  <c r="J50" i="29"/>
  <c r="K49" i="29"/>
  <c r="J49" i="29"/>
  <c r="K48" i="29"/>
  <c r="J48" i="29"/>
  <c r="K47" i="29"/>
  <c r="J47" i="29"/>
  <c r="K46" i="29"/>
  <c r="J46" i="29"/>
  <c r="K45" i="29"/>
  <c r="J45" i="29"/>
  <c r="K44" i="29"/>
  <c r="J44" i="29"/>
  <c r="K43" i="29"/>
  <c r="J43" i="29"/>
  <c r="K42" i="29"/>
  <c r="J42" i="29"/>
  <c r="K41" i="29"/>
  <c r="J41" i="29"/>
  <c r="K40" i="29"/>
  <c r="J40" i="29"/>
  <c r="K39" i="29"/>
  <c r="J39" i="29"/>
  <c r="K38" i="29"/>
  <c r="J38" i="29"/>
  <c r="K37" i="29"/>
  <c r="J37" i="29"/>
  <c r="K36" i="29"/>
  <c r="J36" i="29"/>
  <c r="K35" i="29"/>
  <c r="J35" i="29"/>
  <c r="K34" i="29"/>
  <c r="J34" i="29"/>
  <c r="K33" i="29"/>
  <c r="J33" i="29"/>
  <c r="K32" i="29"/>
  <c r="J32" i="29"/>
  <c r="K31" i="29"/>
  <c r="J31" i="29"/>
  <c r="K30" i="29"/>
  <c r="J30" i="29"/>
  <c r="K29" i="29"/>
  <c r="J29" i="29"/>
  <c r="M28" i="29"/>
  <c r="K28" i="29"/>
  <c r="J28" i="29"/>
  <c r="K27" i="29"/>
  <c r="J27" i="29"/>
  <c r="M26" i="29"/>
  <c r="K26" i="29"/>
  <c r="J26" i="29"/>
  <c r="K25" i="29"/>
  <c r="J25" i="29"/>
  <c r="M24" i="29"/>
  <c r="K24" i="29"/>
  <c r="J24" i="29"/>
  <c r="K23" i="29"/>
  <c r="J23" i="29"/>
  <c r="M22" i="29"/>
  <c r="K22" i="29"/>
  <c r="J22" i="29"/>
  <c r="K21" i="29"/>
  <c r="J21" i="29"/>
  <c r="M20" i="29"/>
  <c r="K20" i="29"/>
  <c r="J20" i="29"/>
  <c r="K19" i="29"/>
  <c r="J19" i="29"/>
  <c r="K18" i="29"/>
  <c r="J18" i="29"/>
  <c r="K17" i="29"/>
  <c r="J17" i="29"/>
  <c r="K16" i="29"/>
  <c r="J16" i="29"/>
  <c r="K15" i="29"/>
  <c r="J15" i="29"/>
  <c r="K14" i="29"/>
  <c r="J14" i="29"/>
  <c r="K13" i="29"/>
  <c r="J13" i="29"/>
  <c r="K12" i="29"/>
  <c r="J12" i="29"/>
  <c r="K11" i="29"/>
  <c r="J11" i="29"/>
  <c r="K10" i="29"/>
  <c r="J10" i="29"/>
  <c r="L9" i="29"/>
  <c r="K9" i="29"/>
  <c r="J9" i="29"/>
  <c r="K8" i="29"/>
  <c r="J8" i="29"/>
  <c r="L7" i="29"/>
  <c r="K7" i="29"/>
  <c r="J7" i="29"/>
  <c r="K6" i="29"/>
  <c r="J6" i="29"/>
  <c r="K5" i="29"/>
  <c r="J5" i="29"/>
  <c r="K4" i="29"/>
  <c r="J4" i="29"/>
  <c r="K3" i="29"/>
  <c r="J3" i="29"/>
  <c r="K2" i="29"/>
  <c r="J2" i="29"/>
  <c r="J53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2" i="14"/>
  <c r="G2" i="14"/>
  <c r="H2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9" i="14"/>
  <c r="O10" i="14"/>
  <c r="O11" i="14"/>
  <c r="O12" i="14"/>
  <c r="O13" i="14"/>
  <c r="O14" i="14"/>
  <c r="O15" i="14"/>
  <c r="O16" i="14"/>
  <c r="O17" i="14"/>
  <c r="O18" i="14"/>
  <c r="O19" i="14"/>
  <c r="O3" i="14"/>
  <c r="O4" i="14"/>
  <c r="O5" i="14"/>
  <c r="O6" i="14"/>
  <c r="O7" i="14"/>
  <c r="O8" i="14"/>
  <c r="O2" i="14"/>
  <c r="M2" i="24"/>
  <c r="L2" i="24"/>
  <c r="E2" i="28"/>
  <c r="M52" i="28"/>
  <c r="L52" i="28"/>
  <c r="K52" i="28"/>
  <c r="J52" i="28"/>
  <c r="J53" i="28" s="1"/>
  <c r="M51" i="28"/>
  <c r="L51" i="28"/>
  <c r="K51" i="28"/>
  <c r="J51" i="28"/>
  <c r="M50" i="28"/>
  <c r="L50" i="28"/>
  <c r="K50" i="28"/>
  <c r="J50" i="28"/>
  <c r="M49" i="28"/>
  <c r="L49" i="28"/>
  <c r="K49" i="28"/>
  <c r="J49" i="28"/>
  <c r="M48" i="28"/>
  <c r="L48" i="28"/>
  <c r="K48" i="28"/>
  <c r="J48" i="28"/>
  <c r="M47" i="28"/>
  <c r="L47" i="28"/>
  <c r="K47" i="28"/>
  <c r="J47" i="28"/>
  <c r="M46" i="28"/>
  <c r="L46" i="28"/>
  <c r="K46" i="28"/>
  <c r="J46" i="28"/>
  <c r="M45" i="28"/>
  <c r="L45" i="28"/>
  <c r="K45" i="28"/>
  <c r="J45" i="28"/>
  <c r="M44" i="28"/>
  <c r="L44" i="28"/>
  <c r="K44" i="28"/>
  <c r="J44" i="28"/>
  <c r="M43" i="28"/>
  <c r="L43" i="28"/>
  <c r="K43" i="28"/>
  <c r="J43" i="28"/>
  <c r="M42" i="28"/>
  <c r="L42" i="28"/>
  <c r="K42" i="28"/>
  <c r="N42" i="28" s="1"/>
  <c r="J42" i="28"/>
  <c r="M41" i="28"/>
  <c r="L41" i="28"/>
  <c r="K41" i="28"/>
  <c r="J41" i="28"/>
  <c r="M40" i="28"/>
  <c r="L40" i="28"/>
  <c r="K40" i="28"/>
  <c r="N40" i="28" s="1"/>
  <c r="J40" i="28"/>
  <c r="M39" i="28"/>
  <c r="L39" i="28"/>
  <c r="K39" i="28"/>
  <c r="J39" i="28"/>
  <c r="M38" i="28"/>
  <c r="L38" i="28"/>
  <c r="K38" i="28"/>
  <c r="N38" i="28" s="1"/>
  <c r="P38" i="28" s="1"/>
  <c r="J38" i="28"/>
  <c r="M37" i="28"/>
  <c r="L37" i="28"/>
  <c r="K37" i="28"/>
  <c r="J37" i="28"/>
  <c r="M36" i="28"/>
  <c r="L36" i="28"/>
  <c r="K36" i="28"/>
  <c r="J36" i="28"/>
  <c r="M35" i="28"/>
  <c r="N35" i="28" s="1"/>
  <c r="L35" i="28"/>
  <c r="K35" i="28"/>
  <c r="J35" i="28"/>
  <c r="M34" i="28"/>
  <c r="L34" i="28"/>
  <c r="K34" i="28"/>
  <c r="J34" i="28"/>
  <c r="M33" i="28"/>
  <c r="L33" i="28"/>
  <c r="K33" i="28"/>
  <c r="J33" i="28"/>
  <c r="M32" i="28"/>
  <c r="L32" i="28"/>
  <c r="K32" i="28"/>
  <c r="N32" i="28" s="1"/>
  <c r="J32" i="28"/>
  <c r="M31" i="28"/>
  <c r="L31" i="28"/>
  <c r="K31" i="28"/>
  <c r="J31" i="28"/>
  <c r="M30" i="28"/>
  <c r="L30" i="28"/>
  <c r="K30" i="28"/>
  <c r="N30" i="28" s="1"/>
  <c r="J30" i="28"/>
  <c r="N29" i="28"/>
  <c r="P29" i="28" s="1"/>
  <c r="M29" i="28"/>
  <c r="L29" i="28"/>
  <c r="K29" i="28"/>
  <c r="J29" i="28"/>
  <c r="M28" i="28"/>
  <c r="L28" i="28"/>
  <c r="K28" i="28"/>
  <c r="J28" i="28"/>
  <c r="M27" i="28"/>
  <c r="L27" i="28"/>
  <c r="K27" i="28"/>
  <c r="J27" i="28"/>
  <c r="M26" i="28"/>
  <c r="L26" i="28"/>
  <c r="K26" i="28"/>
  <c r="J26" i="28"/>
  <c r="M25" i="28"/>
  <c r="L25" i="28"/>
  <c r="K25" i="28"/>
  <c r="J25" i="28"/>
  <c r="M24" i="28"/>
  <c r="L24" i="28"/>
  <c r="K24" i="28"/>
  <c r="J24" i="28"/>
  <c r="M23" i="28"/>
  <c r="L23" i="28"/>
  <c r="K23" i="28"/>
  <c r="N23" i="28" s="1"/>
  <c r="J23" i="28"/>
  <c r="M22" i="28"/>
  <c r="L22" i="28"/>
  <c r="K22" i="28"/>
  <c r="J22" i="28"/>
  <c r="M21" i="28"/>
  <c r="L21" i="28"/>
  <c r="K21" i="28"/>
  <c r="N21" i="28" s="1"/>
  <c r="P21" i="28" s="1"/>
  <c r="J21" i="28"/>
  <c r="M20" i="28"/>
  <c r="L20" i="28"/>
  <c r="K20" i="28"/>
  <c r="J20" i="28"/>
  <c r="M19" i="28"/>
  <c r="L19" i="28"/>
  <c r="K19" i="28"/>
  <c r="J19" i="28"/>
  <c r="M18" i="28"/>
  <c r="L18" i="28"/>
  <c r="K18" i="28"/>
  <c r="J18" i="28"/>
  <c r="M17" i="28"/>
  <c r="L17" i="28"/>
  <c r="K17" i="28"/>
  <c r="N17" i="28" s="1"/>
  <c r="J17" i="28"/>
  <c r="M16" i="28"/>
  <c r="L16" i="28"/>
  <c r="K16" i="28"/>
  <c r="J16" i="28"/>
  <c r="M15" i="28"/>
  <c r="L15" i="28"/>
  <c r="K15" i="28"/>
  <c r="J15" i="28"/>
  <c r="M14" i="28"/>
  <c r="L14" i="28"/>
  <c r="K14" i="28"/>
  <c r="J14" i="28"/>
  <c r="M13" i="28"/>
  <c r="L13" i="28"/>
  <c r="K13" i="28"/>
  <c r="J13" i="28"/>
  <c r="M12" i="28"/>
  <c r="L12" i="28"/>
  <c r="K12" i="28"/>
  <c r="J12" i="28"/>
  <c r="M11" i="28"/>
  <c r="L11" i="28"/>
  <c r="K11" i="28"/>
  <c r="J11" i="28"/>
  <c r="M10" i="28"/>
  <c r="L10" i="28"/>
  <c r="N10" i="28" s="1"/>
  <c r="K10" i="28"/>
  <c r="J10" i="28"/>
  <c r="M9" i="28"/>
  <c r="L9" i="28"/>
  <c r="K9" i="28"/>
  <c r="J9" i="28"/>
  <c r="M8" i="28"/>
  <c r="L8" i="28"/>
  <c r="K8" i="28"/>
  <c r="J8" i="28"/>
  <c r="M7" i="28"/>
  <c r="L7" i="28"/>
  <c r="K7" i="28"/>
  <c r="J7" i="28"/>
  <c r="M6" i="28"/>
  <c r="L6" i="28"/>
  <c r="K6" i="28"/>
  <c r="J6" i="28"/>
  <c r="M5" i="28"/>
  <c r="L5" i="28"/>
  <c r="K5" i="28"/>
  <c r="N5" i="28" s="1"/>
  <c r="O5" i="28" s="1"/>
  <c r="Q5" i="28" s="1"/>
  <c r="J5" i="28"/>
  <c r="M4" i="28"/>
  <c r="L4" i="28"/>
  <c r="K4" i="28"/>
  <c r="J4" i="28"/>
  <c r="M3" i="28"/>
  <c r="L3" i="28"/>
  <c r="K3" i="28"/>
  <c r="J3" i="28"/>
  <c r="M2" i="28"/>
  <c r="L2" i="28"/>
  <c r="K2" i="28"/>
  <c r="J2" i="28"/>
  <c r="M52" i="27"/>
  <c r="L52" i="27"/>
  <c r="K52" i="27"/>
  <c r="J52" i="27"/>
  <c r="J53" i="27" s="1"/>
  <c r="M51" i="27"/>
  <c r="L51" i="27"/>
  <c r="K51" i="27"/>
  <c r="J51" i="27"/>
  <c r="M50" i="27"/>
  <c r="L50" i="27"/>
  <c r="K50" i="27"/>
  <c r="J50" i="27"/>
  <c r="M49" i="27"/>
  <c r="L49" i="27"/>
  <c r="K49" i="27"/>
  <c r="J49" i="27"/>
  <c r="M48" i="27"/>
  <c r="L48" i="27"/>
  <c r="K48" i="27"/>
  <c r="J48" i="27"/>
  <c r="M47" i="27"/>
  <c r="L47" i="27"/>
  <c r="K47" i="27"/>
  <c r="J47" i="27"/>
  <c r="M46" i="27"/>
  <c r="L46" i="27"/>
  <c r="K46" i="27"/>
  <c r="J46" i="27"/>
  <c r="M45" i="27"/>
  <c r="L45" i="27"/>
  <c r="K45" i="27"/>
  <c r="J45" i="27"/>
  <c r="M44" i="27"/>
  <c r="L44" i="27"/>
  <c r="K44" i="27"/>
  <c r="J44" i="27"/>
  <c r="M43" i="27"/>
  <c r="L43" i="27"/>
  <c r="K43" i="27"/>
  <c r="J43" i="27"/>
  <c r="M42" i="27"/>
  <c r="L42" i="27"/>
  <c r="K42" i="27"/>
  <c r="J42" i="27"/>
  <c r="M41" i="27"/>
  <c r="L41" i="27"/>
  <c r="K41" i="27"/>
  <c r="J41" i="27"/>
  <c r="M40" i="27"/>
  <c r="L40" i="27"/>
  <c r="K40" i="27"/>
  <c r="J40" i="27"/>
  <c r="M39" i="27"/>
  <c r="L39" i="27"/>
  <c r="K39" i="27"/>
  <c r="J39" i="27"/>
  <c r="M38" i="27"/>
  <c r="L38" i="27"/>
  <c r="K38" i="27"/>
  <c r="J38" i="27"/>
  <c r="M37" i="27"/>
  <c r="L37" i="27"/>
  <c r="K37" i="27"/>
  <c r="J37" i="27"/>
  <c r="M36" i="27"/>
  <c r="L36" i="27"/>
  <c r="K36" i="27"/>
  <c r="J36" i="27"/>
  <c r="M35" i="27"/>
  <c r="L35" i="27"/>
  <c r="K35" i="27"/>
  <c r="J35" i="27"/>
  <c r="M34" i="27"/>
  <c r="L34" i="27"/>
  <c r="K34" i="27"/>
  <c r="J34" i="27"/>
  <c r="M33" i="27"/>
  <c r="L33" i="27"/>
  <c r="K33" i="27"/>
  <c r="J33" i="27"/>
  <c r="M32" i="27"/>
  <c r="L32" i="27"/>
  <c r="K32" i="27"/>
  <c r="J32" i="27"/>
  <c r="M31" i="27"/>
  <c r="L31" i="27"/>
  <c r="K31" i="27"/>
  <c r="J31" i="27"/>
  <c r="M30" i="27"/>
  <c r="L30" i="27"/>
  <c r="K30" i="27"/>
  <c r="J30" i="27"/>
  <c r="M29" i="27"/>
  <c r="L29" i="27"/>
  <c r="N29" i="27" s="1"/>
  <c r="P29" i="27" s="1"/>
  <c r="K29" i="27"/>
  <c r="J29" i="27"/>
  <c r="M28" i="27"/>
  <c r="L28" i="27"/>
  <c r="K28" i="27"/>
  <c r="J28" i="27"/>
  <c r="M27" i="27"/>
  <c r="L27" i="27"/>
  <c r="K27" i="27"/>
  <c r="J27" i="27"/>
  <c r="M26" i="27"/>
  <c r="L26" i="27"/>
  <c r="K26" i="27"/>
  <c r="J26" i="27"/>
  <c r="M25" i="27"/>
  <c r="L25" i="27"/>
  <c r="K25" i="27"/>
  <c r="J25" i="27"/>
  <c r="M24" i="27"/>
  <c r="L24" i="27"/>
  <c r="K24" i="27"/>
  <c r="J24" i="27"/>
  <c r="M23" i="27"/>
  <c r="L23" i="27"/>
  <c r="K23" i="27"/>
  <c r="J23" i="27"/>
  <c r="M22" i="27"/>
  <c r="L22" i="27"/>
  <c r="K22" i="27"/>
  <c r="J22" i="27"/>
  <c r="M21" i="27"/>
  <c r="L21" i="27"/>
  <c r="K21" i="27"/>
  <c r="J21" i="27"/>
  <c r="M20" i="27"/>
  <c r="L20" i="27"/>
  <c r="K20" i="27"/>
  <c r="J20" i="27"/>
  <c r="M19" i="27"/>
  <c r="L19" i="27"/>
  <c r="K19" i="27"/>
  <c r="J19" i="27"/>
  <c r="M18" i="27"/>
  <c r="L18" i="27"/>
  <c r="K18" i="27"/>
  <c r="J18" i="27"/>
  <c r="M17" i="27"/>
  <c r="L17" i="27"/>
  <c r="K17" i="27"/>
  <c r="J17" i="27"/>
  <c r="M16" i="27"/>
  <c r="L16" i="27"/>
  <c r="K16" i="27"/>
  <c r="J16" i="27"/>
  <c r="M15" i="27"/>
  <c r="L15" i="27"/>
  <c r="K15" i="27"/>
  <c r="J15" i="27"/>
  <c r="M14" i="27"/>
  <c r="L14" i="27"/>
  <c r="K14" i="27"/>
  <c r="J14" i="27"/>
  <c r="M13" i="27"/>
  <c r="L13" i="27"/>
  <c r="K13" i="27"/>
  <c r="J13" i="27"/>
  <c r="M12" i="27"/>
  <c r="L12" i="27"/>
  <c r="K12" i="27"/>
  <c r="J12" i="27"/>
  <c r="M11" i="27"/>
  <c r="L11" i="27"/>
  <c r="K11" i="27"/>
  <c r="J11" i="27"/>
  <c r="M10" i="27"/>
  <c r="L10" i="27"/>
  <c r="K10" i="27"/>
  <c r="J10" i="27"/>
  <c r="M9" i="27"/>
  <c r="L9" i="27"/>
  <c r="K9" i="27"/>
  <c r="J9" i="27"/>
  <c r="M8" i="27"/>
  <c r="L8" i="27"/>
  <c r="K8" i="27"/>
  <c r="J8" i="27"/>
  <c r="M7" i="27"/>
  <c r="L7" i="27"/>
  <c r="K7" i="27"/>
  <c r="J7" i="27"/>
  <c r="M6" i="27"/>
  <c r="L6" i="27"/>
  <c r="K6" i="27"/>
  <c r="J6" i="27"/>
  <c r="M5" i="27"/>
  <c r="L5" i="27"/>
  <c r="K5" i="27"/>
  <c r="J5" i="27"/>
  <c r="M4" i="27"/>
  <c r="L4" i="27"/>
  <c r="K4" i="27"/>
  <c r="J4" i="27"/>
  <c r="M3" i="27"/>
  <c r="L3" i="27"/>
  <c r="K3" i="27"/>
  <c r="J3" i="27"/>
  <c r="M2" i="27"/>
  <c r="L2" i="27"/>
  <c r="K2" i="27"/>
  <c r="J2" i="27"/>
  <c r="M52" i="26"/>
  <c r="L52" i="26"/>
  <c r="K52" i="26"/>
  <c r="N52" i="26" s="1"/>
  <c r="J52" i="26"/>
  <c r="J53" i="26" s="1"/>
  <c r="M51" i="26"/>
  <c r="L51" i="26"/>
  <c r="K51" i="26"/>
  <c r="J51" i="26"/>
  <c r="M50" i="26"/>
  <c r="L50" i="26"/>
  <c r="K50" i="26"/>
  <c r="N50" i="26" s="1"/>
  <c r="J50" i="26"/>
  <c r="M49" i="26"/>
  <c r="L49" i="26"/>
  <c r="K49" i="26"/>
  <c r="J49" i="26"/>
  <c r="M48" i="26"/>
  <c r="L48" i="26"/>
  <c r="K48" i="26"/>
  <c r="N48" i="26" s="1"/>
  <c r="J48" i="26"/>
  <c r="M47" i="26"/>
  <c r="L47" i="26"/>
  <c r="K47" i="26"/>
  <c r="J47" i="26"/>
  <c r="M46" i="26"/>
  <c r="L46" i="26"/>
  <c r="K46" i="26"/>
  <c r="N46" i="26" s="1"/>
  <c r="J46" i="26"/>
  <c r="M45" i="26"/>
  <c r="L45" i="26"/>
  <c r="K45" i="26"/>
  <c r="N45" i="26" s="1"/>
  <c r="P45" i="26" s="1"/>
  <c r="J45" i="26"/>
  <c r="M44" i="26"/>
  <c r="L44" i="26"/>
  <c r="K44" i="26"/>
  <c r="J44" i="26"/>
  <c r="M43" i="26"/>
  <c r="L43" i="26"/>
  <c r="K43" i="26"/>
  <c r="J43" i="26"/>
  <c r="M42" i="26"/>
  <c r="L42" i="26"/>
  <c r="K42" i="26"/>
  <c r="N42" i="26" s="1"/>
  <c r="J42" i="26"/>
  <c r="M41" i="26"/>
  <c r="L41" i="26"/>
  <c r="K41" i="26"/>
  <c r="N41" i="26" s="1"/>
  <c r="J41" i="26"/>
  <c r="M40" i="26"/>
  <c r="L40" i="26"/>
  <c r="K40" i="26"/>
  <c r="N40" i="26" s="1"/>
  <c r="J40" i="26"/>
  <c r="M39" i="26"/>
  <c r="L39" i="26"/>
  <c r="K39" i="26"/>
  <c r="N39" i="26" s="1"/>
  <c r="J39" i="26"/>
  <c r="M38" i="26"/>
  <c r="L38" i="26"/>
  <c r="K38" i="26"/>
  <c r="N38" i="26" s="1"/>
  <c r="J38" i="26"/>
  <c r="M37" i="26"/>
  <c r="L37" i="26"/>
  <c r="N37" i="26" s="1"/>
  <c r="P37" i="26" s="1"/>
  <c r="K37" i="26"/>
  <c r="J37" i="26"/>
  <c r="M36" i="26"/>
  <c r="L36" i="26"/>
  <c r="K36" i="26"/>
  <c r="J36" i="26"/>
  <c r="M35" i="26"/>
  <c r="L35" i="26"/>
  <c r="N35" i="26" s="1"/>
  <c r="K35" i="26"/>
  <c r="J35" i="26"/>
  <c r="M34" i="26"/>
  <c r="L34" i="26"/>
  <c r="K34" i="26"/>
  <c r="J34" i="26"/>
  <c r="M33" i="26"/>
  <c r="L33" i="26"/>
  <c r="K33" i="26"/>
  <c r="J33" i="26"/>
  <c r="M32" i="26"/>
  <c r="L32" i="26"/>
  <c r="K32" i="26"/>
  <c r="J32" i="26"/>
  <c r="M31" i="26"/>
  <c r="L31" i="26"/>
  <c r="K31" i="26"/>
  <c r="N31" i="26" s="1"/>
  <c r="J31" i="26"/>
  <c r="M30" i="26"/>
  <c r="L30" i="26"/>
  <c r="K30" i="26"/>
  <c r="J30" i="26"/>
  <c r="M29" i="26"/>
  <c r="L29" i="26"/>
  <c r="N29" i="26" s="1"/>
  <c r="P29" i="26" s="1"/>
  <c r="K29" i="26"/>
  <c r="J29" i="26"/>
  <c r="M28" i="26"/>
  <c r="L28" i="26"/>
  <c r="K28" i="26"/>
  <c r="J28" i="26"/>
  <c r="M27" i="26"/>
  <c r="L27" i="26"/>
  <c r="K27" i="26"/>
  <c r="J27" i="26"/>
  <c r="M26" i="26"/>
  <c r="L26" i="26"/>
  <c r="K26" i="26"/>
  <c r="J26" i="26"/>
  <c r="M25" i="26"/>
  <c r="L25" i="26"/>
  <c r="K25" i="26"/>
  <c r="J25" i="26"/>
  <c r="M24" i="26"/>
  <c r="L24" i="26"/>
  <c r="K24" i="26"/>
  <c r="J24" i="26"/>
  <c r="M23" i="26"/>
  <c r="L23" i="26"/>
  <c r="K23" i="26"/>
  <c r="J23" i="26"/>
  <c r="M22" i="26"/>
  <c r="L22" i="26"/>
  <c r="K22" i="26"/>
  <c r="J22" i="26"/>
  <c r="M21" i="26"/>
  <c r="L21" i="26"/>
  <c r="K21" i="26"/>
  <c r="J21" i="26"/>
  <c r="M20" i="26"/>
  <c r="L20" i="26"/>
  <c r="K20" i="26"/>
  <c r="J20" i="26"/>
  <c r="M19" i="26"/>
  <c r="L19" i="26"/>
  <c r="K19" i="26"/>
  <c r="J19" i="26"/>
  <c r="M18" i="26"/>
  <c r="L18" i="26"/>
  <c r="K18" i="26"/>
  <c r="N18" i="26" s="1"/>
  <c r="J18" i="26"/>
  <c r="M17" i="26"/>
  <c r="L17" i="26"/>
  <c r="K17" i="26"/>
  <c r="J17" i="26"/>
  <c r="M16" i="26"/>
  <c r="L16" i="26"/>
  <c r="K16" i="26"/>
  <c r="N16" i="26" s="1"/>
  <c r="J16" i="26"/>
  <c r="M15" i="26"/>
  <c r="L15" i="26"/>
  <c r="K15" i="26"/>
  <c r="J15" i="26"/>
  <c r="M14" i="26"/>
  <c r="L14" i="26"/>
  <c r="K14" i="26"/>
  <c r="N14" i="26" s="1"/>
  <c r="P14" i="26" s="1"/>
  <c r="J14" i="26"/>
  <c r="M13" i="26"/>
  <c r="L13" i="26"/>
  <c r="K13" i="26"/>
  <c r="J13" i="26"/>
  <c r="M12" i="26"/>
  <c r="L12" i="26"/>
  <c r="K12" i="26"/>
  <c r="J12" i="26"/>
  <c r="M11" i="26"/>
  <c r="L11" i="26"/>
  <c r="K11" i="26"/>
  <c r="J11" i="26"/>
  <c r="M10" i="26"/>
  <c r="L10" i="26"/>
  <c r="N10" i="26" s="1"/>
  <c r="K10" i="26"/>
  <c r="J10" i="26"/>
  <c r="M9" i="26"/>
  <c r="L9" i="26"/>
  <c r="K9" i="26"/>
  <c r="J9" i="26"/>
  <c r="M8" i="26"/>
  <c r="L8" i="26"/>
  <c r="K8" i="26"/>
  <c r="N8" i="26" s="1"/>
  <c r="J8" i="26"/>
  <c r="M7" i="26"/>
  <c r="L7" i="26"/>
  <c r="K7" i="26"/>
  <c r="J7" i="26"/>
  <c r="M6" i="26"/>
  <c r="L6" i="26"/>
  <c r="K6" i="26"/>
  <c r="N6" i="26" s="1"/>
  <c r="O6" i="26" s="1"/>
  <c r="Q6" i="26" s="1"/>
  <c r="J6" i="26"/>
  <c r="M5" i="26"/>
  <c r="L5" i="26"/>
  <c r="K5" i="26"/>
  <c r="N5" i="26" s="1"/>
  <c r="P5" i="26" s="1"/>
  <c r="J5" i="26"/>
  <c r="M4" i="26"/>
  <c r="L4" i="26"/>
  <c r="N4" i="26" s="1"/>
  <c r="K4" i="26"/>
  <c r="J4" i="26"/>
  <c r="M3" i="26"/>
  <c r="L3" i="26"/>
  <c r="K3" i="26"/>
  <c r="J3" i="26"/>
  <c r="M2" i="26"/>
  <c r="L2" i="26"/>
  <c r="K2" i="26"/>
  <c r="J2" i="26"/>
  <c r="M52" i="24"/>
  <c r="L52" i="24"/>
  <c r="K52" i="24"/>
  <c r="J52" i="24"/>
  <c r="J53" i="24" s="1"/>
  <c r="M51" i="24"/>
  <c r="L51" i="24"/>
  <c r="K51" i="24"/>
  <c r="J51" i="24"/>
  <c r="M50" i="24"/>
  <c r="L50" i="24"/>
  <c r="K50" i="24"/>
  <c r="J50" i="24"/>
  <c r="M49" i="24"/>
  <c r="L49" i="24"/>
  <c r="K49" i="24"/>
  <c r="J49" i="24"/>
  <c r="M48" i="24"/>
  <c r="L48" i="24"/>
  <c r="K48" i="24"/>
  <c r="J48" i="24"/>
  <c r="M47" i="24"/>
  <c r="L47" i="24"/>
  <c r="K47" i="24"/>
  <c r="J47" i="24"/>
  <c r="M46" i="24"/>
  <c r="L46" i="24"/>
  <c r="K46" i="24"/>
  <c r="J46" i="24"/>
  <c r="M45" i="24"/>
  <c r="N45" i="24" s="1"/>
  <c r="P45" i="24" s="1"/>
  <c r="L45" i="24"/>
  <c r="K45" i="24"/>
  <c r="J45" i="24"/>
  <c r="M44" i="24"/>
  <c r="L44" i="24"/>
  <c r="K44" i="24"/>
  <c r="J44" i="24"/>
  <c r="M43" i="24"/>
  <c r="L43" i="24"/>
  <c r="K43" i="24"/>
  <c r="J43" i="24"/>
  <c r="M42" i="24"/>
  <c r="L42" i="24"/>
  <c r="K42" i="24"/>
  <c r="J42" i="24"/>
  <c r="M41" i="24"/>
  <c r="L41" i="24"/>
  <c r="K41" i="24"/>
  <c r="J41" i="24"/>
  <c r="M40" i="24"/>
  <c r="L40" i="24"/>
  <c r="K40" i="24"/>
  <c r="J40" i="24"/>
  <c r="M39" i="24"/>
  <c r="L39" i="24"/>
  <c r="K39" i="24"/>
  <c r="J39" i="24"/>
  <c r="M38" i="24"/>
  <c r="L38" i="24"/>
  <c r="K38" i="24"/>
  <c r="J38" i="24"/>
  <c r="M37" i="24"/>
  <c r="N37" i="24" s="1"/>
  <c r="P37" i="24" s="1"/>
  <c r="L37" i="24"/>
  <c r="K37" i="24"/>
  <c r="J37" i="24"/>
  <c r="M36" i="24"/>
  <c r="L36" i="24"/>
  <c r="K36" i="24"/>
  <c r="J36" i="24"/>
  <c r="M35" i="24"/>
  <c r="L35" i="24"/>
  <c r="K35" i="24"/>
  <c r="J35" i="24"/>
  <c r="M34" i="24"/>
  <c r="L34" i="24"/>
  <c r="K34" i="24"/>
  <c r="J34" i="24"/>
  <c r="M33" i="24"/>
  <c r="L33" i="24"/>
  <c r="K33" i="24"/>
  <c r="J33" i="24"/>
  <c r="M32" i="24"/>
  <c r="L32" i="24"/>
  <c r="K32" i="24"/>
  <c r="J32" i="24"/>
  <c r="M31" i="24"/>
  <c r="L31" i="24"/>
  <c r="K31" i="24"/>
  <c r="J31" i="24"/>
  <c r="M30" i="24"/>
  <c r="L30" i="24"/>
  <c r="K30" i="24"/>
  <c r="J30" i="24"/>
  <c r="N29" i="24"/>
  <c r="P29" i="24" s="1"/>
  <c r="M29" i="24"/>
  <c r="L29" i="24"/>
  <c r="K29" i="24"/>
  <c r="J29" i="24"/>
  <c r="M28" i="24"/>
  <c r="N28" i="24" s="1"/>
  <c r="L28" i="24"/>
  <c r="K28" i="24"/>
  <c r="J28" i="24"/>
  <c r="M27" i="24"/>
  <c r="L27" i="24"/>
  <c r="N27" i="24" s="1"/>
  <c r="K27" i="24"/>
  <c r="J27" i="24"/>
  <c r="M26" i="24"/>
  <c r="L26" i="24"/>
  <c r="K26" i="24"/>
  <c r="J26" i="24"/>
  <c r="M25" i="24"/>
  <c r="L25" i="24"/>
  <c r="K25" i="24"/>
  <c r="J25" i="24"/>
  <c r="M24" i="24"/>
  <c r="L24" i="24"/>
  <c r="K24" i="24"/>
  <c r="J24" i="24"/>
  <c r="M23" i="24"/>
  <c r="L23" i="24"/>
  <c r="N23" i="24" s="1"/>
  <c r="K23" i="24"/>
  <c r="J23" i="24"/>
  <c r="M22" i="24"/>
  <c r="L22" i="24"/>
  <c r="K22" i="24"/>
  <c r="J22" i="24"/>
  <c r="M21" i="24"/>
  <c r="L21" i="24"/>
  <c r="K21" i="24"/>
  <c r="J21" i="24"/>
  <c r="M20" i="24"/>
  <c r="N20" i="24" s="1"/>
  <c r="L20" i="24"/>
  <c r="K20" i="24"/>
  <c r="J20" i="24"/>
  <c r="M19" i="24"/>
  <c r="L19" i="24"/>
  <c r="K19" i="24"/>
  <c r="J19" i="24"/>
  <c r="M18" i="24"/>
  <c r="L18" i="24"/>
  <c r="K18" i="24"/>
  <c r="J18" i="24"/>
  <c r="M17" i="24"/>
  <c r="L17" i="24"/>
  <c r="N17" i="24" s="1"/>
  <c r="P17" i="24" s="1"/>
  <c r="K17" i="24"/>
  <c r="J17" i="24"/>
  <c r="M16" i="24"/>
  <c r="L16" i="24"/>
  <c r="K16" i="24"/>
  <c r="J16" i="24"/>
  <c r="M15" i="24"/>
  <c r="L15" i="24"/>
  <c r="N15" i="24" s="1"/>
  <c r="K15" i="24"/>
  <c r="J15" i="24"/>
  <c r="M14" i="24"/>
  <c r="L14" i="24"/>
  <c r="K14" i="24"/>
  <c r="J14" i="24"/>
  <c r="M13" i="24"/>
  <c r="L13" i="24"/>
  <c r="K13" i="24"/>
  <c r="J13" i="24"/>
  <c r="M12" i="24"/>
  <c r="L12" i="24"/>
  <c r="K12" i="24"/>
  <c r="J12" i="24"/>
  <c r="M11" i="24"/>
  <c r="L11" i="24"/>
  <c r="K11" i="24"/>
  <c r="J11" i="24"/>
  <c r="M10" i="24"/>
  <c r="L10" i="24"/>
  <c r="K10" i="24"/>
  <c r="J10" i="24"/>
  <c r="M9" i="24"/>
  <c r="L9" i="24"/>
  <c r="N9" i="24" s="1"/>
  <c r="P9" i="24" s="1"/>
  <c r="K9" i="24"/>
  <c r="J9" i="24"/>
  <c r="M8" i="24"/>
  <c r="N8" i="24" s="1"/>
  <c r="L8" i="24"/>
  <c r="K8" i="24"/>
  <c r="J8" i="24"/>
  <c r="M7" i="24"/>
  <c r="L7" i="24"/>
  <c r="K7" i="24"/>
  <c r="J7" i="24"/>
  <c r="M6" i="24"/>
  <c r="L6" i="24"/>
  <c r="K6" i="24"/>
  <c r="J6" i="24"/>
  <c r="M5" i="24"/>
  <c r="L5" i="24"/>
  <c r="N5" i="24" s="1"/>
  <c r="P5" i="24" s="1"/>
  <c r="K5" i="24"/>
  <c r="J5" i="24"/>
  <c r="M4" i="24"/>
  <c r="L4" i="24"/>
  <c r="K4" i="24"/>
  <c r="J4" i="24"/>
  <c r="M3" i="24"/>
  <c r="L3" i="24"/>
  <c r="K3" i="24"/>
  <c r="J3" i="24"/>
  <c r="K2" i="24"/>
  <c r="J2" i="2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N30" i="14" s="1"/>
  <c r="Q30" i="14" s="1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2" i="14"/>
  <c r="H52" i="1"/>
  <c r="N12" i="1"/>
  <c r="Q12" i="1" s="1"/>
  <c r="O12" i="1"/>
  <c r="P12" i="1"/>
  <c r="N13" i="1"/>
  <c r="O13" i="1"/>
  <c r="P13" i="1"/>
  <c r="N14" i="1"/>
  <c r="Q14" i="1" s="1"/>
  <c r="O14" i="1"/>
  <c r="P14" i="1"/>
  <c r="N15" i="1"/>
  <c r="O15" i="1"/>
  <c r="P15" i="1"/>
  <c r="N16" i="1"/>
  <c r="O16" i="1"/>
  <c r="Q16" i="1" s="1"/>
  <c r="P16" i="1"/>
  <c r="N17" i="1"/>
  <c r="O17" i="1"/>
  <c r="P17" i="1"/>
  <c r="N18" i="1"/>
  <c r="Q18" i="1" s="1"/>
  <c r="O18" i="1"/>
  <c r="P18" i="1"/>
  <c r="N19" i="1"/>
  <c r="Q19" i="1" s="1"/>
  <c r="O19" i="1"/>
  <c r="P19" i="1"/>
  <c r="N20" i="1"/>
  <c r="O20" i="1"/>
  <c r="P20" i="1"/>
  <c r="Q20" i="1"/>
  <c r="N21" i="1"/>
  <c r="O21" i="1"/>
  <c r="P21" i="1"/>
  <c r="N22" i="1"/>
  <c r="Q22" i="1" s="1"/>
  <c r="O22" i="1"/>
  <c r="P22" i="1"/>
  <c r="N23" i="1"/>
  <c r="Q23" i="1" s="1"/>
  <c r="O23" i="1"/>
  <c r="P23" i="1"/>
  <c r="N24" i="1"/>
  <c r="Q24" i="1" s="1"/>
  <c r="O24" i="1"/>
  <c r="P24" i="1"/>
  <c r="N25" i="1"/>
  <c r="O25" i="1"/>
  <c r="P25" i="1"/>
  <c r="N26" i="1"/>
  <c r="Q26" i="1" s="1"/>
  <c r="O26" i="1"/>
  <c r="P26" i="1"/>
  <c r="N27" i="1"/>
  <c r="O27" i="1"/>
  <c r="P27" i="1"/>
  <c r="N28" i="1"/>
  <c r="O28" i="1"/>
  <c r="Q28" i="1" s="1"/>
  <c r="P28" i="1"/>
  <c r="N29" i="1"/>
  <c r="Q29" i="1" s="1"/>
  <c r="O29" i="1"/>
  <c r="P29" i="1"/>
  <c r="N30" i="1"/>
  <c r="Q30" i="1" s="1"/>
  <c r="O30" i="1"/>
  <c r="P30" i="1"/>
  <c r="N31" i="1"/>
  <c r="O31" i="1"/>
  <c r="P31" i="1"/>
  <c r="N32" i="1"/>
  <c r="O32" i="1"/>
  <c r="Q32" i="1" s="1"/>
  <c r="P32" i="1"/>
  <c r="N33" i="1"/>
  <c r="O33" i="1"/>
  <c r="P33" i="1"/>
  <c r="N34" i="1"/>
  <c r="Q34" i="1" s="1"/>
  <c r="O34" i="1"/>
  <c r="P34" i="1"/>
  <c r="N35" i="1"/>
  <c r="Q35" i="1" s="1"/>
  <c r="O35" i="1"/>
  <c r="P35" i="1"/>
  <c r="N36" i="1"/>
  <c r="O36" i="1"/>
  <c r="P36" i="1"/>
  <c r="Q36" i="1"/>
  <c r="N37" i="1"/>
  <c r="O37" i="1"/>
  <c r="P37" i="1"/>
  <c r="N38" i="1"/>
  <c r="O38" i="1"/>
  <c r="Q38" i="1" s="1"/>
  <c r="P38" i="1"/>
  <c r="N39" i="1"/>
  <c r="Q39" i="1" s="1"/>
  <c r="O39" i="1"/>
  <c r="P39" i="1"/>
  <c r="N40" i="1"/>
  <c r="O40" i="1"/>
  <c r="P40" i="1"/>
  <c r="Q40" i="1" s="1"/>
  <c r="N41" i="1"/>
  <c r="O41" i="1"/>
  <c r="P41" i="1"/>
  <c r="N42" i="1"/>
  <c r="Q42" i="1" s="1"/>
  <c r="O42" i="1"/>
  <c r="P42" i="1"/>
  <c r="N43" i="1"/>
  <c r="O43" i="1"/>
  <c r="P43" i="1"/>
  <c r="N44" i="1"/>
  <c r="O44" i="1"/>
  <c r="Q44" i="1" s="1"/>
  <c r="P44" i="1"/>
  <c r="N45" i="1"/>
  <c r="Q45" i="1" s="1"/>
  <c r="O45" i="1"/>
  <c r="P45" i="1"/>
  <c r="N46" i="1"/>
  <c r="Q46" i="1" s="1"/>
  <c r="O46" i="1"/>
  <c r="P46" i="1"/>
  <c r="N47" i="1"/>
  <c r="O47" i="1"/>
  <c r="P47" i="1"/>
  <c r="N48" i="1"/>
  <c r="O48" i="1"/>
  <c r="Q48" i="1" s="1"/>
  <c r="P48" i="1"/>
  <c r="N49" i="1"/>
  <c r="O49" i="1"/>
  <c r="P49" i="1"/>
  <c r="N50" i="1"/>
  <c r="Q50" i="1" s="1"/>
  <c r="O50" i="1"/>
  <c r="P50" i="1"/>
  <c r="N51" i="1"/>
  <c r="Q51" i="1" s="1"/>
  <c r="O51" i="1"/>
  <c r="P51" i="1"/>
  <c r="N52" i="1"/>
  <c r="O52" i="1"/>
  <c r="P52" i="1"/>
  <c r="Q52" i="1"/>
  <c r="R2" i="1"/>
  <c r="N3" i="1"/>
  <c r="O3" i="1"/>
  <c r="P3" i="1"/>
  <c r="N4" i="1"/>
  <c r="Q4" i="1" s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P2" i="1"/>
  <c r="O2" i="1"/>
  <c r="N2" i="1"/>
  <c r="G3" i="1"/>
  <c r="F55" i="4"/>
  <c r="G55" i="4"/>
  <c r="H55" i="4"/>
  <c r="I55" i="4"/>
  <c r="G54" i="4"/>
  <c r="H54" i="4"/>
  <c r="I54" i="4"/>
  <c r="F54" i="4"/>
  <c r="F53" i="4"/>
  <c r="S3" i="1"/>
  <c r="J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R3" i="1"/>
  <c r="T3" i="1" s="1"/>
  <c r="S2" i="1"/>
  <c r="J2" i="1" s="1"/>
  <c r="T2" i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4" i="1"/>
  <c r="T4" i="1" s="1"/>
  <c r="R5" i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M2" i="1"/>
  <c r="M3" i="1"/>
  <c r="L52" i="1"/>
  <c r="L53" i="1" s="1"/>
  <c r="L54" i="1" s="1"/>
  <c r="M10" i="1"/>
  <c r="L2" i="1"/>
  <c r="S44" i="1"/>
  <c r="J44" i="1" s="1"/>
  <c r="S45" i="1"/>
  <c r="J45" i="1" s="1"/>
  <c r="S46" i="1"/>
  <c r="J46" i="1" s="1"/>
  <c r="S47" i="1"/>
  <c r="S48" i="1"/>
  <c r="J48" i="1" s="1"/>
  <c r="S49" i="1"/>
  <c r="J49" i="1" s="1"/>
  <c r="S50" i="1"/>
  <c r="S51" i="1"/>
  <c r="J51" i="1" s="1"/>
  <c r="S27" i="1"/>
  <c r="S28" i="1"/>
  <c r="S29" i="1"/>
  <c r="S30" i="1"/>
  <c r="S31" i="1"/>
  <c r="S32" i="1"/>
  <c r="S33" i="1"/>
  <c r="J33" i="1" s="1"/>
  <c r="S34" i="1"/>
  <c r="J34" i="1" s="1"/>
  <c r="S35" i="1"/>
  <c r="S36" i="1"/>
  <c r="S37" i="1"/>
  <c r="S38" i="1"/>
  <c r="S39" i="1"/>
  <c r="J39" i="1" s="1"/>
  <c r="S40" i="1"/>
  <c r="S41" i="1"/>
  <c r="J41" i="1" s="1"/>
  <c r="S42" i="1"/>
  <c r="J42" i="1" s="1"/>
  <c r="S43" i="1"/>
  <c r="S4" i="1"/>
  <c r="S5" i="1"/>
  <c r="S6" i="1"/>
  <c r="J6" i="1" s="1"/>
  <c r="S7" i="1"/>
  <c r="S8" i="1"/>
  <c r="J8" i="1" s="1"/>
  <c r="S9" i="1"/>
  <c r="J9" i="1" s="1"/>
  <c r="S10" i="1"/>
  <c r="J10" i="1" s="1"/>
  <c r="S11" i="1"/>
  <c r="S12" i="1"/>
  <c r="S13" i="1"/>
  <c r="S14" i="1"/>
  <c r="J14" i="1" s="1"/>
  <c r="S15" i="1"/>
  <c r="J15" i="1" s="1"/>
  <c r="S16" i="1"/>
  <c r="J16" i="1" s="1"/>
  <c r="S17" i="1"/>
  <c r="J17" i="1" s="1"/>
  <c r="S18" i="1"/>
  <c r="J18" i="1" s="1"/>
  <c r="S19" i="1"/>
  <c r="S20" i="1"/>
  <c r="S21" i="1"/>
  <c r="S22" i="1"/>
  <c r="S23" i="1"/>
  <c r="J23" i="1" s="1"/>
  <c r="S24" i="1"/>
  <c r="J24" i="1" s="1"/>
  <c r="S25" i="1"/>
  <c r="J25" i="1" s="1"/>
  <c r="S26" i="1"/>
  <c r="J26" i="1" s="1"/>
  <c r="T5" i="1"/>
  <c r="M43" i="1"/>
  <c r="M44" i="1"/>
  <c r="M45" i="1"/>
  <c r="M46" i="1"/>
  <c r="M47" i="1"/>
  <c r="M48" i="1"/>
  <c r="M49" i="1"/>
  <c r="M50" i="1"/>
  <c r="M5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L44" i="1"/>
  <c r="L45" i="1"/>
  <c r="L46" i="1"/>
  <c r="L47" i="1"/>
  <c r="L48" i="1"/>
  <c r="L49" i="1"/>
  <c r="L50" i="1"/>
  <c r="L51" i="1"/>
  <c r="L35" i="1"/>
  <c r="L36" i="1"/>
  <c r="L37" i="1"/>
  <c r="L38" i="1"/>
  <c r="L39" i="1"/>
  <c r="L40" i="1"/>
  <c r="L41" i="1"/>
  <c r="L42" i="1"/>
  <c r="L43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I53" i="4"/>
  <c r="I42" i="4"/>
  <c r="I43" i="4"/>
  <c r="I44" i="4"/>
  <c r="I45" i="4"/>
  <c r="I46" i="4"/>
  <c r="I47" i="4"/>
  <c r="I48" i="4"/>
  <c r="I49" i="4"/>
  <c r="I50" i="4"/>
  <c r="I51" i="4"/>
  <c r="I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3" i="4"/>
  <c r="G53" i="4"/>
  <c r="H5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G10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" i="4"/>
  <c r="E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N36" i="28" l="1"/>
  <c r="N44" i="28"/>
  <c r="N27" i="28"/>
  <c r="N6" i="28"/>
  <c r="O6" i="28" s="1"/>
  <c r="Q6" i="28" s="1"/>
  <c r="N8" i="28"/>
  <c r="P8" i="28" s="1"/>
  <c r="N14" i="28"/>
  <c r="O14" i="28" s="1"/>
  <c r="Q14" i="28" s="1"/>
  <c r="N3" i="27"/>
  <c r="N13" i="27"/>
  <c r="P13" i="27" s="1"/>
  <c r="N39" i="27"/>
  <c r="N41" i="27"/>
  <c r="N45" i="27"/>
  <c r="P45" i="27" s="1"/>
  <c r="N47" i="27"/>
  <c r="N33" i="27"/>
  <c r="P33" i="27" s="1"/>
  <c r="H33" i="27" s="1"/>
  <c r="N35" i="27"/>
  <c r="P35" i="27" s="1"/>
  <c r="N37" i="27"/>
  <c r="P37" i="27" s="1"/>
  <c r="N4" i="27"/>
  <c r="P4" i="27" s="1"/>
  <c r="N6" i="27"/>
  <c r="N8" i="27"/>
  <c r="P8" i="27" s="1"/>
  <c r="H8" i="27" s="1"/>
  <c r="N38" i="27"/>
  <c r="N40" i="27"/>
  <c r="P40" i="27" s="1"/>
  <c r="N42" i="27"/>
  <c r="O42" i="27" s="1"/>
  <c r="Q42" i="27" s="1"/>
  <c r="N46" i="27"/>
  <c r="P46" i="27" s="1"/>
  <c r="N48" i="27"/>
  <c r="N50" i="27"/>
  <c r="P50" i="27" s="1"/>
  <c r="N52" i="27"/>
  <c r="N5" i="27"/>
  <c r="O5" i="27" s="1"/>
  <c r="Q5" i="27" s="1"/>
  <c r="N7" i="27"/>
  <c r="P7" i="27" s="1"/>
  <c r="N9" i="27"/>
  <c r="P9" i="27" s="1"/>
  <c r="N47" i="26"/>
  <c r="N21" i="26"/>
  <c r="P21" i="26" s="1"/>
  <c r="N38" i="24"/>
  <c r="N40" i="24"/>
  <c r="N2" i="24"/>
  <c r="O2" i="24" s="1"/>
  <c r="N46" i="24"/>
  <c r="N50" i="24"/>
  <c r="P50" i="24" s="1"/>
  <c r="N52" i="24"/>
  <c r="P52" i="24" s="1"/>
  <c r="N21" i="24"/>
  <c r="P21" i="24" s="1"/>
  <c r="N13" i="24"/>
  <c r="P13" i="24" s="1"/>
  <c r="H13" i="24" s="1"/>
  <c r="N43" i="24"/>
  <c r="N41" i="24"/>
  <c r="P41" i="24" s="1"/>
  <c r="Q47" i="1"/>
  <c r="Q31" i="1"/>
  <c r="Q15" i="1"/>
  <c r="Q49" i="1"/>
  <c r="Q33" i="1"/>
  <c r="Q17" i="1"/>
  <c r="Q8" i="1"/>
  <c r="Q37" i="1"/>
  <c r="Q21" i="1"/>
  <c r="Q41" i="1"/>
  <c r="Q25" i="1"/>
  <c r="Q43" i="1"/>
  <c r="Q27" i="1"/>
  <c r="Q13" i="1"/>
  <c r="L2" i="29"/>
  <c r="M7" i="29"/>
  <c r="M9" i="29"/>
  <c r="N9" i="29" s="1"/>
  <c r="L11" i="29"/>
  <c r="L13" i="29"/>
  <c r="L30" i="29"/>
  <c r="L32" i="29"/>
  <c r="L34" i="29"/>
  <c r="M2" i="29"/>
  <c r="L4" i="29"/>
  <c r="M11" i="29"/>
  <c r="M13" i="29"/>
  <c r="L15" i="29"/>
  <c r="L17" i="29"/>
  <c r="L19" i="29"/>
  <c r="M30" i="29"/>
  <c r="N30" i="29" s="1"/>
  <c r="M32" i="29"/>
  <c r="M34" i="29"/>
  <c r="L36" i="29"/>
  <c r="L38" i="29"/>
  <c r="L40" i="29"/>
  <c r="L42" i="29"/>
  <c r="L44" i="29"/>
  <c r="L46" i="29"/>
  <c r="L48" i="29"/>
  <c r="L50" i="29"/>
  <c r="N50" i="29" s="1"/>
  <c r="L52" i="29"/>
  <c r="M4" i="29"/>
  <c r="M15" i="29"/>
  <c r="M17" i="29"/>
  <c r="M19" i="29"/>
  <c r="L21" i="29"/>
  <c r="L23" i="29"/>
  <c r="L25" i="29"/>
  <c r="L27" i="29"/>
  <c r="M36" i="29"/>
  <c r="M38" i="29"/>
  <c r="N38" i="29" s="1"/>
  <c r="P38" i="29" s="1"/>
  <c r="M40" i="29"/>
  <c r="M42" i="29"/>
  <c r="M44" i="29"/>
  <c r="N44" i="29" s="1"/>
  <c r="M46" i="29"/>
  <c r="M48" i="29"/>
  <c r="M50" i="29"/>
  <c r="M52" i="29"/>
  <c r="L6" i="29"/>
  <c r="L8" i="29"/>
  <c r="L10" i="29"/>
  <c r="M21" i="29"/>
  <c r="M23" i="29"/>
  <c r="M25" i="29"/>
  <c r="M27" i="29"/>
  <c r="L29" i="29"/>
  <c r="M6" i="29"/>
  <c r="M8" i="29"/>
  <c r="N8" i="29" s="1"/>
  <c r="M10" i="29"/>
  <c r="L12" i="29"/>
  <c r="M29" i="29"/>
  <c r="L31" i="29"/>
  <c r="N31" i="29" s="1"/>
  <c r="L33" i="29"/>
  <c r="L35" i="29"/>
  <c r="L3" i="29"/>
  <c r="L5" i="29"/>
  <c r="N5" i="29" s="1"/>
  <c r="M12" i="29"/>
  <c r="L14" i="29"/>
  <c r="L16" i="29"/>
  <c r="L18" i="29"/>
  <c r="M31" i="29"/>
  <c r="M33" i="29"/>
  <c r="M35" i="29"/>
  <c r="L37" i="29"/>
  <c r="L39" i="29"/>
  <c r="N39" i="29" s="1"/>
  <c r="L41" i="29"/>
  <c r="N41" i="29" s="1"/>
  <c r="L43" i="29"/>
  <c r="N43" i="29" s="1"/>
  <c r="L45" i="29"/>
  <c r="L47" i="29"/>
  <c r="L49" i="29"/>
  <c r="L51" i="29"/>
  <c r="N51" i="29" s="1"/>
  <c r="M3" i="29"/>
  <c r="N3" i="29" s="1"/>
  <c r="P3" i="29" s="1"/>
  <c r="M5" i="29"/>
  <c r="N7" i="29"/>
  <c r="P7" i="29" s="1"/>
  <c r="M14" i="29"/>
  <c r="M16" i="29"/>
  <c r="M18" i="29"/>
  <c r="L20" i="29"/>
  <c r="N20" i="29" s="1"/>
  <c r="L22" i="29"/>
  <c r="N22" i="29" s="1"/>
  <c r="L24" i="29"/>
  <c r="N24" i="29" s="1"/>
  <c r="O24" i="29" s="1"/>
  <c r="Q24" i="29" s="1"/>
  <c r="L26" i="29"/>
  <c r="N26" i="29" s="1"/>
  <c r="P26" i="29" s="1"/>
  <c r="L28" i="29"/>
  <c r="N28" i="29" s="1"/>
  <c r="M37" i="29"/>
  <c r="M39" i="29"/>
  <c r="M41" i="29"/>
  <c r="M43" i="29"/>
  <c r="M45" i="29"/>
  <c r="M47" i="29"/>
  <c r="M49" i="29"/>
  <c r="N32" i="29"/>
  <c r="O32" i="29" s="1"/>
  <c r="Q32" i="29" s="1"/>
  <c r="N16" i="29"/>
  <c r="N4" i="28"/>
  <c r="P4" i="28" s="1"/>
  <c r="P5" i="28"/>
  <c r="N7" i="28"/>
  <c r="N9" i="28"/>
  <c r="N13" i="28"/>
  <c r="N24" i="28"/>
  <c r="P24" i="28" s="1"/>
  <c r="N49" i="28"/>
  <c r="N15" i="28"/>
  <c r="N28" i="28"/>
  <c r="O28" i="28" s="1"/>
  <c r="Q28" i="28" s="1"/>
  <c r="N19" i="28"/>
  <c r="N46" i="28"/>
  <c r="O46" i="28" s="1"/>
  <c r="Q46" i="28" s="1"/>
  <c r="N48" i="28"/>
  <c r="P48" i="28" s="1"/>
  <c r="N52" i="28"/>
  <c r="P52" i="28" s="1"/>
  <c r="H52" i="28" s="1"/>
  <c r="P6" i="28"/>
  <c r="R6" i="28" s="1"/>
  <c r="S6" i="28" s="1"/>
  <c r="N3" i="28"/>
  <c r="P3" i="28" s="1"/>
  <c r="N12" i="28"/>
  <c r="O12" i="28" s="1"/>
  <c r="Q12" i="28" s="1"/>
  <c r="N16" i="28"/>
  <c r="O16" i="28" s="1"/>
  <c r="Q16" i="28" s="1"/>
  <c r="N18" i="28"/>
  <c r="N22" i="28"/>
  <c r="N31" i="28"/>
  <c r="O31" i="28" s="1"/>
  <c r="Q31" i="28" s="1"/>
  <c r="N33" i="28"/>
  <c r="P33" i="28" s="1"/>
  <c r="N37" i="28"/>
  <c r="P37" i="28" s="1"/>
  <c r="H37" i="28" s="1"/>
  <c r="N39" i="28"/>
  <c r="O39" i="28" s="1"/>
  <c r="Q39" i="28" s="1"/>
  <c r="N41" i="28"/>
  <c r="P41" i="28" s="1"/>
  <c r="P14" i="28"/>
  <c r="H14" i="28" s="1"/>
  <c r="N45" i="28"/>
  <c r="O45" i="28" s="1"/>
  <c r="Q45" i="28" s="1"/>
  <c r="N47" i="28"/>
  <c r="O47" i="28" s="1"/>
  <c r="Q47" i="28" s="1"/>
  <c r="P13" i="28"/>
  <c r="O13" i="28"/>
  <c r="Q13" i="28" s="1"/>
  <c r="P45" i="28"/>
  <c r="N51" i="28"/>
  <c r="P51" i="28" s="1"/>
  <c r="N20" i="28"/>
  <c r="P20" i="28" s="1"/>
  <c r="N2" i="28"/>
  <c r="P2" i="28" s="1"/>
  <c r="N43" i="28"/>
  <c r="P43" i="28" s="1"/>
  <c r="P46" i="28"/>
  <c r="R46" i="28" s="1"/>
  <c r="S46" i="28" s="1"/>
  <c r="N11" i="28"/>
  <c r="P11" i="28" s="1"/>
  <c r="H21" i="28"/>
  <c r="P35" i="28"/>
  <c r="O35" i="28"/>
  <c r="Q35" i="28" s="1"/>
  <c r="P44" i="28"/>
  <c r="O44" i="28"/>
  <c r="Q44" i="28" s="1"/>
  <c r="P19" i="28"/>
  <c r="O19" i="28"/>
  <c r="Q19" i="28" s="1"/>
  <c r="P30" i="28"/>
  <c r="O30" i="28"/>
  <c r="Q30" i="28" s="1"/>
  <c r="H38" i="28"/>
  <c r="P36" i="28"/>
  <c r="O36" i="28"/>
  <c r="Q36" i="28" s="1"/>
  <c r="P27" i="28"/>
  <c r="O27" i="28"/>
  <c r="Q27" i="28" s="1"/>
  <c r="P42" i="28"/>
  <c r="O42" i="28"/>
  <c r="Q42" i="28" s="1"/>
  <c r="O2" i="28"/>
  <c r="Q2" i="28" s="1"/>
  <c r="H29" i="28"/>
  <c r="O21" i="28"/>
  <c r="Q21" i="28" s="1"/>
  <c r="R21" i="28" s="1"/>
  <c r="S21" i="28" s="1"/>
  <c r="O23" i="28"/>
  <c r="Q23" i="28" s="1"/>
  <c r="P23" i="28"/>
  <c r="R5" i="28"/>
  <c r="S5" i="28" s="1"/>
  <c r="H5" i="28"/>
  <c r="P10" i="28"/>
  <c r="O10" i="28"/>
  <c r="Q10" i="28" s="1"/>
  <c r="P32" i="28"/>
  <c r="O32" i="28"/>
  <c r="Q32" i="28" s="1"/>
  <c r="P49" i="28"/>
  <c r="O49" i="28"/>
  <c r="Q49" i="28" s="1"/>
  <c r="O29" i="28"/>
  <c r="Q29" i="28" s="1"/>
  <c r="R29" i="28" s="1"/>
  <c r="S29" i="28" s="1"/>
  <c r="P40" i="28"/>
  <c r="O40" i="28"/>
  <c r="Q40" i="28" s="1"/>
  <c r="O48" i="28"/>
  <c r="Q48" i="28" s="1"/>
  <c r="P9" i="28"/>
  <c r="O9" i="28"/>
  <c r="Q9" i="28" s="1"/>
  <c r="O38" i="28"/>
  <c r="Q38" i="28" s="1"/>
  <c r="R38" i="28" s="1"/>
  <c r="S38" i="28" s="1"/>
  <c r="O8" i="28"/>
  <c r="Q8" i="28" s="1"/>
  <c r="P18" i="28"/>
  <c r="O18" i="28"/>
  <c r="Q18" i="28" s="1"/>
  <c r="P7" i="28"/>
  <c r="O7" i="28"/>
  <c r="Q7" i="28" s="1"/>
  <c r="P17" i="28"/>
  <c r="O17" i="28"/>
  <c r="Q17" i="28" s="1"/>
  <c r="N26" i="28"/>
  <c r="N25" i="28"/>
  <c r="N34" i="28"/>
  <c r="P47" i="28"/>
  <c r="N50" i="28"/>
  <c r="N49" i="27"/>
  <c r="O49" i="27" s="1"/>
  <c r="Q49" i="27" s="1"/>
  <c r="N2" i="27"/>
  <c r="O2" i="27" s="1"/>
  <c r="Q2" i="27" s="1"/>
  <c r="N10" i="27"/>
  <c r="P10" i="27" s="1"/>
  <c r="N14" i="27"/>
  <c r="P14" i="27" s="1"/>
  <c r="N16" i="27"/>
  <c r="O16" i="27" s="1"/>
  <c r="Q16" i="27" s="1"/>
  <c r="N18" i="27"/>
  <c r="N22" i="27"/>
  <c r="P22" i="27" s="1"/>
  <c r="N24" i="27"/>
  <c r="P24" i="27" s="1"/>
  <c r="N26" i="27"/>
  <c r="O26" i="27" s="1"/>
  <c r="Q26" i="27" s="1"/>
  <c r="N30" i="27"/>
  <c r="P30" i="27" s="1"/>
  <c r="N32" i="27"/>
  <c r="P32" i="27" s="1"/>
  <c r="N20" i="27"/>
  <c r="O20" i="27" s="1"/>
  <c r="Q20" i="27" s="1"/>
  <c r="N28" i="27"/>
  <c r="P28" i="27" s="1"/>
  <c r="N34" i="27"/>
  <c r="O34" i="27" s="1"/>
  <c r="Q34" i="27" s="1"/>
  <c r="N15" i="27"/>
  <c r="P15" i="27" s="1"/>
  <c r="N17" i="27"/>
  <c r="P17" i="27" s="1"/>
  <c r="H17" i="27" s="1"/>
  <c r="N21" i="27"/>
  <c r="P21" i="27" s="1"/>
  <c r="N23" i="27"/>
  <c r="P23" i="27" s="1"/>
  <c r="N25" i="27"/>
  <c r="P25" i="27" s="1"/>
  <c r="N19" i="27"/>
  <c r="O19" i="27" s="1"/>
  <c r="Q19" i="27" s="1"/>
  <c r="N27" i="27"/>
  <c r="P27" i="27" s="1"/>
  <c r="N31" i="27"/>
  <c r="N43" i="27"/>
  <c r="P43" i="27" s="1"/>
  <c r="N11" i="27"/>
  <c r="P11" i="27" s="1"/>
  <c r="N51" i="27"/>
  <c r="P51" i="27" s="1"/>
  <c r="N36" i="27"/>
  <c r="O36" i="27" s="1"/>
  <c r="Q36" i="27" s="1"/>
  <c r="N44" i="27"/>
  <c r="P44" i="27" s="1"/>
  <c r="N12" i="27"/>
  <c r="P12" i="27" s="1"/>
  <c r="P5" i="27"/>
  <c r="H29" i="27"/>
  <c r="O39" i="27"/>
  <c r="Q39" i="27" s="1"/>
  <c r="P39" i="27"/>
  <c r="P41" i="27"/>
  <c r="O41" i="27"/>
  <c r="Q41" i="27" s="1"/>
  <c r="P3" i="27"/>
  <c r="O3" i="27"/>
  <c r="Q3" i="27" s="1"/>
  <c r="P26" i="27"/>
  <c r="O43" i="27"/>
  <c r="Q43" i="27" s="1"/>
  <c r="O47" i="27"/>
  <c r="Q47" i="27" s="1"/>
  <c r="P47" i="27"/>
  <c r="O15" i="27"/>
  <c r="Q15" i="27" s="1"/>
  <c r="H37" i="27"/>
  <c r="O51" i="27"/>
  <c r="Q51" i="27" s="1"/>
  <c r="P34" i="27"/>
  <c r="H45" i="27"/>
  <c r="P2" i="27"/>
  <c r="O6" i="27"/>
  <c r="Q6" i="27" s="1"/>
  <c r="P6" i="27"/>
  <c r="H13" i="27"/>
  <c r="P38" i="27"/>
  <c r="O38" i="27"/>
  <c r="Q38" i="27" s="1"/>
  <c r="P42" i="27"/>
  <c r="P48" i="27"/>
  <c r="O48" i="27"/>
  <c r="Q48" i="27" s="1"/>
  <c r="O50" i="27"/>
  <c r="Q50" i="27" s="1"/>
  <c r="H4" i="27"/>
  <c r="P16" i="27"/>
  <c r="P52" i="27"/>
  <c r="O52" i="27"/>
  <c r="Q52" i="27" s="1"/>
  <c r="H21" i="27"/>
  <c r="O31" i="27"/>
  <c r="Q31" i="27" s="1"/>
  <c r="P31" i="27"/>
  <c r="P18" i="27"/>
  <c r="O18" i="27"/>
  <c r="Q18" i="27" s="1"/>
  <c r="H25" i="27"/>
  <c r="O4" i="27"/>
  <c r="Q4" i="27" s="1"/>
  <c r="R4" i="27" s="1"/>
  <c r="S4" i="27" s="1"/>
  <c r="O13" i="27"/>
  <c r="Q13" i="27" s="1"/>
  <c r="R13" i="27" s="1"/>
  <c r="S13" i="27" s="1"/>
  <c r="O29" i="27"/>
  <c r="Q29" i="27" s="1"/>
  <c r="R29" i="27" s="1"/>
  <c r="S29" i="27" s="1"/>
  <c r="O37" i="27"/>
  <c r="Q37" i="27" s="1"/>
  <c r="R37" i="27" s="1"/>
  <c r="S37" i="27" s="1"/>
  <c r="O8" i="27"/>
  <c r="Q8" i="27" s="1"/>
  <c r="R8" i="27" s="1"/>
  <c r="S8" i="27" s="1"/>
  <c r="O17" i="27"/>
  <c r="Q17" i="27" s="1"/>
  <c r="R17" i="27" s="1"/>
  <c r="S17" i="27" s="1"/>
  <c r="N33" i="26"/>
  <c r="N49" i="26"/>
  <c r="N22" i="26"/>
  <c r="O22" i="26" s="1"/>
  <c r="Q22" i="26" s="1"/>
  <c r="N24" i="26"/>
  <c r="P24" i="26" s="1"/>
  <c r="N26" i="26"/>
  <c r="O26" i="26" s="1"/>
  <c r="Q26" i="26" s="1"/>
  <c r="P6" i="26"/>
  <c r="R6" i="26" s="1"/>
  <c r="S6" i="26" s="1"/>
  <c r="N12" i="26"/>
  <c r="P12" i="26" s="1"/>
  <c r="N30" i="26"/>
  <c r="O30" i="26" s="1"/>
  <c r="Q30" i="26" s="1"/>
  <c r="N32" i="26"/>
  <c r="O32" i="26" s="1"/>
  <c r="Q32" i="26" s="1"/>
  <c r="N34" i="26"/>
  <c r="P34" i="26" s="1"/>
  <c r="N7" i="26"/>
  <c r="N9" i="26"/>
  <c r="O9" i="26" s="1"/>
  <c r="Q9" i="26" s="1"/>
  <c r="N13" i="26"/>
  <c r="O13" i="26" s="1"/>
  <c r="Q13" i="26" s="1"/>
  <c r="N15" i="26"/>
  <c r="O15" i="26" s="1"/>
  <c r="Q15" i="26" s="1"/>
  <c r="N17" i="26"/>
  <c r="P17" i="26" s="1"/>
  <c r="N23" i="26"/>
  <c r="O23" i="26" s="1"/>
  <c r="Q23" i="26" s="1"/>
  <c r="N25" i="26"/>
  <c r="N43" i="26"/>
  <c r="N51" i="26"/>
  <c r="P51" i="26" s="1"/>
  <c r="N3" i="26"/>
  <c r="P3" i="26" s="1"/>
  <c r="N20" i="26"/>
  <c r="P20" i="26" s="1"/>
  <c r="N11" i="26"/>
  <c r="P11" i="26" s="1"/>
  <c r="N28" i="26"/>
  <c r="P28" i="26" s="1"/>
  <c r="N36" i="26"/>
  <c r="O36" i="26" s="1"/>
  <c r="Q36" i="26" s="1"/>
  <c r="N2" i="26"/>
  <c r="P2" i="26" s="1"/>
  <c r="N19" i="26"/>
  <c r="P19" i="26" s="1"/>
  <c r="N44" i="26"/>
  <c r="N27" i="26"/>
  <c r="P27" i="26" s="1"/>
  <c r="P49" i="26"/>
  <c r="O49" i="26"/>
  <c r="Q49" i="26" s="1"/>
  <c r="P8" i="26"/>
  <c r="O8" i="26"/>
  <c r="Q8" i="26" s="1"/>
  <c r="H37" i="26"/>
  <c r="P32" i="26"/>
  <c r="H45" i="26"/>
  <c r="O51" i="26"/>
  <c r="Q51" i="26" s="1"/>
  <c r="O47" i="26"/>
  <c r="Q47" i="26" s="1"/>
  <c r="P47" i="26"/>
  <c r="O5" i="26"/>
  <c r="Q5" i="26" s="1"/>
  <c r="R5" i="26" s="1"/>
  <c r="S5" i="26" s="1"/>
  <c r="O14" i="26"/>
  <c r="Q14" i="26" s="1"/>
  <c r="R14" i="26" s="1"/>
  <c r="S14" i="26" s="1"/>
  <c r="O38" i="26"/>
  <c r="Q38" i="26" s="1"/>
  <c r="P38" i="26"/>
  <c r="P7" i="26"/>
  <c r="O7" i="26"/>
  <c r="Q7" i="26" s="1"/>
  <c r="P10" i="26"/>
  <c r="O10" i="26"/>
  <c r="Q10" i="26" s="1"/>
  <c r="P16" i="26"/>
  <c r="O16" i="26"/>
  <c r="Q16" i="26" s="1"/>
  <c r="O46" i="26"/>
  <c r="Q46" i="26" s="1"/>
  <c r="P46" i="26"/>
  <c r="P48" i="26"/>
  <c r="O48" i="26"/>
  <c r="Q48" i="26" s="1"/>
  <c r="P42" i="26"/>
  <c r="O42" i="26"/>
  <c r="Q42" i="26" s="1"/>
  <c r="P4" i="26"/>
  <c r="O4" i="26"/>
  <c r="Q4" i="26" s="1"/>
  <c r="P25" i="26"/>
  <c r="O25" i="26"/>
  <c r="Q25" i="26" s="1"/>
  <c r="P44" i="26"/>
  <c r="O44" i="26"/>
  <c r="Q44" i="26" s="1"/>
  <c r="P50" i="26"/>
  <c r="O50" i="26"/>
  <c r="Q50" i="26" s="1"/>
  <c r="O52" i="26"/>
  <c r="Q52" i="26" s="1"/>
  <c r="P52" i="26"/>
  <c r="H5" i="26"/>
  <c r="P43" i="26"/>
  <c r="O43" i="26"/>
  <c r="Q43" i="26" s="1"/>
  <c r="P9" i="26"/>
  <c r="P18" i="26"/>
  <c r="O18" i="26"/>
  <c r="Q18" i="26" s="1"/>
  <c r="O31" i="26"/>
  <c r="Q31" i="26" s="1"/>
  <c r="P31" i="26"/>
  <c r="P33" i="26"/>
  <c r="O33" i="26"/>
  <c r="Q33" i="26" s="1"/>
  <c r="H14" i="26"/>
  <c r="H29" i="26"/>
  <c r="P40" i="26"/>
  <c r="O40" i="26"/>
  <c r="Q40" i="26" s="1"/>
  <c r="H21" i="26"/>
  <c r="P35" i="26"/>
  <c r="O35" i="26"/>
  <c r="Q35" i="26" s="1"/>
  <c r="O39" i="26"/>
  <c r="Q39" i="26" s="1"/>
  <c r="P39" i="26"/>
  <c r="P41" i="26"/>
  <c r="O41" i="26"/>
  <c r="Q41" i="26" s="1"/>
  <c r="O21" i="26"/>
  <c r="Q21" i="26" s="1"/>
  <c r="R21" i="26" s="1"/>
  <c r="S21" i="26" s="1"/>
  <c r="O29" i="26"/>
  <c r="Q29" i="26" s="1"/>
  <c r="R29" i="26" s="1"/>
  <c r="S29" i="26" s="1"/>
  <c r="O37" i="26"/>
  <c r="Q37" i="26" s="1"/>
  <c r="R37" i="26" s="1"/>
  <c r="S37" i="26" s="1"/>
  <c r="O45" i="26"/>
  <c r="Q45" i="26" s="1"/>
  <c r="R45" i="26" s="1"/>
  <c r="S45" i="26" s="1"/>
  <c r="N14" i="24"/>
  <c r="P14" i="24" s="1"/>
  <c r="N18" i="24"/>
  <c r="P18" i="24" s="1"/>
  <c r="N22" i="24"/>
  <c r="O22" i="24" s="1"/>
  <c r="Q22" i="24" s="1"/>
  <c r="N26" i="24"/>
  <c r="O26" i="24" s="1"/>
  <c r="Q26" i="24" s="1"/>
  <c r="N47" i="24"/>
  <c r="P47" i="24" s="1"/>
  <c r="N49" i="24"/>
  <c r="P49" i="24" s="1"/>
  <c r="N51" i="24"/>
  <c r="O51" i="24" s="1"/>
  <c r="Q51" i="24" s="1"/>
  <c r="N3" i="24"/>
  <c r="N30" i="24"/>
  <c r="O30" i="24" s="1"/>
  <c r="Q30" i="24" s="1"/>
  <c r="N34" i="24"/>
  <c r="P34" i="24" s="1"/>
  <c r="N11" i="24"/>
  <c r="P11" i="24" s="1"/>
  <c r="N42" i="24"/>
  <c r="P42" i="24" s="1"/>
  <c r="N25" i="24"/>
  <c r="P25" i="24" s="1"/>
  <c r="H25" i="24" s="1"/>
  <c r="N6" i="24"/>
  <c r="N31" i="24"/>
  <c r="O31" i="24" s="1"/>
  <c r="Q31" i="24" s="1"/>
  <c r="N33" i="24"/>
  <c r="P33" i="24" s="1"/>
  <c r="H33" i="24" s="1"/>
  <c r="N10" i="24"/>
  <c r="P10" i="24" s="1"/>
  <c r="N35" i="24"/>
  <c r="P35" i="24" s="1"/>
  <c r="N39" i="24"/>
  <c r="N24" i="24"/>
  <c r="P24" i="24" s="1"/>
  <c r="N19" i="24"/>
  <c r="O19" i="24" s="1"/>
  <c r="Q19" i="24" s="1"/>
  <c r="N32" i="24"/>
  <c r="P32" i="24" s="1"/>
  <c r="N4" i="24"/>
  <c r="N36" i="24"/>
  <c r="P36" i="24" s="1"/>
  <c r="N12" i="24"/>
  <c r="O12" i="24" s="1"/>
  <c r="Q12" i="24" s="1"/>
  <c r="N44" i="24"/>
  <c r="O44" i="24" s="1"/>
  <c r="Q44" i="24" s="1"/>
  <c r="N16" i="24"/>
  <c r="P16" i="24" s="1"/>
  <c r="N48" i="24"/>
  <c r="P48" i="24" s="1"/>
  <c r="N7" i="24"/>
  <c r="O7" i="24" s="1"/>
  <c r="Q7" i="24" s="1"/>
  <c r="H5" i="24"/>
  <c r="H37" i="24"/>
  <c r="P43" i="24"/>
  <c r="O43" i="24"/>
  <c r="Q43" i="24" s="1"/>
  <c r="P2" i="24"/>
  <c r="Q2" i="24"/>
  <c r="H9" i="24"/>
  <c r="O15" i="24"/>
  <c r="Q15" i="24" s="1"/>
  <c r="P15" i="24"/>
  <c r="P28" i="24"/>
  <c r="O28" i="24"/>
  <c r="Q28" i="24" s="1"/>
  <c r="H41" i="24"/>
  <c r="P38" i="24"/>
  <c r="O38" i="24"/>
  <c r="Q38" i="24" s="1"/>
  <c r="H45" i="24"/>
  <c r="P4" i="24"/>
  <c r="O4" i="24"/>
  <c r="Q4" i="24" s="1"/>
  <c r="H17" i="24"/>
  <c r="O23" i="24"/>
  <c r="Q23" i="24" s="1"/>
  <c r="P23" i="24"/>
  <c r="H49" i="24"/>
  <c r="H21" i="24"/>
  <c r="P27" i="24"/>
  <c r="O27" i="24"/>
  <c r="Q27" i="24" s="1"/>
  <c r="P40" i="24"/>
  <c r="O40" i="24"/>
  <c r="Q40" i="24" s="1"/>
  <c r="P46" i="24"/>
  <c r="O46" i="24"/>
  <c r="Q46" i="24" s="1"/>
  <c r="O18" i="24"/>
  <c r="Q18" i="24" s="1"/>
  <c r="P6" i="24"/>
  <c r="O6" i="24"/>
  <c r="Q6" i="24" s="1"/>
  <c r="P3" i="24"/>
  <c r="O3" i="24"/>
  <c r="Q3" i="24" s="1"/>
  <c r="P22" i="24"/>
  <c r="H29" i="24"/>
  <c r="O39" i="24"/>
  <c r="Q39" i="24" s="1"/>
  <c r="P39" i="24"/>
  <c r="P8" i="24"/>
  <c r="O8" i="24"/>
  <c r="Q8" i="24" s="1"/>
  <c r="O14" i="24"/>
  <c r="Q14" i="24" s="1"/>
  <c r="P20" i="24"/>
  <c r="O20" i="24"/>
  <c r="Q20" i="24" s="1"/>
  <c r="P26" i="24"/>
  <c r="O5" i="24"/>
  <c r="Q5" i="24" s="1"/>
  <c r="R5" i="24" s="1"/>
  <c r="S5" i="24" s="1"/>
  <c r="O29" i="24"/>
  <c r="Q29" i="24" s="1"/>
  <c r="R29" i="24" s="1"/>
  <c r="S29" i="24" s="1"/>
  <c r="O37" i="24"/>
  <c r="Q37" i="24" s="1"/>
  <c r="R37" i="24" s="1"/>
  <c r="S37" i="24" s="1"/>
  <c r="O45" i="24"/>
  <c r="Q45" i="24" s="1"/>
  <c r="R45" i="24" s="1"/>
  <c r="S45" i="24" s="1"/>
  <c r="O9" i="24"/>
  <c r="Q9" i="24" s="1"/>
  <c r="R9" i="24" s="1"/>
  <c r="S9" i="24" s="1"/>
  <c r="O17" i="24"/>
  <c r="Q17" i="24" s="1"/>
  <c r="R17" i="24" s="1"/>
  <c r="S17" i="24" s="1"/>
  <c r="O25" i="24"/>
  <c r="Q25" i="24" s="1"/>
  <c r="R25" i="24" s="1"/>
  <c r="S25" i="24" s="1"/>
  <c r="N34" i="14"/>
  <c r="N18" i="14"/>
  <c r="N14" i="14"/>
  <c r="Q14" i="14" s="1"/>
  <c r="N21" i="14"/>
  <c r="Q21" i="14" s="1"/>
  <c r="N13" i="14"/>
  <c r="P13" i="14" s="1"/>
  <c r="H13" i="14" s="1"/>
  <c r="N5" i="14"/>
  <c r="P5" i="14" s="1"/>
  <c r="H5" i="14" s="1"/>
  <c r="N38" i="14"/>
  <c r="Q38" i="14" s="1"/>
  <c r="N4" i="14"/>
  <c r="N10" i="14"/>
  <c r="N51" i="14"/>
  <c r="N43" i="14"/>
  <c r="N35" i="14"/>
  <c r="N27" i="14"/>
  <c r="N19" i="14"/>
  <c r="N11" i="14"/>
  <c r="N3" i="14"/>
  <c r="N39" i="14"/>
  <c r="P39" i="14" s="1"/>
  <c r="N45" i="14"/>
  <c r="P45" i="14" s="1"/>
  <c r="H45" i="14" s="1"/>
  <c r="N37" i="14"/>
  <c r="P37" i="14" s="1"/>
  <c r="H37" i="14" s="1"/>
  <c r="N52" i="14"/>
  <c r="P52" i="14" s="1"/>
  <c r="H52" i="14" s="1"/>
  <c r="N44" i="14"/>
  <c r="P44" i="14" s="1"/>
  <c r="H44" i="14" s="1"/>
  <c r="N36" i="14"/>
  <c r="P36" i="14" s="1"/>
  <c r="H36" i="14" s="1"/>
  <c r="N28" i="14"/>
  <c r="P28" i="14" s="1"/>
  <c r="H28" i="14" s="1"/>
  <c r="N20" i="14"/>
  <c r="Q20" i="14" s="1"/>
  <c r="N12" i="14"/>
  <c r="P12" i="14" s="1"/>
  <c r="H12" i="14" s="1"/>
  <c r="N15" i="14"/>
  <c r="P15" i="14" s="1"/>
  <c r="H15" i="14" s="1"/>
  <c r="N6" i="14"/>
  <c r="P6" i="14" s="1"/>
  <c r="H6" i="14" s="1"/>
  <c r="Q18" i="14"/>
  <c r="P18" i="14"/>
  <c r="H18" i="14" s="1"/>
  <c r="P20" i="14"/>
  <c r="H20" i="14" s="1"/>
  <c r="P4" i="14"/>
  <c r="H4" i="14" s="1"/>
  <c r="Q4" i="14"/>
  <c r="R4" i="14" s="1"/>
  <c r="S4" i="14" s="1"/>
  <c r="Q34" i="14"/>
  <c r="P34" i="14"/>
  <c r="H34" i="14" s="1"/>
  <c r="Q10" i="14"/>
  <c r="P10" i="14"/>
  <c r="H10" i="14" s="1"/>
  <c r="Q13" i="14"/>
  <c r="N16" i="14"/>
  <c r="N47" i="14"/>
  <c r="N31" i="14"/>
  <c r="N23" i="14"/>
  <c r="N7" i="14"/>
  <c r="N26" i="14"/>
  <c r="P30" i="14"/>
  <c r="H30" i="14" s="1"/>
  <c r="N2" i="14"/>
  <c r="N40" i="14"/>
  <c r="N32" i="14"/>
  <c r="N24" i="14"/>
  <c r="N8" i="14"/>
  <c r="Q28" i="14"/>
  <c r="Q12" i="14"/>
  <c r="N22" i="14"/>
  <c r="N29" i="14"/>
  <c r="N49" i="14"/>
  <c r="N41" i="14"/>
  <c r="N33" i="14"/>
  <c r="N25" i="14"/>
  <c r="N17" i="14"/>
  <c r="N9" i="14"/>
  <c r="N50" i="14"/>
  <c r="N42" i="14"/>
  <c r="N46" i="14"/>
  <c r="N48" i="14"/>
  <c r="Q2" i="1"/>
  <c r="Q5" i="1"/>
  <c r="Q10" i="1"/>
  <c r="Q7" i="1"/>
  <c r="Q9" i="1"/>
  <c r="Q3" i="1"/>
  <c r="Q6" i="1"/>
  <c r="Q11" i="1"/>
  <c r="U41" i="1"/>
  <c r="V41" i="1" s="1"/>
  <c r="W41" i="1" s="1"/>
  <c r="U15" i="1"/>
  <c r="V15" i="1" s="1"/>
  <c r="W15" i="1" s="1"/>
  <c r="U13" i="1"/>
  <c r="V13" i="1" s="1"/>
  <c r="W13" i="1" s="1"/>
  <c r="U29" i="1"/>
  <c r="V29" i="1" s="1"/>
  <c r="W29" i="1" s="1"/>
  <c r="U21" i="1"/>
  <c r="V21" i="1" s="1"/>
  <c r="W21" i="1" s="1"/>
  <c r="U47" i="1"/>
  <c r="V47" i="1" s="1"/>
  <c r="W47" i="1" s="1"/>
  <c r="U5" i="1"/>
  <c r="V5" i="1" s="1"/>
  <c r="W5" i="1" s="1"/>
  <c r="U39" i="1"/>
  <c r="V39" i="1" s="1"/>
  <c r="W39" i="1" s="1"/>
  <c r="U24" i="1"/>
  <c r="V24" i="1" s="1"/>
  <c r="W24" i="1" s="1"/>
  <c r="U38" i="1"/>
  <c r="V38" i="1" s="1"/>
  <c r="W38" i="1" s="1"/>
  <c r="U8" i="1"/>
  <c r="V8" i="1" s="1"/>
  <c r="W8" i="1" s="1"/>
  <c r="U40" i="1"/>
  <c r="V40" i="1" s="1"/>
  <c r="W40" i="1" s="1"/>
  <c r="U32" i="1"/>
  <c r="V32" i="1" s="1"/>
  <c r="W32" i="1" s="1"/>
  <c r="J47" i="1"/>
  <c r="U50" i="1"/>
  <c r="V50" i="1" s="1"/>
  <c r="W50" i="1" s="1"/>
  <c r="U7" i="1"/>
  <c r="V7" i="1" s="1"/>
  <c r="W7" i="1" s="1"/>
  <c r="U31" i="1"/>
  <c r="V31" i="1" s="1"/>
  <c r="W31" i="1" s="1"/>
  <c r="U33" i="1"/>
  <c r="V33" i="1" s="1"/>
  <c r="W33" i="1" s="1"/>
  <c r="S52" i="1"/>
  <c r="J52" i="1" s="1"/>
  <c r="R52" i="1"/>
  <c r="T52" i="1" s="1"/>
  <c r="U52" i="1" s="1"/>
  <c r="V52" i="1" s="1"/>
  <c r="W52" i="1" s="1"/>
  <c r="U20" i="1"/>
  <c r="V20" i="1" s="1"/>
  <c r="W20" i="1" s="1"/>
  <c r="J40" i="1"/>
  <c r="U22" i="1"/>
  <c r="V22" i="1" s="1"/>
  <c r="W22" i="1" s="1"/>
  <c r="J7" i="1"/>
  <c r="J31" i="1"/>
  <c r="U19" i="1"/>
  <c r="V19" i="1" s="1"/>
  <c r="W19" i="1" s="1"/>
  <c r="U4" i="1"/>
  <c r="V4" i="1" s="1"/>
  <c r="W4" i="1" s="1"/>
  <c r="U37" i="1"/>
  <c r="V37" i="1" s="1"/>
  <c r="W37" i="1" s="1"/>
  <c r="J22" i="1"/>
  <c r="U25" i="1"/>
  <c r="V25" i="1" s="1"/>
  <c r="W25" i="1" s="1"/>
  <c r="U18" i="1"/>
  <c r="V18" i="1" s="1"/>
  <c r="W18" i="1" s="1"/>
  <c r="U11" i="1"/>
  <c r="V11" i="1" s="1"/>
  <c r="W11" i="1" s="1"/>
  <c r="U43" i="1"/>
  <c r="V43" i="1" s="1"/>
  <c r="W43" i="1" s="1"/>
  <c r="U36" i="1"/>
  <c r="V36" i="1" s="1"/>
  <c r="W36" i="1" s="1"/>
  <c r="U28" i="1"/>
  <c r="V28" i="1" s="1"/>
  <c r="W28" i="1" s="1"/>
  <c r="U46" i="1"/>
  <c r="V46" i="1" s="1"/>
  <c r="W46" i="1" s="1"/>
  <c r="U23" i="1"/>
  <c r="V23" i="1" s="1"/>
  <c r="W23" i="1" s="1"/>
  <c r="J13" i="1"/>
  <c r="J5" i="1"/>
  <c r="J37" i="1"/>
  <c r="J29" i="1"/>
  <c r="J21" i="1"/>
  <c r="J50" i="1"/>
  <c r="J32" i="1"/>
  <c r="U48" i="1"/>
  <c r="V48" i="1" s="1"/>
  <c r="W48" i="1" s="1"/>
  <c r="U26" i="1"/>
  <c r="V26" i="1" s="1"/>
  <c r="W26" i="1" s="1"/>
  <c r="U12" i="1"/>
  <c r="V12" i="1" s="1"/>
  <c r="W12" i="1" s="1"/>
  <c r="U49" i="1"/>
  <c r="V49" i="1" s="1"/>
  <c r="W49" i="1" s="1"/>
  <c r="J38" i="1"/>
  <c r="U17" i="1"/>
  <c r="V17" i="1" s="1"/>
  <c r="W17" i="1" s="1"/>
  <c r="U10" i="1"/>
  <c r="V10" i="1" s="1"/>
  <c r="W10" i="1" s="1"/>
  <c r="U35" i="1"/>
  <c r="V35" i="1" s="1"/>
  <c r="W35" i="1" s="1"/>
  <c r="U27" i="1"/>
  <c r="V27" i="1" s="1"/>
  <c r="W27" i="1" s="1"/>
  <c r="U45" i="1"/>
  <c r="V45" i="1" s="1"/>
  <c r="W45" i="1" s="1"/>
  <c r="U3" i="1"/>
  <c r="V3" i="1" s="1"/>
  <c r="W3" i="1" s="1"/>
  <c r="J12" i="1"/>
  <c r="J4" i="1"/>
  <c r="J36" i="1"/>
  <c r="J28" i="1"/>
  <c r="J20" i="1"/>
  <c r="U14" i="1"/>
  <c r="V14" i="1" s="1"/>
  <c r="W14" i="1" s="1"/>
  <c r="U30" i="1"/>
  <c r="V30" i="1" s="1"/>
  <c r="W30" i="1" s="1"/>
  <c r="J30" i="1"/>
  <c r="U16" i="1"/>
  <c r="V16" i="1" s="1"/>
  <c r="W16" i="1" s="1"/>
  <c r="U9" i="1"/>
  <c r="V9" i="1" s="1"/>
  <c r="W9" i="1" s="1"/>
  <c r="U42" i="1"/>
  <c r="V42" i="1" s="1"/>
  <c r="W42" i="1" s="1"/>
  <c r="U34" i="1"/>
  <c r="V34" i="1" s="1"/>
  <c r="W34" i="1" s="1"/>
  <c r="U44" i="1"/>
  <c r="V44" i="1" s="1"/>
  <c r="W44" i="1" s="1"/>
  <c r="J11" i="1"/>
  <c r="J43" i="1"/>
  <c r="J35" i="1"/>
  <c r="J27" i="1"/>
  <c r="J19" i="1"/>
  <c r="U51" i="1"/>
  <c r="V51" i="1" s="1"/>
  <c r="W51" i="1" s="1"/>
  <c r="U6" i="1"/>
  <c r="V6" i="1" s="1"/>
  <c r="W6" i="1" s="1"/>
  <c r="U2" i="1"/>
  <c r="V2" i="1" s="1"/>
  <c r="W2" i="1" s="1"/>
  <c r="H4" i="28" l="1"/>
  <c r="R4" i="28"/>
  <c r="S4" i="28" s="1"/>
  <c r="R14" i="28"/>
  <c r="S14" i="28" s="1"/>
  <c r="R13" i="28"/>
  <c r="S13" i="28" s="1"/>
  <c r="H6" i="28"/>
  <c r="O52" i="28"/>
  <c r="Q52" i="28" s="1"/>
  <c r="R52" i="28" s="1"/>
  <c r="S52" i="28" s="1"/>
  <c r="O24" i="28"/>
  <c r="Q24" i="28" s="1"/>
  <c r="P12" i="28"/>
  <c r="R12" i="28" s="1"/>
  <c r="S12" i="28" s="1"/>
  <c r="O4" i="28"/>
  <c r="Q4" i="28" s="1"/>
  <c r="P28" i="28"/>
  <c r="P16" i="28"/>
  <c r="O37" i="28"/>
  <c r="Q37" i="28" s="1"/>
  <c r="R37" i="28" s="1"/>
  <c r="S37" i="28" s="1"/>
  <c r="O51" i="28"/>
  <c r="Q51" i="28" s="1"/>
  <c r="O43" i="28"/>
  <c r="Q43" i="28" s="1"/>
  <c r="R43" i="28" s="1"/>
  <c r="S43" i="28" s="1"/>
  <c r="O33" i="28"/>
  <c r="Q33" i="28" s="1"/>
  <c r="R33" i="28" s="1"/>
  <c r="S33" i="28" s="1"/>
  <c r="O27" i="27"/>
  <c r="Q27" i="27" s="1"/>
  <c r="O14" i="27"/>
  <c r="Q14" i="27" s="1"/>
  <c r="O45" i="27"/>
  <c r="Q45" i="27" s="1"/>
  <c r="R45" i="27" s="1"/>
  <c r="S45" i="27" s="1"/>
  <c r="O12" i="27"/>
  <c r="Q12" i="27" s="1"/>
  <c r="O46" i="27"/>
  <c r="Q46" i="27" s="1"/>
  <c r="P20" i="27"/>
  <c r="R20" i="27" s="1"/>
  <c r="S20" i="27" s="1"/>
  <c r="O35" i="27"/>
  <c r="Q35" i="27" s="1"/>
  <c r="R35" i="27" s="1"/>
  <c r="S35" i="27" s="1"/>
  <c r="P19" i="27"/>
  <c r="R19" i="27" s="1"/>
  <c r="S19" i="27" s="1"/>
  <c r="O28" i="27"/>
  <c r="Q28" i="27" s="1"/>
  <c r="O9" i="27"/>
  <c r="Q9" i="27" s="1"/>
  <c r="O33" i="27"/>
  <c r="Q33" i="27" s="1"/>
  <c r="R33" i="27" s="1"/>
  <c r="S33" i="27" s="1"/>
  <c r="P49" i="27"/>
  <c r="O32" i="27"/>
  <c r="Q32" i="27" s="1"/>
  <c r="R32" i="27" s="1"/>
  <c r="S32" i="27" s="1"/>
  <c r="P36" i="27"/>
  <c r="H36" i="27" s="1"/>
  <c r="O23" i="27"/>
  <c r="Q23" i="27" s="1"/>
  <c r="R23" i="27" s="1"/>
  <c r="S23" i="27" s="1"/>
  <c r="O30" i="27"/>
  <c r="Q30" i="27" s="1"/>
  <c r="R30" i="27" s="1"/>
  <c r="S30" i="27" s="1"/>
  <c r="O7" i="27"/>
  <c r="Q7" i="27" s="1"/>
  <c r="O21" i="27"/>
  <c r="Q21" i="27" s="1"/>
  <c r="R21" i="27" s="1"/>
  <c r="S21" i="27" s="1"/>
  <c r="O10" i="27"/>
  <c r="Q10" i="27" s="1"/>
  <c r="R10" i="27" s="1"/>
  <c r="S10" i="27" s="1"/>
  <c r="O40" i="27"/>
  <c r="Q40" i="27" s="1"/>
  <c r="R40" i="27" s="1"/>
  <c r="S40" i="27" s="1"/>
  <c r="O44" i="27"/>
  <c r="Q44" i="27" s="1"/>
  <c r="R44" i="27" s="1"/>
  <c r="S44" i="27" s="1"/>
  <c r="O25" i="27"/>
  <c r="Q25" i="27" s="1"/>
  <c r="R25" i="27" s="1"/>
  <c r="S25" i="27" s="1"/>
  <c r="P26" i="26"/>
  <c r="O3" i="26"/>
  <c r="Q3" i="26" s="1"/>
  <c r="O24" i="26"/>
  <c r="Q24" i="26" s="1"/>
  <c r="O19" i="26"/>
  <c r="Q19" i="26" s="1"/>
  <c r="H6" i="26"/>
  <c r="P22" i="26"/>
  <c r="R22" i="26" s="1"/>
  <c r="S22" i="26" s="1"/>
  <c r="O34" i="26"/>
  <c r="Q34" i="26" s="1"/>
  <c r="R34" i="26" s="1"/>
  <c r="S34" i="26" s="1"/>
  <c r="P13" i="26"/>
  <c r="R13" i="26" s="1"/>
  <c r="S13" i="26" s="1"/>
  <c r="P30" i="24"/>
  <c r="O21" i="24"/>
  <c r="Q21" i="24" s="1"/>
  <c r="R21" i="24" s="1"/>
  <c r="S21" i="24" s="1"/>
  <c r="O49" i="24"/>
  <c r="Q49" i="24" s="1"/>
  <c r="O50" i="24"/>
  <c r="Q50" i="24" s="1"/>
  <c r="R50" i="24" s="1"/>
  <c r="S50" i="24" s="1"/>
  <c r="P31" i="24"/>
  <c r="R31" i="24" s="1"/>
  <c r="S31" i="24" s="1"/>
  <c r="O52" i="24"/>
  <c r="Q52" i="24" s="1"/>
  <c r="R52" i="24" s="1"/>
  <c r="S52" i="24" s="1"/>
  <c r="O10" i="24"/>
  <c r="Q10" i="24" s="1"/>
  <c r="P51" i="24"/>
  <c r="R51" i="24" s="1"/>
  <c r="S51" i="24" s="1"/>
  <c r="P44" i="24"/>
  <c r="P19" i="24"/>
  <c r="P7" i="24"/>
  <c r="O35" i="24"/>
  <c r="Q35" i="24" s="1"/>
  <c r="O11" i="24"/>
  <c r="Q11" i="24" s="1"/>
  <c r="O41" i="24"/>
  <c r="Q41" i="24" s="1"/>
  <c r="R41" i="24" s="1"/>
  <c r="S41" i="24" s="1"/>
  <c r="O34" i="24"/>
  <c r="Q34" i="24" s="1"/>
  <c r="R34" i="24" s="1"/>
  <c r="S34" i="24" s="1"/>
  <c r="O33" i="24"/>
  <c r="Q33" i="24" s="1"/>
  <c r="R33" i="24" s="1"/>
  <c r="S33" i="24" s="1"/>
  <c r="O13" i="24"/>
  <c r="Q13" i="24" s="1"/>
  <c r="R13" i="24" s="1"/>
  <c r="S13" i="24" s="1"/>
  <c r="O47" i="24"/>
  <c r="Q47" i="24" s="1"/>
  <c r="R49" i="24"/>
  <c r="S49" i="24" s="1"/>
  <c r="N42" i="29"/>
  <c r="N17" i="29"/>
  <c r="N33" i="29"/>
  <c r="O33" i="29" s="1"/>
  <c r="Q33" i="29" s="1"/>
  <c r="N27" i="29"/>
  <c r="N52" i="29"/>
  <c r="N25" i="29"/>
  <c r="O25" i="29" s="1"/>
  <c r="Q25" i="29" s="1"/>
  <c r="N34" i="29"/>
  <c r="O34" i="29" s="1"/>
  <c r="Q34" i="29" s="1"/>
  <c r="N4" i="29"/>
  <c r="O4" i="29" s="1"/>
  <c r="Q4" i="29" s="1"/>
  <c r="N48" i="29"/>
  <c r="O48" i="29" s="1"/>
  <c r="Q48" i="29" s="1"/>
  <c r="P27" i="29"/>
  <c r="H27" i="29" s="1"/>
  <c r="O27" i="29"/>
  <c r="Q27" i="29" s="1"/>
  <c r="R27" i="29" s="1"/>
  <c r="S27" i="29" s="1"/>
  <c r="P32" i="29"/>
  <c r="R32" i="29" s="1"/>
  <c r="S32" i="29" s="1"/>
  <c r="N36" i="29"/>
  <c r="P36" i="29" s="1"/>
  <c r="N15" i="29"/>
  <c r="O15" i="29" s="1"/>
  <c r="Q15" i="29" s="1"/>
  <c r="N12" i="29"/>
  <c r="O12" i="29" s="1"/>
  <c r="Q12" i="29" s="1"/>
  <c r="N46" i="29"/>
  <c r="P46" i="29" s="1"/>
  <c r="H46" i="29" s="1"/>
  <c r="N23" i="29"/>
  <c r="O23" i="29" s="1"/>
  <c r="Q23" i="29" s="1"/>
  <c r="N11" i="29"/>
  <c r="O11" i="29" s="1"/>
  <c r="Q11" i="29" s="1"/>
  <c r="N18" i="29"/>
  <c r="O18" i="29" s="1"/>
  <c r="Q18" i="29" s="1"/>
  <c r="N47" i="29"/>
  <c r="P47" i="29" s="1"/>
  <c r="H47" i="29" s="1"/>
  <c r="N6" i="29"/>
  <c r="N10" i="29"/>
  <c r="P10" i="29" s="1"/>
  <c r="H10" i="29" s="1"/>
  <c r="N14" i="29"/>
  <c r="P14" i="29" s="1"/>
  <c r="N13" i="29"/>
  <c r="O13" i="29" s="1"/>
  <c r="Q13" i="29" s="1"/>
  <c r="N49" i="29"/>
  <c r="P49" i="29" s="1"/>
  <c r="N21" i="29"/>
  <c r="N40" i="29"/>
  <c r="P40" i="29" s="1"/>
  <c r="H40" i="29" s="1"/>
  <c r="O41" i="29"/>
  <c r="Q41" i="29" s="1"/>
  <c r="P41" i="29"/>
  <c r="R41" i="29" s="1"/>
  <c r="S41" i="29" s="1"/>
  <c r="O31" i="29"/>
  <c r="Q31" i="29" s="1"/>
  <c r="P31" i="29"/>
  <c r="H31" i="29" s="1"/>
  <c r="P17" i="29"/>
  <c r="H17" i="29" s="1"/>
  <c r="O17" i="29"/>
  <c r="Q17" i="29" s="1"/>
  <c r="R17" i="29" s="1"/>
  <c r="S17" i="29" s="1"/>
  <c r="P11" i="29"/>
  <c r="O43" i="29"/>
  <c r="Q43" i="29" s="1"/>
  <c r="P43" i="29"/>
  <c r="R43" i="29" s="1"/>
  <c r="S43" i="29" s="1"/>
  <c r="O39" i="29"/>
  <c r="Q39" i="29" s="1"/>
  <c r="P39" i="29"/>
  <c r="H39" i="29" s="1"/>
  <c r="P22" i="29"/>
  <c r="R22" i="29" s="1"/>
  <c r="S22" i="29" s="1"/>
  <c r="O22" i="29"/>
  <c r="Q22" i="29" s="1"/>
  <c r="O46" i="29"/>
  <c r="Q46" i="29" s="1"/>
  <c r="O21" i="29"/>
  <c r="Q21" i="29" s="1"/>
  <c r="P21" i="29"/>
  <c r="O47" i="29"/>
  <c r="Q47" i="29" s="1"/>
  <c r="P6" i="29"/>
  <c r="O6" i="29"/>
  <c r="Q6" i="29" s="1"/>
  <c r="P42" i="29"/>
  <c r="O42" i="29"/>
  <c r="Q42" i="29" s="1"/>
  <c r="H3" i="29"/>
  <c r="P52" i="29"/>
  <c r="O52" i="29"/>
  <c r="Q52" i="29" s="1"/>
  <c r="R52" i="29" s="1"/>
  <c r="S52" i="29" s="1"/>
  <c r="P50" i="29"/>
  <c r="H50" i="29" s="1"/>
  <c r="O50" i="29"/>
  <c r="Q50" i="29" s="1"/>
  <c r="P51" i="29"/>
  <c r="O51" i="29"/>
  <c r="Q51" i="29" s="1"/>
  <c r="P20" i="29"/>
  <c r="H20" i="29" s="1"/>
  <c r="O20" i="29"/>
  <c r="Q20" i="29" s="1"/>
  <c r="O44" i="29"/>
  <c r="Q44" i="29" s="1"/>
  <c r="P44" i="29"/>
  <c r="H44" i="29" s="1"/>
  <c r="O30" i="29"/>
  <c r="Q30" i="29" s="1"/>
  <c r="P30" i="29"/>
  <c r="R30" i="29" s="1"/>
  <c r="S30" i="29" s="1"/>
  <c r="N35" i="29"/>
  <c r="O5" i="29"/>
  <c r="Q5" i="29" s="1"/>
  <c r="P5" i="29"/>
  <c r="N45" i="29"/>
  <c r="N29" i="29"/>
  <c r="O28" i="29"/>
  <c r="Q28" i="29" s="1"/>
  <c r="P28" i="29"/>
  <c r="O26" i="29"/>
  <c r="Q26" i="29" s="1"/>
  <c r="O3" i="29"/>
  <c r="Q3" i="29" s="1"/>
  <c r="R3" i="29" s="1"/>
  <c r="S3" i="29" s="1"/>
  <c r="P24" i="29"/>
  <c r="R24" i="29" s="1"/>
  <c r="S24" i="29" s="1"/>
  <c r="O7" i="29"/>
  <c r="Q7" i="29" s="1"/>
  <c r="R7" i="29" s="1"/>
  <c r="S7" i="29" s="1"/>
  <c r="N37" i="29"/>
  <c r="N19" i="29"/>
  <c r="N2" i="29"/>
  <c r="O38" i="29"/>
  <c r="Q38" i="29" s="1"/>
  <c r="R38" i="29" s="1"/>
  <c r="S38" i="29" s="1"/>
  <c r="H52" i="29"/>
  <c r="H6" i="29"/>
  <c r="H22" i="29"/>
  <c r="H38" i="29"/>
  <c r="H26" i="29"/>
  <c r="R26" i="29"/>
  <c r="S26" i="29" s="1"/>
  <c r="O16" i="29"/>
  <c r="Q16" i="29" s="1"/>
  <c r="P16" i="29"/>
  <c r="H7" i="29"/>
  <c r="P9" i="29"/>
  <c r="O9" i="29"/>
  <c r="Q9" i="29" s="1"/>
  <c r="P33" i="29"/>
  <c r="H32" i="29"/>
  <c r="O8" i="29"/>
  <c r="Q8" i="29" s="1"/>
  <c r="P8" i="29"/>
  <c r="R45" i="28"/>
  <c r="S45" i="28" s="1"/>
  <c r="O15" i="28"/>
  <c r="Q15" i="28" s="1"/>
  <c r="P15" i="28"/>
  <c r="H45" i="28"/>
  <c r="O11" i="28"/>
  <c r="Q11" i="28" s="1"/>
  <c r="R11" i="28" s="1"/>
  <c r="S11" i="28" s="1"/>
  <c r="P31" i="28"/>
  <c r="O41" i="28"/>
  <c r="Q41" i="28" s="1"/>
  <c r="R41" i="28" s="1"/>
  <c r="S41" i="28" s="1"/>
  <c r="O3" i="28"/>
  <c r="Q3" i="28" s="1"/>
  <c r="R3" i="28" s="1"/>
  <c r="S3" i="28" s="1"/>
  <c r="H46" i="28"/>
  <c r="P22" i="28"/>
  <c r="O22" i="28"/>
  <c r="Q22" i="28" s="1"/>
  <c r="P39" i="28"/>
  <c r="O20" i="28"/>
  <c r="Q20" i="28" s="1"/>
  <c r="R20" i="28" s="1"/>
  <c r="S20" i="28" s="1"/>
  <c r="H13" i="28"/>
  <c r="H20" i="28"/>
  <c r="H33" i="28"/>
  <c r="H11" i="28"/>
  <c r="P26" i="28"/>
  <c r="O26" i="28"/>
  <c r="Q26" i="28" s="1"/>
  <c r="P34" i="28"/>
  <c r="O34" i="28"/>
  <c r="Q34" i="28" s="1"/>
  <c r="H8" i="28"/>
  <c r="R8" i="28"/>
  <c r="S8" i="28" s="1"/>
  <c r="H48" i="28"/>
  <c r="R48" i="28"/>
  <c r="S48" i="28" s="1"/>
  <c r="R23" i="28"/>
  <c r="S23" i="28" s="1"/>
  <c r="H23" i="28"/>
  <c r="R2" i="28"/>
  <c r="S2" i="28" s="1"/>
  <c r="T2" i="28" s="1"/>
  <c r="H2" i="28"/>
  <c r="P25" i="28"/>
  <c r="O25" i="28"/>
  <c r="Q25" i="28" s="1"/>
  <c r="H17" i="28"/>
  <c r="R17" i="28"/>
  <c r="S17" i="28" s="1"/>
  <c r="H49" i="28"/>
  <c r="R49" i="28"/>
  <c r="S49" i="28" s="1"/>
  <c r="R10" i="28"/>
  <c r="S10" i="28" s="1"/>
  <c r="H10" i="28"/>
  <c r="H3" i="28"/>
  <c r="H43" i="28"/>
  <c r="R31" i="28"/>
  <c r="S31" i="28" s="1"/>
  <c r="H31" i="28"/>
  <c r="R42" i="28"/>
  <c r="S42" i="28" s="1"/>
  <c r="H42" i="28"/>
  <c r="R44" i="28"/>
  <c r="S44" i="28" s="1"/>
  <c r="H44" i="28"/>
  <c r="H16" i="28"/>
  <c r="R16" i="28"/>
  <c r="S16" i="28" s="1"/>
  <c r="H7" i="28"/>
  <c r="R7" i="28"/>
  <c r="S7" i="28" s="1"/>
  <c r="H41" i="28"/>
  <c r="R30" i="28"/>
  <c r="S30" i="28" s="1"/>
  <c r="H30" i="28"/>
  <c r="P50" i="28"/>
  <c r="O50" i="28"/>
  <c r="Q50" i="28" s="1"/>
  <c r="R39" i="28"/>
  <c r="S39" i="28" s="1"/>
  <c r="H39" i="28"/>
  <c r="R27" i="28"/>
  <c r="S27" i="28" s="1"/>
  <c r="H27" i="28"/>
  <c r="R35" i="28"/>
  <c r="S35" i="28" s="1"/>
  <c r="H35" i="28"/>
  <c r="R47" i="28"/>
  <c r="S47" i="28" s="1"/>
  <c r="H47" i="28"/>
  <c r="H40" i="28"/>
  <c r="R40" i="28"/>
  <c r="S40" i="28" s="1"/>
  <c r="H32" i="28"/>
  <c r="R32" i="28"/>
  <c r="S32" i="28" s="1"/>
  <c r="R36" i="28"/>
  <c r="S36" i="28" s="1"/>
  <c r="H36" i="28"/>
  <c r="R28" i="28"/>
  <c r="S28" i="28" s="1"/>
  <c r="H28" i="28"/>
  <c r="R51" i="28"/>
  <c r="S51" i="28" s="1"/>
  <c r="H51" i="28"/>
  <c r="R18" i="28"/>
  <c r="S18" i="28" s="1"/>
  <c r="H18" i="28"/>
  <c r="R9" i="28"/>
  <c r="S9" i="28" s="1"/>
  <c r="H9" i="28"/>
  <c r="H24" i="28"/>
  <c r="R24" i="28"/>
  <c r="S24" i="28" s="1"/>
  <c r="R19" i="28"/>
  <c r="S19" i="28" s="1"/>
  <c r="H19" i="28"/>
  <c r="O11" i="27"/>
  <c r="Q11" i="27" s="1"/>
  <c r="R11" i="27" s="1"/>
  <c r="S11" i="27" s="1"/>
  <c r="O24" i="27"/>
  <c r="Q24" i="27" s="1"/>
  <c r="R24" i="27" s="1"/>
  <c r="S24" i="27" s="1"/>
  <c r="O22" i="27"/>
  <c r="Q22" i="27" s="1"/>
  <c r="R22" i="27" s="1"/>
  <c r="S22" i="27" s="1"/>
  <c r="H16" i="27"/>
  <c r="R16" i="27"/>
  <c r="S16" i="27" s="1"/>
  <c r="R46" i="27"/>
  <c r="S46" i="27" s="1"/>
  <c r="H46" i="27"/>
  <c r="H40" i="27"/>
  <c r="R34" i="27"/>
  <c r="S34" i="27" s="1"/>
  <c r="H34" i="27"/>
  <c r="H32" i="27"/>
  <c r="H49" i="27"/>
  <c r="R49" i="27"/>
  <c r="S49" i="27" s="1"/>
  <c r="R26" i="27"/>
  <c r="S26" i="27" s="1"/>
  <c r="H26" i="27"/>
  <c r="H41" i="27"/>
  <c r="R41" i="27"/>
  <c r="S41" i="27" s="1"/>
  <c r="H24" i="27"/>
  <c r="R6" i="27"/>
  <c r="S6" i="27" s="1"/>
  <c r="H6" i="27"/>
  <c r="R47" i="27"/>
  <c r="S47" i="27" s="1"/>
  <c r="H47" i="27"/>
  <c r="R39" i="27"/>
  <c r="S39" i="27" s="1"/>
  <c r="H39" i="27"/>
  <c r="R38" i="27"/>
  <c r="S38" i="27" s="1"/>
  <c r="H38" i="27"/>
  <c r="R28" i="27"/>
  <c r="S28" i="27" s="1"/>
  <c r="H28" i="27"/>
  <c r="H30" i="27"/>
  <c r="H22" i="27"/>
  <c r="R31" i="27"/>
  <c r="S31" i="27" s="1"/>
  <c r="H31" i="27"/>
  <c r="H23" i="27"/>
  <c r="R15" i="27"/>
  <c r="S15" i="27" s="1"/>
  <c r="H15" i="27"/>
  <c r="H44" i="27"/>
  <c r="R18" i="27"/>
  <c r="S18" i="27" s="1"/>
  <c r="H18" i="27"/>
  <c r="H10" i="27"/>
  <c r="R2" i="27"/>
  <c r="S2" i="27" s="1"/>
  <c r="T2" i="27" s="1"/>
  <c r="H2" i="27"/>
  <c r="R43" i="27"/>
  <c r="S43" i="27" s="1"/>
  <c r="H43" i="27"/>
  <c r="H35" i="27"/>
  <c r="H7" i="27"/>
  <c r="R7" i="27"/>
  <c r="S7" i="27" s="1"/>
  <c r="R14" i="27"/>
  <c r="S14" i="27" s="1"/>
  <c r="H14" i="27"/>
  <c r="R50" i="27"/>
  <c r="S50" i="27" s="1"/>
  <c r="H50" i="27"/>
  <c r="R51" i="27"/>
  <c r="S51" i="27" s="1"/>
  <c r="H51" i="27"/>
  <c r="R9" i="27"/>
  <c r="S9" i="27" s="1"/>
  <c r="H9" i="27"/>
  <c r="R12" i="27"/>
  <c r="S12" i="27" s="1"/>
  <c r="H12" i="27"/>
  <c r="R27" i="27"/>
  <c r="S27" i="27" s="1"/>
  <c r="H27" i="27"/>
  <c r="R52" i="27"/>
  <c r="S52" i="27" s="1"/>
  <c r="H52" i="27"/>
  <c r="H48" i="27"/>
  <c r="R48" i="27"/>
  <c r="S48" i="27" s="1"/>
  <c r="R42" i="27"/>
  <c r="S42" i="27" s="1"/>
  <c r="H42" i="27"/>
  <c r="H11" i="27"/>
  <c r="R3" i="27"/>
  <c r="S3" i="27" s="1"/>
  <c r="H3" i="27"/>
  <c r="R5" i="27"/>
  <c r="S5" i="27" s="1"/>
  <c r="H5" i="27"/>
  <c r="O12" i="26"/>
  <c r="Q12" i="26" s="1"/>
  <c r="R12" i="26" s="1"/>
  <c r="S12" i="26" s="1"/>
  <c r="P30" i="26"/>
  <c r="O20" i="26"/>
  <c r="Q20" i="26" s="1"/>
  <c r="P15" i="26"/>
  <c r="O17" i="26"/>
  <c r="Q17" i="26" s="1"/>
  <c r="R17" i="26" s="1"/>
  <c r="S17" i="26" s="1"/>
  <c r="P23" i="26"/>
  <c r="H23" i="26" s="1"/>
  <c r="O28" i="26"/>
  <c r="Q28" i="26" s="1"/>
  <c r="R28" i="26" s="1"/>
  <c r="S28" i="26" s="1"/>
  <c r="O11" i="26"/>
  <c r="Q11" i="26" s="1"/>
  <c r="R11" i="26" s="1"/>
  <c r="S11" i="26" s="1"/>
  <c r="P36" i="26"/>
  <c r="H36" i="26" s="1"/>
  <c r="O2" i="26"/>
  <c r="Q2" i="26" s="1"/>
  <c r="O27" i="26"/>
  <c r="Q27" i="26" s="1"/>
  <c r="R27" i="26" s="1"/>
  <c r="S27" i="26" s="1"/>
  <c r="R38" i="26"/>
  <c r="S38" i="26" s="1"/>
  <c r="H38" i="26"/>
  <c r="R30" i="26"/>
  <c r="S30" i="26" s="1"/>
  <c r="H30" i="26"/>
  <c r="H27" i="26"/>
  <c r="H32" i="26"/>
  <c r="R32" i="26"/>
  <c r="S32" i="26" s="1"/>
  <c r="R26" i="26"/>
  <c r="S26" i="26" s="1"/>
  <c r="H26" i="26"/>
  <c r="H11" i="26"/>
  <c r="R52" i="26"/>
  <c r="S52" i="26" s="1"/>
  <c r="H52" i="26"/>
  <c r="R41" i="26"/>
  <c r="S41" i="26" s="1"/>
  <c r="H41" i="26"/>
  <c r="H12" i="26"/>
  <c r="R18" i="26"/>
  <c r="S18" i="26" s="1"/>
  <c r="H18" i="26"/>
  <c r="H48" i="26"/>
  <c r="R48" i="26"/>
  <c r="S48" i="26" s="1"/>
  <c r="H16" i="26"/>
  <c r="R16" i="26"/>
  <c r="S16" i="26" s="1"/>
  <c r="R51" i="26"/>
  <c r="S51" i="26" s="1"/>
  <c r="H51" i="26"/>
  <c r="H24" i="26"/>
  <c r="R24" i="26"/>
  <c r="S24" i="26" s="1"/>
  <c r="H8" i="26"/>
  <c r="R8" i="26"/>
  <c r="S8" i="26" s="1"/>
  <c r="R46" i="26"/>
  <c r="S46" i="26" s="1"/>
  <c r="H46" i="26"/>
  <c r="H7" i="26"/>
  <c r="R7" i="26"/>
  <c r="S7" i="26" s="1"/>
  <c r="H47" i="26"/>
  <c r="R47" i="26"/>
  <c r="S47" i="26" s="1"/>
  <c r="R19" i="26"/>
  <c r="S19" i="26" s="1"/>
  <c r="H19" i="26"/>
  <c r="R33" i="26"/>
  <c r="S33" i="26" s="1"/>
  <c r="H33" i="26"/>
  <c r="R9" i="26"/>
  <c r="S9" i="26" s="1"/>
  <c r="H9" i="26"/>
  <c r="R50" i="26"/>
  <c r="S50" i="26" s="1"/>
  <c r="H50" i="26"/>
  <c r="H13" i="26"/>
  <c r="H28" i="26"/>
  <c r="R20" i="26"/>
  <c r="S20" i="26" s="1"/>
  <c r="H20" i="26"/>
  <c r="R2" i="26"/>
  <c r="S2" i="26" s="1"/>
  <c r="T2" i="26" s="1"/>
  <c r="H2" i="26"/>
  <c r="H25" i="26"/>
  <c r="R25" i="26"/>
  <c r="S25" i="26" s="1"/>
  <c r="R42" i="26"/>
  <c r="S42" i="26" s="1"/>
  <c r="H42" i="26"/>
  <c r="H39" i="26"/>
  <c r="R39" i="26"/>
  <c r="S39" i="26" s="1"/>
  <c r="R3" i="26"/>
  <c r="S3" i="26" s="1"/>
  <c r="H3" i="26"/>
  <c r="H31" i="26"/>
  <c r="R31" i="26"/>
  <c r="S31" i="26" s="1"/>
  <c r="R10" i="26"/>
  <c r="S10" i="26" s="1"/>
  <c r="H10" i="26"/>
  <c r="R35" i="26"/>
  <c r="S35" i="26" s="1"/>
  <c r="H35" i="26"/>
  <c r="H40" i="26"/>
  <c r="R40" i="26"/>
  <c r="S40" i="26" s="1"/>
  <c r="R43" i="26"/>
  <c r="S43" i="26" s="1"/>
  <c r="H43" i="26"/>
  <c r="R44" i="26"/>
  <c r="S44" i="26" s="1"/>
  <c r="H44" i="26"/>
  <c r="R4" i="26"/>
  <c r="S4" i="26" s="1"/>
  <c r="H4" i="26"/>
  <c r="H34" i="26"/>
  <c r="H17" i="26"/>
  <c r="H49" i="26"/>
  <c r="R49" i="26"/>
  <c r="S49" i="26" s="1"/>
  <c r="O48" i="24"/>
  <c r="Q48" i="24" s="1"/>
  <c r="R48" i="24" s="1"/>
  <c r="S48" i="24" s="1"/>
  <c r="O42" i="24"/>
  <c r="Q42" i="24" s="1"/>
  <c r="O36" i="24"/>
  <c r="Q36" i="24" s="1"/>
  <c r="O32" i="24"/>
  <c r="Q32" i="24" s="1"/>
  <c r="R32" i="24" s="1"/>
  <c r="S32" i="24" s="1"/>
  <c r="O24" i="24"/>
  <c r="Q24" i="24" s="1"/>
  <c r="R24" i="24" s="1"/>
  <c r="S24" i="24" s="1"/>
  <c r="O16" i="24"/>
  <c r="Q16" i="24" s="1"/>
  <c r="R16" i="24" s="1"/>
  <c r="S16" i="24" s="1"/>
  <c r="P12" i="24"/>
  <c r="R12" i="24" s="1"/>
  <c r="S12" i="24" s="1"/>
  <c r="R39" i="24"/>
  <c r="S39" i="24" s="1"/>
  <c r="H39" i="24"/>
  <c r="H16" i="24"/>
  <c r="R4" i="24"/>
  <c r="S4" i="24" s="1"/>
  <c r="H4" i="24"/>
  <c r="R19" i="24"/>
  <c r="S19" i="24" s="1"/>
  <c r="H19" i="24"/>
  <c r="H34" i="24"/>
  <c r="R2" i="24"/>
  <c r="S2" i="24" s="1"/>
  <c r="T2" i="24" s="1"/>
  <c r="H2" i="24"/>
  <c r="R30" i="24"/>
  <c r="S30" i="24" s="1"/>
  <c r="H30" i="24"/>
  <c r="R7" i="24"/>
  <c r="S7" i="24" s="1"/>
  <c r="H7" i="24"/>
  <c r="H50" i="24"/>
  <c r="R23" i="24"/>
  <c r="S23" i="24" s="1"/>
  <c r="H23" i="24"/>
  <c r="R47" i="24"/>
  <c r="S47" i="24" s="1"/>
  <c r="H47" i="24"/>
  <c r="R44" i="24"/>
  <c r="S44" i="24" s="1"/>
  <c r="H44" i="24"/>
  <c r="R28" i="24"/>
  <c r="S28" i="24" s="1"/>
  <c r="H28" i="24"/>
  <c r="H24" i="24"/>
  <c r="H12" i="24"/>
  <c r="R35" i="24"/>
  <c r="S35" i="24" s="1"/>
  <c r="H35" i="24"/>
  <c r="R15" i="24"/>
  <c r="S15" i="24" s="1"/>
  <c r="H15" i="24"/>
  <c r="R26" i="24"/>
  <c r="S26" i="24" s="1"/>
  <c r="H26" i="24"/>
  <c r="H8" i="24"/>
  <c r="R8" i="24"/>
  <c r="S8" i="24" s="1"/>
  <c r="R6" i="24"/>
  <c r="S6" i="24" s="1"/>
  <c r="H6" i="24"/>
  <c r="H40" i="24"/>
  <c r="R40" i="24"/>
  <c r="S40" i="24" s="1"/>
  <c r="R38" i="24"/>
  <c r="S38" i="24" s="1"/>
  <c r="H38" i="24"/>
  <c r="R43" i="24"/>
  <c r="S43" i="24" s="1"/>
  <c r="H43" i="24"/>
  <c r="R11" i="24"/>
  <c r="S11" i="24" s="1"/>
  <c r="H11" i="24"/>
  <c r="R27" i="24"/>
  <c r="S27" i="24" s="1"/>
  <c r="H27" i="24"/>
  <c r="R14" i="24"/>
  <c r="S14" i="24" s="1"/>
  <c r="H14" i="24"/>
  <c r="H31" i="24"/>
  <c r="R36" i="24"/>
  <c r="S36" i="24" s="1"/>
  <c r="H36" i="24"/>
  <c r="R3" i="24"/>
  <c r="S3" i="24" s="1"/>
  <c r="H3" i="24"/>
  <c r="R46" i="24"/>
  <c r="S46" i="24" s="1"/>
  <c r="H46" i="24"/>
  <c r="R20" i="24"/>
  <c r="S20" i="24" s="1"/>
  <c r="H20" i="24"/>
  <c r="H48" i="24"/>
  <c r="R22" i="24"/>
  <c r="S22" i="24" s="1"/>
  <c r="H22" i="24"/>
  <c r="H52" i="24"/>
  <c r="R18" i="24"/>
  <c r="S18" i="24" s="1"/>
  <c r="H18" i="24"/>
  <c r="R42" i="24"/>
  <c r="S42" i="24" s="1"/>
  <c r="H42" i="24"/>
  <c r="R10" i="24"/>
  <c r="S10" i="24" s="1"/>
  <c r="H10" i="24"/>
  <c r="H32" i="24"/>
  <c r="P14" i="14"/>
  <c r="H14" i="14" s="1"/>
  <c r="Q5" i="14"/>
  <c r="R5" i="14" s="1"/>
  <c r="S5" i="14" s="1"/>
  <c r="P21" i="14"/>
  <c r="H21" i="14" s="1"/>
  <c r="P38" i="14"/>
  <c r="H38" i="14" s="1"/>
  <c r="Q6" i="14"/>
  <c r="R6" i="14" s="1"/>
  <c r="S6" i="14" s="1"/>
  <c r="Q39" i="14"/>
  <c r="R39" i="14" s="1"/>
  <c r="S39" i="14" s="1"/>
  <c r="R10" i="14"/>
  <c r="S10" i="14" s="1"/>
  <c r="Q15" i="14"/>
  <c r="R15" i="14" s="1"/>
  <c r="S15" i="14" s="1"/>
  <c r="Q45" i="14"/>
  <c r="R45" i="14" s="1"/>
  <c r="S45" i="14" s="1"/>
  <c r="H39" i="14"/>
  <c r="R12" i="14"/>
  <c r="S12" i="14" s="1"/>
  <c r="R34" i="14"/>
  <c r="S34" i="14" s="1"/>
  <c r="R20" i="14"/>
  <c r="S20" i="14" s="1"/>
  <c r="Q44" i="14"/>
  <c r="R44" i="14" s="1"/>
  <c r="S44" i="14" s="1"/>
  <c r="Q37" i="14"/>
  <c r="R37" i="14" s="1"/>
  <c r="S37" i="14" s="1"/>
  <c r="P3" i="14"/>
  <c r="H3" i="14" s="1"/>
  <c r="Q3" i="14"/>
  <c r="P11" i="14"/>
  <c r="H11" i="14" s="1"/>
  <c r="Q11" i="14"/>
  <c r="P19" i="14"/>
  <c r="H19" i="14" s="1"/>
  <c r="Q19" i="14"/>
  <c r="P27" i="14"/>
  <c r="H27" i="14" s="1"/>
  <c r="Q27" i="14"/>
  <c r="Q36" i="14"/>
  <c r="R36" i="14" s="1"/>
  <c r="S36" i="14" s="1"/>
  <c r="P35" i="14"/>
  <c r="H35" i="14" s="1"/>
  <c r="Q35" i="14"/>
  <c r="R35" i="14" s="1"/>
  <c r="S35" i="14" s="1"/>
  <c r="R18" i="14"/>
  <c r="S18" i="14" s="1"/>
  <c r="P43" i="14"/>
  <c r="H43" i="14" s="1"/>
  <c r="Q43" i="14"/>
  <c r="R43" i="14" s="1"/>
  <c r="S43" i="14" s="1"/>
  <c r="O52" i="14"/>
  <c r="Q52" i="14" s="1"/>
  <c r="R52" i="14" s="1"/>
  <c r="S52" i="14" s="1"/>
  <c r="R13" i="14"/>
  <c r="S13" i="14" s="1"/>
  <c r="P51" i="14"/>
  <c r="Q51" i="14"/>
  <c r="Q46" i="14"/>
  <c r="P46" i="14"/>
  <c r="Q9" i="14"/>
  <c r="P9" i="14"/>
  <c r="H9" i="14" s="1"/>
  <c r="Q17" i="14"/>
  <c r="P17" i="14"/>
  <c r="H17" i="14" s="1"/>
  <c r="Q25" i="14"/>
  <c r="P25" i="14"/>
  <c r="H25" i="14" s="1"/>
  <c r="Q33" i="14"/>
  <c r="P33" i="14"/>
  <c r="H33" i="14" s="1"/>
  <c r="Q8" i="14"/>
  <c r="P8" i="14"/>
  <c r="H8" i="14" s="1"/>
  <c r="Q26" i="14"/>
  <c r="P26" i="14"/>
  <c r="H26" i="14" s="1"/>
  <c r="Q22" i="14"/>
  <c r="P22" i="14"/>
  <c r="H22" i="14" s="1"/>
  <c r="Q16" i="14"/>
  <c r="P16" i="14"/>
  <c r="Q48" i="14"/>
  <c r="P48" i="14"/>
  <c r="H48" i="14" s="1"/>
  <c r="Q41" i="14"/>
  <c r="P41" i="14"/>
  <c r="H41" i="14" s="1"/>
  <c r="Q29" i="14"/>
  <c r="P29" i="14"/>
  <c r="H29" i="14" s="1"/>
  <c r="Q24" i="14"/>
  <c r="P24" i="14"/>
  <c r="H24" i="14" s="1"/>
  <c r="P7" i="14"/>
  <c r="H7" i="14" s="1"/>
  <c r="Q7" i="14"/>
  <c r="Q40" i="14"/>
  <c r="P40" i="14"/>
  <c r="H40" i="14" s="1"/>
  <c r="P31" i="14"/>
  <c r="H31" i="14" s="1"/>
  <c r="Q31" i="14"/>
  <c r="Q49" i="14"/>
  <c r="P49" i="14"/>
  <c r="H49" i="14" s="1"/>
  <c r="Q32" i="14"/>
  <c r="P32" i="14"/>
  <c r="H32" i="14" s="1"/>
  <c r="P23" i="14"/>
  <c r="H23" i="14" s="1"/>
  <c r="Q23" i="14"/>
  <c r="R23" i="14" s="1"/>
  <c r="S23" i="14" s="1"/>
  <c r="Q42" i="14"/>
  <c r="P42" i="14"/>
  <c r="H42" i="14" s="1"/>
  <c r="Q50" i="14"/>
  <c r="P50" i="14"/>
  <c r="H50" i="14" s="1"/>
  <c r="P2" i="14"/>
  <c r="Q2" i="14"/>
  <c r="P47" i="14"/>
  <c r="H47" i="14" s="1"/>
  <c r="Q47" i="14"/>
  <c r="R47" i="14" s="1"/>
  <c r="S47" i="14" s="1"/>
  <c r="R28" i="14"/>
  <c r="S28" i="14" s="1"/>
  <c r="R14" i="14"/>
  <c r="S14" i="14" s="1"/>
  <c r="R38" i="14"/>
  <c r="S38" i="14" s="1"/>
  <c r="R30" i="14"/>
  <c r="S30" i="14" s="1"/>
  <c r="M52" i="1"/>
  <c r="H12" i="28" l="1"/>
  <c r="H19" i="27"/>
  <c r="H20" i="27"/>
  <c r="R36" i="27"/>
  <c r="S36" i="27" s="1"/>
  <c r="R36" i="26"/>
  <c r="S36" i="26" s="1"/>
  <c r="H22" i="26"/>
  <c r="H51" i="24"/>
  <c r="O49" i="29"/>
  <c r="Q49" i="29" s="1"/>
  <c r="P48" i="29"/>
  <c r="H41" i="29"/>
  <c r="P34" i="29"/>
  <c r="H34" i="29" s="1"/>
  <c r="P4" i="29"/>
  <c r="H4" i="29" s="1"/>
  <c r="P15" i="29"/>
  <c r="P25" i="29"/>
  <c r="R44" i="29"/>
  <c r="S44" i="29" s="1"/>
  <c r="R6" i="29"/>
  <c r="S6" i="29" s="1"/>
  <c r="O14" i="29"/>
  <c r="Q14" i="29" s="1"/>
  <c r="P12" i="29"/>
  <c r="P23" i="29"/>
  <c r="H23" i="29" s="1"/>
  <c r="P13" i="29"/>
  <c r="O40" i="29"/>
  <c r="Q40" i="29" s="1"/>
  <c r="R40" i="29" s="1"/>
  <c r="S40" i="29" s="1"/>
  <c r="H14" i="29"/>
  <c r="R14" i="29"/>
  <c r="S14" i="29" s="1"/>
  <c r="R20" i="29"/>
  <c r="S20" i="29" s="1"/>
  <c r="R50" i="29"/>
  <c r="S50" i="29" s="1"/>
  <c r="R47" i="29"/>
  <c r="S47" i="29" s="1"/>
  <c r="R34" i="29"/>
  <c r="S34" i="29" s="1"/>
  <c r="R39" i="29"/>
  <c r="S39" i="29" s="1"/>
  <c r="O10" i="29"/>
  <c r="Q10" i="29" s="1"/>
  <c r="R10" i="29" s="1"/>
  <c r="S10" i="29" s="1"/>
  <c r="P18" i="29"/>
  <c r="H18" i="29" s="1"/>
  <c r="O36" i="29"/>
  <c r="Q36" i="29" s="1"/>
  <c r="R51" i="29"/>
  <c r="S51" i="29" s="1"/>
  <c r="P19" i="29"/>
  <c r="H19" i="29" s="1"/>
  <c r="O19" i="29"/>
  <c r="Q19" i="29" s="1"/>
  <c r="O29" i="29"/>
  <c r="Q29" i="29" s="1"/>
  <c r="P29" i="29"/>
  <c r="R11" i="29"/>
  <c r="S11" i="29" s="1"/>
  <c r="H11" i="29"/>
  <c r="R36" i="29"/>
  <c r="S36" i="29" s="1"/>
  <c r="H36" i="29"/>
  <c r="H12" i="29"/>
  <c r="R12" i="29"/>
  <c r="S12" i="29" s="1"/>
  <c r="O2" i="29"/>
  <c r="Q2" i="29" s="1"/>
  <c r="P2" i="29"/>
  <c r="P45" i="29"/>
  <c r="O45" i="29"/>
  <c r="Q45" i="29" s="1"/>
  <c r="H30" i="29"/>
  <c r="H42" i="29"/>
  <c r="R42" i="29"/>
  <c r="S42" i="29" s="1"/>
  <c r="R46" i="29"/>
  <c r="S46" i="29" s="1"/>
  <c r="H51" i="29"/>
  <c r="R31" i="29"/>
  <c r="S31" i="29" s="1"/>
  <c r="H24" i="29"/>
  <c r="H43" i="29"/>
  <c r="H21" i="29"/>
  <c r="R21" i="29"/>
  <c r="S21" i="29" s="1"/>
  <c r="O37" i="29"/>
  <c r="Q37" i="29" s="1"/>
  <c r="P37" i="29"/>
  <c r="R4" i="29"/>
  <c r="S4" i="29" s="1"/>
  <c r="H5" i="29"/>
  <c r="R5" i="29"/>
  <c r="S5" i="29" s="1"/>
  <c r="R28" i="29"/>
  <c r="S28" i="29" s="1"/>
  <c r="H28" i="29"/>
  <c r="O35" i="29"/>
  <c r="Q35" i="29" s="1"/>
  <c r="P35" i="29"/>
  <c r="R16" i="29"/>
  <c r="S16" i="29" s="1"/>
  <c r="H16" i="29"/>
  <c r="R8" i="29"/>
  <c r="S8" i="29" s="1"/>
  <c r="H8" i="29"/>
  <c r="H33" i="29"/>
  <c r="R33" i="29"/>
  <c r="S33" i="29" s="1"/>
  <c r="H9" i="29"/>
  <c r="R9" i="29"/>
  <c r="S9" i="29" s="1"/>
  <c r="H49" i="29"/>
  <c r="R49" i="29"/>
  <c r="S49" i="29" s="1"/>
  <c r="H15" i="28"/>
  <c r="R15" i="28"/>
  <c r="S15" i="28" s="1"/>
  <c r="H22" i="28"/>
  <c r="R22" i="28"/>
  <c r="S22" i="28" s="1"/>
  <c r="R26" i="28"/>
  <c r="S26" i="28" s="1"/>
  <c r="H26" i="28"/>
  <c r="R50" i="28"/>
  <c r="S50" i="28" s="1"/>
  <c r="H50" i="28"/>
  <c r="H25" i="28"/>
  <c r="R25" i="28"/>
  <c r="S25" i="28" s="1"/>
  <c r="I2" i="28"/>
  <c r="G2" i="28"/>
  <c r="F3" i="28" s="1"/>
  <c r="R34" i="28"/>
  <c r="S34" i="28" s="1"/>
  <c r="H34" i="28"/>
  <c r="I2" i="27"/>
  <c r="G2" i="27"/>
  <c r="F3" i="27" s="1"/>
  <c r="R15" i="26"/>
  <c r="S15" i="26" s="1"/>
  <c r="H15" i="26"/>
  <c r="R23" i="26"/>
  <c r="S23" i="26" s="1"/>
  <c r="I2" i="26"/>
  <c r="G2" i="26"/>
  <c r="F3" i="26" s="1"/>
  <c r="I2" i="24"/>
  <c r="G2" i="24"/>
  <c r="F3" i="24" s="1"/>
  <c r="I2" i="14"/>
  <c r="F3" i="14"/>
  <c r="R21" i="14"/>
  <c r="S21" i="14" s="1"/>
  <c r="R19" i="14"/>
  <c r="S19" i="14" s="1"/>
  <c r="R11" i="14"/>
  <c r="S11" i="14" s="1"/>
  <c r="R8" i="14"/>
  <c r="S8" i="14" s="1"/>
  <c r="R48" i="14"/>
  <c r="S48" i="14" s="1"/>
  <c r="R3" i="14"/>
  <c r="S3" i="14" s="1"/>
  <c r="T3" i="14" s="1"/>
  <c r="R27" i="14"/>
  <c r="S27" i="14" s="1"/>
  <c r="R50" i="14"/>
  <c r="S50" i="14" s="1"/>
  <c r="R22" i="14"/>
  <c r="S22" i="14" s="1"/>
  <c r="R49" i="14"/>
  <c r="S49" i="14" s="1"/>
  <c r="R33" i="14"/>
  <c r="S33" i="14" s="1"/>
  <c r="R42" i="14"/>
  <c r="S42" i="14" s="1"/>
  <c r="R7" i="14"/>
  <c r="S7" i="14" s="1"/>
  <c r="R24" i="14"/>
  <c r="S24" i="14" s="1"/>
  <c r="R29" i="14"/>
  <c r="S29" i="14" s="1"/>
  <c r="R32" i="14"/>
  <c r="S32" i="14" s="1"/>
  <c r="H51" i="14"/>
  <c r="R51" i="14"/>
  <c r="S51" i="14" s="1"/>
  <c r="R25" i="14"/>
  <c r="S25" i="14" s="1"/>
  <c r="R41" i="14"/>
  <c r="S41" i="14" s="1"/>
  <c r="R26" i="14"/>
  <c r="S26" i="14" s="1"/>
  <c r="R31" i="14"/>
  <c r="S31" i="14" s="1"/>
  <c r="R2" i="14"/>
  <c r="S2" i="14" s="1"/>
  <c r="T2" i="14" s="1"/>
  <c r="R17" i="14"/>
  <c r="S17" i="14" s="1"/>
  <c r="R40" i="14"/>
  <c r="S40" i="14" s="1"/>
  <c r="R16" i="14"/>
  <c r="S16" i="14" s="1"/>
  <c r="H16" i="14"/>
  <c r="R9" i="14"/>
  <c r="S9" i="14" s="1"/>
  <c r="R46" i="14"/>
  <c r="S46" i="14" s="1"/>
  <c r="H46" i="14"/>
  <c r="H25" i="29" l="1"/>
  <c r="R25" i="29"/>
  <c r="S25" i="29" s="1"/>
  <c r="H15" i="29"/>
  <c r="R15" i="29"/>
  <c r="S15" i="29" s="1"/>
  <c r="R13" i="29"/>
  <c r="S13" i="29" s="1"/>
  <c r="H13" i="29"/>
  <c r="R48" i="29"/>
  <c r="S48" i="29" s="1"/>
  <c r="H48" i="29"/>
  <c r="R23" i="29"/>
  <c r="S23" i="29" s="1"/>
  <c r="R19" i="29"/>
  <c r="S19" i="29" s="1"/>
  <c r="R18" i="29"/>
  <c r="S18" i="29" s="1"/>
  <c r="R45" i="29"/>
  <c r="S45" i="29" s="1"/>
  <c r="H45" i="29"/>
  <c r="H2" i="29"/>
  <c r="R2" i="29"/>
  <c r="S2" i="29" s="1"/>
  <c r="T2" i="29" s="1"/>
  <c r="R29" i="29"/>
  <c r="S29" i="29" s="1"/>
  <c r="H29" i="29"/>
  <c r="R37" i="29"/>
  <c r="S37" i="29" s="1"/>
  <c r="H37" i="29"/>
  <c r="R35" i="29"/>
  <c r="S35" i="29" s="1"/>
  <c r="H35" i="29"/>
  <c r="T3" i="28"/>
  <c r="I3" i="28"/>
  <c r="G3" i="28"/>
  <c r="F4" i="28" s="1"/>
  <c r="T3" i="27"/>
  <c r="I3" i="27"/>
  <c r="G3" i="27"/>
  <c r="F4" i="27" s="1"/>
  <c r="T3" i="26"/>
  <c r="I3" i="26"/>
  <c r="G3" i="26"/>
  <c r="F4" i="26" s="1"/>
  <c r="I3" i="24"/>
  <c r="G3" i="24"/>
  <c r="F4" i="24" s="1"/>
  <c r="T3" i="24"/>
  <c r="G3" i="14"/>
  <c r="F4" i="14" s="1"/>
  <c r="I3" i="14"/>
  <c r="I2" i="29" l="1"/>
  <c r="G2" i="29"/>
  <c r="F3" i="29" s="1"/>
  <c r="T4" i="28"/>
  <c r="I4" i="28"/>
  <c r="G4" i="28"/>
  <c r="F5" i="28" s="1"/>
  <c r="T4" i="27"/>
  <c r="I4" i="27"/>
  <c r="G4" i="27"/>
  <c r="F5" i="27" s="1"/>
  <c r="T4" i="26"/>
  <c r="I4" i="26"/>
  <c r="G4" i="26"/>
  <c r="F5" i="26" s="1"/>
  <c r="T4" i="24"/>
  <c r="I4" i="24"/>
  <c r="G4" i="24"/>
  <c r="F5" i="24" s="1"/>
  <c r="G4" i="14"/>
  <c r="F5" i="14" s="1"/>
  <c r="I4" i="14"/>
  <c r="T4" i="14"/>
  <c r="I3" i="29" l="1"/>
  <c r="T3" i="29"/>
  <c r="G3" i="29"/>
  <c r="F4" i="29" s="1"/>
  <c r="T5" i="28"/>
  <c r="I5" i="28"/>
  <c r="G5" i="28"/>
  <c r="F6" i="28" s="1"/>
  <c r="T5" i="27"/>
  <c r="I5" i="27"/>
  <c r="G5" i="27"/>
  <c r="F6" i="27" s="1"/>
  <c r="T5" i="26"/>
  <c r="I5" i="26"/>
  <c r="G5" i="26"/>
  <c r="F6" i="26" s="1"/>
  <c r="T5" i="24"/>
  <c r="I5" i="24"/>
  <c r="G5" i="24"/>
  <c r="F6" i="24" s="1"/>
  <c r="G5" i="14"/>
  <c r="F6" i="14" s="1"/>
  <c r="I5" i="14"/>
  <c r="T5" i="14"/>
  <c r="G4" i="29" l="1"/>
  <c r="F5" i="29" s="1"/>
  <c r="I4" i="29"/>
  <c r="T4" i="29"/>
  <c r="G6" i="28"/>
  <c r="F7" i="28" s="1"/>
  <c r="T6" i="28"/>
  <c r="I6" i="28"/>
  <c r="G6" i="27"/>
  <c r="F7" i="27" s="1"/>
  <c r="T6" i="27"/>
  <c r="I6" i="27"/>
  <c r="G6" i="26"/>
  <c r="F7" i="26" s="1"/>
  <c r="T6" i="26"/>
  <c r="I6" i="26"/>
  <c r="T6" i="24"/>
  <c r="I6" i="24"/>
  <c r="G6" i="24"/>
  <c r="F7" i="24" s="1"/>
  <c r="I6" i="14"/>
  <c r="G6" i="14"/>
  <c r="F7" i="14" s="1"/>
  <c r="T6" i="14"/>
  <c r="T5" i="29" l="1"/>
  <c r="I5" i="29"/>
  <c r="G5" i="29"/>
  <c r="F6" i="29" s="1"/>
  <c r="G7" i="28"/>
  <c r="F8" i="28" s="1"/>
  <c r="T7" i="28"/>
  <c r="I7" i="28"/>
  <c r="G7" i="27"/>
  <c r="F8" i="27" s="1"/>
  <c r="T7" i="27"/>
  <c r="I7" i="27"/>
  <c r="G7" i="26"/>
  <c r="F8" i="26" s="1"/>
  <c r="T7" i="26"/>
  <c r="I7" i="26"/>
  <c r="G7" i="24"/>
  <c r="F8" i="24" s="1"/>
  <c r="T7" i="24"/>
  <c r="I7" i="24"/>
  <c r="G7" i="14"/>
  <c r="F8" i="14" s="1"/>
  <c r="T7" i="14"/>
  <c r="I7" i="14"/>
  <c r="T6" i="29" l="1"/>
  <c r="G6" i="29"/>
  <c r="F7" i="29" s="1"/>
  <c r="I6" i="29"/>
  <c r="I8" i="28"/>
  <c r="G8" i="28"/>
  <c r="F9" i="28" s="1"/>
  <c r="T8" i="28"/>
  <c r="I8" i="27"/>
  <c r="G8" i="27"/>
  <c r="F9" i="27" s="1"/>
  <c r="T8" i="27"/>
  <c r="I8" i="26"/>
  <c r="G8" i="26"/>
  <c r="F9" i="26" s="1"/>
  <c r="T8" i="26"/>
  <c r="G8" i="24"/>
  <c r="F9" i="24" s="1"/>
  <c r="T8" i="24"/>
  <c r="I8" i="24"/>
  <c r="G8" i="14"/>
  <c r="F9" i="14" s="1"/>
  <c r="I8" i="14"/>
  <c r="T8" i="14"/>
  <c r="T7" i="29" l="1"/>
  <c r="I7" i="29"/>
  <c r="G7" i="29"/>
  <c r="F8" i="29" s="1"/>
  <c r="I9" i="28"/>
  <c r="G9" i="28"/>
  <c r="F10" i="28" s="1"/>
  <c r="T9" i="28"/>
  <c r="I9" i="27"/>
  <c r="G9" i="27"/>
  <c r="F10" i="27" s="1"/>
  <c r="T9" i="27"/>
  <c r="I9" i="26"/>
  <c r="G9" i="26"/>
  <c r="F10" i="26" s="1"/>
  <c r="T9" i="26"/>
  <c r="I9" i="24"/>
  <c r="G9" i="24"/>
  <c r="F10" i="24" s="1"/>
  <c r="T9" i="24"/>
  <c r="G9" i="14"/>
  <c r="F10" i="14" s="1"/>
  <c r="I9" i="14"/>
  <c r="T9" i="14"/>
  <c r="G8" i="29" l="1"/>
  <c r="F9" i="29" s="1"/>
  <c r="I8" i="29"/>
  <c r="T8" i="29"/>
  <c r="I10" i="28"/>
  <c r="G10" i="28"/>
  <c r="F11" i="28" s="1"/>
  <c r="T10" i="28"/>
  <c r="I10" i="27"/>
  <c r="G10" i="27"/>
  <c r="F11" i="27" s="1"/>
  <c r="T10" i="27"/>
  <c r="I10" i="26"/>
  <c r="G10" i="26"/>
  <c r="F11" i="26" s="1"/>
  <c r="T10" i="26"/>
  <c r="I10" i="24"/>
  <c r="G10" i="24"/>
  <c r="F11" i="24" s="1"/>
  <c r="T10" i="24"/>
  <c r="G10" i="14"/>
  <c r="F11" i="14" s="1"/>
  <c r="I10" i="14"/>
  <c r="T10" i="14"/>
  <c r="G9" i="29" l="1"/>
  <c r="F10" i="29" s="1"/>
  <c r="I9" i="29"/>
  <c r="T9" i="29"/>
  <c r="I11" i="28"/>
  <c r="G11" i="28"/>
  <c r="F12" i="28" s="1"/>
  <c r="T11" i="28"/>
  <c r="I11" i="27"/>
  <c r="G11" i="27"/>
  <c r="F12" i="27" s="1"/>
  <c r="T11" i="27"/>
  <c r="I11" i="26"/>
  <c r="G11" i="26"/>
  <c r="F12" i="26" s="1"/>
  <c r="T11" i="26"/>
  <c r="I11" i="24"/>
  <c r="G11" i="24"/>
  <c r="F12" i="24" s="1"/>
  <c r="T11" i="24"/>
  <c r="G11" i="14"/>
  <c r="F12" i="14" s="1"/>
  <c r="I11" i="14"/>
  <c r="T11" i="14"/>
  <c r="I10" i="29" l="1"/>
  <c r="T10" i="29"/>
  <c r="G10" i="29"/>
  <c r="F11" i="29" s="1"/>
  <c r="T12" i="28"/>
  <c r="I12" i="28"/>
  <c r="G12" i="28"/>
  <c r="F13" i="28" s="1"/>
  <c r="T12" i="27"/>
  <c r="I12" i="27"/>
  <c r="G12" i="27"/>
  <c r="F13" i="27" s="1"/>
  <c r="T12" i="26"/>
  <c r="I12" i="26"/>
  <c r="G12" i="26"/>
  <c r="F13" i="26" s="1"/>
  <c r="T12" i="24"/>
  <c r="I12" i="24"/>
  <c r="G12" i="24"/>
  <c r="F13" i="24" s="1"/>
  <c r="G12" i="14"/>
  <c r="F13" i="14" s="1"/>
  <c r="I12" i="14"/>
  <c r="T12" i="14"/>
  <c r="I11" i="29" l="1"/>
  <c r="T11" i="29"/>
  <c r="G11" i="29"/>
  <c r="F12" i="29" s="1"/>
  <c r="T13" i="28"/>
  <c r="I13" i="28"/>
  <c r="G13" i="28"/>
  <c r="F14" i="28" s="1"/>
  <c r="T13" i="27"/>
  <c r="I13" i="27"/>
  <c r="G13" i="27"/>
  <c r="F14" i="27" s="1"/>
  <c r="T13" i="26"/>
  <c r="I13" i="26"/>
  <c r="G13" i="26"/>
  <c r="F14" i="26" s="1"/>
  <c r="T13" i="24"/>
  <c r="I13" i="24"/>
  <c r="G13" i="24"/>
  <c r="F14" i="24" s="1"/>
  <c r="G13" i="14"/>
  <c r="F14" i="14" s="1"/>
  <c r="I13" i="14"/>
  <c r="T13" i="14"/>
  <c r="I12" i="29" l="1"/>
  <c r="T12" i="29"/>
  <c r="G12" i="29"/>
  <c r="F13" i="29" s="1"/>
  <c r="T14" i="28"/>
  <c r="I14" i="28"/>
  <c r="G14" i="28"/>
  <c r="F15" i="28" s="1"/>
  <c r="T14" i="27"/>
  <c r="I14" i="27"/>
  <c r="G14" i="27"/>
  <c r="F15" i="27" s="1"/>
  <c r="T14" i="26"/>
  <c r="I14" i="26"/>
  <c r="G14" i="26"/>
  <c r="F15" i="26" s="1"/>
  <c r="T14" i="24"/>
  <c r="I14" i="24"/>
  <c r="G14" i="24"/>
  <c r="F15" i="24" s="1"/>
  <c r="I14" i="14"/>
  <c r="T14" i="14"/>
  <c r="G14" i="14"/>
  <c r="F15" i="14" s="1"/>
  <c r="T13" i="29" l="1"/>
  <c r="G13" i="29"/>
  <c r="F14" i="29" s="1"/>
  <c r="I13" i="29"/>
  <c r="G15" i="28"/>
  <c r="F16" i="28" s="1"/>
  <c r="T15" i="28"/>
  <c r="I15" i="28"/>
  <c r="G15" i="27"/>
  <c r="F16" i="27" s="1"/>
  <c r="T15" i="27"/>
  <c r="I15" i="27"/>
  <c r="G15" i="26"/>
  <c r="F16" i="26" s="1"/>
  <c r="T15" i="26"/>
  <c r="I15" i="26"/>
  <c r="G15" i="24"/>
  <c r="F16" i="24" s="1"/>
  <c r="T15" i="24"/>
  <c r="I15" i="24"/>
  <c r="G15" i="14"/>
  <c r="F16" i="14" s="1"/>
  <c r="I15" i="14"/>
  <c r="T15" i="14"/>
  <c r="T14" i="29" l="1"/>
  <c r="G14" i="29"/>
  <c r="F15" i="29" s="1"/>
  <c r="I14" i="29"/>
  <c r="G16" i="28"/>
  <c r="F17" i="28" s="1"/>
  <c r="T16" i="28"/>
  <c r="I16" i="28"/>
  <c r="G16" i="27"/>
  <c r="F17" i="27" s="1"/>
  <c r="T16" i="27"/>
  <c r="I16" i="27"/>
  <c r="G16" i="26"/>
  <c r="F17" i="26" s="1"/>
  <c r="T16" i="26"/>
  <c r="I16" i="26"/>
  <c r="G16" i="24"/>
  <c r="F17" i="24" s="1"/>
  <c r="T16" i="24"/>
  <c r="I16" i="24"/>
  <c r="G16" i="14"/>
  <c r="F17" i="14" s="1"/>
  <c r="I16" i="14"/>
  <c r="T16" i="14"/>
  <c r="T15" i="29" l="1"/>
  <c r="I15" i="29"/>
  <c r="G15" i="29"/>
  <c r="F16" i="29" s="1"/>
  <c r="I17" i="28"/>
  <c r="G17" i="28"/>
  <c r="F18" i="28" s="1"/>
  <c r="T17" i="28"/>
  <c r="I17" i="27"/>
  <c r="G17" i="27"/>
  <c r="F18" i="27" s="1"/>
  <c r="T17" i="27"/>
  <c r="I17" i="26"/>
  <c r="G17" i="26"/>
  <c r="F18" i="26" s="1"/>
  <c r="T17" i="26"/>
  <c r="I17" i="24"/>
  <c r="G17" i="24"/>
  <c r="F18" i="24" s="1"/>
  <c r="T17" i="24"/>
  <c r="G17" i="14"/>
  <c r="F18" i="14" s="1"/>
  <c r="T17" i="14"/>
  <c r="I17" i="14"/>
  <c r="G16" i="29" l="1"/>
  <c r="F17" i="29" s="1"/>
  <c r="I16" i="29"/>
  <c r="T16" i="29"/>
  <c r="I18" i="28"/>
  <c r="G18" i="28"/>
  <c r="F19" i="28" s="1"/>
  <c r="T18" i="28"/>
  <c r="I18" i="27"/>
  <c r="G18" i="27"/>
  <c r="F19" i="27" s="1"/>
  <c r="T18" i="27"/>
  <c r="I18" i="26"/>
  <c r="G18" i="26"/>
  <c r="F19" i="26" s="1"/>
  <c r="T18" i="26"/>
  <c r="I18" i="24"/>
  <c r="G18" i="24"/>
  <c r="F19" i="24" s="1"/>
  <c r="T18" i="24"/>
  <c r="G18" i="14"/>
  <c r="F19" i="14" s="1"/>
  <c r="I18" i="14"/>
  <c r="T18" i="14"/>
  <c r="G17" i="29" l="1"/>
  <c r="F18" i="29" s="1"/>
  <c r="I17" i="29"/>
  <c r="T17" i="29"/>
  <c r="I19" i="28"/>
  <c r="G19" i="28"/>
  <c r="F20" i="28" s="1"/>
  <c r="T19" i="28"/>
  <c r="I19" i="27"/>
  <c r="G19" i="27"/>
  <c r="F20" i="27" s="1"/>
  <c r="T19" i="27"/>
  <c r="I19" i="26"/>
  <c r="G19" i="26"/>
  <c r="F20" i="26" s="1"/>
  <c r="T19" i="26"/>
  <c r="I19" i="24"/>
  <c r="G19" i="24"/>
  <c r="F20" i="24" s="1"/>
  <c r="T19" i="24"/>
  <c r="G19" i="14"/>
  <c r="F20" i="14" s="1"/>
  <c r="I19" i="14"/>
  <c r="T19" i="14"/>
  <c r="I18" i="29" l="1"/>
  <c r="G18" i="29"/>
  <c r="F19" i="29" s="1"/>
  <c r="T18" i="29"/>
  <c r="T20" i="28"/>
  <c r="I20" i="28"/>
  <c r="G20" i="28"/>
  <c r="F21" i="28" s="1"/>
  <c r="T20" i="27"/>
  <c r="I20" i="27"/>
  <c r="G20" i="27"/>
  <c r="F21" i="27" s="1"/>
  <c r="T20" i="26"/>
  <c r="I20" i="26"/>
  <c r="G20" i="26"/>
  <c r="F21" i="26" s="1"/>
  <c r="T20" i="24"/>
  <c r="I20" i="24"/>
  <c r="G20" i="24"/>
  <c r="F21" i="24" s="1"/>
  <c r="G20" i="14"/>
  <c r="F21" i="14" s="1"/>
  <c r="I20" i="14"/>
  <c r="T20" i="14"/>
  <c r="I19" i="29" l="1"/>
  <c r="T19" i="29"/>
  <c r="G19" i="29"/>
  <c r="F20" i="29" s="1"/>
  <c r="T21" i="28"/>
  <c r="I21" i="28"/>
  <c r="G21" i="28"/>
  <c r="F22" i="28" s="1"/>
  <c r="T21" i="27"/>
  <c r="I21" i="27"/>
  <c r="G21" i="27"/>
  <c r="F22" i="27" s="1"/>
  <c r="T21" i="26"/>
  <c r="I21" i="26"/>
  <c r="G21" i="26"/>
  <c r="F22" i="26" s="1"/>
  <c r="T21" i="24"/>
  <c r="I21" i="24"/>
  <c r="G21" i="24"/>
  <c r="F22" i="24" s="1"/>
  <c r="G21" i="14"/>
  <c r="F22" i="14" s="1"/>
  <c r="I21" i="14"/>
  <c r="T21" i="14"/>
  <c r="I20" i="29" l="1"/>
  <c r="T20" i="29"/>
  <c r="G20" i="29"/>
  <c r="F21" i="29" s="1"/>
  <c r="T22" i="28"/>
  <c r="I22" i="28"/>
  <c r="G22" i="28"/>
  <c r="F23" i="28" s="1"/>
  <c r="T22" i="27"/>
  <c r="I22" i="27"/>
  <c r="G22" i="27"/>
  <c r="F23" i="27" s="1"/>
  <c r="T22" i="26"/>
  <c r="G22" i="26"/>
  <c r="F23" i="26" s="1"/>
  <c r="I22" i="26"/>
  <c r="T22" i="24"/>
  <c r="I22" i="24"/>
  <c r="G22" i="24"/>
  <c r="F23" i="24" s="1"/>
  <c r="G22" i="14"/>
  <c r="F23" i="14" s="1"/>
  <c r="I22" i="14"/>
  <c r="T22" i="14"/>
  <c r="T21" i="29" l="1"/>
  <c r="G21" i="29"/>
  <c r="F22" i="29" s="1"/>
  <c r="I21" i="29"/>
  <c r="G23" i="28"/>
  <c r="F24" i="28" s="1"/>
  <c r="T23" i="28"/>
  <c r="I23" i="28"/>
  <c r="G23" i="27"/>
  <c r="F24" i="27" s="1"/>
  <c r="T23" i="27"/>
  <c r="I23" i="27"/>
  <c r="G23" i="26"/>
  <c r="F24" i="26" s="1"/>
  <c r="T23" i="26"/>
  <c r="I23" i="26"/>
  <c r="G23" i="24"/>
  <c r="F24" i="24" s="1"/>
  <c r="T23" i="24"/>
  <c r="I23" i="24"/>
  <c r="G23" i="14"/>
  <c r="F24" i="14" s="1"/>
  <c r="I23" i="14"/>
  <c r="T23" i="14"/>
  <c r="T22" i="29" l="1"/>
  <c r="G22" i="29"/>
  <c r="F23" i="29" s="1"/>
  <c r="I22" i="29"/>
  <c r="G24" i="28"/>
  <c r="F25" i="28" s="1"/>
  <c r="T24" i="28"/>
  <c r="I24" i="28"/>
  <c r="G24" i="27"/>
  <c r="F25" i="27" s="1"/>
  <c r="T24" i="27"/>
  <c r="I24" i="27"/>
  <c r="G24" i="26"/>
  <c r="F25" i="26" s="1"/>
  <c r="I24" i="26"/>
  <c r="T24" i="26"/>
  <c r="G24" i="24"/>
  <c r="F25" i="24" s="1"/>
  <c r="T24" i="24"/>
  <c r="I24" i="24"/>
  <c r="G24" i="14"/>
  <c r="F25" i="14" s="1"/>
  <c r="I24" i="14"/>
  <c r="T24" i="14"/>
  <c r="T23" i="29" l="1"/>
  <c r="I23" i="29"/>
  <c r="G23" i="29"/>
  <c r="F24" i="29" s="1"/>
  <c r="I25" i="28"/>
  <c r="G25" i="28"/>
  <c r="F26" i="28" s="1"/>
  <c r="T25" i="28"/>
  <c r="I25" i="27"/>
  <c r="G25" i="27"/>
  <c r="F26" i="27" s="1"/>
  <c r="T25" i="27"/>
  <c r="I25" i="26"/>
  <c r="G25" i="26"/>
  <c r="F26" i="26" s="1"/>
  <c r="T25" i="26"/>
  <c r="I25" i="24"/>
  <c r="G25" i="24"/>
  <c r="F26" i="24" s="1"/>
  <c r="T25" i="24"/>
  <c r="G25" i="14"/>
  <c r="F26" i="14" s="1"/>
  <c r="I25" i="14"/>
  <c r="T25" i="14"/>
  <c r="G24" i="29" l="1"/>
  <c r="F25" i="29" s="1"/>
  <c r="I24" i="29"/>
  <c r="T24" i="29"/>
  <c r="I26" i="28"/>
  <c r="G26" i="28"/>
  <c r="F27" i="28" s="1"/>
  <c r="T26" i="28"/>
  <c r="I26" i="27"/>
  <c r="G26" i="27"/>
  <c r="F27" i="27" s="1"/>
  <c r="T26" i="27"/>
  <c r="I26" i="26"/>
  <c r="G26" i="26"/>
  <c r="F27" i="26" s="1"/>
  <c r="T26" i="26"/>
  <c r="I26" i="24"/>
  <c r="G26" i="24"/>
  <c r="F27" i="24" s="1"/>
  <c r="T26" i="24"/>
  <c r="G26" i="14"/>
  <c r="F27" i="14" s="1"/>
  <c r="I26" i="14"/>
  <c r="T26" i="14"/>
  <c r="G25" i="29" l="1"/>
  <c r="F26" i="29" s="1"/>
  <c r="I25" i="29"/>
  <c r="T25" i="29"/>
  <c r="I27" i="28"/>
  <c r="G27" i="28"/>
  <c r="F28" i="28" s="1"/>
  <c r="T27" i="28"/>
  <c r="I27" i="27"/>
  <c r="G27" i="27"/>
  <c r="F28" i="27" s="1"/>
  <c r="T27" i="27"/>
  <c r="T27" i="26"/>
  <c r="I27" i="26"/>
  <c r="G27" i="26"/>
  <c r="F28" i="26" s="1"/>
  <c r="I27" i="24"/>
  <c r="G27" i="24"/>
  <c r="F28" i="24" s="1"/>
  <c r="T27" i="24"/>
  <c r="G27" i="14"/>
  <c r="F28" i="14" s="1"/>
  <c r="I27" i="14"/>
  <c r="T27" i="14"/>
  <c r="I26" i="29" l="1"/>
  <c r="G26" i="29"/>
  <c r="F27" i="29" s="1"/>
  <c r="T26" i="29"/>
  <c r="T28" i="28"/>
  <c r="I28" i="28"/>
  <c r="G28" i="28"/>
  <c r="F29" i="28" s="1"/>
  <c r="T28" i="27"/>
  <c r="I28" i="27"/>
  <c r="G28" i="27"/>
  <c r="F29" i="27" s="1"/>
  <c r="T28" i="26"/>
  <c r="I28" i="26"/>
  <c r="G28" i="26"/>
  <c r="F29" i="26" s="1"/>
  <c r="T28" i="24"/>
  <c r="I28" i="24"/>
  <c r="G28" i="24"/>
  <c r="F29" i="24" s="1"/>
  <c r="G28" i="14"/>
  <c r="F29" i="14" s="1"/>
  <c r="I28" i="14"/>
  <c r="T28" i="14"/>
  <c r="I27" i="29" l="1"/>
  <c r="T27" i="29"/>
  <c r="G27" i="29"/>
  <c r="F28" i="29" s="1"/>
  <c r="T29" i="28"/>
  <c r="I29" i="28"/>
  <c r="G29" i="28"/>
  <c r="F30" i="28" s="1"/>
  <c r="T29" i="27"/>
  <c r="I29" i="27"/>
  <c r="G29" i="27"/>
  <c r="F30" i="27" s="1"/>
  <c r="T29" i="26"/>
  <c r="I29" i="26"/>
  <c r="G29" i="26"/>
  <c r="F30" i="26" s="1"/>
  <c r="T29" i="24"/>
  <c r="I29" i="24"/>
  <c r="G29" i="24"/>
  <c r="F30" i="24" s="1"/>
  <c r="G29" i="14"/>
  <c r="F30" i="14" s="1"/>
  <c r="I29" i="14"/>
  <c r="T29" i="14"/>
  <c r="I28" i="29" l="1"/>
  <c r="T28" i="29"/>
  <c r="G28" i="29"/>
  <c r="F29" i="29" s="1"/>
  <c r="T30" i="28"/>
  <c r="I30" i="28"/>
  <c r="G30" i="28"/>
  <c r="F31" i="28" s="1"/>
  <c r="T30" i="27"/>
  <c r="I30" i="27"/>
  <c r="G30" i="27"/>
  <c r="F31" i="27" s="1"/>
  <c r="G30" i="26"/>
  <c r="F31" i="26" s="1"/>
  <c r="T30" i="26"/>
  <c r="I30" i="26"/>
  <c r="T30" i="24"/>
  <c r="I30" i="24"/>
  <c r="G30" i="24"/>
  <c r="F31" i="24" s="1"/>
  <c r="G30" i="14"/>
  <c r="F31" i="14" s="1"/>
  <c r="I30" i="14"/>
  <c r="T30" i="14"/>
  <c r="T29" i="29" l="1"/>
  <c r="G29" i="29"/>
  <c r="F30" i="29" s="1"/>
  <c r="I29" i="29"/>
  <c r="G31" i="28"/>
  <c r="F32" i="28" s="1"/>
  <c r="T31" i="28"/>
  <c r="I31" i="28"/>
  <c r="G31" i="27"/>
  <c r="F32" i="27" s="1"/>
  <c r="T31" i="27"/>
  <c r="I31" i="27"/>
  <c r="G31" i="26"/>
  <c r="F32" i="26" s="1"/>
  <c r="T31" i="26"/>
  <c r="I31" i="26"/>
  <c r="G31" i="24"/>
  <c r="F32" i="24" s="1"/>
  <c r="T31" i="24"/>
  <c r="I31" i="24"/>
  <c r="G31" i="14"/>
  <c r="F32" i="14" s="1"/>
  <c r="I31" i="14"/>
  <c r="T31" i="14"/>
  <c r="G30" i="29" l="1"/>
  <c r="F31" i="29" s="1"/>
  <c r="T30" i="29"/>
  <c r="I30" i="29"/>
  <c r="G32" i="28"/>
  <c r="F33" i="28" s="1"/>
  <c r="T32" i="28"/>
  <c r="I32" i="28"/>
  <c r="G32" i="27"/>
  <c r="F33" i="27" s="1"/>
  <c r="T32" i="27"/>
  <c r="I32" i="27"/>
  <c r="G32" i="26"/>
  <c r="F33" i="26" s="1"/>
  <c r="I32" i="26"/>
  <c r="T32" i="26"/>
  <c r="G32" i="24"/>
  <c r="F33" i="24" s="1"/>
  <c r="T32" i="24"/>
  <c r="I32" i="24"/>
  <c r="G32" i="14"/>
  <c r="F33" i="14" s="1"/>
  <c r="I32" i="14"/>
  <c r="T32" i="14"/>
  <c r="T31" i="29" l="1"/>
  <c r="G31" i="29"/>
  <c r="F32" i="29" s="1"/>
  <c r="I31" i="29"/>
  <c r="I33" i="28"/>
  <c r="G33" i="28"/>
  <c r="F34" i="28" s="1"/>
  <c r="T33" i="28"/>
  <c r="I33" i="27"/>
  <c r="G33" i="27"/>
  <c r="F34" i="27" s="1"/>
  <c r="T33" i="27"/>
  <c r="I33" i="26"/>
  <c r="G33" i="26"/>
  <c r="F34" i="26" s="1"/>
  <c r="T33" i="26"/>
  <c r="I33" i="24"/>
  <c r="G33" i="24"/>
  <c r="F34" i="24" s="1"/>
  <c r="T33" i="24"/>
  <c r="G33" i="14"/>
  <c r="F34" i="14" s="1"/>
  <c r="I33" i="14"/>
  <c r="T33" i="14"/>
  <c r="G32" i="29" l="1"/>
  <c r="F33" i="29" s="1"/>
  <c r="T32" i="29"/>
  <c r="I32" i="29"/>
  <c r="I34" i="28"/>
  <c r="G34" i="28"/>
  <c r="F35" i="28" s="1"/>
  <c r="T34" i="28"/>
  <c r="I34" i="27"/>
  <c r="G34" i="27"/>
  <c r="F35" i="27" s="1"/>
  <c r="T34" i="27"/>
  <c r="I34" i="26"/>
  <c r="G34" i="26"/>
  <c r="F35" i="26" s="1"/>
  <c r="T34" i="26"/>
  <c r="I34" i="24"/>
  <c r="G34" i="24"/>
  <c r="F35" i="24" s="1"/>
  <c r="T34" i="24"/>
  <c r="G34" i="14"/>
  <c r="F35" i="14" s="1"/>
  <c r="I34" i="14"/>
  <c r="T34" i="14"/>
  <c r="G33" i="29" l="1"/>
  <c r="F34" i="29" s="1"/>
  <c r="T33" i="29"/>
  <c r="I33" i="29"/>
  <c r="I35" i="28"/>
  <c r="G35" i="28"/>
  <c r="F36" i="28" s="1"/>
  <c r="T35" i="28"/>
  <c r="I35" i="27"/>
  <c r="G35" i="27"/>
  <c r="F36" i="27" s="1"/>
  <c r="T35" i="27"/>
  <c r="T35" i="26"/>
  <c r="I35" i="26"/>
  <c r="G35" i="26"/>
  <c r="F36" i="26" s="1"/>
  <c r="I35" i="24"/>
  <c r="G35" i="24"/>
  <c r="F36" i="24" s="1"/>
  <c r="T35" i="24"/>
  <c r="G35" i="14"/>
  <c r="F36" i="14" s="1"/>
  <c r="I35" i="14"/>
  <c r="T35" i="14"/>
  <c r="I34" i="29" l="1"/>
  <c r="G34" i="29"/>
  <c r="F35" i="29" s="1"/>
  <c r="T34" i="29"/>
  <c r="T36" i="28"/>
  <c r="I36" i="28"/>
  <c r="G36" i="28"/>
  <c r="F37" i="28" s="1"/>
  <c r="T36" i="27"/>
  <c r="I36" i="27"/>
  <c r="G36" i="27"/>
  <c r="F37" i="27" s="1"/>
  <c r="T36" i="26"/>
  <c r="I36" i="26"/>
  <c r="G36" i="26"/>
  <c r="F37" i="26" s="1"/>
  <c r="T36" i="24"/>
  <c r="I36" i="24"/>
  <c r="G36" i="24"/>
  <c r="F37" i="24" s="1"/>
  <c r="G36" i="14"/>
  <c r="F37" i="14" s="1"/>
  <c r="I36" i="14"/>
  <c r="T36" i="14"/>
  <c r="I35" i="29" l="1"/>
  <c r="T35" i="29"/>
  <c r="G35" i="29"/>
  <c r="F36" i="29" s="1"/>
  <c r="T37" i="28"/>
  <c r="I37" i="28"/>
  <c r="G37" i="28"/>
  <c r="F38" i="28" s="1"/>
  <c r="T37" i="27"/>
  <c r="I37" i="27"/>
  <c r="G37" i="27"/>
  <c r="F38" i="27" s="1"/>
  <c r="T37" i="26"/>
  <c r="I37" i="26"/>
  <c r="G37" i="26"/>
  <c r="F38" i="26" s="1"/>
  <c r="T37" i="24"/>
  <c r="I37" i="24"/>
  <c r="G37" i="24"/>
  <c r="F38" i="24" s="1"/>
  <c r="G37" i="14"/>
  <c r="F38" i="14" s="1"/>
  <c r="I37" i="14"/>
  <c r="T37" i="14"/>
  <c r="I36" i="29" l="1"/>
  <c r="T36" i="29"/>
  <c r="G36" i="29"/>
  <c r="F37" i="29" s="1"/>
  <c r="T38" i="28"/>
  <c r="I38" i="28"/>
  <c r="G38" i="28"/>
  <c r="F39" i="28" s="1"/>
  <c r="T38" i="27"/>
  <c r="I38" i="27"/>
  <c r="G38" i="27"/>
  <c r="F39" i="27" s="1"/>
  <c r="G38" i="26"/>
  <c r="F39" i="26" s="1"/>
  <c r="T38" i="26"/>
  <c r="I38" i="26"/>
  <c r="T38" i="24"/>
  <c r="I38" i="24"/>
  <c r="G38" i="24"/>
  <c r="F39" i="24" s="1"/>
  <c r="G38" i="14"/>
  <c r="F39" i="14" s="1"/>
  <c r="I38" i="14"/>
  <c r="T38" i="14"/>
  <c r="T37" i="29" l="1"/>
  <c r="G37" i="29"/>
  <c r="F38" i="29" s="1"/>
  <c r="I37" i="29"/>
  <c r="G39" i="28"/>
  <c r="F40" i="28" s="1"/>
  <c r="T39" i="28"/>
  <c r="I39" i="28"/>
  <c r="G39" i="27"/>
  <c r="F40" i="27" s="1"/>
  <c r="T39" i="27"/>
  <c r="I39" i="27"/>
  <c r="G39" i="26"/>
  <c r="F40" i="26" s="1"/>
  <c r="T39" i="26"/>
  <c r="I39" i="26"/>
  <c r="G39" i="24"/>
  <c r="F40" i="24" s="1"/>
  <c r="T39" i="24"/>
  <c r="I39" i="24"/>
  <c r="G39" i="14"/>
  <c r="F40" i="14" s="1"/>
  <c r="I39" i="14"/>
  <c r="T39" i="14"/>
  <c r="T38" i="29" l="1"/>
  <c r="I38" i="29"/>
  <c r="G38" i="29"/>
  <c r="F39" i="29" s="1"/>
  <c r="G40" i="28"/>
  <c r="F41" i="28" s="1"/>
  <c r="T40" i="28"/>
  <c r="I40" i="28"/>
  <c r="G40" i="27"/>
  <c r="F41" i="27" s="1"/>
  <c r="T40" i="27"/>
  <c r="I40" i="27"/>
  <c r="I40" i="26"/>
  <c r="G40" i="26"/>
  <c r="F41" i="26" s="1"/>
  <c r="T40" i="26"/>
  <c r="G40" i="24"/>
  <c r="F41" i="24" s="1"/>
  <c r="T40" i="24"/>
  <c r="I40" i="24"/>
  <c r="G40" i="14"/>
  <c r="F41" i="14" s="1"/>
  <c r="T40" i="14"/>
  <c r="I40" i="14"/>
  <c r="T39" i="29" l="1"/>
  <c r="I39" i="29"/>
  <c r="G39" i="29"/>
  <c r="F40" i="29" s="1"/>
  <c r="I41" i="28"/>
  <c r="G41" i="28"/>
  <c r="F42" i="28" s="1"/>
  <c r="T41" i="28"/>
  <c r="I41" i="27"/>
  <c r="G41" i="27"/>
  <c r="F42" i="27" s="1"/>
  <c r="T41" i="27"/>
  <c r="I41" i="26"/>
  <c r="G41" i="26"/>
  <c r="F42" i="26" s="1"/>
  <c r="T41" i="26"/>
  <c r="I41" i="24"/>
  <c r="G41" i="24"/>
  <c r="F42" i="24" s="1"/>
  <c r="T41" i="24"/>
  <c r="G41" i="14"/>
  <c r="F42" i="14" s="1"/>
  <c r="I41" i="14"/>
  <c r="T41" i="14"/>
  <c r="G40" i="29" l="1"/>
  <c r="F41" i="29" s="1"/>
  <c r="I40" i="29"/>
  <c r="T40" i="29"/>
  <c r="I42" i="28"/>
  <c r="G42" i="28"/>
  <c r="F43" i="28" s="1"/>
  <c r="T42" i="28"/>
  <c r="I42" i="27"/>
  <c r="G42" i="27"/>
  <c r="F43" i="27" s="1"/>
  <c r="T42" i="27"/>
  <c r="I42" i="26"/>
  <c r="G42" i="26"/>
  <c r="F43" i="26" s="1"/>
  <c r="T42" i="26"/>
  <c r="I42" i="24"/>
  <c r="G42" i="24"/>
  <c r="F43" i="24" s="1"/>
  <c r="T42" i="24"/>
  <c r="G42" i="14"/>
  <c r="F43" i="14" s="1"/>
  <c r="I42" i="14"/>
  <c r="T42" i="14"/>
  <c r="G41" i="29" l="1"/>
  <c r="F42" i="29" s="1"/>
  <c r="T41" i="29"/>
  <c r="I41" i="29"/>
  <c r="I43" i="28"/>
  <c r="G43" i="28"/>
  <c r="F44" i="28" s="1"/>
  <c r="T43" i="28"/>
  <c r="I43" i="27"/>
  <c r="G43" i="27"/>
  <c r="F44" i="27" s="1"/>
  <c r="T43" i="27"/>
  <c r="I43" i="26"/>
  <c r="T43" i="26"/>
  <c r="G43" i="26"/>
  <c r="F44" i="26" s="1"/>
  <c r="I43" i="24"/>
  <c r="G43" i="24"/>
  <c r="F44" i="24" s="1"/>
  <c r="T43" i="24"/>
  <c r="G43" i="14"/>
  <c r="F44" i="14" s="1"/>
  <c r="T43" i="14"/>
  <c r="I43" i="14"/>
  <c r="I42" i="29" l="1"/>
  <c r="G42" i="29"/>
  <c r="F43" i="29" s="1"/>
  <c r="T42" i="29"/>
  <c r="T44" i="28"/>
  <c r="I44" i="28"/>
  <c r="G44" i="28"/>
  <c r="F45" i="28" s="1"/>
  <c r="T44" i="27"/>
  <c r="I44" i="27"/>
  <c r="G44" i="27"/>
  <c r="F45" i="27" s="1"/>
  <c r="T44" i="26"/>
  <c r="I44" i="26"/>
  <c r="G44" i="26"/>
  <c r="F45" i="26" s="1"/>
  <c r="T44" i="24"/>
  <c r="I44" i="24"/>
  <c r="G44" i="24"/>
  <c r="F45" i="24" s="1"/>
  <c r="G44" i="14"/>
  <c r="F45" i="14" s="1"/>
  <c r="I44" i="14"/>
  <c r="T44" i="14"/>
  <c r="I43" i="29" l="1"/>
  <c r="G43" i="29"/>
  <c r="F44" i="29" s="1"/>
  <c r="T43" i="29"/>
  <c r="T45" i="28"/>
  <c r="I45" i="28"/>
  <c r="G45" i="28"/>
  <c r="F46" i="28" s="1"/>
  <c r="T45" i="27"/>
  <c r="I45" i="27"/>
  <c r="G45" i="27"/>
  <c r="F46" i="27" s="1"/>
  <c r="T45" i="26"/>
  <c r="I45" i="26"/>
  <c r="G45" i="26"/>
  <c r="F46" i="26" s="1"/>
  <c r="T45" i="24"/>
  <c r="I45" i="24"/>
  <c r="G45" i="24"/>
  <c r="F46" i="24" s="1"/>
  <c r="G45" i="14"/>
  <c r="F46" i="14" s="1"/>
  <c r="I45" i="14"/>
  <c r="T45" i="14"/>
  <c r="I44" i="29" l="1"/>
  <c r="G44" i="29"/>
  <c r="F45" i="29" s="1"/>
  <c r="T44" i="29"/>
  <c r="T46" i="28"/>
  <c r="I46" i="28"/>
  <c r="G46" i="28"/>
  <c r="F47" i="28" s="1"/>
  <c r="T46" i="27"/>
  <c r="I46" i="27"/>
  <c r="G46" i="27"/>
  <c r="F47" i="27" s="1"/>
  <c r="T46" i="26"/>
  <c r="G46" i="26"/>
  <c r="F47" i="26" s="1"/>
  <c r="I46" i="26"/>
  <c r="T46" i="24"/>
  <c r="I46" i="24"/>
  <c r="G46" i="24"/>
  <c r="F47" i="24" s="1"/>
  <c r="G46" i="14"/>
  <c r="F47" i="14" s="1"/>
  <c r="T46" i="14"/>
  <c r="I46" i="14"/>
  <c r="T45" i="29" l="1"/>
  <c r="I45" i="29"/>
  <c r="G45" i="29"/>
  <c r="F46" i="29" s="1"/>
  <c r="G47" i="28"/>
  <c r="F48" i="28" s="1"/>
  <c r="T47" i="28"/>
  <c r="I47" i="28"/>
  <c r="G47" i="27"/>
  <c r="F48" i="27" s="1"/>
  <c r="T47" i="27"/>
  <c r="I47" i="27"/>
  <c r="G47" i="26"/>
  <c r="F48" i="26" s="1"/>
  <c r="T47" i="26"/>
  <c r="I47" i="26"/>
  <c r="G47" i="24"/>
  <c r="F48" i="24" s="1"/>
  <c r="T47" i="24"/>
  <c r="I47" i="24"/>
  <c r="G47" i="14"/>
  <c r="F48" i="14" s="1"/>
  <c r="I47" i="14"/>
  <c r="T47" i="14"/>
  <c r="T46" i="29" l="1"/>
  <c r="G46" i="29"/>
  <c r="F47" i="29" s="1"/>
  <c r="I46" i="29"/>
  <c r="G48" i="28"/>
  <c r="F49" i="28" s="1"/>
  <c r="T48" i="28"/>
  <c r="I48" i="28"/>
  <c r="G48" i="27"/>
  <c r="F49" i="27" s="1"/>
  <c r="T48" i="27"/>
  <c r="I48" i="27"/>
  <c r="G48" i="26"/>
  <c r="F49" i="26" s="1"/>
  <c r="I48" i="26"/>
  <c r="T48" i="26"/>
  <c r="G48" i="24"/>
  <c r="F49" i="24" s="1"/>
  <c r="T48" i="24"/>
  <c r="I48" i="24"/>
  <c r="G48" i="14"/>
  <c r="F49" i="14" s="1"/>
  <c r="T48" i="14"/>
  <c r="I48" i="14"/>
  <c r="T47" i="29" l="1"/>
  <c r="I47" i="29"/>
  <c r="G47" i="29"/>
  <c r="F48" i="29" s="1"/>
  <c r="I49" i="28"/>
  <c r="G49" i="28"/>
  <c r="F50" i="28" s="1"/>
  <c r="T49" i="28"/>
  <c r="I49" i="27"/>
  <c r="G49" i="27"/>
  <c r="F50" i="27" s="1"/>
  <c r="T49" i="27"/>
  <c r="I49" i="26"/>
  <c r="G49" i="26"/>
  <c r="F50" i="26" s="1"/>
  <c r="T49" i="26"/>
  <c r="I49" i="24"/>
  <c r="G49" i="24"/>
  <c r="F50" i="24" s="1"/>
  <c r="T49" i="24"/>
  <c r="G49" i="14"/>
  <c r="F50" i="14" s="1"/>
  <c r="I49" i="14"/>
  <c r="T49" i="14"/>
  <c r="G48" i="29" l="1"/>
  <c r="F49" i="29" s="1"/>
  <c r="I48" i="29"/>
  <c r="T48" i="29"/>
  <c r="I50" i="28"/>
  <c r="G50" i="28"/>
  <c r="F51" i="28" s="1"/>
  <c r="T50" i="28"/>
  <c r="I50" i="27"/>
  <c r="G50" i="27"/>
  <c r="F51" i="27" s="1"/>
  <c r="T50" i="27"/>
  <c r="I50" i="26"/>
  <c r="G50" i="26"/>
  <c r="F51" i="26" s="1"/>
  <c r="T50" i="26"/>
  <c r="I50" i="24"/>
  <c r="G50" i="24"/>
  <c r="F51" i="24" s="1"/>
  <c r="T50" i="24"/>
  <c r="G50" i="14"/>
  <c r="F51" i="14" s="1"/>
  <c r="T50" i="14"/>
  <c r="I50" i="14"/>
  <c r="G49" i="29" l="1"/>
  <c r="F50" i="29" s="1"/>
  <c r="I49" i="29"/>
  <c r="T49" i="29"/>
  <c r="I51" i="28"/>
  <c r="G51" i="28"/>
  <c r="F52" i="28" s="1"/>
  <c r="T51" i="28"/>
  <c r="I51" i="27"/>
  <c r="G51" i="27"/>
  <c r="F52" i="27" s="1"/>
  <c r="T51" i="27"/>
  <c r="T51" i="26"/>
  <c r="I51" i="26"/>
  <c r="G51" i="26"/>
  <c r="F52" i="26" s="1"/>
  <c r="I51" i="24"/>
  <c r="G51" i="24"/>
  <c r="F52" i="24" s="1"/>
  <c r="T51" i="24"/>
  <c r="G51" i="14"/>
  <c r="F52" i="14" s="1"/>
  <c r="I51" i="14"/>
  <c r="T51" i="14"/>
  <c r="I50" i="29" l="1"/>
  <c r="G50" i="29"/>
  <c r="F51" i="29" s="1"/>
  <c r="T50" i="29"/>
  <c r="J54" i="28"/>
  <c r="B11" i="28" s="1"/>
  <c r="T52" i="28"/>
  <c r="J54" i="27"/>
  <c r="B11" i="27" s="1"/>
  <c r="T52" i="27"/>
  <c r="J54" i="26"/>
  <c r="B11" i="26" s="1"/>
  <c r="T52" i="26"/>
  <c r="J54" i="24"/>
  <c r="B11" i="24" s="1"/>
  <c r="T52" i="24"/>
  <c r="T52" i="14"/>
  <c r="I51" i="29" l="1"/>
  <c r="G51" i="29"/>
  <c r="F52" i="29" s="1"/>
  <c r="T51" i="29"/>
  <c r="T52" i="29" l="1"/>
  <c r="B11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tc={761A4DD4-698F-8F4A-B0BA-C1266DEC3915}</author>
    <author>mhaugh</author>
  </authors>
  <commentList>
    <comment ref="F1" authorId="0" shapeId="0" xr:uid="{761A4DD4-698F-8F4A-B0BA-C1266DEC3915}">
      <text>
        <t>[Threaded comment]
Your version of Excel allows you to read this threaded comment; however, any edits to it will get removed if the file is opened in a newer version of Excel. Learn more: https://go.microsoft.com/fwlink/?linkid=870924
Comment:
    =#stocks_held*stock_price+cash_account</t>
      </text>
    </comment>
    <comment ref="A4" authorId="1" shapeId="0" xr:uid="{00000000-0006-0000-0000-000001000000}">
      <text>
        <r>
          <rPr>
            <sz val="8"/>
            <color rgb="FF000000"/>
            <rFont val="Tahoma"/>
            <family val="2"/>
          </rPr>
          <t>Black-Scholes implied volatility.</t>
        </r>
      </text>
    </comment>
    <comment ref="A5" authorId="1" shapeId="0" xr:uid="{00000000-0006-0000-0000-000002000000}">
      <text>
        <r>
          <rPr>
            <sz val="8"/>
            <color rgb="FF000000"/>
            <rFont val="Tahoma"/>
            <family val="2"/>
          </rPr>
          <t>Continuously compounded risk-free interest rate.</t>
        </r>
      </text>
    </comment>
    <comment ref="B8" authorId="1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tc={58CFBD4F-C330-4B42-8B59-69EF33027FF7}</author>
    <author>mhaugh</author>
  </authors>
  <commentList>
    <comment ref="F1" authorId="0" shapeId="0" xr:uid="{58CFBD4F-C330-4B42-8B59-69EF33027FF7}">
      <text>
        <t>[Threaded comment]
Your version of Excel allows you to read this threaded comment; however, any edits to it will get removed if the file is opened in a newer version of Excel. Learn more: https://go.microsoft.com/fwlink/?linkid=870924
Comment:
    =#stocks_held*stock_price+cash_account</t>
      </text>
    </comment>
    <comment ref="A4" authorId="1" shapeId="0" xr:uid="{07750F81-E912-0447-A16B-E219965B8C2E}">
      <text>
        <r>
          <rPr>
            <sz val="8"/>
            <color rgb="FF000000"/>
            <rFont val="Tahoma"/>
            <family val="2"/>
          </rPr>
          <t>Black-Scholes implied volatility.</t>
        </r>
      </text>
    </comment>
    <comment ref="A5" authorId="1" shapeId="0" xr:uid="{925E3626-A259-0F47-BDEB-205DC8D88791}">
      <text>
        <r>
          <rPr>
            <sz val="8"/>
            <color rgb="FF000000"/>
            <rFont val="Tahoma"/>
            <family val="2"/>
          </rPr>
          <t>Continuously compounded risk-free interest rate.</t>
        </r>
      </text>
    </comment>
    <comment ref="B8" authorId="1" shapeId="0" xr:uid="{49114200-7AEB-4C4B-8EC6-D7D7DC1C8398}">
      <text>
        <r>
          <rPr>
            <sz val="8"/>
            <color rgb="FF000000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tc={E60F261B-1A4E-A048-B8FC-FA943397389B}</author>
    <author>mhaugh</author>
  </authors>
  <commentList>
    <comment ref="F1" authorId="0" shapeId="0" xr:uid="{E60F261B-1A4E-A048-B8FC-FA943397389B}">
      <text>
        <t>[Threaded comment]
Your version of Excel allows you to read this threaded comment; however, any edits to it will get removed if the file is opened in a newer version of Excel. Learn more: https://go.microsoft.com/fwlink/?linkid=870924
Comment:
    =#stocks_held*stock_price+cash_account</t>
      </text>
    </comment>
    <comment ref="A4" authorId="1" shapeId="0" xr:uid="{C78E8A80-E2B5-CA44-96E9-7AF1DA5DD74F}">
      <text>
        <r>
          <rPr>
            <sz val="8"/>
            <color rgb="FF000000"/>
            <rFont val="Tahoma"/>
            <family val="2"/>
          </rPr>
          <t>Black-Scholes implied volatility.</t>
        </r>
      </text>
    </comment>
    <comment ref="A5" authorId="1" shapeId="0" xr:uid="{184ACD44-0F63-BA46-987F-2CD015879C77}">
      <text>
        <r>
          <rPr>
            <sz val="8"/>
            <color rgb="FF000000"/>
            <rFont val="Tahoma"/>
            <family val="2"/>
          </rPr>
          <t>Continuously compounded risk-free interest rate.</t>
        </r>
      </text>
    </comment>
    <comment ref="B8" authorId="1" shapeId="0" xr:uid="{9978B051-6815-B947-8B6C-A6CC36D097F4}">
      <text>
        <r>
          <rPr>
            <sz val="8"/>
            <color rgb="FF000000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tc={1C65EAEE-9CEE-DD4E-BC8D-0814D93FC3CA}</author>
    <author>mhaugh</author>
  </authors>
  <commentList>
    <comment ref="F1" authorId="0" shapeId="0" xr:uid="{1C65EAEE-9CEE-DD4E-BC8D-0814D93FC3CA}">
      <text>
        <t>[Threaded comment]
Your version of Excel allows you to read this threaded comment; however, any edits to it will get removed if the file is opened in a newer version of Excel. Learn more: https://go.microsoft.com/fwlink/?linkid=870924
Comment:
    =#stocks_held*stock_price+cash_account</t>
      </text>
    </comment>
    <comment ref="A4" authorId="1" shapeId="0" xr:uid="{85AA89DB-C59B-CD49-8033-94E5EEC95FD2}">
      <text>
        <r>
          <rPr>
            <sz val="8"/>
            <color rgb="FF000000"/>
            <rFont val="Tahoma"/>
            <family val="2"/>
          </rPr>
          <t>Black-Scholes implied volatility.</t>
        </r>
      </text>
    </comment>
    <comment ref="A5" authorId="1" shapeId="0" xr:uid="{9B2CAD42-C024-1D4C-B535-6AFCB588C6B6}">
      <text>
        <r>
          <rPr>
            <sz val="8"/>
            <color rgb="FF000000"/>
            <rFont val="Tahoma"/>
            <family val="2"/>
          </rPr>
          <t>Continuously compounded risk-free interest rate.</t>
        </r>
      </text>
    </comment>
    <comment ref="B8" authorId="1" shapeId="0" xr:uid="{686CBB6C-7425-CD4A-A63E-89E994D9F149}">
      <text>
        <r>
          <rPr>
            <sz val="8"/>
            <color rgb="FF000000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tc={6BDD2EE8-DFB5-F44F-9520-B202999F11A9}</author>
    <author>mhaugh</author>
  </authors>
  <commentList>
    <comment ref="F1" authorId="0" shapeId="0" xr:uid="{6BDD2EE8-DFB5-F44F-9520-B202999F11A9}">
      <text>
        <t>[Threaded comment]
Your version of Excel allows you to read this threaded comment; however, any edits to it will get removed if the file is opened in a newer version of Excel. Learn more: https://go.microsoft.com/fwlink/?linkid=870924
Comment:
    =#stocks_held*stock_price+cash_account</t>
      </text>
    </comment>
    <comment ref="A4" authorId="1" shapeId="0" xr:uid="{3254E930-F24D-664A-83D5-CFD0E203FAF0}">
      <text>
        <r>
          <rPr>
            <sz val="8"/>
            <color rgb="FF000000"/>
            <rFont val="Tahoma"/>
            <family val="2"/>
          </rPr>
          <t>Black-Scholes implied volatility.</t>
        </r>
      </text>
    </comment>
    <comment ref="A5" authorId="1" shapeId="0" xr:uid="{A4A08E16-CC40-2548-B926-64DA4626B32C}">
      <text>
        <r>
          <rPr>
            <sz val="8"/>
            <color rgb="FF000000"/>
            <rFont val="Tahoma"/>
            <family val="2"/>
          </rPr>
          <t>Continuously compounded risk-free interest rate.</t>
        </r>
      </text>
    </comment>
    <comment ref="B8" authorId="1" shapeId="0" xr:uid="{27E07928-8DE0-C642-996F-C228F1BC0522}">
      <text>
        <r>
          <rPr>
            <sz val="8"/>
            <color rgb="FF000000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tc={A253379A-C481-FD42-AA68-64E0EFC83024}</author>
    <author>mhaugh</author>
  </authors>
  <commentList>
    <comment ref="F1" authorId="0" shapeId="0" xr:uid="{A253379A-C481-FD42-AA68-64E0EFC83024}">
      <text>
        <t>[Threaded comment]
Your version of Excel allows you to read this threaded comment; however, any edits to it will get removed if the file is opened in a newer version of Excel. Learn more: https://go.microsoft.com/fwlink/?linkid=870924
Comment:
    =#stocks_held*stock_price+cash_account</t>
      </text>
    </comment>
    <comment ref="A4" authorId="1" shapeId="0" xr:uid="{61190CDA-F92F-104F-923D-16A12DACD94C}">
      <text>
        <r>
          <rPr>
            <sz val="8"/>
            <color rgb="FF000000"/>
            <rFont val="Tahoma"/>
            <family val="2"/>
          </rPr>
          <t>Black-Scholes implied volatility.</t>
        </r>
      </text>
    </comment>
    <comment ref="A5" authorId="1" shapeId="0" xr:uid="{BD89F3CC-AC97-C644-924E-AFD1ACE845A2}">
      <text>
        <r>
          <rPr>
            <sz val="8"/>
            <color rgb="FF000000"/>
            <rFont val="Tahoma"/>
            <family val="2"/>
          </rPr>
          <t>Continuously compounded risk-free interest rate.</t>
        </r>
      </text>
    </comment>
    <comment ref="B8" authorId="1" shapeId="0" xr:uid="{96F538A0-76E1-6F44-BF8F-CA8D3E02C2EE}">
      <text>
        <r>
          <rPr>
            <sz val="8"/>
            <color rgb="FF000000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tc={28A3D1B3-4846-B044-9F0F-A8A15896FD8C}</author>
    <author>mhaugh</author>
  </authors>
  <commentList>
    <comment ref="F1" authorId="0" shapeId="0" xr:uid="{28A3D1B3-4846-B044-9F0F-A8A15896FD8C}">
      <text>
        <t>[Threaded comment]
Your version of Excel allows you to read this threaded comment; however, any edits to it will get removed if the file is opened in a newer version of Excel. Learn more: https://go.microsoft.com/fwlink/?linkid=870924
Comment:
    =#stocks_held*stock_price+cash_account</t>
      </text>
    </comment>
    <comment ref="A4" authorId="1" shapeId="0" xr:uid="{AE821181-5C00-A047-B3B8-8F5E285E380E}">
      <text>
        <r>
          <rPr>
            <sz val="8"/>
            <color rgb="FF000000"/>
            <rFont val="Tahoma"/>
            <family val="2"/>
          </rPr>
          <t>Black-Scholes implied volatility.</t>
        </r>
      </text>
    </comment>
    <comment ref="A5" authorId="1" shapeId="0" xr:uid="{CDDA419F-0E3A-624F-A81E-20ABC97DAD70}">
      <text>
        <r>
          <rPr>
            <sz val="8"/>
            <color rgb="FF000000"/>
            <rFont val="Tahoma"/>
            <family val="2"/>
          </rPr>
          <t>Continuously compounded risk-free interest rate.</t>
        </r>
      </text>
    </comment>
    <comment ref="B8" authorId="1" shapeId="0" xr:uid="{54E4DF47-464C-FD4E-8268-0494446CE668}">
      <text>
        <r>
          <rPr>
            <sz val="8"/>
            <color rgb="FF000000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<sst xmlns="http://schemas.openxmlformats.org/spreadsheetml/2006/main" count="232" uniqueCount="46">
  <si>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</si>
  <si>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</si>
  <si>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</si>
  <si>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</si>
  <si>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</si>
  <si>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</si>
  <si>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</si>
  <si>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</si>
  <si>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</si>
  <si>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</si>
  <si>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</si>
  <si>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</si>
  <si>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</si>
  <si>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</si>
  <si>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</si>
  <si>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</si>
  <si>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</si>
  <si>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</si>
  <si>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</si>
  <si>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</si>
  <si>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</si>
  <si>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</si>
  <si>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</si>
  <si>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</si>
  <si>
    <t>log_return #1</t>
  </si>
  <si>
    <t>variance</t>
  </si>
  <si>
    <t>realised volatility</t>
  </si>
  <si>
    <t>annualised realised volatility</t>
  </si>
  <si>
    <t>log_return #2</t>
  </si>
  <si>
    <t>log_return #3</t>
  </si>
  <si>
    <t>log_rt #4</t>
  </si>
  <si>
    <t>option payoffs</t>
  </si>
  <si>
    <t>porfolio value</t>
  </si>
  <si>
    <t>the option value</t>
  </si>
  <si>
    <t>d2</t>
  </si>
  <si>
    <t>N(d1)</t>
  </si>
  <si>
    <t>N(d2)</t>
  </si>
  <si>
    <t>total option values</t>
  </si>
  <si>
    <t>d1</t>
  </si>
  <si>
    <t>P&amp;L</t>
  </si>
  <si>
    <t xml:space="preserve"> call-delta</t>
  </si>
  <si>
    <t>next SF Port</t>
  </si>
  <si>
    <t>ln(S/K)</t>
  </si>
  <si>
    <t>sig*sqrt(t)</t>
  </si>
  <si>
    <t>(r-c+sig^2/2)*t</t>
  </si>
  <si>
    <t>option payoffs*#options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</si>
</sst>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General_)"/>
    <numFmt numFmtId="166" formatCode="0.0%"/>
    <numFmt numFmtId="167" formatCode="0.0000"/>
    <numFmt numFmtId="169" formatCode="&quot;$&quot;#,##0;[Red]&quot;$&quot;#,##0"/>
    <numFmt numFmtId="170" formatCode="#,##0.00;[Red]#,##0.00"/>
    <numFmt numFmtId="171" formatCode="0.00000"/>
    <numFmt numFmtId="172" formatCode="#,##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3" fillId="0" borderId="0"/>
  </cellStyleXfs>
  <cellXfs count="56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5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5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6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9" fontId="0" fillId="6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5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2" fontId="0" fillId="0" borderId="0" xfId="0" applyNumberFormat="1"/>
    <xf numFmtId="10" fontId="0" fillId="0" borderId="0" xfId="0" applyNumberFormat="1"/>
    <xf numFmtId="169" fontId="0" fillId="0" borderId="0" xfId="0" applyNumberFormat="1" applyBorder="1"/>
    <xf numFmtId="169" fontId="0" fillId="8" borderId="0" xfId="0" applyNumberFormat="1" applyFill="1" applyAlignment="1">
      <alignment horizontal="center"/>
    </xf>
    <xf numFmtId="169" fontId="0" fillId="8" borderId="9" xfId="0" applyNumberFormat="1" applyFill="1" applyBorder="1" applyAlignment="1">
      <alignment horizontal="center"/>
    </xf>
    <xf numFmtId="2" fontId="0" fillId="9" borderId="0" xfId="0" applyNumberFormat="1" applyFill="1"/>
    <xf numFmtId="164" fontId="0" fillId="9" borderId="10" xfId="0" applyNumberFormat="1" applyFill="1" applyBorder="1" applyAlignment="1">
      <alignment horizontal="center"/>
    </xf>
    <xf numFmtId="171" fontId="0" fillId="0" borderId="0" xfId="0" applyNumberFormat="1"/>
    <xf numFmtId="170" fontId="0" fillId="0" borderId="0" xfId="0" applyNumberFormat="1" applyFont="1"/>
    <xf numFmtId="2" fontId="0" fillId="10" borderId="0" xfId="0" applyNumberFormat="1" applyFill="1"/>
    <xf numFmtId="170" fontId="0" fillId="10" borderId="0" xfId="0" applyNumberFormat="1" applyFont="1" applyFill="1"/>
    <xf numFmtId="17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" fontId="5" fillId="5" borderId="1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/>
    <xf numFmtId="167" fontId="0" fillId="0" borderId="0" xfId="0" applyNumberFormat="1"/>
  </cellXfs>
  <cellStyles count="3">
    <cellStyle name="Normal" xfId="0" builtinId="0"/>
    <cellStyle name="Normal_Call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120,Z (pgt)" id="{ABE338A2-8764-994B-B26B-66E887440D72}" userId="S::z.li120@lse.ac.uk::6d6f21c5-4845-4861-8a56-6cafe160da5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10-02T16:51:37.24" personId="{ABE338A2-8764-994B-B26B-66E887440D72}" id="{761A4DD4-698F-8F4A-B0BA-C1266DEC3915}">
    <text>=#stocks_held*stock_price+cash_account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2-10-02T16:51:37.24" personId="{ABE338A2-8764-994B-B26B-66E887440D72}" id="{58CFBD4F-C330-4B42-8B59-69EF33027FF7}">
    <text>=#stocks_held*stock_price+cash_account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10-02T16:51:37.24" personId="{ABE338A2-8764-994B-B26B-66E887440D72}" id="{E60F261B-1A4E-A048-B8FC-FA943397389B}">
    <text>=#stocks_held*stock_price+cash_account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2-10-02T16:51:37.24" personId="{ABE338A2-8764-994B-B26B-66E887440D72}" id="{1C65EAEE-9CEE-DD4E-BC8D-0814D93FC3CA}">
    <text>=#stocks_held*stock_price+cash_account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2-10-02T16:51:37.24" personId="{ABE338A2-8764-994B-B26B-66E887440D72}" id="{6BDD2EE8-DFB5-F44F-9520-B202999F11A9}">
    <text>=#stocks_held*stock_price+cash_account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10-02T16:51:37.24" personId="{ABE338A2-8764-994B-B26B-66E887440D72}" id="{A253379A-C481-FD42-AA68-64E0EFC83024}">
    <text>=#stocks_held*stock_price+cash_account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F1" dT="2022-10-02T16:51:37.24" personId="{ABE338A2-8764-994B-B26B-66E887440D72}" id="{28A3D1B3-4846-B044-9F0F-A8A15896FD8C}">
    <text>=#stocks_held*stock_price+cash_account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showGridLines="0" topLeftCell="B1" workbookViewId="0">
      <pane ySplit="11" topLeftCell="A12" activePane="bottomLeft" state="frozen"/>
      <selection pane="bottomLeft" activeCell="H1" sqref="H1:H1048576"/>
    </sheetView>
  </sheetViews>
  <sheetFormatPr baseColWidth="10" defaultColWidth="8.83203125" defaultRowHeight="15" x14ac:dyDescent="0.2"/>
  <cols>
    <col min="1" max="1" width="20.83203125" bestFit="1" customWidth="1"/>
    <col min="2" max="2" width="14.5" customWidth="1"/>
    <col min="5" max="5" width="10.5" style="54" bestFit="1" customWidth="1"/>
    <col min="6" max="6" width="14.5" bestFit="1" customWidth="1"/>
    <col min="7" max="7" width="14.5" customWidth="1"/>
    <col min="8" max="8" width="10.5" customWidth="1"/>
    <col min="9" max="9" width="12.5" bestFit="1" customWidth="1"/>
    <col min="10" max="10" width="12.5" customWidth="1"/>
    <col min="11" max="11" width="20.33203125" customWidth="1"/>
    <col min="12" max="12" width="11.83203125" customWidth="1"/>
    <col min="13" max="13" width="9.6640625" bestFit="1" customWidth="1"/>
    <col min="14" max="14" width="9.6640625" customWidth="1"/>
    <col min="15" max="17" width="13" customWidth="1"/>
    <col min="18" max="20" width="9.6640625" customWidth="1"/>
    <col min="21" max="21" width="10.5" customWidth="1"/>
    <col min="22" max="22" width="19.6640625" customWidth="1"/>
    <col min="23" max="23" width="9.1640625" bestFit="1" customWidth="1"/>
    <col min="25" max="25" width="18.5" bestFit="1" customWidth="1"/>
    <col min="26" max="26" width="18" bestFit="1" customWidth="1"/>
  </cols>
  <sheetData>
    <row r="1" spans="1:26" ht="16" thickBot="1" x14ac:dyDescent="0.25">
      <c r="A1" s="47" t="s">
        <v>5</v>
      </c>
      <c r="B1" s="48"/>
      <c r="D1" s="14" t="s">
        <v>10</v>
      </c>
      <c r="E1" s="50" t="s">
        <v>7</v>
      </c>
      <c r="F1" s="15" t="s">
        <v>12</v>
      </c>
      <c r="G1" s="15" t="s">
        <v>41</v>
      </c>
      <c r="H1" s="15" t="s">
        <v>11</v>
      </c>
      <c r="I1" s="15" t="s">
        <v>8</v>
      </c>
      <c r="J1" s="15" t="s">
        <v>40</v>
      </c>
      <c r="K1" s="16" t="s">
        <v>9</v>
      </c>
      <c r="L1" s="34" t="s">
        <v>31</v>
      </c>
      <c r="M1" s="34" t="s">
        <v>32</v>
      </c>
      <c r="N1" s="34" t="s">
        <v>42</v>
      </c>
      <c r="O1" s="34" t="s">
        <v>44</v>
      </c>
      <c r="P1" s="34" t="s">
        <v>43</v>
      </c>
      <c r="Q1" s="34" t="s">
        <v>38</v>
      </c>
      <c r="R1" s="34" t="s">
        <v>34</v>
      </c>
      <c r="S1" s="34" t="s">
        <v>35</v>
      </c>
      <c r="T1" s="34" t="s">
        <v>36</v>
      </c>
      <c r="U1" s="34" t="s">
        <v>33</v>
      </c>
      <c r="V1" s="34" t="s">
        <v>37</v>
      </c>
      <c r="W1" s="34" t="s">
        <v>39</v>
      </c>
      <c r="Y1" s="14" t="s">
        <v>19</v>
      </c>
      <c r="Z1" s="29" t="s">
        <v>18</v>
      </c>
    </row>
    <row r="2" spans="1:26" ht="16" thickBot="1" x14ac:dyDescent="0.25">
      <c r="A2" s="1" t="s">
        <v>0</v>
      </c>
      <c r="B2" s="2">
        <v>50</v>
      </c>
      <c r="D2" s="13">
        <v>0</v>
      </c>
      <c r="E2" s="51">
        <v>50</v>
      </c>
      <c r="F2" s="38">
        <v>310815.121620644</v>
      </c>
      <c r="G2" s="38">
        <f>F2+I2*(E3-E2)+(F2-I2*E2)*(EXP($B$5*($B$3/$B$8))-1)</f>
        <v>283810.38376280916</v>
      </c>
      <c r="H2" s="17">
        <v>0.108333333333333</v>
      </c>
      <c r="I2" s="21">
        <v>54313.435898599892</v>
      </c>
      <c r="J2" s="46">
        <f t="shared" ref="J2:J33" si="0">EXP(0*$B$3)*S2</f>
        <v>0.54313435898599882</v>
      </c>
      <c r="K2" s="21">
        <v>-2404856.6733093499</v>
      </c>
      <c r="L2" s="35">
        <f>MAX(E2-$B$6,0)</f>
        <v>0</v>
      </c>
      <c r="M2" s="35">
        <f>E2*I2+K2*(1)</f>
        <v>310815.12162064482</v>
      </c>
      <c r="N2" s="55">
        <f>LN(E2/$B$6)</f>
        <v>0</v>
      </c>
      <c r="O2" s="55">
        <f>($B$5-0+$B$4^2/2)*($B$3*($B$8-D2)/$B$8)</f>
        <v>1.6250000000000001E-2</v>
      </c>
      <c r="P2" s="55">
        <f>$B$4*SQRT($B$3*($B$8-D2)/$B$8)</f>
        <v>0.15</v>
      </c>
      <c r="Q2" s="55">
        <f>(N2+O2)/P2</f>
        <v>0.10833333333333334</v>
      </c>
      <c r="R2" s="35">
        <f>H2-$B$4*SQRT($B$3)</f>
        <v>-4.166666666666699E-2</v>
      </c>
      <c r="S2" s="35">
        <f>_xlfn.NORM.DIST(H2,0,1,TRUE)</f>
        <v>0.54313435898599882</v>
      </c>
      <c r="T2" s="35">
        <f>_xlfn.NORM.DIST(R2,0,1,TRUE)</f>
        <v>0.4833822135096365</v>
      </c>
      <c r="U2" s="42">
        <f>E2*EXP(0*$B$3)*S2-$B$6*EXP(-$B$5*$B$3)*T2</f>
        <v>3.1081512162064442</v>
      </c>
      <c r="V2" s="35">
        <f>U2*$B$7</f>
        <v>310815.12162064441</v>
      </c>
      <c r="W2" s="43">
        <f>F2-V2</f>
        <v>0</v>
      </c>
      <c r="X2" s="14" t="s">
        <v>17</v>
      </c>
      <c r="Y2" s="30">
        <v>0.33794342711050401</v>
      </c>
      <c r="Z2" s="31">
        <v>0.24901388231924659</v>
      </c>
    </row>
    <row r="3" spans="1:26" x14ac:dyDescent="0.2">
      <c r="A3" s="3" t="s">
        <v>1</v>
      </c>
      <c r="B3" s="4">
        <v>0.25</v>
      </c>
      <c r="D3" s="13">
        <v>1</v>
      </c>
      <c r="E3" s="52">
        <v>49.507226163784097</v>
      </c>
      <c r="F3" s="20">
        <v>283810.38376280898</v>
      </c>
      <c r="G3" s="38">
        <f>F3+I3*(E4-E3)+(F3-I3*E3)*(EXP($B$5*($B$3/$B$8))-1)</f>
        <v>206085.05472802903</v>
      </c>
      <c r="H3" s="17">
        <v>4.0545075867016903E-2</v>
      </c>
      <c r="I3" s="21">
        <v>51617.071438930703</v>
      </c>
      <c r="J3" s="46">
        <f>EXP(0*$B$3)*S3</f>
        <v>0.51617071438930684</v>
      </c>
      <c r="K3" s="21">
        <v>-2271607.6458765324</v>
      </c>
      <c r="L3" s="35">
        <f>MAX(E3-$B$6,0)</f>
        <v>0</v>
      </c>
      <c r="M3" s="35">
        <f>E3*I3+K3*(1)</f>
        <v>283810.38376281038</v>
      </c>
      <c r="N3" s="55">
        <f t="shared" ref="N3:N12" si="1">LN(E3/$B$6)</f>
        <v>-9.9043634012488495E-3</v>
      </c>
      <c r="O3" s="55">
        <f>($B$5-0+$B$4^2/2)*($B$3*($B$8-D3)/$B$8)</f>
        <v>1.5925000000000002E-2</v>
      </c>
      <c r="P3" s="55">
        <f>$B$4*SQRT($B$3*($B$8-D3)/$B$8)</f>
        <v>0.14849242404917498</v>
      </c>
      <c r="Q3" s="55">
        <f t="shared" ref="Q3:Q12" si="2">(N3+O3)/P3</f>
        <v>4.0545075867017624E-2</v>
      </c>
      <c r="R3" s="35">
        <f>H3-$B$4*SQRT($B$3)</f>
        <v>-0.10945492413298309</v>
      </c>
      <c r="S3" s="35">
        <f>_xlfn.NORM.DIST(H3,0,1,TRUE)</f>
        <v>0.51617071438930684</v>
      </c>
      <c r="T3" s="35">
        <f>_xlfn.NORM.DIST(R3,0,1,TRUE)</f>
        <v>0.45642083611236894</v>
      </c>
      <c r="U3" s="42">
        <f>E3*EXP(0*$B$3)*S3-$B$6*EXP(-$B$5*$B$3)*T3</f>
        <v>2.8469589116251584</v>
      </c>
      <c r="V3" s="44">
        <f t="shared" ref="V3:V52" si="3">U3*$B$7</f>
        <v>284695.89116251585</v>
      </c>
      <c r="W3" s="45">
        <f>F3-V3</f>
        <v>-885.50739970686845</v>
      </c>
      <c r="X3" s="28">
        <v>-9.9043634012489605E-3</v>
      </c>
    </row>
    <row r="4" spans="1:26" x14ac:dyDescent="0.2">
      <c r="A4" s="3" t="s">
        <v>2</v>
      </c>
      <c r="B4" s="5">
        <v>0.3</v>
      </c>
      <c r="D4" s="13">
        <v>2</v>
      </c>
      <c r="E4" s="52">
        <v>48.005820625822395</v>
      </c>
      <c r="F4" s="20">
        <v>206085.05472802967</v>
      </c>
      <c r="G4" s="38">
        <f t="shared" ref="G4:G51" si="4">F4+I4*(E5-E4)+(F4-I4*E4)*(EXP($B$5*($B$3/$B$8))-1)</f>
        <v>195509.6808569741</v>
      </c>
      <c r="H4" s="17">
        <v>-0.17078889530639088</v>
      </c>
      <c r="I4" s="21">
        <v>43219.488052256107</v>
      </c>
      <c r="J4" s="46">
        <f t="shared" si="0"/>
        <v>0.43219488052256105</v>
      </c>
      <c r="K4" s="21">
        <v>-1868701.936248451</v>
      </c>
      <c r="L4" s="35">
        <f>MAX(E4-$B$6,0)</f>
        <v>0</v>
      </c>
      <c r="M4" s="35">
        <f>E4*I4+K4*(1)</f>
        <v>206085.05472802976</v>
      </c>
      <c r="N4" s="55">
        <f t="shared" si="1"/>
        <v>-4.070073883405647E-2</v>
      </c>
      <c r="O4" s="55">
        <f>($B$5-0+$B$4^2/2)*($B$3*($B$8-D4)/$B$8)</f>
        <v>1.5599999999999999E-2</v>
      </c>
      <c r="P4" s="55">
        <f>$B$4*SQRT($B$3*($B$8-D4)/$B$8)</f>
        <v>0.14696938456699069</v>
      </c>
      <c r="Q4" s="55">
        <f t="shared" si="2"/>
        <v>-0.17078889530639088</v>
      </c>
      <c r="R4" s="35">
        <f>H4-$B$4*SQRT($B$3)</f>
        <v>-0.32078889530639088</v>
      </c>
      <c r="S4" s="35">
        <f>_xlfn.NORM.DIST(H4,0,1,TRUE)</f>
        <v>0.43219488052256105</v>
      </c>
      <c r="T4" s="35">
        <f t="shared" ref="T4:T26" si="5">_xlfn.NORM.DIST(R4,0,1,TRUE)</f>
        <v>0.37418518764414888</v>
      </c>
      <c r="U4" s="42">
        <f>E4*EXP(0*$B$3)*S4-$B$6*EXP(-$B$5*$B$3)*T4</f>
        <v>2.1319233480156221</v>
      </c>
      <c r="V4" s="44">
        <f t="shared" si="3"/>
        <v>213192.33480156222</v>
      </c>
      <c r="W4" s="45">
        <f>F4-V4</f>
        <v>-7107.2800735325436</v>
      </c>
      <c r="X4" s="28">
        <v>-3.0796375432807398E-2</v>
      </c>
    </row>
    <row r="5" spans="1:26" x14ac:dyDescent="0.2">
      <c r="A5" s="3" t="s">
        <v>3</v>
      </c>
      <c r="B5" s="6">
        <v>0.02</v>
      </c>
      <c r="D5" s="13">
        <v>3</v>
      </c>
      <c r="E5" s="52">
        <v>47.765454652004081</v>
      </c>
      <c r="F5" s="20">
        <v>195509.6808569741</v>
      </c>
      <c r="G5" s="38">
        <f t="shared" si="4"/>
        <v>202867.09885376674</v>
      </c>
      <c r="H5" s="17">
        <v>-0.20934642364408046</v>
      </c>
      <c r="I5" s="21">
        <v>41708.890686760271</v>
      </c>
      <c r="J5" s="46">
        <f t="shared" si="0"/>
        <v>0.41708890686760269</v>
      </c>
      <c r="K5" s="21">
        <v>-1796734.445826869</v>
      </c>
      <c r="L5" s="35">
        <f>MAX(E5-$B$6,0)</f>
        <v>0</v>
      </c>
      <c r="M5" s="35">
        <f>E5*I5+K5*(1)</f>
        <v>195509.6808569741</v>
      </c>
      <c r="N5" s="55">
        <f t="shared" si="1"/>
        <v>-4.5720333233646632E-2</v>
      </c>
      <c r="O5" s="55">
        <f>($B$5-0+$B$4^2/2)*($B$3*($B$8-D5)/$B$8)</f>
        <v>1.5275E-2</v>
      </c>
      <c r="P5" s="55">
        <f>$B$4*SQRT($B$3*($B$8-D5)/$B$8)</f>
        <v>0.14543039572248986</v>
      </c>
      <c r="Q5" s="55">
        <f t="shared" si="2"/>
        <v>-0.20934642364408046</v>
      </c>
      <c r="R5" s="35">
        <f>H5-$B$4*SQRT($B$3)</f>
        <v>-0.35934642364408043</v>
      </c>
      <c r="S5" s="35">
        <f>_xlfn.NORM.DIST(H5,0,1,TRUE)</f>
        <v>0.41708890686760269</v>
      </c>
      <c r="T5" s="35">
        <f t="shared" si="5"/>
        <v>0.35966797464743772</v>
      </c>
      <c r="U5" s="42">
        <f>E5*EXP(0*$B$3)*S5-$B$6*EXP(-$B$5*$B$3)*T5</f>
        <v>2.0287351098305386</v>
      </c>
      <c r="V5" s="44">
        <f t="shared" si="3"/>
        <v>202873.51098305386</v>
      </c>
      <c r="W5" s="45">
        <f>F5-V5</f>
        <v>-7363.8301260797598</v>
      </c>
      <c r="X5" s="28">
        <v>-5.0195943995902E-3</v>
      </c>
    </row>
    <row r="6" spans="1:26" x14ac:dyDescent="0.2">
      <c r="A6" s="7" t="s">
        <v>4</v>
      </c>
      <c r="B6" s="8">
        <v>50</v>
      </c>
      <c r="D6" s="13">
        <v>4</v>
      </c>
      <c r="E6" s="52">
        <v>47.946161937698918</v>
      </c>
      <c r="F6" s="20">
        <v>202867.09885376674</v>
      </c>
      <c r="G6" s="38">
        <f t="shared" si="4"/>
        <v>233712.93500371568</v>
      </c>
      <c r="H6" s="17">
        <v>-0.18762300955526862</v>
      </c>
      <c r="I6" s="21">
        <v>42558.609377422094</v>
      </c>
      <c r="J6" s="46">
        <f t="shared" si="0"/>
        <v>0.42558609377422096</v>
      </c>
      <c r="K6" s="21">
        <v>-1837654.8781993848</v>
      </c>
      <c r="L6" s="35">
        <f>MAX(E6-$B$6,0)</f>
        <v>0</v>
      </c>
      <c r="M6" s="35">
        <f>E6*I6+K6*(1)</f>
        <v>202867.09885376669</v>
      </c>
      <c r="N6" s="55">
        <f t="shared" si="1"/>
        <v>-4.1944250311718827E-2</v>
      </c>
      <c r="O6" s="55">
        <f>($B$5-0+$B$4^2/2)*($B$3*($B$8-D6)/$B$8)</f>
        <v>1.4950000000000001E-2</v>
      </c>
      <c r="P6" s="55">
        <f>$B$4*SQRT($B$3*($B$8-D6)/$B$8)</f>
        <v>0.14387494569938158</v>
      </c>
      <c r="Q6" s="55">
        <f t="shared" si="2"/>
        <v>-0.18762300955526862</v>
      </c>
      <c r="R6" s="35">
        <f>H6-$B$4*SQRT($B$3)</f>
        <v>-0.33762300955526858</v>
      </c>
      <c r="S6" s="35">
        <f>_xlfn.NORM.DIST(H6,0,1,TRUE)</f>
        <v>0.42558609377422096</v>
      </c>
      <c r="T6" s="35">
        <f>_xlfn.NORM.DIST(R6,0,1,TRUE)</f>
        <v>0.36782365012314189</v>
      </c>
      <c r="U6" s="42">
        <f>E6*EXP(0*$B$3)*S6-$B$6*EXP(-$B$5*$B$3)*T6</f>
        <v>2.1057636697950564</v>
      </c>
      <c r="V6" s="44">
        <f t="shared" si="3"/>
        <v>210576.36697950563</v>
      </c>
      <c r="W6" s="45">
        <f>F6-V6</f>
        <v>-7709.2681257388904</v>
      </c>
      <c r="X6" s="28">
        <v>3.7760829219278444E-3</v>
      </c>
    </row>
    <row r="7" spans="1:26" ht="16" thickBot="1" x14ac:dyDescent="0.25">
      <c r="A7" s="3" t="s">
        <v>13</v>
      </c>
      <c r="B7" s="23">
        <v>100000</v>
      </c>
      <c r="D7" s="13">
        <v>5</v>
      </c>
      <c r="E7" s="52">
        <v>48.675264962451678</v>
      </c>
      <c r="F7" s="20">
        <v>233712.93500371568</v>
      </c>
      <c r="G7" s="38">
        <f t="shared" si="4"/>
        <v>243003.28093828139</v>
      </c>
      <c r="H7" s="17">
        <v>-8.5922672740152459E-2</v>
      </c>
      <c r="I7" s="21">
        <v>46576.39439598348</v>
      </c>
      <c r="J7" s="46">
        <f t="shared" si="0"/>
        <v>0.46576394395983478</v>
      </c>
      <c r="K7" s="21">
        <v>-2033405.40321643</v>
      </c>
      <c r="L7" s="35">
        <f>MAX(E7-$B$6,0)</f>
        <v>0</v>
      </c>
      <c r="M7" s="35">
        <f>E7*I7+K7*(1)</f>
        <v>233712.93500371557</v>
      </c>
      <c r="N7" s="55">
        <f t="shared" si="1"/>
        <v>-2.6852010682866422E-2</v>
      </c>
      <c r="O7" s="55">
        <f>($B$5-0+$B$4^2/2)*($B$3*($B$8-D7)/$B$8)</f>
        <v>1.4625000000000001E-2</v>
      </c>
      <c r="P7" s="55">
        <f>$B$4*SQRT($B$3*($B$8-D7)/$B$8)</f>
        <v>0.14230249470757705</v>
      </c>
      <c r="Q7" s="55">
        <f t="shared" si="2"/>
        <v>-8.5922672740152459E-2</v>
      </c>
      <c r="R7" s="35">
        <f>H7-$B$4*SQRT($B$3)</f>
        <v>-0.23592267274015244</v>
      </c>
      <c r="S7" s="35">
        <f>_xlfn.NORM.DIST(H7,0,1,TRUE)</f>
        <v>0.46576394395983478</v>
      </c>
      <c r="T7" s="35">
        <f t="shared" si="5"/>
        <v>0.40674633723991271</v>
      </c>
      <c r="U7" s="42">
        <f>E7*EXP(0*$B$3)*S7-$B$6*EXP(-$B$5*$B$3)*T7</f>
        <v>2.4352993112200316</v>
      </c>
      <c r="V7" s="44">
        <f t="shared" si="3"/>
        <v>243529.93112200315</v>
      </c>
      <c r="W7" s="45">
        <f>F7-V7</f>
        <v>-9816.9961182874686</v>
      </c>
      <c r="X7" s="28">
        <v>1.5092239628852483E-2</v>
      </c>
    </row>
    <row r="8" spans="1:26" ht="16" thickBot="1" x14ac:dyDescent="0.25">
      <c r="A8" s="24" t="s">
        <v>16</v>
      </c>
      <c r="B8" s="11">
        <v>50</v>
      </c>
      <c r="D8" s="13">
        <v>6</v>
      </c>
      <c r="E8" s="52">
        <v>48.879095610258801</v>
      </c>
      <c r="F8" s="20">
        <v>243003.28093828101</v>
      </c>
      <c r="G8" s="38">
        <f t="shared" si="4"/>
        <v>261861.85118073184</v>
      </c>
      <c r="H8" s="17">
        <v>-5.9505691391734346E-2</v>
      </c>
      <c r="I8" s="21">
        <v>47627.466621857595</v>
      </c>
      <c r="J8" s="46">
        <f t="shared" si="0"/>
        <v>0.476274666218576</v>
      </c>
      <c r="K8" s="21">
        <v>-2084984.2137459058</v>
      </c>
      <c r="L8" s="35">
        <f>MAX(E8-$B$6,0)</f>
        <v>0</v>
      </c>
      <c r="M8" s="35">
        <f>E8*I8+K8*(1)</f>
        <v>243003.28093828144</v>
      </c>
      <c r="N8" s="55">
        <f t="shared" si="1"/>
        <v>-2.2673192981089406E-2</v>
      </c>
      <c r="O8" s="55">
        <f>($B$5-0+$B$4^2/2)*($B$3*($B$8-D8)/$B$8)</f>
        <v>1.43E-2</v>
      </c>
      <c r="P8" s="55">
        <f>$B$4*SQRT($B$3*($B$8-D8)/$B$8)</f>
        <v>0.14071247279470289</v>
      </c>
      <c r="Q8" s="55">
        <f t="shared" si="2"/>
        <v>-5.9505691391734346E-2</v>
      </c>
      <c r="R8" s="35">
        <f>H8-$B$4*SQRT($B$3)</f>
        <v>-0.20950569139173433</v>
      </c>
      <c r="S8" s="35">
        <f>_xlfn.NORM.DIST(H8,0,1,TRUE)</f>
        <v>0.476274666218576</v>
      </c>
      <c r="T8" s="35">
        <f t="shared" si="5"/>
        <v>0.41702674644140608</v>
      </c>
      <c r="U8" s="42">
        <f>E8*EXP(0*$B$3)*S8-$B$6*EXP(-$B$5*$B$3)*T8</f>
        <v>2.5325341035257942</v>
      </c>
      <c r="V8" s="44">
        <f t="shared" si="3"/>
        <v>253253.41035257943</v>
      </c>
      <c r="W8" s="45">
        <f>F8-V8</f>
        <v>-10250.129414298426</v>
      </c>
      <c r="X8" s="28">
        <v>4.1788177017770354E-3</v>
      </c>
    </row>
    <row r="9" spans="1:26" x14ac:dyDescent="0.2">
      <c r="A9" s="10" t="s">
        <v>6</v>
      </c>
      <c r="B9" s="12">
        <v>0.108333333333333</v>
      </c>
      <c r="D9" s="13">
        <v>7</v>
      </c>
      <c r="E9" s="52">
        <v>49.279433491769041</v>
      </c>
      <c r="F9" s="20">
        <v>261861.85118073222</v>
      </c>
      <c r="G9" s="38">
        <f t="shared" si="4"/>
        <v>307052.03483315563</v>
      </c>
      <c r="H9" s="17">
        <v>-3.8904768543818755E-3</v>
      </c>
      <c r="I9" s="21">
        <v>49844.792820717557</v>
      </c>
      <c r="J9" s="46">
        <f t="shared" si="0"/>
        <v>0.49844792820717554</v>
      </c>
      <c r="K9" s="21">
        <v>-2194461.3015388255</v>
      </c>
      <c r="L9" s="35">
        <f>MAX(E9-$B$6,0)</f>
        <v>0</v>
      </c>
      <c r="M9" s="35">
        <f>E9*I9+K9*(1)</f>
        <v>261861.85118073225</v>
      </c>
      <c r="N9" s="55">
        <f t="shared" si="1"/>
        <v>-1.4516181971696405E-2</v>
      </c>
      <c r="O9" s="55">
        <f>($B$5-0+$B$4^2/2)*($B$3*($B$8-D9)/$B$8)</f>
        <v>1.3975E-2</v>
      </c>
      <c r="P9" s="55">
        <f>$B$4*SQRT($B$3*($B$8-D9)/$B$8)</f>
        <v>0.13910427743243556</v>
      </c>
      <c r="Q9" s="55">
        <f t="shared" si="2"/>
        <v>-3.8904768543818755E-3</v>
      </c>
      <c r="R9" s="35">
        <f>H9-$B$4*SQRT($B$3)</f>
        <v>-0.15389047685438187</v>
      </c>
      <c r="S9" s="35">
        <f>_xlfn.NORM.DIST(H9,0,1,TRUE)</f>
        <v>0.49844792820717554</v>
      </c>
      <c r="T9" s="35">
        <f t="shared" si="5"/>
        <v>0.43884804651336862</v>
      </c>
      <c r="U9" s="42">
        <f>E9*EXP(0*$B$3)*S9-$B$6*EXP(-$B$5*$B$3)*T9</f>
        <v>2.7302673896889509</v>
      </c>
      <c r="V9" s="44">
        <f t="shared" si="3"/>
        <v>273026.73896889511</v>
      </c>
      <c r="W9" s="45">
        <f>F9-V9</f>
        <v>-11164.887788162887</v>
      </c>
      <c r="X9" s="28">
        <v>8.1570110093929608E-3</v>
      </c>
    </row>
    <row r="10" spans="1:26" ht="16" thickBot="1" x14ac:dyDescent="0.25">
      <c r="A10" s="9" t="s">
        <v>14</v>
      </c>
      <c r="B10" s="39">
        <v>310815.121620644</v>
      </c>
      <c r="D10" s="13">
        <v>8</v>
      </c>
      <c r="E10" s="52">
        <v>50.190454246104999</v>
      </c>
      <c r="F10" s="20">
        <v>307052.03483315598</v>
      </c>
      <c r="G10" s="38">
        <f t="shared" si="4"/>
        <v>294188.09734873794</v>
      </c>
      <c r="H10" s="17">
        <v>0.12694352033679651</v>
      </c>
      <c r="I10" s="21">
        <v>55050.744949894935</v>
      </c>
      <c r="J10" s="46">
        <f t="shared" si="0"/>
        <v>0.55050744949894936</v>
      </c>
      <c r="K10" s="21">
        <v>-2455969.8607885418</v>
      </c>
      <c r="L10" s="35">
        <f>MAX(E10-$B$6,0)</f>
        <v>0.1904542461049985</v>
      </c>
      <c r="M10" s="35">
        <f>E10*I10+K10*(1)</f>
        <v>307052.03483315557</v>
      </c>
      <c r="N10" s="55">
        <f t="shared" si="1"/>
        <v>3.8018487278260811E-3</v>
      </c>
      <c r="O10" s="55">
        <f>($B$5-0+$B$4^2/2)*($B$3*($B$8-D10)/$B$8)</f>
        <v>1.3650000000000001E-2</v>
      </c>
      <c r="P10" s="55">
        <f>$B$4*SQRT($B$3*($B$8-D10)/$B$8)</f>
        <v>0.1374772708486752</v>
      </c>
      <c r="Q10" s="55">
        <f t="shared" si="2"/>
        <v>0.12694352033679651</v>
      </c>
      <c r="R10" s="35">
        <f>H10-$B$4*SQRT($B$3)</f>
        <v>-2.3056479663203483E-2</v>
      </c>
      <c r="S10" s="35">
        <f>_xlfn.NORM.DIST(H10,0,1,TRUE)</f>
        <v>0.55050744949894936</v>
      </c>
      <c r="T10" s="35">
        <f>_xlfn.NORM.DIST(R10,0,1,TRUE)</f>
        <v>0.49080261032299966</v>
      </c>
      <c r="U10" s="42">
        <f>E10*EXP(0*$B$3)*S10-$B$6*EXP(-$B$5*$B$3)*T10</f>
        <v>3.212482851630579</v>
      </c>
      <c r="V10" s="44">
        <f t="shared" si="3"/>
        <v>321248.28516305791</v>
      </c>
      <c r="W10" s="45">
        <f>F10-V10</f>
        <v>-14196.25032990193</v>
      </c>
      <c r="X10" s="28">
        <v>1.8318030699522477E-2</v>
      </c>
    </row>
    <row r="11" spans="1:26" ht="16" thickBot="1" x14ac:dyDescent="0.25">
      <c r="A11" s="22" t="s">
        <v>15</v>
      </c>
      <c r="B11" s="41">
        <v>55393.577111131497</v>
      </c>
      <c r="D11" s="13">
        <v>9</v>
      </c>
      <c r="E11" s="52">
        <v>49.961241576420598</v>
      </c>
      <c r="F11" s="20">
        <v>294188.09734873759</v>
      </c>
      <c r="G11" s="38">
        <f t="shared" si="4"/>
        <v>341305.05878013006</v>
      </c>
      <c r="H11" s="17">
        <v>9.2390923474739733E-2</v>
      </c>
      <c r="I11" s="21">
        <v>53680.627469869643</v>
      </c>
      <c r="J11" s="46">
        <f t="shared" si="0"/>
        <v>0.53680627469869646</v>
      </c>
      <c r="K11" s="21">
        <v>-2387762.6996472594</v>
      </c>
      <c r="L11" s="35">
        <f>MAX(E11-$B$6,0)</f>
        <v>0</v>
      </c>
      <c r="M11" s="35">
        <f>E11*I11+K11*(1)</f>
        <v>294188.09734873753</v>
      </c>
      <c r="N11" s="55">
        <f t="shared" si="1"/>
        <v>-7.7546907002075741E-4</v>
      </c>
      <c r="O11" s="55">
        <f>($B$5-0+$B$4^2/2)*($B$3*($B$8-D11)/$B$8)</f>
        <v>1.3325E-2</v>
      </c>
      <c r="P11" s="55">
        <f>$B$4*SQRT($B$3*($B$8-D11)/$B$8)</f>
        <v>0.13583077707206123</v>
      </c>
      <c r="Q11" s="55">
        <f t="shared" si="2"/>
        <v>9.2390923474739747E-2</v>
      </c>
      <c r="R11" s="35">
        <f>H11-$B$4*SQRT($B$3)</f>
        <v>-5.7609076525260261E-2</v>
      </c>
      <c r="S11" s="35">
        <f>_xlfn.NORM.DIST(H11,0,1,TRUE)</f>
        <v>0.53680627469869646</v>
      </c>
      <c r="T11" s="35">
        <f t="shared" si="5"/>
        <v>0.47703000983040866</v>
      </c>
      <c r="U11" s="42">
        <f>E11*EXP(0*$B$3)*S11-$B$6*EXP(-$B$5*$B$3)*T11</f>
        <v>3.0869673334267418</v>
      </c>
      <c r="V11" s="44">
        <f t="shared" si="3"/>
        <v>308696.73334267415</v>
      </c>
      <c r="W11" s="45">
        <f>F11-V11</f>
        <v>-14508.635993936565</v>
      </c>
      <c r="X11" s="28">
        <v>-4.5773177978467427E-3</v>
      </c>
    </row>
    <row r="12" spans="1:26" x14ac:dyDescent="0.2">
      <c r="D12" s="13">
        <v>10</v>
      </c>
      <c r="E12" s="52">
        <v>50.843417360732154</v>
      </c>
      <c r="F12" s="20">
        <v>341305.05878013006</v>
      </c>
      <c r="G12" s="38">
        <f t="shared" si="4"/>
        <v>378026.03990968195</v>
      </c>
      <c r="H12" s="17">
        <v>0.2215768698018549</v>
      </c>
      <c r="I12" s="21">
        <v>58767.835492560407</v>
      </c>
      <c r="J12" s="46">
        <f t="shared" si="0"/>
        <v>0.58767835492560405</v>
      </c>
      <c r="K12" s="21">
        <v>-2646652.5285549671</v>
      </c>
      <c r="L12" s="35">
        <f>MAX(E12-$B$6,0)</f>
        <v>0.84341736073215401</v>
      </c>
      <c r="M12" s="35">
        <f>E12*I12+K12*(1)</f>
        <v>341305.05878013</v>
      </c>
      <c r="N12" s="55">
        <f t="shared" si="1"/>
        <v>1.672765658711407E-2</v>
      </c>
      <c r="O12" s="55">
        <f>($B$5-0+$B$4^2/2)*($B$3*($B$8-D12)/$B$8)</f>
        <v>1.3000000000000001E-2</v>
      </c>
      <c r="P12" s="55">
        <f>$B$4*SQRT($B$3*($B$8-D12)/$B$8)</f>
        <v>0.13416407864998736</v>
      </c>
      <c r="Q12" s="55">
        <f t="shared" si="2"/>
        <v>0.2215768698018549</v>
      </c>
      <c r="R12" s="35">
        <f>H12-$B$4*SQRT($B$3)</f>
        <v>7.1576869801854903E-2</v>
      </c>
      <c r="S12" s="35">
        <f>_xlfn.NORM.DIST(H12,0,1,TRUE)</f>
        <v>0.58767835492560405</v>
      </c>
      <c r="T12" s="35">
        <f t="shared" si="5"/>
        <v>0.52853067596255265</v>
      </c>
      <c r="U12" s="42">
        <f>E12*EXP(0*$B$3)*S12-$B$6*EXP(-$B$5*$B$3)*T12</f>
        <v>3.5848449624067804</v>
      </c>
      <c r="V12" s="44">
        <f t="shared" si="3"/>
        <v>358484.49624067807</v>
      </c>
      <c r="W12" s="45">
        <f>F12-V12</f>
        <v>-17179.437460548012</v>
      </c>
      <c r="X12" s="28">
        <v>1.7503125657134754E-2</v>
      </c>
    </row>
    <row r="13" spans="1:26" x14ac:dyDescent="0.2">
      <c r="D13" s="13">
        <v>11</v>
      </c>
      <c r="E13" s="52">
        <v>51.472769442634053</v>
      </c>
      <c r="F13" s="20">
        <v>378026.03990968195</v>
      </c>
      <c r="G13" s="38">
        <f t="shared" si="4"/>
        <v>411931.3107880805</v>
      </c>
      <c r="H13" s="17">
        <v>0.31481010675874543</v>
      </c>
      <c r="I13" s="21">
        <v>62354.708122503718</v>
      </c>
      <c r="J13" s="46">
        <f t="shared" si="0"/>
        <v>0.62354708122503721</v>
      </c>
      <c r="K13" s="21">
        <v>-2831543.474942693</v>
      </c>
      <c r="L13" s="35">
        <f>MAX(E13-$B$6,0)</f>
        <v>1.4727694426340534</v>
      </c>
      <c r="M13" s="35">
        <f>E13*I13+K13*(1)</f>
        <v>378026.03990968177</v>
      </c>
      <c r="N13" s="55">
        <f t="shared" ref="N13:N52" si="6">LN(E13/$B$6)</f>
        <v>2.9029913717945693E-2</v>
      </c>
      <c r="O13" s="55">
        <f>($B$5-0+$B$4^2/2)*($B$3*($B$8-D13)/$B$8)</f>
        <v>1.2675000000000001E-2</v>
      </c>
      <c r="P13" s="55">
        <f>$B$4*SQRT($B$3*($B$8-D13)/$B$8)</f>
        <v>0.13247641299491769</v>
      </c>
      <c r="Q13" s="55">
        <f t="shared" ref="Q13:Q52" si="7">(N13+O13)/P13</f>
        <v>0.31481010675874543</v>
      </c>
      <c r="R13" s="35">
        <f>H13-$B$4*SQRT($B$3)</f>
        <v>0.16481010675874544</v>
      </c>
      <c r="S13" s="35">
        <f>_xlfn.NORM.DIST(H13,0,1,TRUE)</f>
        <v>0.62354708122503721</v>
      </c>
      <c r="T13" s="35">
        <f t="shared" si="5"/>
        <v>0.56545327560638003</v>
      </c>
      <c r="U13" s="42">
        <f>E13*EXP(0*$B$3)*S13-$B$6*EXP(-$B$5*$B$3)*T13</f>
        <v>3.9640418670873885</v>
      </c>
      <c r="V13" s="44">
        <f t="shared" si="3"/>
        <v>396404.18670873885</v>
      </c>
      <c r="W13" s="45">
        <f>F13-V13</f>
        <v>-18378.146799056907</v>
      </c>
      <c r="X13" s="28">
        <v>1.2302257130831532E-2</v>
      </c>
    </row>
    <row r="14" spans="1:26" x14ac:dyDescent="0.2">
      <c r="D14" s="13">
        <v>12</v>
      </c>
      <c r="E14" s="52">
        <v>52.021059065238248</v>
      </c>
      <c r="F14" s="20">
        <v>411931.3107880805</v>
      </c>
      <c r="G14" s="38">
        <f t="shared" si="4"/>
        <v>455934.83329573675</v>
      </c>
      <c r="H14" s="17">
        <v>0.39746744814252438</v>
      </c>
      <c r="I14" s="21">
        <v>65448.860681703511</v>
      </c>
      <c r="J14" s="46">
        <f t="shared" si="0"/>
        <v>0.65448860681703525</v>
      </c>
      <c r="K14" s="21">
        <v>-2992787.7364873672</v>
      </c>
      <c r="L14" s="35">
        <f>MAX(E14-$B$6,0)</f>
        <v>2.0210590652382479</v>
      </c>
      <c r="M14" s="35">
        <f>E14*I14+K14*(1)</f>
        <v>411931.31078808056</v>
      </c>
      <c r="N14" s="55">
        <f t="shared" si="6"/>
        <v>3.962561319400771E-2</v>
      </c>
      <c r="O14" s="55">
        <f>($B$5-0+$B$4^2/2)*($B$3*($B$8-D14)/$B$8)</f>
        <v>1.235E-2</v>
      </c>
      <c r="P14" s="55">
        <f>$B$4*SQRT($B$3*($B$8-D14)/$B$8)</f>
        <v>0.1307669683062202</v>
      </c>
      <c r="Q14" s="55">
        <f t="shared" si="7"/>
        <v>0.39746744814252438</v>
      </c>
      <c r="R14" s="35">
        <f>H14-$B$4*SQRT($B$3)</f>
        <v>0.24746744814252439</v>
      </c>
      <c r="S14" s="35">
        <f>_xlfn.NORM.DIST(H14,0,1,TRUE)</f>
        <v>0.65448860681703525</v>
      </c>
      <c r="T14" s="35">
        <f t="shared" si="5"/>
        <v>0.59772675960493538</v>
      </c>
      <c r="U14" s="42">
        <f>E14*EXP(0*$B$3)*S14-$B$6*EXP(-$B$5*$B$3)*T14</f>
        <v>4.3099112250387179</v>
      </c>
      <c r="V14" s="44">
        <f t="shared" si="3"/>
        <v>430991.1225038718</v>
      </c>
      <c r="W14" s="45">
        <f>F14-V14</f>
        <v>-19059.811715791293</v>
      </c>
      <c r="X14" s="28">
        <v>1.0595699476062034E-2</v>
      </c>
    </row>
    <row r="15" spans="1:26" x14ac:dyDescent="0.2">
      <c r="D15" s="13">
        <v>13</v>
      </c>
      <c r="E15" s="52">
        <v>52.697966436646894</v>
      </c>
      <c r="F15" s="20">
        <v>455934.83329573675</v>
      </c>
      <c r="G15" s="38">
        <f t="shared" si="4"/>
        <v>388563.51995416288</v>
      </c>
      <c r="H15" s="17">
        <v>0.50047601340349823</v>
      </c>
      <c r="I15" s="21">
        <v>69163.002914020268</v>
      </c>
      <c r="J15" s="46">
        <f t="shared" si="0"/>
        <v>0.69163002914020277</v>
      </c>
      <c r="K15" s="21">
        <v>-3188814.7729250146</v>
      </c>
      <c r="L15" s="35">
        <f>MAX(E15-$B$6,0)</f>
        <v>2.6979664366468938</v>
      </c>
      <c r="M15" s="35">
        <f>E15*I15+K15*(1)</f>
        <v>455934.83329573693</v>
      </c>
      <c r="N15" s="55">
        <f t="shared" si="6"/>
        <v>5.2553861834745148E-2</v>
      </c>
      <c r="O15" s="55">
        <f>($B$5-0+$B$4^2/2)*($B$3*($B$8-D15)/$B$8)</f>
        <v>1.2025000000000001E-2</v>
      </c>
      <c r="P15" s="55">
        <f>$B$4*SQRT($B$3*($B$8-D15)/$B$8)</f>
        <v>0.1290348790056394</v>
      </c>
      <c r="Q15" s="55">
        <f t="shared" si="7"/>
        <v>0.50047601340349823</v>
      </c>
      <c r="R15" s="35">
        <f>H15-$B$4*SQRT($B$3)</f>
        <v>0.35047601340349821</v>
      </c>
      <c r="S15" s="35">
        <f>_xlfn.NORM.DIST(H15,0,1,TRUE)</f>
        <v>0.69163002914020277</v>
      </c>
      <c r="T15" s="35">
        <f t="shared" si="5"/>
        <v>0.6370092557249486</v>
      </c>
      <c r="U15" s="42">
        <f>E15*EXP(0*$B$3)*S15-$B$6*EXP(-$B$5*$B$3)*T15</f>
        <v>4.7558881218291944</v>
      </c>
      <c r="V15" s="44">
        <f t="shared" si="3"/>
        <v>475588.81218291941</v>
      </c>
      <c r="W15" s="45">
        <f>F15-V15</f>
        <v>-19653.97888718266</v>
      </c>
      <c r="X15" s="28">
        <v>1.2928248640737468E-2</v>
      </c>
    </row>
    <row r="16" spans="1:26" x14ac:dyDescent="0.2">
      <c r="D16" s="13">
        <v>14</v>
      </c>
      <c r="E16" s="52">
        <v>51.728482563845247</v>
      </c>
      <c r="F16" s="20">
        <v>388563.51995416288</v>
      </c>
      <c r="G16" s="38">
        <f t="shared" si="4"/>
        <v>441023.30595365539</v>
      </c>
      <c r="H16" s="17">
        <v>0.35893953594545142</v>
      </c>
      <c r="I16" s="21">
        <v>64017.983883718691</v>
      </c>
      <c r="J16" s="46">
        <f t="shared" si="0"/>
        <v>0.64017983883718688</v>
      </c>
      <c r="K16" s="21">
        <v>-2922989.6431473056</v>
      </c>
      <c r="L16" s="35">
        <f>MAX(E16-$B$6,0)</f>
        <v>1.7284825638452475</v>
      </c>
      <c r="M16" s="35">
        <f>E16*I16+K16*(1)</f>
        <v>388563.51995416265</v>
      </c>
      <c r="N16" s="55">
        <f t="shared" si="6"/>
        <v>3.3985544382536613E-2</v>
      </c>
      <c r="O16" s="55">
        <f>($B$5-0+$B$4^2/2)*($B$3*($B$8-D16)/$B$8)</f>
        <v>1.17E-2</v>
      </c>
      <c r="P16" s="55">
        <f>$B$4*SQRT($B$3*($B$8-D16)/$B$8)</f>
        <v>0.12727922061357855</v>
      </c>
      <c r="Q16" s="55">
        <f t="shared" si="7"/>
        <v>0.35893953594545142</v>
      </c>
      <c r="R16" s="35">
        <f>H16-$B$4*SQRT($B$3)</f>
        <v>0.20893953594545142</v>
      </c>
      <c r="S16" s="35">
        <f>_xlfn.NORM.DIST(H16,0,1,TRUE)</f>
        <v>0.64017983883718688</v>
      </c>
      <c r="T16" s="35">
        <f t="shared" si="5"/>
        <v>0.58275227999258117</v>
      </c>
      <c r="U16" s="42">
        <f>E16*EXP(0*$B$3)*S16-$B$6*EXP(-$B$5*$B$3)*T16</f>
        <v>4.123242087484364</v>
      </c>
      <c r="V16" s="44">
        <f t="shared" si="3"/>
        <v>412324.20874843642</v>
      </c>
      <c r="W16" s="45">
        <f>F16-V16</f>
        <v>-23760.688794273534</v>
      </c>
      <c r="X16" s="28">
        <v>-1.8568317452208504E-2</v>
      </c>
    </row>
    <row r="17" spans="4:24" x14ac:dyDescent="0.2">
      <c r="D17" s="13">
        <v>15</v>
      </c>
      <c r="E17" s="52">
        <v>52.552502571645881</v>
      </c>
      <c r="F17" s="20">
        <v>441023.30595365539</v>
      </c>
      <c r="G17" s="38">
        <f t="shared" si="4"/>
        <v>328910.3059405316</v>
      </c>
      <c r="H17" s="17">
        <v>0.48737210254675567</v>
      </c>
      <c r="I17" s="21">
        <v>68700.267014293087</v>
      </c>
      <c r="J17" s="46">
        <f t="shared" si="0"/>
        <v>0.68700267014293104</v>
      </c>
      <c r="K17" s="21">
        <v>-3169347.6529877409</v>
      </c>
      <c r="L17" s="35">
        <f>MAX(E17-$B$6,0)</f>
        <v>2.5525025716458813</v>
      </c>
      <c r="M17" s="35">
        <f>E17*I17+K17*(1)</f>
        <v>441023.30595365539</v>
      </c>
      <c r="N17" s="55">
        <f t="shared" si="6"/>
        <v>4.9789713437310514E-2</v>
      </c>
      <c r="O17" s="55">
        <f>($B$5-0+$B$4^2/2)*($B$3*($B$8-D17)/$B$8)</f>
        <v>1.1375E-2</v>
      </c>
      <c r="P17" s="55">
        <f>$B$4*SQRT($B$3*($B$8-D17)/$B$8)</f>
        <v>0.12549900398011132</v>
      </c>
      <c r="Q17" s="55">
        <f t="shared" si="7"/>
        <v>0.48737210254675567</v>
      </c>
      <c r="R17" s="35">
        <f>H17-$B$4*SQRT($B$3)</f>
        <v>0.33737210254675565</v>
      </c>
      <c r="S17" s="35">
        <f>_xlfn.NORM.DIST(H17,0,1,TRUE)</f>
        <v>0.68700267014293104</v>
      </c>
      <c r="T17" s="35">
        <f t="shared" si="5"/>
        <v>0.63208179394312336</v>
      </c>
      <c r="U17" s="42">
        <f>E17*EXP(0*$B$3)*S17-$B$6*EXP(-$B$5*$B$3)*T17</f>
        <v>4.6572459472187049</v>
      </c>
      <c r="V17" s="44">
        <f t="shared" si="3"/>
        <v>465724.5947218705</v>
      </c>
      <c r="W17" s="45">
        <f>F17-V17</f>
        <v>-24701.288768215105</v>
      </c>
      <c r="X17" s="28">
        <v>1.5804169054773946E-2</v>
      </c>
    </row>
    <row r="18" spans="4:24" x14ac:dyDescent="0.2">
      <c r="D18" s="13">
        <v>16</v>
      </c>
      <c r="E18" s="52">
        <v>50.925201044894912</v>
      </c>
      <c r="F18" s="20">
        <v>328910.3059405316</v>
      </c>
      <c r="G18" s="38">
        <f t="shared" si="4"/>
        <v>284917.94485305203</v>
      </c>
      <c r="H18" s="17">
        <v>0.23756287296966538</v>
      </c>
      <c r="I18" s="21">
        <v>59388.992537539663</v>
      </c>
      <c r="J18" s="46">
        <f t="shared" si="0"/>
        <v>0.59388992537539664</v>
      </c>
      <c r="K18" s="21">
        <v>-2695486.0788874393</v>
      </c>
      <c r="L18" s="35">
        <f>MAX(E18-$B$6,0)</f>
        <v>0.92520104489491217</v>
      </c>
      <c r="M18" s="35">
        <f>E18*I18+K18*(1)</f>
        <v>328910.30594053166</v>
      </c>
      <c r="N18" s="55">
        <f t="shared" si="6"/>
        <v>1.8334904539373628E-2</v>
      </c>
      <c r="O18" s="55">
        <f>($B$5-0+$B$4^2/2)*($B$3*($B$8-D18)/$B$8)</f>
        <v>1.1050000000000001E-2</v>
      </c>
      <c r="P18" s="55">
        <f>$B$4*SQRT($B$3*($B$8-D18)/$B$8)</f>
        <v>0.12369316876852982</v>
      </c>
      <c r="Q18" s="55">
        <f t="shared" si="7"/>
        <v>0.23756287296966538</v>
      </c>
      <c r="R18" s="35">
        <f>H18-$B$4*SQRT($B$3)</f>
        <v>8.756287296966539E-2</v>
      </c>
      <c r="S18" s="35">
        <f>_xlfn.NORM.DIST(H18,0,1,TRUE)</f>
        <v>0.59388992537539664</v>
      </c>
      <c r="T18" s="35">
        <f t="shared" si="5"/>
        <v>0.53488794406475826</v>
      </c>
      <c r="U18" s="42">
        <f>E18*EXP(0*$B$3)*S18-$B$6*EXP(-$B$5*$B$3)*T18</f>
        <v>3.6329548825721147</v>
      </c>
      <c r="V18" s="44">
        <f t="shared" si="3"/>
        <v>363295.48825721146</v>
      </c>
      <c r="W18" s="45">
        <f>F18-V18</f>
        <v>-34385.182316679857</v>
      </c>
      <c r="X18" s="28">
        <v>-3.1454808897936885E-2</v>
      </c>
    </row>
    <row r="19" spans="4:24" x14ac:dyDescent="0.2">
      <c r="D19" s="13">
        <v>17</v>
      </c>
      <c r="E19" s="52">
        <v>50.188990559861445</v>
      </c>
      <c r="F19" s="20">
        <v>284917.94485305203</v>
      </c>
      <c r="G19" s="38">
        <f t="shared" si="4"/>
        <v>382104.10712305293</v>
      </c>
      <c r="H19" s="17">
        <v>0.11896944958165449</v>
      </c>
      <c r="I19" s="21">
        <v>54735.022022479505</v>
      </c>
      <c r="J19" s="46">
        <f t="shared" si="0"/>
        <v>0.54735022022479507</v>
      </c>
      <c r="K19" s="21">
        <v>-2462177.5587269804</v>
      </c>
      <c r="L19" s="35">
        <f>MAX(E19-$B$6,0)</f>
        <v>0.18899055986144475</v>
      </c>
      <c r="M19" s="35">
        <f>E19*I19+K19*(1)</f>
        <v>284917.94485305203</v>
      </c>
      <c r="N19" s="55">
        <f t="shared" si="6"/>
        <v>3.772685660696442E-3</v>
      </c>
      <c r="O19" s="55">
        <f>($B$5-0+$B$4^2/2)*($B$3*($B$8-D19)/$B$8)</f>
        <v>1.0725E-2</v>
      </c>
      <c r="P19" s="55">
        <f>$B$4*SQRT($B$3*($B$8-D19)/$B$8)</f>
        <v>0.1218605760695394</v>
      </c>
      <c r="Q19" s="55">
        <f t="shared" si="7"/>
        <v>0.11896944958165451</v>
      </c>
      <c r="R19" s="35">
        <f>H19-$B$4*SQRT($B$3)</f>
        <v>-3.1030550418345501E-2</v>
      </c>
      <c r="S19" s="35">
        <f>_xlfn.NORM.DIST(H19,0,1,TRUE)</f>
        <v>0.54735022022479507</v>
      </c>
      <c r="T19" s="35">
        <f t="shared" si="5"/>
        <v>0.48762258784403173</v>
      </c>
      <c r="U19" s="42">
        <f>E19*EXP(0*$B$3)*S19-$B$6*EXP(-$B$5*$B$3)*T19</f>
        <v>3.2114270337482438</v>
      </c>
      <c r="V19" s="44">
        <f t="shared" si="3"/>
        <v>321142.70337482437</v>
      </c>
      <c r="W19" s="45">
        <f>F19-V19</f>
        <v>-36224.758521772339</v>
      </c>
      <c r="X19" s="28">
        <v>-1.4562218878677351E-2</v>
      </c>
    </row>
    <row r="20" spans="4:24" x14ac:dyDescent="0.2">
      <c r="D20" s="13">
        <v>18</v>
      </c>
      <c r="E20" s="52">
        <v>51.96906461002181</v>
      </c>
      <c r="F20" s="20">
        <v>382104.10712305293</v>
      </c>
      <c r="G20" s="38">
        <f t="shared" si="4"/>
        <v>448437.80109528266</v>
      </c>
      <c r="H20" s="17">
        <v>0.40854687314647753</v>
      </c>
      <c r="I20" s="21">
        <v>65856.388733069776</v>
      </c>
      <c r="J20" s="46">
        <f t="shared" si="0"/>
        <v>0.65856388733069782</v>
      </c>
      <c r="K20" s="21">
        <v>-3040390.8139285622</v>
      </c>
      <c r="L20" s="35">
        <f>MAX(E20-$B$6,0)</f>
        <v>1.9690646100218103</v>
      </c>
      <c r="M20" s="35">
        <f>E20*I20+K20*(1)</f>
        <v>382104.10712305317</v>
      </c>
      <c r="N20" s="55">
        <f t="shared" si="6"/>
        <v>3.8625624777577305E-2</v>
      </c>
      <c r="O20" s="55">
        <f>($B$5-0+$B$4^2/2)*($B$3*($B$8-D20)/$B$8)</f>
        <v>1.0400000000000001E-2</v>
      </c>
      <c r="P20" s="55">
        <f>$B$4*SQRT($B$3*($B$8-D20)/$B$8)</f>
        <v>0.12</v>
      </c>
      <c r="Q20" s="55">
        <f t="shared" si="7"/>
        <v>0.40854687314647753</v>
      </c>
      <c r="R20" s="35">
        <f>H20-$B$4*SQRT($B$3)</f>
        <v>0.25854687314647751</v>
      </c>
      <c r="S20" s="35">
        <f>_xlfn.NORM.DIST(H20,0,1,TRUE)</f>
        <v>0.65856388733069782</v>
      </c>
      <c r="T20" s="35">
        <f t="shared" si="5"/>
        <v>0.60200756065294025</v>
      </c>
      <c r="U20" s="42">
        <f>E20*EXP(0*$B$3)*S20-$B$6*EXP(-$B$5*$B$3)*T20</f>
        <v>4.2746974396150996</v>
      </c>
      <c r="V20" s="44">
        <f t="shared" si="3"/>
        <v>427469.74396150996</v>
      </c>
      <c r="W20" s="45">
        <f>F20-V20</f>
        <v>-45365.636838457023</v>
      </c>
      <c r="X20" s="28">
        <v>3.4852939116880956E-2</v>
      </c>
    </row>
    <row r="21" spans="4:24" x14ac:dyDescent="0.2">
      <c r="D21" s="13">
        <v>19</v>
      </c>
      <c r="E21" s="52">
        <v>52.980929207186115</v>
      </c>
      <c r="F21" s="20">
        <v>448437.80109528266</v>
      </c>
      <c r="G21" s="38">
        <f t="shared" si="4"/>
        <v>385725.84832813666</v>
      </c>
      <c r="H21" s="17">
        <v>0.57559858697322808</v>
      </c>
      <c r="I21" s="21">
        <v>71755.673181306425</v>
      </c>
      <c r="J21" s="46">
        <f t="shared" si="0"/>
        <v>0.71755673181306423</v>
      </c>
      <c r="K21" s="21">
        <v>-3353244.4399374966</v>
      </c>
      <c r="L21" s="35">
        <f>MAX(E21-$B$6,0)</f>
        <v>2.9809292071861151</v>
      </c>
      <c r="M21" s="35">
        <f>E21*I21+K21*(1)</f>
        <v>448437.80109528266</v>
      </c>
      <c r="N21" s="55">
        <f t="shared" si="6"/>
        <v>5.7909017091459042E-2</v>
      </c>
      <c r="O21" s="55">
        <f>($B$5-0+$B$4^2/2)*($B$3*($B$8-D21)/$B$8)</f>
        <v>1.0075000000000001E-2</v>
      </c>
      <c r="P21" s="55">
        <f>$B$4*SQRT($B$3*($B$8-D21)/$B$8)</f>
        <v>0.11811011811017716</v>
      </c>
      <c r="Q21" s="55">
        <f t="shared" si="7"/>
        <v>0.57559858697322808</v>
      </c>
      <c r="R21" s="35">
        <f>H21-$B$4*SQRT($B$3)</f>
        <v>0.42559858697322805</v>
      </c>
      <c r="S21" s="35">
        <f>_xlfn.NORM.DIST(H21,0,1,TRUE)</f>
        <v>0.71755673181306423</v>
      </c>
      <c r="T21" s="35">
        <f t="shared" si="5"/>
        <v>0.6647998149517429</v>
      </c>
      <c r="U21" s="42">
        <f>E21*EXP(0*$B$3)*S21-$B$6*EXP(-$B$5*$B$3)*T21</f>
        <v>4.9426168082292818</v>
      </c>
      <c r="V21" s="44">
        <f t="shared" si="3"/>
        <v>494261.6808229282</v>
      </c>
      <c r="W21" s="45">
        <f>F21-V21</f>
        <v>-45823.879727645544</v>
      </c>
      <c r="X21" s="28">
        <v>1.9283392313881806E-2</v>
      </c>
    </row>
    <row r="22" spans="4:24" x14ac:dyDescent="0.2">
      <c r="D22" s="13">
        <v>20</v>
      </c>
      <c r="E22" s="52">
        <v>52.111637501166399</v>
      </c>
      <c r="F22" s="20">
        <v>385725.84832813666</v>
      </c>
      <c r="G22" s="38">
        <f t="shared" si="4"/>
        <v>319004.63804969261</v>
      </c>
      <c r="H22" s="17">
        <v>0.43993034450346802</v>
      </c>
      <c r="I22" s="21">
        <v>67000.622126782837</v>
      </c>
      <c r="J22" s="46">
        <f t="shared" si="0"/>
        <v>0.67000622126782838</v>
      </c>
      <c r="K22" s="21">
        <v>-3105786.2842953987</v>
      </c>
      <c r="L22" s="35">
        <f>MAX(E22-$B$6,0)</f>
        <v>2.111637501166399</v>
      </c>
      <c r="M22" s="35">
        <f>E22*I22+K22*(1)</f>
        <v>385725.84832813684</v>
      </c>
      <c r="N22" s="55">
        <f t="shared" si="6"/>
        <v>4.1365286932596695E-2</v>
      </c>
      <c r="O22" s="55">
        <f>($B$5-0+$B$4^2/2)*($B$3*($B$8-D22)/$B$8)</f>
        <v>9.75E-3</v>
      </c>
      <c r="P22" s="55">
        <f>$B$4*SQRT($B$3*($B$8-D22)/$B$8)</f>
        <v>0.1161895003862225</v>
      </c>
      <c r="Q22" s="55">
        <f t="shared" si="7"/>
        <v>0.43993034450346802</v>
      </c>
      <c r="R22" s="35">
        <f>H22-$B$4*SQRT($B$3)</f>
        <v>0.289930344503468</v>
      </c>
      <c r="S22" s="35">
        <f>_xlfn.NORM.DIST(H22,0,1,TRUE)</f>
        <v>0.67000622126782838</v>
      </c>
      <c r="T22" s="35">
        <f t="shared" si="5"/>
        <v>0.61406523668743873</v>
      </c>
      <c r="U22" s="42">
        <f>E22*EXP(0*$B$3)*S22-$B$6*EXP(-$B$5*$B$3)*T22</f>
        <v>4.3649926491148712</v>
      </c>
      <c r="V22" s="44">
        <f t="shared" si="3"/>
        <v>436499.26491148712</v>
      </c>
      <c r="W22" s="45">
        <f>F22-V22</f>
        <v>-50773.416583350452</v>
      </c>
      <c r="X22" s="28">
        <v>-1.6543730158862412E-2</v>
      </c>
    </row>
    <row r="23" spans="4:24" x14ac:dyDescent="0.2">
      <c r="D23" s="13">
        <v>21</v>
      </c>
      <c r="E23" s="52">
        <v>51.120443479193007</v>
      </c>
      <c r="F23" s="20">
        <v>319004.63804969261</v>
      </c>
      <c r="G23" s="38">
        <f t="shared" si="4"/>
        <v>271403.91445622698</v>
      </c>
      <c r="H23" s="17">
        <v>0.27650053314799283</v>
      </c>
      <c r="I23" s="21">
        <v>60891.817489488683</v>
      </c>
      <c r="J23" s="46">
        <f t="shared" si="0"/>
        <v>0.60891817489488698</v>
      </c>
      <c r="K23" s="21">
        <v>-2793812.0762670496</v>
      </c>
      <c r="L23" s="35">
        <f>MAX(E23-$B$6,0)</f>
        <v>1.1204434791930069</v>
      </c>
      <c r="M23" s="35">
        <f>E23*I23+K23*(1)</f>
        <v>319004.63804969285</v>
      </c>
      <c r="N23" s="55">
        <f t="shared" si="6"/>
        <v>2.2161479861582734E-2</v>
      </c>
      <c r="O23" s="55">
        <f>($B$5-0+$B$4^2/2)*($B$3*($B$8-D23)/$B$8)</f>
        <v>9.4249999999999994E-3</v>
      </c>
      <c r="P23" s="55">
        <f>$B$4*SQRT($B$3*($B$8-D23)/$B$8)</f>
        <v>0.11423659658795861</v>
      </c>
      <c r="Q23" s="55">
        <f t="shared" si="7"/>
        <v>0.27650053314799283</v>
      </c>
      <c r="R23" s="35">
        <f>H23-$B$4*SQRT($B$3)</f>
        <v>0.12650053314799284</v>
      </c>
      <c r="S23" s="35">
        <f>_xlfn.NORM.DIST(H23,0,1,TRUE)</f>
        <v>0.60891817489488698</v>
      </c>
      <c r="T23" s="35">
        <f t="shared" si="5"/>
        <v>0.55033213647696433</v>
      </c>
      <c r="U23" s="42">
        <f>E23*EXP(0*$B$3)*S23-$B$6*EXP(-$B$5*$B$3)*T23</f>
        <v>3.7487999683999362</v>
      </c>
      <c r="V23" s="44">
        <f t="shared" si="3"/>
        <v>374879.99683999363</v>
      </c>
      <c r="W23" s="45">
        <f>F23-V23</f>
        <v>-55875.358790301019</v>
      </c>
      <c r="X23" s="28">
        <v>-1.9203807071014059E-2</v>
      </c>
    </row>
    <row r="24" spans="4:24" x14ac:dyDescent="0.2">
      <c r="D24" s="13">
        <v>22</v>
      </c>
      <c r="E24" s="52">
        <v>50.343305755812004</v>
      </c>
      <c r="F24" s="20">
        <v>271403.91445622698</v>
      </c>
      <c r="G24" s="38">
        <f t="shared" si="4"/>
        <v>357853.29442886292</v>
      </c>
      <c r="H24" s="17">
        <v>0.14202842078536518</v>
      </c>
      <c r="I24" s="21">
        <v>55647.122164911045</v>
      </c>
      <c r="J24" s="46">
        <f t="shared" si="0"/>
        <v>0.55647122164911045</v>
      </c>
      <c r="K24" s="21">
        <v>-2530056.1711229132</v>
      </c>
      <c r="L24" s="35">
        <f>MAX(E24-$B$6,0)</f>
        <v>0.34330575581200407</v>
      </c>
      <c r="M24" s="35">
        <f>E24*I24+K24*(1)</f>
        <v>271403.91445622686</v>
      </c>
      <c r="N24" s="55">
        <f t="shared" si="6"/>
        <v>6.8426506929019785E-3</v>
      </c>
      <c r="O24" s="55">
        <f>($B$5-0+$B$4^2/2)*($B$3*($B$8-D24)/$B$8)</f>
        <v>9.1000000000000004E-3</v>
      </c>
      <c r="P24" s="55">
        <f>$B$4*SQRT($B$3*($B$8-D24)/$B$8)</f>
        <v>0.11224972160321825</v>
      </c>
      <c r="Q24" s="55">
        <f t="shared" si="7"/>
        <v>0.14202842078536518</v>
      </c>
      <c r="R24" s="35">
        <f>H24-$B$4*SQRT($B$3)</f>
        <v>-7.9715792146348163E-3</v>
      </c>
      <c r="S24" s="35">
        <f>_xlfn.NORM.DIST(H24,0,1,TRUE)</f>
        <v>0.55647122164911045</v>
      </c>
      <c r="T24" s="35">
        <f t="shared" si="5"/>
        <v>0.4968198336909298</v>
      </c>
      <c r="U24" s="42">
        <f>E24*EXP(0*$B$3)*S24-$B$6*EXP(-$B$5*$B$3)*T24</f>
        <v>3.2975041341459885</v>
      </c>
      <c r="V24" s="44">
        <f t="shared" si="3"/>
        <v>329750.41341459885</v>
      </c>
      <c r="W24" s="45">
        <f>F24-V24</f>
        <v>-58346.498958371871</v>
      </c>
      <c r="X24" s="28">
        <v>-1.5318829168680735E-2</v>
      </c>
    </row>
    <row r="25" spans="4:24" x14ac:dyDescent="0.2">
      <c r="D25" s="13">
        <v>23</v>
      </c>
      <c r="E25" s="52">
        <v>51.901380906284423</v>
      </c>
      <c r="F25" s="20">
        <v>357853.29442886292</v>
      </c>
      <c r="G25" s="38">
        <f t="shared" si="4"/>
        <v>309987.78318863147</v>
      </c>
      <c r="H25" s="17">
        <v>0.41820402784841582</v>
      </c>
      <c r="I25" s="21">
        <v>66210.102444062155</v>
      </c>
      <c r="J25" s="46">
        <f t="shared" si="0"/>
        <v>0.66210102444062158</v>
      </c>
      <c r="K25" s="21">
        <v>-3078542.4523645202</v>
      </c>
      <c r="L25" s="35">
        <f>MAX(E25-$B$6,0)</f>
        <v>1.9013809062844231</v>
      </c>
      <c r="M25" s="35">
        <f>E25*I25+K25*(1)</f>
        <v>357853.2944288631</v>
      </c>
      <c r="N25" s="55">
        <f t="shared" si="6"/>
        <v>3.7322391447238736E-2</v>
      </c>
      <c r="O25" s="55">
        <f>($B$5-0+$B$4^2/2)*($B$3*($B$8-D25)/$B$8)</f>
        <v>8.7750000000000015E-3</v>
      </c>
      <c r="P25" s="55">
        <f>$B$4*SQRT($B$3*($B$8-D25)/$B$8)</f>
        <v>0.11022703842524302</v>
      </c>
      <c r="Q25" s="55">
        <f t="shared" si="7"/>
        <v>0.41820402784841582</v>
      </c>
      <c r="R25" s="35">
        <f>H25-$B$4*SQRT($B$3)</f>
        <v>0.26820402784841579</v>
      </c>
      <c r="S25" s="35">
        <f>_xlfn.NORM.DIST(H25,0,1,TRUE)</f>
        <v>0.66210102444062158</v>
      </c>
      <c r="T25" s="35">
        <f t="shared" si="5"/>
        <v>0.60572886261573777</v>
      </c>
      <c r="U25" s="42">
        <f>E25*EXP(0*$B$3)*S25-$B$6*EXP(-$B$5*$B$3)*T25</f>
        <v>4.2285686024413813</v>
      </c>
      <c r="V25" s="44">
        <f t="shared" si="3"/>
        <v>422856.86024413811</v>
      </c>
      <c r="W25" s="45">
        <f>F25-V25</f>
        <v>-65003.565815275186</v>
      </c>
      <c r="X25" s="28">
        <v>3.0479740754336859E-2</v>
      </c>
    </row>
    <row r="26" spans="4:24" x14ac:dyDescent="0.2">
      <c r="D26" s="13">
        <v>24</v>
      </c>
      <c r="E26" s="52">
        <v>51.183097142232725</v>
      </c>
      <c r="F26" s="20">
        <v>309987.78318863147</v>
      </c>
      <c r="G26" s="38">
        <f t="shared" si="4"/>
        <v>265761.75852303347</v>
      </c>
      <c r="H26" s="17">
        <v>0.29432705050303332</v>
      </c>
      <c r="I26" s="21">
        <v>61574.599785412254</v>
      </c>
      <c r="J26" s="46">
        <f t="shared" si="0"/>
        <v>0.61574599785412265</v>
      </c>
      <c r="K26" s="21">
        <v>-2841590.9391222266</v>
      </c>
      <c r="L26" s="35">
        <f>MAX(E26-$B$6,0)</f>
        <v>1.1830971422327252</v>
      </c>
      <c r="M26" s="35">
        <f>E26*I26+K26*(1)</f>
        <v>309987.78318863129</v>
      </c>
      <c r="N26" s="55">
        <f t="shared" si="6"/>
        <v>2.3386338170342972E-2</v>
      </c>
      <c r="O26" s="55">
        <f>($B$5-0+$B$4^2/2)*($B$3*($B$8-D26)/$B$8)</f>
        <v>8.4500000000000009E-3</v>
      </c>
      <c r="P26" s="55">
        <f>$B$4*SQRT($B$3*($B$8-D26)/$B$8)</f>
        <v>0.10816653826391968</v>
      </c>
      <c r="Q26" s="55">
        <f t="shared" si="7"/>
        <v>0.29432705050303332</v>
      </c>
      <c r="R26" s="35">
        <f>H26-$B$4*SQRT($B$3)</f>
        <v>0.14432705050303332</v>
      </c>
      <c r="S26" s="35">
        <f>_xlfn.NORM.DIST(H26,0,1,TRUE)</f>
        <v>0.61574599785412265</v>
      </c>
      <c r="T26" s="35">
        <f t="shared" si="5"/>
        <v>0.55737889064358437</v>
      </c>
      <c r="U26" s="42">
        <f>E26*EXP(0*$B$3)*S26-$B$6*EXP(-$B$5*$B$3)*T26</f>
        <v>3.7858396316615881</v>
      </c>
      <c r="V26" s="44">
        <f t="shared" si="3"/>
        <v>378583.96316615882</v>
      </c>
      <c r="W26" s="45">
        <f>F26-V26</f>
        <v>-68596.179977527354</v>
      </c>
      <c r="X26" s="28">
        <v>-1.3936053276895741E-2</v>
      </c>
    </row>
    <row r="27" spans="4:24" x14ac:dyDescent="0.2">
      <c r="D27" s="13">
        <v>25</v>
      </c>
      <c r="E27" s="52">
        <v>50.469461137834891</v>
      </c>
      <c r="F27" s="20">
        <v>265761.75852303347</v>
      </c>
      <c r="G27" s="38">
        <f t="shared" si="4"/>
        <v>299643.98497900745</v>
      </c>
      <c r="H27" s="17">
        <v>0.16471268037798062</v>
      </c>
      <c r="I27" s="21">
        <v>56541.49320945012</v>
      </c>
      <c r="J27" s="46">
        <f t="shared" si="0"/>
        <v>0.56541493209450122</v>
      </c>
      <c r="K27" s="21">
        <v>-2587856.9356864649</v>
      </c>
      <c r="L27" s="35">
        <f>MAX(E27-$B$6,0)</f>
        <v>0.46946113783489096</v>
      </c>
      <c r="M27" s="35">
        <f>E27*I27+K27*(1)</f>
        <v>265761.75852303347</v>
      </c>
      <c r="N27" s="55">
        <f t="shared" si="6"/>
        <v>9.3454179864023729E-3</v>
      </c>
      <c r="O27" s="55">
        <f>($B$5-0+$B$4^2/2)*($B$3*($B$8-D27)/$B$8)</f>
        <v>8.1250000000000003E-3</v>
      </c>
      <c r="P27" s="55">
        <f>$B$4*SQRT($B$3*($B$8-D27)/$B$8)</f>
        <v>0.10606601717798213</v>
      </c>
      <c r="Q27" s="55">
        <f t="shared" si="7"/>
        <v>0.16471268037798062</v>
      </c>
      <c r="R27" s="35">
        <f>H27-$B$4*SQRT($B$3)</f>
        <v>1.4712680377980625E-2</v>
      </c>
      <c r="S27" s="35">
        <f>_xlfn.NORM.DIST(H27,0,1,TRUE)</f>
        <v>0.56541493209450122</v>
      </c>
      <c r="T27" s="35">
        <f>_xlfn.NORM.DIST(R27,0,1,TRUE)</f>
        <v>0.5058692985124198</v>
      </c>
      <c r="U27" s="42">
        <f>E27*EXP(0*$B$3)*S27-$B$6*EXP(-$B$5*$B$3)*T27</f>
        <v>3.3688736990796855</v>
      </c>
      <c r="V27" s="44">
        <f t="shared" si="3"/>
        <v>336887.36990796856</v>
      </c>
      <c r="W27" s="45">
        <f>F27-V27</f>
        <v>-71125.611384935095</v>
      </c>
      <c r="X27" s="28">
        <v>-1.404092018394067E-2</v>
      </c>
    </row>
    <row r="28" spans="4:24" x14ac:dyDescent="0.2">
      <c r="D28" s="13">
        <v>26</v>
      </c>
      <c r="E28" s="52">
        <v>51.073283625557103</v>
      </c>
      <c r="F28" s="20">
        <v>299643.98497900745</v>
      </c>
      <c r="G28" s="38">
        <f t="shared" si="4"/>
        <v>327239.18294232583</v>
      </c>
      <c r="H28" s="17">
        <v>0.2794233825997286</v>
      </c>
      <c r="I28" s="21">
        <v>61004.003564797735</v>
      </c>
      <c r="J28" s="46">
        <f t="shared" si="0"/>
        <v>0.61004003564797737</v>
      </c>
      <c r="K28" s="21">
        <v>-2816030.791380404</v>
      </c>
      <c r="L28" s="35">
        <f>MAX(E28-$B$6,0)</f>
        <v>1.073283625557103</v>
      </c>
      <c r="M28" s="35">
        <f>E28*I28+K28*(1)</f>
        <v>299643.98497900739</v>
      </c>
      <c r="N28" s="55">
        <f t="shared" si="6"/>
        <v>2.1238529729129235E-2</v>
      </c>
      <c r="O28" s="55">
        <f>($B$5-0+$B$4^2/2)*($B$3*($B$8-D28)/$B$8)</f>
        <v>7.7999999999999996E-3</v>
      </c>
      <c r="P28" s="55">
        <f>$B$4*SQRT($B$3*($B$8-D28)/$B$8)</f>
        <v>0.10392304845413264</v>
      </c>
      <c r="Q28" s="55">
        <f t="shared" si="7"/>
        <v>0.2794233825997286</v>
      </c>
      <c r="R28" s="35">
        <f>H28-$B$4*SQRT($B$3)</f>
        <v>0.1294233825997286</v>
      </c>
      <c r="S28" s="35">
        <f>_xlfn.NORM.DIST(H28,0,1,TRUE)</f>
        <v>0.61004003564797737</v>
      </c>
      <c r="T28" s="35">
        <f t="shared" ref="T28:T43" si="8">_xlfn.NORM.DIST(R28,0,1,TRUE)</f>
        <v>0.55148867668076795</v>
      </c>
      <c r="U28" s="42">
        <f>E28*EXP(0*$B$3)*S28-$B$6*EXP(-$B$5*$B$3)*T28</f>
        <v>3.7198419920529879</v>
      </c>
      <c r="V28" s="44">
        <f t="shared" si="3"/>
        <v>371984.19920529879</v>
      </c>
      <c r="W28" s="45">
        <f>F28-V28</f>
        <v>-72340.21422629134</v>
      </c>
      <c r="X28" s="28">
        <v>1.1893111742726992E-2</v>
      </c>
    </row>
    <row r="29" spans="4:24" x14ac:dyDescent="0.2">
      <c r="D29" s="13">
        <v>27</v>
      </c>
      <c r="E29" s="52">
        <v>51.530250603035384</v>
      </c>
      <c r="F29" s="20">
        <v>327239.18294232583</v>
      </c>
      <c r="G29" s="38">
        <f t="shared" si="4"/>
        <v>379641.34024795133</v>
      </c>
      <c r="H29" s="17">
        <v>0.36979445352027601</v>
      </c>
      <c r="I29" s="21">
        <v>64423.217589355678</v>
      </c>
      <c r="J29" s="46">
        <f t="shared" si="0"/>
        <v>0.64423217589355675</v>
      </c>
      <c r="K29" s="21">
        <v>-2992505.3640910494</v>
      </c>
      <c r="L29" s="35">
        <f>MAX(E29-$B$6,0)</f>
        <v>1.530250603035384</v>
      </c>
      <c r="M29" s="35">
        <f>E29*I29+K29*(1)</f>
        <v>327239.18294232571</v>
      </c>
      <c r="N29" s="55">
        <f t="shared" si="6"/>
        <v>3.0146020145559869E-2</v>
      </c>
      <c r="O29" s="55">
        <f>($B$5-0+$B$4^2/2)*($B$3*($B$8-D29)/$B$8)</f>
        <v>7.4750000000000007E-3</v>
      </c>
      <c r="P29" s="55">
        <f>$B$4*SQRT($B$3*($B$8-D29)/$B$8)</f>
        <v>0.10173494974687902</v>
      </c>
      <c r="Q29" s="55">
        <f t="shared" si="7"/>
        <v>0.36979445352027601</v>
      </c>
      <c r="R29" s="35">
        <f>H29-$B$4*SQRT($B$3)</f>
        <v>0.21979445352027602</v>
      </c>
      <c r="S29" s="35">
        <f>_xlfn.NORM.DIST(H29,0,1,TRUE)</f>
        <v>0.64423217589355675</v>
      </c>
      <c r="T29" s="35">
        <f t="shared" si="8"/>
        <v>0.58698438026720501</v>
      </c>
      <c r="U29" s="42">
        <f>E29*EXP(0*$B$3)*S29-$B$6*EXP(-$B$5*$B$3)*T29</f>
        <v>3.9946062974811518</v>
      </c>
      <c r="V29" s="44">
        <f t="shared" si="3"/>
        <v>399460.6297481152</v>
      </c>
      <c r="W29" s="45">
        <f>F29-V29</f>
        <v>-72221.446805789368</v>
      </c>
      <c r="X29" s="28">
        <v>8.9074904164304358E-3</v>
      </c>
    </row>
    <row r="30" spans="4:24" x14ac:dyDescent="0.2">
      <c r="D30" s="13">
        <v>28</v>
      </c>
      <c r="E30" s="52">
        <v>52.348300752920601</v>
      </c>
      <c r="F30" s="20">
        <v>379641.34024795133</v>
      </c>
      <c r="G30" s="38">
        <f t="shared" si="4"/>
        <v>434106.59884788567</v>
      </c>
      <c r="H30" s="17">
        <v>0.53313710335678566</v>
      </c>
      <c r="I30" s="21">
        <v>70303.066169572587</v>
      </c>
      <c r="J30" s="46">
        <f t="shared" si="0"/>
        <v>0.70303066169572592</v>
      </c>
      <c r="K30" s="21">
        <v>-3300604.711449312</v>
      </c>
      <c r="L30" s="35">
        <f>MAX(E30-$B$6,0)</f>
        <v>2.3483007529206006</v>
      </c>
      <c r="M30" s="35">
        <f>E30*I30+K30*(1)</f>
        <v>379641.34024795145</v>
      </c>
      <c r="N30" s="55">
        <f t="shared" si="6"/>
        <v>4.5896472009541528E-2</v>
      </c>
      <c r="O30" s="55">
        <f>($B$5-0+$B$4^2/2)*($B$3*($B$8-D30)/$B$8)</f>
        <v>7.1500000000000001E-3</v>
      </c>
      <c r="P30" s="55">
        <f>$B$4*SQRT($B$3*($B$8-D30)/$B$8)</f>
        <v>9.9498743710661988E-2</v>
      </c>
      <c r="Q30" s="55">
        <f t="shared" si="7"/>
        <v>0.53313710335678566</v>
      </c>
      <c r="R30" s="35">
        <f>H30-$B$4*SQRT($B$3)</f>
        <v>0.38313710335678564</v>
      </c>
      <c r="S30" s="35">
        <f>_xlfn.NORM.DIST(H30,0,1,TRUE)</f>
        <v>0.70303066169572592</v>
      </c>
      <c r="T30" s="35">
        <f t="shared" si="8"/>
        <v>0.64919094486333095</v>
      </c>
      <c r="U30" s="42">
        <f>E30*EXP(0*$B$3)*S30-$B$6*EXP(-$B$5*$B$3)*T30</f>
        <v>4.5048059410774925</v>
      </c>
      <c r="V30" s="44">
        <f t="shared" si="3"/>
        <v>450480.59410774923</v>
      </c>
      <c r="W30" s="45">
        <f>F30-V30</f>
        <v>-70839.2538597979</v>
      </c>
      <c r="X30" s="28">
        <v>1.5750451863981829E-2</v>
      </c>
    </row>
    <row r="31" spans="4:24" x14ac:dyDescent="0.2">
      <c r="D31" s="13">
        <v>29</v>
      </c>
      <c r="E31" s="52">
        <v>53.127716766476617</v>
      </c>
      <c r="F31" s="20">
        <v>434106.59884788567</v>
      </c>
      <c r="G31" s="38">
        <f t="shared" si="4"/>
        <v>390842.75673595554</v>
      </c>
      <c r="H31" s="17">
        <v>0.6943728891887776</v>
      </c>
      <c r="I31" s="21">
        <v>75627.580448060631</v>
      </c>
      <c r="J31" s="46">
        <f t="shared" si="0"/>
        <v>0.75627580448060649</v>
      </c>
      <c r="K31" s="21">
        <v>-3583814.0749306045</v>
      </c>
      <c r="L31" s="35">
        <f>MAX(E31-$B$6,0)</f>
        <v>3.1277167664766168</v>
      </c>
      <c r="M31" s="35">
        <f>E31*I31+K31*(1)</f>
        <v>434106.59884788562</v>
      </c>
      <c r="N31" s="55">
        <f t="shared" si="6"/>
        <v>6.0675759642551438E-2</v>
      </c>
      <c r="O31" s="55">
        <f>($B$5-0+$B$4^2/2)*($B$3*($B$8-D31)/$B$8)</f>
        <v>6.8250000000000003E-3</v>
      </c>
      <c r="P31" s="55">
        <f>$B$4*SQRT($B$3*($B$8-D31)/$B$8)</f>
        <v>9.7211110476117898E-2</v>
      </c>
      <c r="Q31" s="55">
        <f t="shared" si="7"/>
        <v>0.69437288918877771</v>
      </c>
      <c r="R31" s="35">
        <f>H31-$B$4*SQRT($B$3)</f>
        <v>0.54437288918877758</v>
      </c>
      <c r="S31" s="35">
        <f>_xlfn.NORM.DIST(H31,0,1,TRUE)</f>
        <v>0.75627580448060649</v>
      </c>
      <c r="T31" s="35">
        <f t="shared" si="8"/>
        <v>0.70690755100878699</v>
      </c>
      <c r="U31" s="42">
        <f>E31*EXP(0*$B$3)*S31-$B$6*EXP(-$B$5*$B$3)*T31</f>
        <v>5.010114993320876</v>
      </c>
      <c r="V31" s="44">
        <f t="shared" si="3"/>
        <v>501011.49933208758</v>
      </c>
      <c r="W31" s="45">
        <f>F31-V31</f>
        <v>-66904.900484201906</v>
      </c>
      <c r="X31" s="28">
        <v>1.4779287633009855E-2</v>
      </c>
    </row>
    <row r="32" spans="4:24" x14ac:dyDescent="0.2">
      <c r="D32" s="13">
        <v>30</v>
      </c>
      <c r="E32" s="52">
        <v>52.560391426559974</v>
      </c>
      <c r="F32" s="20">
        <v>390842.75673595554</v>
      </c>
      <c r="G32" s="38">
        <f t="shared" si="4"/>
        <v>466085.93835452816</v>
      </c>
      <c r="H32" s="17">
        <v>0.594927897111028</v>
      </c>
      <c r="I32" s="21">
        <v>72405.416564785613</v>
      </c>
      <c r="J32" s="46">
        <f t="shared" si="0"/>
        <v>0.72405416564785607</v>
      </c>
      <c r="K32" s="21">
        <v>-3414814.2793123061</v>
      </c>
      <c r="L32" s="35">
        <f>MAX(E32-$B$6,0)</f>
        <v>2.5603914265599741</v>
      </c>
      <c r="M32" s="35">
        <f>E32*I32+K32*(1)</f>
        <v>390842.75673595537</v>
      </c>
      <c r="N32" s="55">
        <f t="shared" si="6"/>
        <v>4.9939815953354678E-2</v>
      </c>
      <c r="O32" s="55">
        <f>($B$5-0+$B$4^2/2)*($B$3*($B$8-D32)/$B$8)</f>
        <v>6.5000000000000006E-3</v>
      </c>
      <c r="P32" s="55">
        <f>$B$4*SQRT($B$3*($B$8-D32)/$B$8)</f>
        <v>9.4868329805051374E-2</v>
      </c>
      <c r="Q32" s="55">
        <f t="shared" si="7"/>
        <v>0.594927897111028</v>
      </c>
      <c r="R32" s="35">
        <f>H32-$B$4*SQRT($B$3)</f>
        <v>0.44492789711102798</v>
      </c>
      <c r="S32" s="35">
        <f>_xlfn.NORM.DIST(H32,0,1,TRUE)</f>
        <v>0.72405416564785607</v>
      </c>
      <c r="T32" s="35">
        <f t="shared" si="8"/>
        <v>0.67181406925490639</v>
      </c>
      <c r="U32" s="42">
        <f>E32*EXP(0*$B$3)*S32-$B$6*EXP(-$B$5*$B$3)*T32</f>
        <v>4.6334012301901666</v>
      </c>
      <c r="V32" s="44">
        <f t="shared" si="3"/>
        <v>463340.12301901664</v>
      </c>
      <c r="W32" s="45">
        <f>F32-V32</f>
        <v>-72497.366283061099</v>
      </c>
      <c r="X32" s="28">
        <v>-1.0735943689196711E-2</v>
      </c>
    </row>
    <row r="33" spans="4:24" x14ac:dyDescent="0.2">
      <c r="D33" s="13">
        <v>31</v>
      </c>
      <c r="E33" s="52">
        <v>53.604300621578751</v>
      </c>
      <c r="F33" s="20">
        <v>466085.93835452816</v>
      </c>
      <c r="G33" s="38">
        <f t="shared" si="4"/>
        <v>517775.50253822131</v>
      </c>
      <c r="H33" s="17">
        <v>0.81955662366429116</v>
      </c>
      <c r="I33" s="21">
        <v>79376.554506576926</v>
      </c>
      <c r="J33" s="46">
        <f t="shared" si="0"/>
        <v>0.79376554506576924</v>
      </c>
      <c r="K33" s="21">
        <v>-3788838.7517211535</v>
      </c>
      <c r="L33" s="35">
        <f>MAX(E33-$B$6,0)</f>
        <v>3.6043006215787514</v>
      </c>
      <c r="M33" s="35">
        <f>E33*I33+K33*(1)</f>
        <v>466085.93835452804</v>
      </c>
      <c r="N33" s="55">
        <f t="shared" si="6"/>
        <v>6.960629490713198E-2</v>
      </c>
      <c r="O33" s="55">
        <f>($B$5-0+$B$4^2/2)*($B$3*($B$8-D33)/$B$8)</f>
        <v>6.1749999999999999E-3</v>
      </c>
      <c r="P33" s="55">
        <f>$B$4*SQRT($B$3*($B$8-D33)/$B$8)</f>
        <v>9.2466210044534647E-2</v>
      </c>
      <c r="Q33" s="55">
        <f t="shared" si="7"/>
        <v>0.81955662366429116</v>
      </c>
      <c r="R33" s="35">
        <f>H33-$B$4*SQRT($B$3)</f>
        <v>0.66955662366429114</v>
      </c>
      <c r="S33" s="35">
        <f>_xlfn.NORM.DIST(H33,0,1,TRUE)</f>
        <v>0.79376554506576924</v>
      </c>
      <c r="T33" s="35">
        <f t="shared" si="8"/>
        <v>0.74842976341224488</v>
      </c>
      <c r="U33" s="42">
        <f>E33*EXP(0*$B$3)*S33-$B$6*EXP(-$B$5*$B$3)*T33</f>
        <v>5.3143991810362863</v>
      </c>
      <c r="V33" s="44">
        <f t="shared" si="3"/>
        <v>531439.91810362868</v>
      </c>
      <c r="W33" s="45">
        <f>F33-V33</f>
        <v>-65353.979749100516</v>
      </c>
      <c r="X33" s="28">
        <v>1.9666478953777298E-2</v>
      </c>
    </row>
    <row r="34" spans="4:24" x14ac:dyDescent="0.2">
      <c r="D34" s="13">
        <v>32</v>
      </c>
      <c r="E34" s="52">
        <v>54.260268461545607</v>
      </c>
      <c r="F34" s="20">
        <v>517775.50253822131</v>
      </c>
      <c r="G34" s="38">
        <f t="shared" si="4"/>
        <v>639398.57159882307</v>
      </c>
      <c r="H34" s="17">
        <v>0.97354721642558439</v>
      </c>
      <c r="I34" s="21">
        <v>83485.929730837597</v>
      </c>
      <c r="J34" s="46">
        <f t="shared" ref="J34:J52" si="9">EXP(0*$B$3)*S34</f>
        <v>0.83485929730837605</v>
      </c>
      <c r="K34" s="21">
        <v>-4012193.4574187589</v>
      </c>
      <c r="L34" s="35">
        <f>MAX(E34-$B$6,0)</f>
        <v>4.260268461545607</v>
      </c>
      <c r="M34" s="35">
        <f>E34*I34+K34*(1)</f>
        <v>517775.50253822142</v>
      </c>
      <c r="N34" s="55">
        <f t="shared" si="6"/>
        <v>8.1769249478302594E-2</v>
      </c>
      <c r="O34" s="55">
        <f>($B$5-0+$B$4^2/2)*($B$3*($B$8-D34)/$B$8)</f>
        <v>5.8500000000000002E-3</v>
      </c>
      <c r="P34" s="55">
        <f>$B$4*SQRT($B$3*($B$8-D34)/$B$8)</f>
        <v>0.09</v>
      </c>
      <c r="Q34" s="55">
        <f t="shared" si="7"/>
        <v>0.97354721642558439</v>
      </c>
      <c r="R34" s="35">
        <f>H34-$B$4*SQRT($B$3)</f>
        <v>0.82354721642558437</v>
      </c>
      <c r="S34" s="35">
        <f>_xlfn.NORM.DIST(H34,0,1,TRUE)</f>
        <v>0.83485929730837605</v>
      </c>
      <c r="T34" s="35">
        <f t="shared" si="8"/>
        <v>0.79490156089461184</v>
      </c>
      <c r="U34" s="42">
        <f>E34*EXP(0*$B$3)*S34-$B$6*EXP(-$B$5*$B$3)*T34</f>
        <v>5.7528409585757672</v>
      </c>
      <c r="V34" s="44">
        <f t="shared" si="3"/>
        <v>575284.0958575767</v>
      </c>
      <c r="W34" s="45">
        <f>F34-V34</f>
        <v>-57508.593319355394</v>
      </c>
      <c r="X34" s="28">
        <v>1.2162954571170628E-2</v>
      </c>
    </row>
    <row r="35" spans="4:24" x14ac:dyDescent="0.2">
      <c r="D35" s="13">
        <v>33</v>
      </c>
      <c r="E35" s="52">
        <v>55.721883716492059</v>
      </c>
      <c r="F35" s="20">
        <v>639398.57159882307</v>
      </c>
      <c r="G35" s="38">
        <f t="shared" si="4"/>
        <v>557435.92320624948</v>
      </c>
      <c r="H35" s="17">
        <v>1.301959517579893</v>
      </c>
      <c r="I35" s="21">
        <v>90353.488762799825</v>
      </c>
      <c r="J35" s="46">
        <f t="shared" si="9"/>
        <v>0.90353488762799827</v>
      </c>
      <c r="K35" s="21">
        <v>-4395268.0226212805</v>
      </c>
      <c r="L35" s="35">
        <f>MAX(E35-$B$6,0)</f>
        <v>5.7218837164920586</v>
      </c>
      <c r="M35" s="35">
        <f>E35*I35+K35*(1)</f>
        <v>639398.57159882318</v>
      </c>
      <c r="N35" s="55">
        <f t="shared" si="6"/>
        <v>0.10834994974066524</v>
      </c>
      <c r="O35" s="55">
        <f>($B$5-0+$B$4^2/2)*($B$3*($B$8-D35)/$B$8)</f>
        <v>5.5250000000000004E-3</v>
      </c>
      <c r="P35" s="55">
        <f>$B$4*SQRT($B$3*($B$8-D35)/$B$8)</f>
        <v>8.7464278422679509E-2</v>
      </c>
      <c r="Q35" s="55">
        <f t="shared" si="7"/>
        <v>1.3019595175798928</v>
      </c>
      <c r="R35" s="35">
        <f>H35-$B$4*SQRT($B$3)</f>
        <v>1.1519595175798931</v>
      </c>
      <c r="S35" s="35">
        <f>_xlfn.NORM.DIST(H35,0,1,TRUE)</f>
        <v>0.90353488762799827</v>
      </c>
      <c r="T35" s="35">
        <f t="shared" si="8"/>
        <v>0.87533114551243119</v>
      </c>
      <c r="U35" s="42">
        <f>E35*EXP(0*$B$3)*S35-$B$6*EXP(-$B$5*$B$3)*T35</f>
        <v>6.7983952816563047</v>
      </c>
      <c r="V35" s="44">
        <f t="shared" si="3"/>
        <v>679839.52816563041</v>
      </c>
      <c r="W35" s="45">
        <f>F35-V35</f>
        <v>-40440.956566807348</v>
      </c>
      <c r="X35" s="28">
        <v>2.6580700262362544E-2</v>
      </c>
    </row>
    <row r="36" spans="4:24" x14ac:dyDescent="0.2">
      <c r="D36" s="13">
        <v>34</v>
      </c>
      <c r="E36" s="52">
        <v>54.819615295764478</v>
      </c>
      <c r="F36" s="20">
        <v>557435.92320624948</v>
      </c>
      <c r="G36" s="38">
        <f t="shared" si="4"/>
        <v>519058.50835116906</v>
      </c>
      <c r="H36" s="17">
        <v>1.145808412764338</v>
      </c>
      <c r="I36" s="21">
        <v>87406.278326546089</v>
      </c>
      <c r="J36" s="46">
        <f t="shared" si="9"/>
        <v>0.87406278326546083</v>
      </c>
      <c r="K36" s="21">
        <v>-4234142.629089524</v>
      </c>
      <c r="L36" s="35">
        <f>MAX(E36-$B$6,0)</f>
        <v>4.8196152957644784</v>
      </c>
      <c r="M36" s="35">
        <f>E36*I36+K36*(1)</f>
        <v>557435.92320624925</v>
      </c>
      <c r="N36" s="55">
        <f t="shared" si="6"/>
        <v>9.2025067832750967E-2</v>
      </c>
      <c r="O36" s="55">
        <f>($B$5-0+$B$4^2/2)*($B$3*($B$8-D36)/$B$8)</f>
        <v>5.2000000000000006E-3</v>
      </c>
      <c r="P36" s="55">
        <f>$B$4*SQRT($B$3*($B$8-D36)/$B$8)</f>
        <v>8.4852813742385694E-2</v>
      </c>
      <c r="Q36" s="55">
        <f t="shared" si="7"/>
        <v>1.145808412764338</v>
      </c>
      <c r="R36" s="35">
        <f>H36-$B$4*SQRT($B$3)</f>
        <v>0.99580841276433796</v>
      </c>
      <c r="S36" s="35">
        <f>_xlfn.NORM.DIST(H36,0,1,TRUE)</f>
        <v>0.87406278326546083</v>
      </c>
      <c r="T36" s="35">
        <f t="shared" si="8"/>
        <v>0.84032837903382063</v>
      </c>
      <c r="U36" s="42">
        <f>E36*EXP(0*$B$3)*S36-$B$6*EXP(-$B$5*$B$3)*T36</f>
        <v>6.10892433503723</v>
      </c>
      <c r="V36" s="44">
        <f t="shared" si="3"/>
        <v>610892.433503723</v>
      </c>
      <c r="W36" s="45">
        <f>F36-V36</f>
        <v>-53456.51029747352</v>
      </c>
      <c r="X36" s="28">
        <v>-1.6324881907914233E-2</v>
      </c>
    </row>
    <row r="37" spans="4:24" x14ac:dyDescent="0.2">
      <c r="D37" s="13">
        <v>35</v>
      </c>
      <c r="E37" s="52">
        <v>54.385390430601383</v>
      </c>
      <c r="F37" s="20">
        <v>519058.50835116906</v>
      </c>
      <c r="G37" s="38">
        <f t="shared" si="4"/>
        <v>531378.63616886572</v>
      </c>
      <c r="H37" s="17">
        <v>1.0826351515101451</v>
      </c>
      <c r="I37" s="21">
        <v>86051.480082857641</v>
      </c>
      <c r="J37" s="46">
        <f t="shared" si="9"/>
        <v>0.86051480082857645</v>
      </c>
      <c r="K37" s="21">
        <v>-4160884.8330861623</v>
      </c>
      <c r="L37" s="35">
        <f>MAX(E37-$B$6,0)</f>
        <v>4.3853904306013831</v>
      </c>
      <c r="M37" s="35">
        <f>E37*I37+K37*(1)</f>
        <v>519058.50835116906</v>
      </c>
      <c r="N37" s="55">
        <f t="shared" si="6"/>
        <v>8.4072554104519456E-2</v>
      </c>
      <c r="O37" s="55">
        <f>($B$5-0+$B$4^2/2)*($B$3*($B$8-D37)/$B$8)</f>
        <v>4.875E-3</v>
      </c>
      <c r="P37" s="55">
        <f>$B$4*SQRT($B$3*($B$8-D37)/$B$8)</f>
        <v>8.2158383625774906E-2</v>
      </c>
      <c r="Q37" s="55">
        <f t="shared" si="7"/>
        <v>1.0826351515101453</v>
      </c>
      <c r="R37" s="35">
        <f>H37-$B$4*SQRT($B$3)</f>
        <v>0.93263515151014509</v>
      </c>
      <c r="S37" s="35">
        <f>_xlfn.NORM.DIST(H37,0,1,TRUE)</f>
        <v>0.86051480082857645</v>
      </c>
      <c r="T37" s="35">
        <f t="shared" si="8"/>
        <v>0.8244958111950188</v>
      </c>
      <c r="U37" s="42">
        <f>E37*EXP(0*$B$3)*S37-$B$6*EXP(-$B$5*$B$3)*T37</f>
        <v>5.7802523553164491</v>
      </c>
      <c r="V37" s="44">
        <f t="shared" si="3"/>
        <v>578025.2355316449</v>
      </c>
      <c r="W37" s="45">
        <f>F37-V37</f>
        <v>-58966.727180475835</v>
      </c>
      <c r="X37" s="28">
        <v>-7.952513728231584E-3</v>
      </c>
    </row>
    <row r="38" spans="4:24" x14ac:dyDescent="0.2">
      <c r="D38" s="13">
        <v>36</v>
      </c>
      <c r="E38" s="52">
        <v>54.533397612974767</v>
      </c>
      <c r="F38" s="20">
        <v>531378.63616886572</v>
      </c>
      <c r="G38" s="38">
        <f t="shared" si="4"/>
        <v>493022.57334373961</v>
      </c>
      <c r="H38" s="17">
        <v>1.1507797225907084</v>
      </c>
      <c r="I38" s="21">
        <v>87508.856553762074</v>
      </c>
      <c r="J38" s="46">
        <f t="shared" si="9"/>
        <v>0.87508856553762071</v>
      </c>
      <c r="K38" s="21">
        <v>-4240776.6329342145</v>
      </c>
      <c r="L38" s="35">
        <f>MAX(E38-$B$6,0)</f>
        <v>4.5333976129747668</v>
      </c>
      <c r="M38" s="35">
        <f>E38*I38+K38*(1)</f>
        <v>531378.63616886549</v>
      </c>
      <c r="N38" s="55">
        <f t="shared" si="6"/>
        <v>8.6790308793727386E-2</v>
      </c>
      <c r="O38" s="55">
        <f>($B$5-0+$B$4^2/2)*($B$3*($B$8-D38)/$B$8)</f>
        <v>4.5500000000000002E-3</v>
      </c>
      <c r="P38" s="55">
        <f>$B$4*SQRT($B$3*($B$8-D38)/$B$8)</f>
        <v>7.9372539331937719E-2</v>
      </c>
      <c r="Q38" s="55">
        <f t="shared" si="7"/>
        <v>1.1507797225907084</v>
      </c>
      <c r="R38" s="35">
        <f>H38-$B$4*SQRT($B$3)</f>
        <v>1.0007797225907085</v>
      </c>
      <c r="S38" s="35">
        <f>_xlfn.NORM.DIST(H38,0,1,TRUE)</f>
        <v>0.87508856553762071</v>
      </c>
      <c r="T38" s="35">
        <f t="shared" si="8"/>
        <v>0.84153334255360179</v>
      </c>
      <c r="U38" s="42">
        <f>E38*EXP(0*$B$3)*S38-$B$6*EXP(-$B$5*$B$3)*T38</f>
        <v>5.8547438161525918</v>
      </c>
      <c r="V38" s="44">
        <f t="shared" si="3"/>
        <v>585474.38161525922</v>
      </c>
      <c r="W38" s="45">
        <f>F38-V38</f>
        <v>-54095.745446393499</v>
      </c>
      <c r="X38" s="28">
        <v>2.7177546892079916E-3</v>
      </c>
    </row>
    <row r="39" spans="4:24" x14ac:dyDescent="0.2">
      <c r="D39" s="13">
        <v>37</v>
      </c>
      <c r="E39" s="52">
        <v>54.099933327746236</v>
      </c>
      <c r="F39" s="20">
        <v>493022.57334373961</v>
      </c>
      <c r="G39" s="38">
        <f t="shared" si="4"/>
        <v>411076.74128203595</v>
      </c>
      <c r="H39" s="17">
        <v>1.0856328726599931</v>
      </c>
      <c r="I39" s="21">
        <v>86117.927493916082</v>
      </c>
      <c r="J39" s="46">
        <f t="shared" si="9"/>
        <v>0.86117927493916091</v>
      </c>
      <c r="K39" s="21">
        <v>-4165951.5624008048</v>
      </c>
      <c r="L39" s="35">
        <f>MAX(E39-$B$6,0)</f>
        <v>4.0999333277462355</v>
      </c>
      <c r="M39" s="35">
        <f>E39*I39+K39*(1)</f>
        <v>493022.57334373984</v>
      </c>
      <c r="N39" s="55">
        <f t="shared" si="6"/>
        <v>7.8809948034366431E-2</v>
      </c>
      <c r="O39" s="55">
        <f>($B$5-0+$B$4^2/2)*($B$3*($B$8-D39)/$B$8)</f>
        <v>4.2250000000000005E-3</v>
      </c>
      <c r="P39" s="55">
        <f>$B$4*SQRT($B$3*($B$8-D39)/$B$8)</f>
        <v>7.6485292703891775E-2</v>
      </c>
      <c r="Q39" s="55">
        <f t="shared" si="7"/>
        <v>1.0856328726599931</v>
      </c>
      <c r="R39" s="35">
        <f>H39-$B$4*SQRT($B$3)</f>
        <v>0.93563287265999306</v>
      </c>
      <c r="S39" s="35">
        <f>_xlfn.NORM.DIST(H39,0,1,TRUE)</f>
        <v>0.86117927493916091</v>
      </c>
      <c r="T39" s="35">
        <f t="shared" si="8"/>
        <v>0.82526887833802354</v>
      </c>
      <c r="U39" s="42">
        <f>E39*EXP(0*$B$3)*S39-$B$6*EXP(-$B$5*$B$3)*T39</f>
        <v>5.5320997256613964</v>
      </c>
      <c r="V39" s="44">
        <f t="shared" si="3"/>
        <v>553209.97256613965</v>
      </c>
      <c r="W39" s="45">
        <f>F39-V39</f>
        <v>-60187.399222400039</v>
      </c>
      <c r="X39" s="28">
        <v>-7.98036075936083E-3</v>
      </c>
    </row>
    <row r="40" spans="4:24" x14ac:dyDescent="0.2">
      <c r="D40" s="13">
        <v>38</v>
      </c>
      <c r="E40" s="52">
        <v>53.15321737152712</v>
      </c>
      <c r="F40" s="20">
        <v>411076.74128203595</v>
      </c>
      <c r="G40" s="38">
        <f t="shared" si="4"/>
        <v>428424.03385401733</v>
      </c>
      <c r="H40" s="17">
        <v>0.88529500916751347</v>
      </c>
      <c r="I40" s="21">
        <v>81200.122947417025</v>
      </c>
      <c r="J40" s="46">
        <f t="shared" si="9"/>
        <v>0.81200122947417053</v>
      </c>
      <c r="K40" s="21">
        <v>-3904971.0443367488</v>
      </c>
      <c r="L40" s="35">
        <f>MAX(E40-$B$6,0)</f>
        <v>3.1532173715271199</v>
      </c>
      <c r="M40" s="35">
        <f>E40*I40+K40*(1)</f>
        <v>411076.74128203606</v>
      </c>
      <c r="N40" s="55">
        <f t="shared" si="6"/>
        <v>6.1155631328788915E-2</v>
      </c>
      <c r="O40" s="55">
        <f>($B$5-0+$B$4^2/2)*($B$3*($B$8-D40)/$B$8)</f>
        <v>3.8999999999999998E-3</v>
      </c>
      <c r="P40" s="55">
        <f>$B$4*SQRT($B$3*($B$8-D40)/$B$8)</f>
        <v>7.3484692283495343E-2</v>
      </c>
      <c r="Q40" s="55">
        <f t="shared" si="7"/>
        <v>0.88529500916751347</v>
      </c>
      <c r="R40" s="35">
        <f>H40-$B$4*SQRT($B$3)</f>
        <v>0.73529500916751345</v>
      </c>
      <c r="S40" s="35">
        <f>_xlfn.NORM.DIST(H40,0,1,TRUE)</f>
        <v>0.81200122947417053</v>
      </c>
      <c r="T40" s="35">
        <f t="shared" si="8"/>
        <v>0.7689200764695906</v>
      </c>
      <c r="U40" s="42">
        <f>E40*EXP(0*$B$3)*S40-$B$6*EXP(-$B$5*$B$3)*T40</f>
        <v>4.9062242767361468</v>
      </c>
      <c r="V40" s="44">
        <f t="shared" si="3"/>
        <v>490622.4276736147</v>
      </c>
      <c r="W40" s="45">
        <f>F40-V40</f>
        <v>-79545.686391578754</v>
      </c>
      <c r="X40" s="28">
        <v>-1.7654316705577527E-2</v>
      </c>
    </row>
    <row r="41" spans="4:24" x14ac:dyDescent="0.2">
      <c r="D41" s="13">
        <v>39</v>
      </c>
      <c r="E41" s="52">
        <v>53.371662966903962</v>
      </c>
      <c r="F41" s="20">
        <v>428424.03385401733</v>
      </c>
      <c r="G41" s="38">
        <f t="shared" si="4"/>
        <v>458978.43199223635</v>
      </c>
      <c r="H41" s="17">
        <v>0.97833464614310672</v>
      </c>
      <c r="I41" s="21">
        <v>83604.558013682996</v>
      </c>
      <c r="J41" s="46">
        <f t="shared" si="9"/>
        <v>0.83604558013683006</v>
      </c>
      <c r="K41" s="21">
        <v>-4033690.2589492411</v>
      </c>
      <c r="L41" s="35">
        <f>MAX(E41-$B$6,0)</f>
        <v>3.3716629669039619</v>
      </c>
      <c r="M41" s="35">
        <f>E41*I41+K41*(1)</f>
        <v>428424.0338540175</v>
      </c>
      <c r="N41" s="55">
        <f t="shared" si="6"/>
        <v>6.5256943639763587E-2</v>
      </c>
      <c r="O41" s="55">
        <f>($B$5-0+$B$4^2/2)*($B$3*($B$8-D41)/$B$8)</f>
        <v>3.5750000000000001E-3</v>
      </c>
      <c r="P41" s="55">
        <f>$B$4*SQRT($B$3*($B$8-D41)/$B$8)</f>
        <v>7.0356236397351446E-2</v>
      </c>
      <c r="Q41" s="55">
        <f t="shared" si="7"/>
        <v>0.97833464614310661</v>
      </c>
      <c r="R41" s="35">
        <f>H41-$B$4*SQRT($B$3)</f>
        <v>0.8283346461431067</v>
      </c>
      <c r="S41" s="35">
        <f>_xlfn.NORM.DIST(H41,0,1,TRUE)</f>
        <v>0.83604558013683006</v>
      </c>
      <c r="T41" s="35">
        <f t="shared" si="8"/>
        <v>0.79625949652306216</v>
      </c>
      <c r="U41" s="42">
        <f>E41*EXP(0*$B$3)*S41-$B$6*EXP(-$B$5*$B$3)*T41</f>
        <v>5.0067361422261314</v>
      </c>
      <c r="V41" s="44">
        <f t="shared" si="3"/>
        <v>500673.61422261316</v>
      </c>
      <c r="W41" s="45">
        <f>F41-V41</f>
        <v>-72249.580368595838</v>
      </c>
      <c r="X41" s="28">
        <v>4.1013123109745692E-3</v>
      </c>
    </row>
    <row r="42" spans="4:24" x14ac:dyDescent="0.2">
      <c r="D42" s="13">
        <v>40</v>
      </c>
      <c r="E42" s="52">
        <v>53.741951239083704</v>
      </c>
      <c r="F42" s="20">
        <v>458978.43199223635</v>
      </c>
      <c r="G42" s="38">
        <f t="shared" si="4"/>
        <v>351863.59381678054</v>
      </c>
      <c r="H42" s="17">
        <v>1.1243084846046825</v>
      </c>
      <c r="I42" s="21">
        <v>86955.890990623157</v>
      </c>
      <c r="J42" s="46">
        <f t="shared" si="9"/>
        <v>0.86955890990623164</v>
      </c>
      <c r="K42" s="21">
        <v>-4214200.821576911</v>
      </c>
      <c r="L42" s="35">
        <f>MAX(E42-$B$6,0)</f>
        <v>3.7419512390837042</v>
      </c>
      <c r="M42" s="35">
        <f>E42*I42+K42*(1)</f>
        <v>458978.43199223652</v>
      </c>
      <c r="N42" s="55">
        <f t="shared" si="6"/>
        <v>7.2170905977675365E-2</v>
      </c>
      <c r="O42" s="55">
        <f>($B$5-0+$B$4^2/2)*($B$3*($B$8-D42)/$B$8)</f>
        <v>3.2500000000000003E-3</v>
      </c>
      <c r="P42" s="55">
        <f>$B$4*SQRT($B$3*($B$8-D42)/$B$8)</f>
        <v>6.7082039324993681E-2</v>
      </c>
      <c r="Q42" s="55">
        <f t="shared" si="7"/>
        <v>1.1243084846046825</v>
      </c>
      <c r="R42" s="35">
        <f>H42-$B$4*SQRT($B$3)</f>
        <v>0.97430848460468245</v>
      </c>
      <c r="S42" s="35">
        <f>_xlfn.NORM.DIST(H42,0,1,TRUE)</f>
        <v>0.86955890990623164</v>
      </c>
      <c r="T42" s="35">
        <f t="shared" si="8"/>
        <v>0.83504830343600966</v>
      </c>
      <c r="U42" s="42">
        <f>E42*EXP(0*$B$3)*S42-$B$6*EXP(-$B$5*$B$3)*T42</f>
        <v>5.1876184033161152</v>
      </c>
      <c r="V42" s="44">
        <f t="shared" si="3"/>
        <v>518761.84033161151</v>
      </c>
      <c r="W42" s="45">
        <f>F42-V42</f>
        <v>-59783.408339375164</v>
      </c>
      <c r="X42" s="28">
        <v>6.9139623379117473E-3</v>
      </c>
    </row>
    <row r="43" spans="4:24" x14ac:dyDescent="0.2">
      <c r="D43" s="13">
        <v>41</v>
      </c>
      <c r="E43" s="52">
        <v>52.51496827328215</v>
      </c>
      <c r="F43" s="20">
        <v>351863.59381678054</v>
      </c>
      <c r="G43" s="38">
        <f t="shared" si="4"/>
        <v>216553.52287978877</v>
      </c>
      <c r="H43" s="17">
        <v>0.81710483847888027</v>
      </c>
      <c r="I43" s="21">
        <v>79306.574093922827</v>
      </c>
      <c r="J43" s="46">
        <f t="shared" si="9"/>
        <v>0.79306574093922833</v>
      </c>
      <c r="K43" s="21">
        <v>-3812918.6285882769</v>
      </c>
      <c r="L43" s="35">
        <f>MAX(E43-$B$6,0)</f>
        <v>2.5149682732821503</v>
      </c>
      <c r="M43" s="35">
        <f>E43*I43+K43*(1)</f>
        <v>351863.59381678049</v>
      </c>
      <c r="N43" s="55">
        <f t="shared" si="6"/>
        <v>4.9075233500587942E-2</v>
      </c>
      <c r="O43" s="55">
        <f>($B$5-0+$B$4^2/2)*($B$3*($B$8-D43)/$B$8)</f>
        <v>2.9250000000000001E-3</v>
      </c>
      <c r="P43" s="55">
        <f>$B$4*SQRT($B$3*($B$8-D43)/$B$8)</f>
        <v>6.3639610306789274E-2</v>
      </c>
      <c r="Q43" s="55">
        <f t="shared" si="7"/>
        <v>0.81710483847888038</v>
      </c>
      <c r="R43" s="35">
        <f>H43-$B$4*SQRT($B$3)</f>
        <v>0.66710483847888025</v>
      </c>
      <c r="S43" s="35">
        <f>_xlfn.NORM.DIST(H43,0,1,TRUE)</f>
        <v>0.79306574093922833</v>
      </c>
      <c r="T43" s="35">
        <f t="shared" si="8"/>
        <v>0.74764741511798671</v>
      </c>
      <c r="U43" s="42">
        <f>E43*EXP(0*$B$3)*S43-$B$6*EXP(-$B$5*$B$3)*T43</f>
        <v>4.451896820123153</v>
      </c>
      <c r="V43" s="44">
        <f t="shared" si="3"/>
        <v>445189.68201231532</v>
      </c>
      <c r="W43" s="45">
        <f>F43-V43</f>
        <v>-93326.088195534772</v>
      </c>
      <c r="X43" s="28">
        <v>-2.3095672477087364E-2</v>
      </c>
    </row>
    <row r="44" spans="4:24" x14ac:dyDescent="0.2">
      <c r="D44" s="13">
        <v>42</v>
      </c>
      <c r="E44" s="52">
        <v>50.813611714252026</v>
      </c>
      <c r="F44" s="20">
        <v>216553.52287978877</v>
      </c>
      <c r="G44" s="38">
        <f t="shared" si="4"/>
        <v>238962.34840878772</v>
      </c>
      <c r="H44" s="17">
        <v>0.31235433993023781</v>
      </c>
      <c r="I44" s="21">
        <v>62261.437649220919</v>
      </c>
      <c r="J44" s="46">
        <f t="shared" si="9"/>
        <v>0.62261437649220919</v>
      </c>
      <c r="K44" s="21">
        <v>-2947174.9945988357</v>
      </c>
      <c r="L44" s="35">
        <f>MAX(E44-$B$6,0)</f>
        <v>0.81361171425202627</v>
      </c>
      <c r="M44" s="35">
        <f>E44*I44+K44*(1)</f>
        <v>216553.52287978865</v>
      </c>
      <c r="N44" s="55">
        <f t="shared" si="6"/>
        <v>1.6141260395814268E-2</v>
      </c>
      <c r="O44" s="55">
        <f>($B$5-0+$B$4^2/2)*($B$3*($B$8-D44)/$B$8)</f>
        <v>2.6000000000000003E-3</v>
      </c>
      <c r="P44" s="55">
        <f>$B$4*SQRT($B$3*($B$8-D44)/$B$8)</f>
        <v>0.06</v>
      </c>
      <c r="Q44" s="55">
        <f t="shared" si="7"/>
        <v>0.31235433993023781</v>
      </c>
      <c r="R44" s="35">
        <f>H44-$B$4*SQRT($B$3)</f>
        <v>0.16235433993023782</v>
      </c>
      <c r="S44" s="35">
        <f>_xlfn.NORM.DIST(H44,0,1,TRUE)</f>
        <v>0.62261437649220919</v>
      </c>
      <c r="T44" s="35">
        <f>_xlfn.NORM.DIST(R44,0,1,TRUE)</f>
        <v>0.56448658741348889</v>
      </c>
      <c r="U44" s="42">
        <f>E44*EXP(0*$B$3)*S44-$B$6*EXP(-$B$5*$B$3)*T44</f>
        <v>3.5537252341206234</v>
      </c>
      <c r="V44" s="44">
        <f t="shared" si="3"/>
        <v>355372.52341206232</v>
      </c>
      <c r="W44" s="45">
        <f>F44-V44</f>
        <v>-138819.00053227355</v>
      </c>
      <c r="X44" s="28">
        <v>-3.2933973104773751E-2</v>
      </c>
    </row>
    <row r="45" spans="4:24" x14ac:dyDescent="0.2">
      <c r="D45" s="13">
        <v>43</v>
      </c>
      <c r="E45" s="52">
        <v>51.17826050204161</v>
      </c>
      <c r="F45" s="20">
        <v>238962.34840878772</v>
      </c>
      <c r="G45" s="38">
        <f t="shared" si="4"/>
        <v>311475.72704231716</v>
      </c>
      <c r="H45" s="17">
        <v>0.45553497175286584</v>
      </c>
      <c r="I45" s="21">
        <v>67563.779301618852</v>
      </c>
      <c r="J45" s="46">
        <f t="shared" si="9"/>
        <v>0.67563779301618854</v>
      </c>
      <c r="K45" s="21">
        <v>-3218834.3491919092</v>
      </c>
      <c r="L45" s="35">
        <f>MAX(E45-$B$6,0)</f>
        <v>1.1782605020416099</v>
      </c>
      <c r="M45" s="35">
        <f>E45*I45+K45*(1)</f>
        <v>238962.34840878751</v>
      </c>
      <c r="N45" s="55">
        <f t="shared" si="6"/>
        <v>2.3291836879894539E-2</v>
      </c>
      <c r="O45" s="55">
        <f>($B$5-0+$B$4^2/2)*($B$3*($B$8-D45)/$B$8)</f>
        <v>2.2750000000000001E-3</v>
      </c>
      <c r="P45" s="55">
        <f>$B$4*SQRT($B$3*($B$8-D45)/$B$8)</f>
        <v>5.6124860801609125E-2</v>
      </c>
      <c r="Q45" s="55">
        <f t="shared" si="7"/>
        <v>0.45553497175286584</v>
      </c>
      <c r="R45" s="35">
        <f>H45-$B$4*SQRT($B$3)</f>
        <v>0.30553497175286581</v>
      </c>
      <c r="S45" s="35">
        <f>_xlfn.NORM.DIST(H45,0,1,TRUE)</f>
        <v>0.67563779301618854</v>
      </c>
      <c r="T45" s="35">
        <f t="shared" ref="T45:T52" si="10">_xlfn.NORM.DIST(R45,0,1,TRUE)</f>
        <v>0.62002063055441159</v>
      </c>
      <c r="U45" s="42">
        <f>E45*EXP(0*$B$3)*S45-$B$6*EXP(-$B$5*$B$3)*T45</f>
        <v>3.7315537380792065</v>
      </c>
      <c r="V45" s="44">
        <f t="shared" si="3"/>
        <v>373155.37380792067</v>
      </c>
      <c r="W45" s="45">
        <f>F45-V45</f>
        <v>-134193.02539913295</v>
      </c>
      <c r="X45" s="28">
        <v>7.1505764840803379E-3</v>
      </c>
    </row>
    <row r="46" spans="4:24" x14ac:dyDescent="0.2">
      <c r="D46" s="13">
        <v>44</v>
      </c>
      <c r="E46" s="52">
        <v>52.256283059631308</v>
      </c>
      <c r="F46" s="20">
        <v>311475.72704231716</v>
      </c>
      <c r="G46" s="38">
        <f t="shared" si="4"/>
        <v>343177.98948650184</v>
      </c>
      <c r="H46" s="17">
        <v>0.88694719444776327</v>
      </c>
      <c r="I46" s="21">
        <v>81244.633448856912</v>
      </c>
      <c r="J46" s="46">
        <f t="shared" si="9"/>
        <v>0.81244633448856907</v>
      </c>
      <c r="K46" s="21">
        <v>-3934066.8355371393</v>
      </c>
      <c r="L46" s="35">
        <f>MAX(E46-$B$6,0)</f>
        <v>2.2562830596313077</v>
      </c>
      <c r="M46" s="35">
        <f>E46*I46+K46*(1)</f>
        <v>311475.72704231739</v>
      </c>
      <c r="N46" s="55">
        <f t="shared" si="6"/>
        <v>4.413712813242595E-2</v>
      </c>
      <c r="O46" s="55">
        <f>($B$5-0+$B$4^2/2)*($B$3*($B$8-D46)/$B$8)</f>
        <v>1.9499999999999999E-3</v>
      </c>
      <c r="P46" s="55">
        <f>$B$4*SQRT($B$3*($B$8-D46)/$B$8)</f>
        <v>5.1961524227066319E-2</v>
      </c>
      <c r="Q46" s="55">
        <f t="shared" si="7"/>
        <v>0.88694719444776327</v>
      </c>
      <c r="R46" s="35">
        <f>H46-$B$4*SQRT($B$3)</f>
        <v>0.73694719444776324</v>
      </c>
      <c r="S46" s="35">
        <f>_xlfn.NORM.DIST(H46,0,1,TRUE)</f>
        <v>0.81244633448856907</v>
      </c>
      <c r="T46" s="35">
        <f t="shared" si="10"/>
        <v>0.76942276883294891</v>
      </c>
      <c r="U46" s="42">
        <f>E46*EXP(0*$B$3)*S46-$B$6*EXP(-$B$5*$B$3)*T46</f>
        <v>4.1761627876060317</v>
      </c>
      <c r="V46" s="44">
        <f t="shared" si="3"/>
        <v>417616.27876060316</v>
      </c>
      <c r="W46" s="45">
        <f>F46-V46</f>
        <v>-106140.55171828601</v>
      </c>
      <c r="X46" s="28">
        <v>2.0845291252531463E-2</v>
      </c>
    </row>
    <row r="47" spans="4:24" x14ac:dyDescent="0.2">
      <c r="D47" s="13">
        <v>45</v>
      </c>
      <c r="E47" s="52">
        <v>52.651333014763821</v>
      </c>
      <c r="F47" s="20">
        <v>343177.98948650184</v>
      </c>
      <c r="G47" s="38">
        <f t="shared" si="4"/>
        <v>323840.05223320914</v>
      </c>
      <c r="H47" s="17">
        <v>1.1235267103344957</v>
      </c>
      <c r="I47" s="21">
        <v>86939.306846934705</v>
      </c>
      <c r="J47" s="46">
        <f t="shared" si="9"/>
        <v>0.86939306846934705</v>
      </c>
      <c r="K47" s="21">
        <v>-4234292.4073841944</v>
      </c>
      <c r="L47" s="35">
        <f>MAX(E47-$B$6,0)</f>
        <v>2.6513330147638214</v>
      </c>
      <c r="M47" s="35">
        <f>E47*I47+K47*(1)</f>
        <v>343177.98948650155</v>
      </c>
      <c r="N47" s="55">
        <f t="shared" si="6"/>
        <v>5.1668551250398667E-2</v>
      </c>
      <c r="O47" s="55">
        <f>($B$5-0+$B$4^2/2)*($B$3*($B$8-D47)/$B$8)</f>
        <v>1.6250000000000001E-3</v>
      </c>
      <c r="P47" s="55">
        <f>$B$4*SQRT($B$3*($B$8-D47)/$B$8)</f>
        <v>4.7434164902525687E-2</v>
      </c>
      <c r="Q47" s="55">
        <f t="shared" si="7"/>
        <v>1.1235267103344955</v>
      </c>
      <c r="R47" s="35">
        <f>H47-$B$4*SQRT($B$3)</f>
        <v>0.97352671033449567</v>
      </c>
      <c r="S47" s="35">
        <f>_xlfn.NORM.DIST(H47,0,1,TRUE)</f>
        <v>0.86939306846934705</v>
      </c>
      <c r="T47" s="35">
        <f t="shared" si="10"/>
        <v>0.83485420415926281</v>
      </c>
      <c r="U47" s="42">
        <f>E47*EXP(0*$B$3)*S47-$B$6*EXP(-$B$5*$B$3)*T47</f>
        <v>4.2401863964598618</v>
      </c>
      <c r="V47" s="44">
        <f t="shared" si="3"/>
        <v>424018.6396459862</v>
      </c>
      <c r="W47" s="45">
        <f>F47-V47</f>
        <v>-80840.650159484358</v>
      </c>
      <c r="X47" s="28">
        <v>7.5314231179725534E-3</v>
      </c>
    </row>
    <row r="48" spans="4:24" x14ac:dyDescent="0.2">
      <c r="D48" s="13">
        <v>46</v>
      </c>
      <c r="E48" s="52">
        <v>52.433773345537482</v>
      </c>
      <c r="F48" s="20">
        <v>323840.05223320914</v>
      </c>
      <c r="G48" s="38">
        <f t="shared" si="4"/>
        <v>237166.30136810316</v>
      </c>
      <c r="H48" s="17">
        <v>1.1508848232694897</v>
      </c>
      <c r="I48" s="21">
        <v>87511.018886586113</v>
      </c>
      <c r="J48" s="46">
        <f t="shared" si="9"/>
        <v>0.87511018886586123</v>
      </c>
      <c r="K48" s="21">
        <v>-4264692.8773030974</v>
      </c>
      <c r="L48" s="35">
        <f>MAX(E48-$B$6,0)</f>
        <v>2.4337733455374817</v>
      </c>
      <c r="M48" s="35">
        <f>E48*I48+K48*(1)</f>
        <v>323840.0522332089</v>
      </c>
      <c r="N48" s="55">
        <f t="shared" si="6"/>
        <v>4.7527907773912234E-2</v>
      </c>
      <c r="O48" s="55">
        <f>($B$5-0+$B$4^2/2)*($B$3*($B$8-D48)/$B$8)</f>
        <v>1.3000000000000002E-3</v>
      </c>
      <c r="P48" s="55">
        <f>$B$4*SQRT($B$3*($B$8-D48)/$B$8)</f>
        <v>4.2426406871192847E-2</v>
      </c>
      <c r="Q48" s="55">
        <f t="shared" si="7"/>
        <v>1.1508848232694895</v>
      </c>
      <c r="R48" s="35">
        <f>H48-$B$4*SQRT($B$3)</f>
        <v>1.0008848232694898</v>
      </c>
      <c r="S48" s="35">
        <f>_xlfn.NORM.DIST(H48,0,1,TRUE)</f>
        <v>0.87511018886586123</v>
      </c>
      <c r="T48" s="35">
        <f t="shared" si="10"/>
        <v>0.84155875267522684</v>
      </c>
      <c r="U48" s="42">
        <f>E48*EXP(0*$B$3)*S48-$B$6*EXP(-$B$5*$B$3)*T48</f>
        <v>4.0172562510791181</v>
      </c>
      <c r="V48" s="44">
        <f t="shared" si="3"/>
        <v>401725.62510791182</v>
      </c>
      <c r="W48" s="45">
        <f>F48-V48</f>
        <v>-77885.572874702688</v>
      </c>
      <c r="X48" s="28">
        <v>-4.1406434764863454E-3</v>
      </c>
    </row>
    <row r="49" spans="4:24" x14ac:dyDescent="0.2">
      <c r="D49" s="13">
        <v>47</v>
      </c>
      <c r="E49" s="52">
        <v>51.448214482773281</v>
      </c>
      <c r="F49" s="20">
        <v>237166.30136810316</v>
      </c>
      <c r="G49" s="38">
        <f t="shared" si="4"/>
        <v>235301.16384861796</v>
      </c>
      <c r="H49" s="17">
        <v>0.80364362703606651</v>
      </c>
      <c r="I49" s="21">
        <v>78919.859017348368</v>
      </c>
      <c r="J49" s="46">
        <f t="shared" si="9"/>
        <v>0.78919859017348359</v>
      </c>
      <c r="K49" s="21">
        <v>-3823119.5323066646</v>
      </c>
      <c r="L49" s="35">
        <f>MAX(E49-$B$6,0)</f>
        <v>1.448214482773281</v>
      </c>
      <c r="M49" s="35">
        <f>E49*I49+K49*(1)</f>
        <v>237166.30136810336</v>
      </c>
      <c r="N49" s="55">
        <f t="shared" si="6"/>
        <v>2.8552752319168734E-2</v>
      </c>
      <c r="O49" s="55">
        <f>($B$5-0+$B$4^2/2)*($B$3*($B$8-D49)/$B$8)</f>
        <v>9.7499999999999996E-4</v>
      </c>
      <c r="P49" s="55">
        <f>$B$4*SQRT($B$3*($B$8-D49)/$B$8)</f>
        <v>3.6742346141747671E-2</v>
      </c>
      <c r="Q49" s="55">
        <f t="shared" si="7"/>
        <v>0.80364362703606684</v>
      </c>
      <c r="R49" s="35">
        <f>H49-$B$4*SQRT($B$3)</f>
        <v>0.65364362703606649</v>
      </c>
      <c r="S49" s="35">
        <f>_xlfn.NORM.DIST(H49,0,1,TRUE)</f>
        <v>0.78919859017348359</v>
      </c>
      <c r="T49" s="35">
        <f t="shared" si="10"/>
        <v>0.74332928498524797</v>
      </c>
      <c r="U49" s="42">
        <f>E49*EXP(0*$B$3)*S49-$B$6*EXP(-$B$5*$B$3)*T49</f>
        <v>3.6217626012628941</v>
      </c>
      <c r="V49" s="44">
        <f t="shared" si="3"/>
        <v>362176.26012628939</v>
      </c>
      <c r="W49" s="45">
        <f>F49-V49</f>
        <v>-125009.95875818623</v>
      </c>
      <c r="X49" s="28">
        <v>-1.8975155454743455E-2</v>
      </c>
    </row>
    <row r="50" spans="4:24" x14ac:dyDescent="0.2">
      <c r="D50" s="13">
        <v>48</v>
      </c>
      <c r="E50" s="52">
        <v>51.429425720749599</v>
      </c>
      <c r="F50" s="20">
        <v>235301.16384861796</v>
      </c>
      <c r="G50" s="38">
        <f t="shared" si="4"/>
        <v>413015.32946527033</v>
      </c>
      <c r="H50" s="17">
        <v>0.96124960218430056</v>
      </c>
      <c r="I50" s="21">
        <v>83178.665923195498</v>
      </c>
      <c r="J50" s="46">
        <f t="shared" si="9"/>
        <v>0.83178665923195494</v>
      </c>
      <c r="K50" s="21">
        <v>-4042529.8567994107</v>
      </c>
      <c r="L50" s="35">
        <f>MAX(E50-$B$6,0)</f>
        <v>1.4294257207495988</v>
      </c>
      <c r="M50" s="35">
        <f>E50*I50+K50*(1)</f>
        <v>235301.16384861805</v>
      </c>
      <c r="N50" s="55">
        <f t="shared" si="6"/>
        <v>2.8187488065529027E-2</v>
      </c>
      <c r="O50" s="55">
        <f>($B$5-0+$B$4^2/2)*($B$3*($B$8-D50)/$B$8)</f>
        <v>6.5000000000000008E-4</v>
      </c>
      <c r="P50" s="55">
        <f>$B$4*SQRT($B$3*($B$8-D50)/$B$8)</f>
        <v>0.03</v>
      </c>
      <c r="Q50" s="55">
        <f t="shared" si="7"/>
        <v>0.961249602184301</v>
      </c>
      <c r="R50" s="35">
        <f>H50-$B$4*SQRT($B$3)</f>
        <v>0.81124960218430053</v>
      </c>
      <c r="S50" s="35">
        <f>_xlfn.NORM.DIST(H50,0,1,TRUE)</f>
        <v>0.83178665923195494</v>
      </c>
      <c r="T50" s="35">
        <f t="shared" si="10"/>
        <v>0.79138882716279868</v>
      </c>
      <c r="U50" s="42">
        <f>E50*EXP(0*$B$3)*S50-$B$6*EXP(-$B$5*$B$3)*T50</f>
        <v>3.4062222604480112</v>
      </c>
      <c r="V50" s="44">
        <f t="shared" si="3"/>
        <v>340622.22604480112</v>
      </c>
      <c r="W50" s="45">
        <f>F50-V50</f>
        <v>-105321.06219618316</v>
      </c>
      <c r="X50" s="28">
        <v>-3.6526425363974291E-4</v>
      </c>
    </row>
    <row r="51" spans="4:24" x14ac:dyDescent="0.2">
      <c r="D51" s="13">
        <v>49</v>
      </c>
      <c r="E51" s="52">
        <v>53.570821436089929</v>
      </c>
      <c r="F51" s="20">
        <v>413015.32946527033</v>
      </c>
      <c r="G51" s="38">
        <f t="shared" si="4"/>
        <v>496180.84746273205</v>
      </c>
      <c r="H51" s="17">
        <v>3.2671415441876999</v>
      </c>
      <c r="I51" s="21">
        <v>99945.680325866255</v>
      </c>
      <c r="J51" s="46">
        <f t="shared" si="9"/>
        <v>0.99945680325866271</v>
      </c>
      <c r="K51" s="21">
        <v>-4941156.8645802373</v>
      </c>
      <c r="L51" s="35">
        <f>MAX(E51-$B$6,0)</f>
        <v>3.5708214360899291</v>
      </c>
      <c r="M51" s="35">
        <f>E51*I51+K51*(1)</f>
        <v>413015.32946527004</v>
      </c>
      <c r="N51" s="55">
        <f t="shared" si="6"/>
        <v>6.8981538229742415E-2</v>
      </c>
      <c r="O51" s="55">
        <f>($B$5-0+$B$4^2/2)*($B$3*($B$8-D51)/$B$8)</f>
        <v>3.2500000000000004E-4</v>
      </c>
      <c r="P51" s="55">
        <f>$B$4*SQRT($B$3*($B$8-D51)/$B$8)</f>
        <v>2.1213203435596423E-2</v>
      </c>
      <c r="Q51" s="55">
        <f t="shared" si="7"/>
        <v>3.2671415441877047</v>
      </c>
      <c r="R51" s="35">
        <f>H51-$B$4*SQRT($B$3)</f>
        <v>3.1171415441877</v>
      </c>
      <c r="S51" s="35">
        <f>_xlfn.NORM.DIST(H51,0,1,TRUE)</f>
        <v>0.99945680325866271</v>
      </c>
      <c r="T51" s="35">
        <f t="shared" si="10"/>
        <v>0.99908693064088161</v>
      </c>
      <c r="U51" s="42">
        <f>E51*EXP(0*$B$3)*S51-$B$6*EXP(-$B$5*$B$3)*T51</f>
        <v>3.836523751155525</v>
      </c>
      <c r="V51" s="44">
        <f t="shared" si="3"/>
        <v>383652.37511555251</v>
      </c>
      <c r="W51" s="45">
        <f>F51-V51</f>
        <v>29362.954349717824</v>
      </c>
      <c r="X51" s="28">
        <v>4.0794050164213273E-2</v>
      </c>
    </row>
    <row r="52" spans="4:24" x14ac:dyDescent="0.2">
      <c r="D52" s="13">
        <v>50</v>
      </c>
      <c r="E52" s="52">
        <v>54.407872703516006</v>
      </c>
      <c r="F52" s="25">
        <v>496180.847462732</v>
      </c>
      <c r="G52" s="25"/>
      <c r="H52" s="26" t="e">
        <f>#REF!</f>
        <v>#REF!</v>
      </c>
      <c r="I52" s="21">
        <v>99945.680325866255</v>
      </c>
      <c r="J52" s="46" t="e">
        <f t="shared" si="9"/>
        <v>#REF!</v>
      </c>
      <c r="K52" s="27"/>
      <c r="L52" s="35">
        <f>MAX(E52-$B$6,0)</f>
        <v>4.4078727035160057</v>
      </c>
      <c r="M52" s="35">
        <f>E52*I52+K52*(1)</f>
        <v>5437831.8524360349</v>
      </c>
      <c r="N52" s="55">
        <f t="shared" si="6"/>
        <v>8.4485856777625823E-2</v>
      </c>
      <c r="O52" s="55">
        <f>($B$5-0+$B$4^2/2)*($B$3*($B$8-D52)/$B$8)</f>
        <v>0</v>
      </c>
      <c r="P52" s="55">
        <f>$B$4*SQRT($B$3*($B$8-D52)/$B$8)</f>
        <v>0</v>
      </c>
      <c r="Q52" s="55" t="e">
        <f t="shared" si="7"/>
        <v>#DIV/0!</v>
      </c>
      <c r="R52" s="35" t="e">
        <f>H52-$B$4*SQRT($B$3)</f>
        <v>#REF!</v>
      </c>
      <c r="S52" s="35" t="e">
        <f>_xlfn.NORM.DIST(H52,0,1,TRUE)</f>
        <v>#REF!</v>
      </c>
      <c r="T52" s="35" t="e">
        <f t="shared" si="10"/>
        <v>#REF!</v>
      </c>
      <c r="U52" s="42" t="e">
        <f>E52*EXP(0*$B$3)*S52-$B$6*EXP(-$B$5*$B$3)*T52</f>
        <v>#REF!</v>
      </c>
      <c r="V52" s="44" t="e">
        <f t="shared" si="3"/>
        <v>#REF!</v>
      </c>
      <c r="W52" s="45" t="e">
        <f>F52-V52</f>
        <v>#REF!</v>
      </c>
      <c r="X52" s="28">
        <v>1.5504318547883592E-2</v>
      </c>
    </row>
    <row r="53" spans="4:24" x14ac:dyDescent="0.2">
      <c r="D53" s="13"/>
      <c r="E53" s="53"/>
      <c r="F53" s="37"/>
      <c r="G53" s="37"/>
      <c r="H53" s="27"/>
      <c r="I53" s="27"/>
      <c r="J53" s="27"/>
      <c r="K53" s="27"/>
      <c r="L53" s="35">
        <f>L52*B7</f>
        <v>440787.27035160054</v>
      </c>
      <c r="U53" s="42"/>
      <c r="X53" s="36"/>
    </row>
    <row r="54" spans="4:24" x14ac:dyDescent="0.2">
      <c r="L54" s="40">
        <f>F52-L53</f>
        <v>55393.577111131453</v>
      </c>
      <c r="U54" s="35"/>
    </row>
    <row r="55" spans="4:24" x14ac:dyDescent="0.2">
      <c r="U55" s="35"/>
    </row>
    <row r="56" spans="4:24" x14ac:dyDescent="0.2">
      <c r="U56" s="35"/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BA76-0296-AF4C-93A0-89D203F6E981}">
  <dimension ref="A1:W56"/>
  <sheetViews>
    <sheetView showGridLines="0" workbookViewId="0">
      <pane ySplit="11" topLeftCell="A37" activePane="bottomLeft" state="frozen"/>
      <selection pane="bottomLeft" activeCell="J53" sqref="J53"/>
    </sheetView>
  </sheetViews>
  <sheetFormatPr baseColWidth="10" defaultColWidth="8.83203125" defaultRowHeight="15" x14ac:dyDescent="0.2"/>
  <cols>
    <col min="1" max="1" width="20.83203125" bestFit="1" customWidth="1"/>
    <col min="2" max="2" width="14.5" customWidth="1"/>
    <col min="5" max="5" width="10.5" bestFit="1" customWidth="1"/>
    <col min="6" max="6" width="14.5" bestFit="1" customWidth="1"/>
    <col min="7" max="7" width="14.5" customWidth="1"/>
    <col min="8" max="8" width="12.5" style="54" customWidth="1"/>
    <col min="9" max="9" width="20.83203125" customWidth="1"/>
    <col min="10" max="10" width="17.83203125" customWidth="1"/>
    <col min="11" max="11" width="9.6640625" customWidth="1"/>
    <col min="12" max="14" width="13" customWidth="1"/>
    <col min="15" max="17" width="9.6640625" customWidth="1"/>
    <col min="18" max="18" width="10.5" customWidth="1"/>
    <col min="19" max="19" width="19.6640625" customWidth="1"/>
    <col min="20" max="20" width="9.1640625" bestFit="1" customWidth="1"/>
    <col min="22" max="22" width="18.5" bestFit="1" customWidth="1"/>
    <col min="23" max="23" width="18" bestFit="1" customWidth="1"/>
  </cols>
  <sheetData>
    <row r="1" spans="1:23" ht="16" thickBot="1" x14ac:dyDescent="0.25">
      <c r="A1" s="47" t="s">
        <v>5</v>
      </c>
      <c r="B1" s="48"/>
      <c r="D1" s="14" t="s">
        <v>10</v>
      </c>
      <c r="E1" s="15" t="s">
        <v>7</v>
      </c>
      <c r="F1" s="15" t="s">
        <v>12</v>
      </c>
      <c r="G1" s="15" t="s">
        <v>41</v>
      </c>
      <c r="H1" s="50" t="s">
        <v>40</v>
      </c>
      <c r="I1" s="16" t="s">
        <v>9</v>
      </c>
      <c r="J1" s="34" t="s">
        <v>45</v>
      </c>
      <c r="K1" s="34" t="s">
        <v>42</v>
      </c>
      <c r="L1" s="34" t="s">
        <v>44</v>
      </c>
      <c r="M1" s="34" t="s">
        <v>43</v>
      </c>
      <c r="N1" s="34" t="s">
        <v>38</v>
      </c>
      <c r="O1" s="34" t="s">
        <v>34</v>
      </c>
      <c r="P1" s="34" t="s">
        <v>35</v>
      </c>
      <c r="Q1" s="34" t="s">
        <v>36</v>
      </c>
      <c r="R1" s="34" t="s">
        <v>33</v>
      </c>
      <c r="S1" s="34" t="s">
        <v>37</v>
      </c>
      <c r="T1" s="34" t="s">
        <v>39</v>
      </c>
      <c r="V1" s="14" t="s">
        <v>19</v>
      </c>
      <c r="W1" s="29" t="s">
        <v>18</v>
      </c>
    </row>
    <row r="2" spans="1:23" ht="16" thickBot="1" x14ac:dyDescent="0.25">
      <c r="A2" s="1" t="s">
        <v>0</v>
      </c>
      <c r="B2" s="2">
        <v>50</v>
      </c>
      <c r="D2" s="13">
        <v>0</v>
      </c>
      <c r="E2" s="19">
        <v>50</v>
      </c>
      <c r="F2" s="38">
        <v>310815.121620644</v>
      </c>
      <c r="G2" s="38">
        <f>F2+H2*(E3-E2)+(F2-H2*E2)*(EXP($B$5*($B$3/$B$8))-1)</f>
        <v>283810.38376280881</v>
      </c>
      <c r="H2" s="51">
        <f>EXP(0*$B$3)*P2*$B$7</f>
        <v>54313.435898599892</v>
      </c>
      <c r="I2" s="21">
        <f>F2-H2*E2</f>
        <v>-2404856.6733093509</v>
      </c>
      <c r="J2" s="35">
        <f>MAX(E2-$B$6,0)*$B$7</f>
        <v>0</v>
      </c>
      <c r="K2" s="55">
        <f>LN(E2/$B$6)</f>
        <v>0</v>
      </c>
      <c r="L2" s="55">
        <f>($B$5-0+$B$4^2/2)*($B$3*($B$8-D2)/$B$8)</f>
        <v>1.6250000000000001E-2</v>
      </c>
      <c r="M2" s="55">
        <f>$B$4*SQRT($B$3*($B$8-D2)/$B$8)</f>
        <v>0.15</v>
      </c>
      <c r="N2" s="55">
        <f>(K2+L2)/M2</f>
        <v>0.10833333333333334</v>
      </c>
      <c r="O2" s="35">
        <f>N2-M2</f>
        <v>-4.1666666666666657E-2</v>
      </c>
      <c r="P2" s="35">
        <f>_xlfn.NORM.DIST(N2,0,1,TRUE)</f>
        <v>0.54313435898599893</v>
      </c>
      <c r="Q2" s="35">
        <f>_xlfn.NORM.DIST(O2,0,1,TRUE)</f>
        <v>0.48338221350963662</v>
      </c>
      <c r="R2" s="42">
        <f>E2*EXP(0*$B$3)*P2-$B$6*EXP(-$B$5*$B$3)*Q2</f>
        <v>3.1081512162064442</v>
      </c>
      <c r="S2" s="35">
        <f>R2*$B$7</f>
        <v>310815.12162064441</v>
      </c>
      <c r="T2" s="43">
        <f>F2-S2</f>
        <v>0</v>
      </c>
      <c r="U2" s="14" t="s">
        <v>17</v>
      </c>
      <c r="V2" s="30">
        <v>0.33794342711050401</v>
      </c>
      <c r="W2" s="31">
        <v>0.24901388231924659</v>
      </c>
    </row>
    <row r="3" spans="1:23" x14ac:dyDescent="0.2">
      <c r="A3" s="3" t="s">
        <v>1</v>
      </c>
      <c r="B3" s="4">
        <v>0.25</v>
      </c>
      <c r="D3" s="13">
        <v>1</v>
      </c>
      <c r="E3" s="18">
        <v>49.50722616378409</v>
      </c>
      <c r="F3" s="20">
        <f>G2</f>
        <v>283810.38376280881</v>
      </c>
      <c r="G3" s="38">
        <f>F3+H3*(E4-E3)+(F3-H3*E3)*(EXP($B$5*($B$3/$B$8))-1)</f>
        <v>206085.05472802927</v>
      </c>
      <c r="H3" s="51">
        <f t="shared" ref="H3:H12" si="0">EXP(0*$B$3)*P3*$B$7</f>
        <v>51617.071438930681</v>
      </c>
      <c r="I3" s="21">
        <f>F3-H3*E3</f>
        <v>-2271607.6458765324</v>
      </c>
      <c r="J3" s="35">
        <f t="shared" ref="J3:J52" si="1">MAX(E3-$B$6,0)*$B$7</f>
        <v>0</v>
      </c>
      <c r="K3" s="55">
        <f>LN(E3/$B$6)</f>
        <v>-9.9043634012489622E-3</v>
      </c>
      <c r="L3" s="55">
        <f>($B$5-0+$B$4^2/2)*($B$3*($B$8-D3)/$B$8)</f>
        <v>1.5925000000000002E-2</v>
      </c>
      <c r="M3" s="55">
        <f>$B$4*SQRT($B$3*($B$8-D3)/$B$8)</f>
        <v>0.14849242404917498</v>
      </c>
      <c r="N3" s="55">
        <f t="shared" ref="N3:N52" si="2">(K3+L3)/M3</f>
        <v>4.0545075867016868E-2</v>
      </c>
      <c r="O3" s="35">
        <f t="shared" ref="O3:O51" si="3">N3-M3</f>
        <v>-0.10794734818215812</v>
      </c>
      <c r="P3" s="35">
        <f t="shared" ref="P3:P52" si="4">_xlfn.NORM.DIST(N3,0,1,TRUE)</f>
        <v>0.51617071438930684</v>
      </c>
      <c r="Q3" s="35">
        <f>_xlfn.NORM.DIST(O3,0,1,TRUE)</f>
        <v>0.45701872905607416</v>
      </c>
      <c r="R3" s="42">
        <f>E3*EXP(0*$B$3)*P3-$B$6*EXP(-$B$5*$B$3)*Q3</f>
        <v>2.8172133646147586</v>
      </c>
      <c r="S3" s="44">
        <f t="shared" ref="S3:S52" si="5">R3*$B$7</f>
        <v>281721.33646147588</v>
      </c>
      <c r="T3" s="45">
        <f>F3-S3</f>
        <v>2089.047301332932</v>
      </c>
      <c r="U3" s="28">
        <v>-9.9043634012489605E-3</v>
      </c>
    </row>
    <row r="4" spans="1:23" x14ac:dyDescent="0.2">
      <c r="A4" s="3" t="s">
        <v>2</v>
      </c>
      <c r="B4" s="5">
        <v>0.3</v>
      </c>
      <c r="D4" s="13">
        <v>2</v>
      </c>
      <c r="E4" s="18">
        <v>48.005820625822395</v>
      </c>
      <c r="F4" s="20">
        <f t="shared" ref="F4:F52" si="6">G3</f>
        <v>206085.05472802927</v>
      </c>
      <c r="G4" s="38">
        <f>F4+H4*(E5-E4)+(F4-H4*E4)*(EXP($B$5*($B$3/$B$8))-1)</f>
        <v>195509.68085697369</v>
      </c>
      <c r="H4" s="51">
        <f t="shared" si="0"/>
        <v>43219.488052256107</v>
      </c>
      <c r="I4" s="21">
        <f>F4-H4*E4</f>
        <v>-1868701.9362484515</v>
      </c>
      <c r="J4" s="35">
        <f t="shared" si="1"/>
        <v>0</v>
      </c>
      <c r="K4" s="55">
        <f>LN(E4/$B$6)</f>
        <v>-4.070073883405647E-2</v>
      </c>
      <c r="L4" s="55">
        <f>($B$5-0+$B$4^2/2)*($B$3*($B$8-D4)/$B$8)</f>
        <v>1.5599999999999999E-2</v>
      </c>
      <c r="M4" s="55">
        <f>$B$4*SQRT($B$3*($B$8-D4)/$B$8)</f>
        <v>0.14696938456699069</v>
      </c>
      <c r="N4" s="55">
        <f t="shared" si="2"/>
        <v>-0.17078889530639088</v>
      </c>
      <c r="O4" s="35">
        <f t="shared" si="3"/>
        <v>-0.31775827987338157</v>
      </c>
      <c r="P4" s="35">
        <f t="shared" si="4"/>
        <v>0.43219488052256105</v>
      </c>
      <c r="Q4" s="35">
        <f t="shared" ref="Q4:Q26" si="7">_xlfn.NORM.DIST(O4,0,1,TRUE)</f>
        <v>0.37533414975590179</v>
      </c>
      <c r="R4" s="42">
        <f>E4*EXP(0*$B$3)*P4-$B$6*EXP(-$B$5*$B$3)*Q4</f>
        <v>2.0747617660499387</v>
      </c>
      <c r="S4" s="44">
        <f t="shared" si="5"/>
        <v>207476.17660499387</v>
      </c>
      <c r="T4" s="45">
        <f>F4-S4</f>
        <v>-1391.1218769646075</v>
      </c>
      <c r="U4" s="28">
        <v>-3.0796375432807398E-2</v>
      </c>
    </row>
    <row r="5" spans="1:23" x14ac:dyDescent="0.2">
      <c r="A5" s="3" t="s">
        <v>3</v>
      </c>
      <c r="B5" s="6">
        <v>0.02</v>
      </c>
      <c r="D5" s="13">
        <v>3</v>
      </c>
      <c r="E5" s="18">
        <v>47.765454652004081</v>
      </c>
      <c r="F5" s="20">
        <f t="shared" si="6"/>
        <v>195509.68085697369</v>
      </c>
      <c r="G5" s="38">
        <f>F5+H5*(E6-E5)+(F5-H5*E5)*(EXP($B$5*($B$3/$B$8))-1)</f>
        <v>202867.09885376634</v>
      </c>
      <c r="H5" s="51">
        <f t="shared" si="0"/>
        <v>41708.890686760271</v>
      </c>
      <c r="I5" s="21">
        <f>F5-H5*E5</f>
        <v>-1796734.4458268695</v>
      </c>
      <c r="J5" s="35">
        <f t="shared" si="1"/>
        <v>0</v>
      </c>
      <c r="K5" s="55">
        <f>LN(E5/$B$6)</f>
        <v>-4.5720333233646632E-2</v>
      </c>
      <c r="L5" s="55">
        <f>($B$5-0+$B$4^2/2)*($B$3*($B$8-D5)/$B$8)</f>
        <v>1.5275E-2</v>
      </c>
      <c r="M5" s="55">
        <f>$B$4*SQRT($B$3*($B$8-D5)/$B$8)</f>
        <v>0.14543039572248986</v>
      </c>
      <c r="N5" s="55">
        <f t="shared" si="2"/>
        <v>-0.20934642364408046</v>
      </c>
      <c r="O5" s="35">
        <f t="shared" si="3"/>
        <v>-0.35477681936657035</v>
      </c>
      <c r="P5" s="35">
        <f t="shared" si="4"/>
        <v>0.41708890686760269</v>
      </c>
      <c r="Q5" s="35">
        <f t="shared" si="7"/>
        <v>0.3613783978327606</v>
      </c>
      <c r="R5" s="42">
        <f>E5*EXP(0*$B$3)*P5-$B$6*EXP(-$B$5*$B$3)*Q5</f>
        <v>1.9436404891256984</v>
      </c>
      <c r="S5" s="44">
        <f t="shared" si="5"/>
        <v>194364.04891256985</v>
      </c>
      <c r="T5" s="45">
        <f>F5-S5</f>
        <v>1145.6319444038381</v>
      </c>
      <c r="U5" s="28">
        <v>-5.0195943995902E-3</v>
      </c>
    </row>
    <row r="6" spans="1:23" x14ac:dyDescent="0.2">
      <c r="A6" s="7" t="s">
        <v>4</v>
      </c>
      <c r="B6" s="8">
        <v>50</v>
      </c>
      <c r="D6" s="13">
        <v>4</v>
      </c>
      <c r="E6" s="18">
        <v>47.946161937698918</v>
      </c>
      <c r="F6" s="20">
        <f t="shared" si="6"/>
        <v>202867.09885376634</v>
      </c>
      <c r="G6" s="38">
        <f>F6+H6*(E7-E6)+(F6-H6*E6)*(EXP($B$5*($B$3/$B$8))-1)</f>
        <v>233712.93500371528</v>
      </c>
      <c r="H6" s="51">
        <f t="shared" si="0"/>
        <v>42558.609377422094</v>
      </c>
      <c r="I6" s="21">
        <f>F6-H6*E6</f>
        <v>-1837654.878199385</v>
      </c>
      <c r="J6" s="35">
        <f t="shared" si="1"/>
        <v>0</v>
      </c>
      <c r="K6" s="55">
        <f>LN(E6/$B$6)</f>
        <v>-4.1944250311718827E-2</v>
      </c>
      <c r="L6" s="55">
        <f>($B$5-0+$B$4^2/2)*($B$3*($B$8-D6)/$B$8)</f>
        <v>1.4950000000000001E-2</v>
      </c>
      <c r="M6" s="55">
        <f>$B$4*SQRT($B$3*($B$8-D6)/$B$8)</f>
        <v>0.14387494569938158</v>
      </c>
      <c r="N6" s="55">
        <f t="shared" si="2"/>
        <v>-0.18762300955526862</v>
      </c>
      <c r="O6" s="35">
        <f t="shared" si="3"/>
        <v>-0.3314979552546502</v>
      </c>
      <c r="P6" s="35">
        <f t="shared" si="4"/>
        <v>0.42558609377422096</v>
      </c>
      <c r="Q6" s="35">
        <f>_xlfn.NORM.DIST(O6,0,1,TRUE)</f>
        <v>0.37013419261561903</v>
      </c>
      <c r="R6" s="42">
        <f>E6*EXP(0*$B$3)*P6-$B$6*EXP(-$B$5*$B$3)*Q6</f>
        <v>1.9908127391090709</v>
      </c>
      <c r="S6" s="44">
        <f t="shared" si="5"/>
        <v>199081.2739109071</v>
      </c>
      <c r="T6" s="45">
        <f>F6-S6</f>
        <v>3785.8249428592389</v>
      </c>
      <c r="U6" s="28">
        <v>3.7760829219278444E-3</v>
      </c>
    </row>
    <row r="7" spans="1:23" ht="16" thickBot="1" x14ac:dyDescent="0.25">
      <c r="A7" s="3" t="s">
        <v>13</v>
      </c>
      <c r="B7" s="23">
        <v>100000</v>
      </c>
      <c r="D7" s="13">
        <v>5</v>
      </c>
      <c r="E7" s="18">
        <v>48.675264962451678</v>
      </c>
      <c r="F7" s="20">
        <f t="shared" si="6"/>
        <v>233712.93500371528</v>
      </c>
      <c r="G7" s="38">
        <f>F7+H7*(E8-E7)+(F7-H7*E7)*(EXP($B$5*($B$3/$B$8))-1)</f>
        <v>243003.28093828098</v>
      </c>
      <c r="H7" s="51">
        <f t="shared" si="0"/>
        <v>46576.39439598348</v>
      </c>
      <c r="I7" s="21">
        <f>F7-H7*E7</f>
        <v>-2033405.4032164302</v>
      </c>
      <c r="J7" s="35">
        <f t="shared" si="1"/>
        <v>0</v>
      </c>
      <c r="K7" s="55">
        <f>LN(E7/$B$6)</f>
        <v>-2.6852010682866422E-2</v>
      </c>
      <c r="L7" s="55">
        <f>($B$5-0+$B$4^2/2)*($B$3*($B$8-D7)/$B$8)</f>
        <v>1.4625000000000001E-2</v>
      </c>
      <c r="M7" s="55">
        <f>$B$4*SQRT($B$3*($B$8-D7)/$B$8)</f>
        <v>0.14230249470757705</v>
      </c>
      <c r="N7" s="55">
        <f t="shared" si="2"/>
        <v>-8.5922672740152459E-2</v>
      </c>
      <c r="O7" s="35">
        <f t="shared" si="3"/>
        <v>-0.22822516744772953</v>
      </c>
      <c r="P7" s="35">
        <f t="shared" si="4"/>
        <v>0.46576394395983478</v>
      </c>
      <c r="Q7" s="35">
        <f t="shared" si="7"/>
        <v>0.40973559844156021</v>
      </c>
      <c r="R7" s="42">
        <f>E7*EXP(0*$B$3)*P7-$B$6*EXP(-$B$5*$B$3)*Q7</f>
        <v>2.2865817012597418</v>
      </c>
      <c r="S7" s="44">
        <f t="shared" si="5"/>
        <v>228658.17012597417</v>
      </c>
      <c r="T7" s="45">
        <f>F7-S7</f>
        <v>5054.7648777411086</v>
      </c>
      <c r="U7" s="28">
        <v>1.5092239628852483E-2</v>
      </c>
    </row>
    <row r="8" spans="1:23" ht="16" thickBot="1" x14ac:dyDescent="0.25">
      <c r="A8" s="24" t="s">
        <v>16</v>
      </c>
      <c r="B8" s="11">
        <v>50</v>
      </c>
      <c r="D8" s="13">
        <v>6</v>
      </c>
      <c r="E8" s="18">
        <v>48.879095610258801</v>
      </c>
      <c r="F8" s="20">
        <f t="shared" si="6"/>
        <v>243003.28093828098</v>
      </c>
      <c r="G8" s="38">
        <f>F8+H8*(E9-E8)+(F8-H8*E8)*(EXP($B$5*($B$3/$B$8))-1)</f>
        <v>261861.85118073181</v>
      </c>
      <c r="H8" s="51">
        <f t="shared" si="0"/>
        <v>47627.466621857602</v>
      </c>
      <c r="I8" s="21">
        <f>F8-H8*E8</f>
        <v>-2084984.2137459067</v>
      </c>
      <c r="J8" s="35">
        <f t="shared" si="1"/>
        <v>0</v>
      </c>
      <c r="K8" s="55">
        <f>LN(E8/$B$6)</f>
        <v>-2.2673192981089406E-2</v>
      </c>
      <c r="L8" s="55">
        <f>($B$5-0+$B$4^2/2)*($B$3*($B$8-D8)/$B$8)</f>
        <v>1.43E-2</v>
      </c>
      <c r="M8" s="55">
        <f>$B$4*SQRT($B$3*($B$8-D8)/$B$8)</f>
        <v>0.14071247279470289</v>
      </c>
      <c r="N8" s="55">
        <f t="shared" si="2"/>
        <v>-5.9505691391734346E-2</v>
      </c>
      <c r="O8" s="35">
        <f t="shared" si="3"/>
        <v>-0.20021816418643723</v>
      </c>
      <c r="P8" s="35">
        <f t="shared" si="4"/>
        <v>0.476274666218576</v>
      </c>
      <c r="Q8" s="35">
        <f t="shared" si="7"/>
        <v>0.42065498091154491</v>
      </c>
      <c r="R8" s="42">
        <f>E8*EXP(0*$B$3)*P8-$B$6*EXP(-$B$5*$B$3)*Q8</f>
        <v>2.3520271747645367</v>
      </c>
      <c r="S8" s="44">
        <f t="shared" si="5"/>
        <v>235202.71747645366</v>
      </c>
      <c r="T8" s="45">
        <f>F8-S8</f>
        <v>7800.563461827318</v>
      </c>
      <c r="U8" s="28">
        <v>4.1788177017770354E-3</v>
      </c>
    </row>
    <row r="9" spans="1:23" x14ac:dyDescent="0.2">
      <c r="A9" s="10" t="s">
        <v>6</v>
      </c>
      <c r="B9" s="12">
        <v>0.108333333333333</v>
      </c>
      <c r="D9" s="13">
        <v>7</v>
      </c>
      <c r="E9" s="18">
        <v>49.279433491769041</v>
      </c>
      <c r="F9" s="20">
        <f t="shared" si="6"/>
        <v>261861.85118073181</v>
      </c>
      <c r="G9" s="38">
        <f>F9+H9*(E10-E9)+(F9-H9*E9)*(EXP($B$5*($B$3/$B$8))-1)</f>
        <v>307052.03483315522</v>
      </c>
      <c r="H9" s="51">
        <f t="shared" si="0"/>
        <v>49844.792820717557</v>
      </c>
      <c r="I9" s="21">
        <f>F9-H9*E9</f>
        <v>-2194461.301538826</v>
      </c>
      <c r="J9" s="35">
        <f t="shared" si="1"/>
        <v>0</v>
      </c>
      <c r="K9" s="55">
        <f>LN(E9/$B$6)</f>
        <v>-1.4516181971696405E-2</v>
      </c>
      <c r="L9" s="55">
        <f>($B$5-0+$B$4^2/2)*($B$3*($B$8-D9)/$B$8)</f>
        <v>1.3975E-2</v>
      </c>
      <c r="M9" s="55">
        <f>$B$4*SQRT($B$3*($B$8-D9)/$B$8)</f>
        <v>0.13910427743243556</v>
      </c>
      <c r="N9" s="55">
        <f t="shared" si="2"/>
        <v>-3.8904768543818755E-3</v>
      </c>
      <c r="O9" s="35">
        <f t="shared" si="3"/>
        <v>-0.14299475428681743</v>
      </c>
      <c r="P9" s="35">
        <f t="shared" si="4"/>
        <v>0.49844792820717554</v>
      </c>
      <c r="Q9" s="35">
        <f t="shared" si="7"/>
        <v>0.4431471620459021</v>
      </c>
      <c r="R9" s="42">
        <f>E9*EXP(0*$B$3)*P9-$B$6*EXP(-$B$5*$B$3)*Q9</f>
        <v>2.5163837094708548</v>
      </c>
      <c r="S9" s="44">
        <f t="shared" si="5"/>
        <v>251638.37094708547</v>
      </c>
      <c r="T9" s="45">
        <f>F9-S9</f>
        <v>10223.480233646347</v>
      </c>
      <c r="U9" s="28">
        <v>8.1570110093929608E-3</v>
      </c>
    </row>
    <row r="10" spans="1:23" ht="16" thickBot="1" x14ac:dyDescent="0.25">
      <c r="A10" s="9" t="s">
        <v>14</v>
      </c>
      <c r="B10" s="39">
        <f>F2</f>
        <v>310815.121620644</v>
      </c>
      <c r="D10" s="13">
        <v>8</v>
      </c>
      <c r="E10" s="18">
        <v>50.190454246104999</v>
      </c>
      <c r="F10" s="20">
        <f t="shared" si="6"/>
        <v>307052.03483315522</v>
      </c>
      <c r="G10" s="38">
        <f>F10+H10*(E11-E10)+(F10-H10*E10)*(EXP($B$5*($B$3/$B$8))-1)</f>
        <v>294188.09734873718</v>
      </c>
      <c r="H10" s="51">
        <f t="shared" si="0"/>
        <v>55050.744949894935</v>
      </c>
      <c r="I10" s="21">
        <f>F10-H10*E10</f>
        <v>-2455969.8607885423</v>
      </c>
      <c r="J10" s="35">
        <f t="shared" si="1"/>
        <v>19045.424610499849</v>
      </c>
      <c r="K10" s="55">
        <f>LN(E10/$B$6)</f>
        <v>3.8018487278260811E-3</v>
      </c>
      <c r="L10" s="55">
        <f>($B$5-0+$B$4^2/2)*($B$3*($B$8-D10)/$B$8)</f>
        <v>1.3650000000000001E-2</v>
      </c>
      <c r="M10" s="55">
        <f>$B$4*SQRT($B$3*($B$8-D10)/$B$8)</f>
        <v>0.1374772708486752</v>
      </c>
      <c r="N10" s="55">
        <f t="shared" si="2"/>
        <v>0.12694352033679651</v>
      </c>
      <c r="O10" s="35">
        <f t="shared" si="3"/>
        <v>-1.0533750511878687E-2</v>
      </c>
      <c r="P10" s="35">
        <f t="shared" si="4"/>
        <v>0.55050744949894936</v>
      </c>
      <c r="Q10" s="35">
        <f>_xlfn.NORM.DIST(O10,0,1,TRUE)</f>
        <v>0.49579771926386335</v>
      </c>
      <c r="R10" s="42">
        <f>E10*EXP(0*$B$3)*P10-$B$6*EXP(-$B$5*$B$3)*Q10</f>
        <v>2.9639730650762637</v>
      </c>
      <c r="S10" s="44">
        <f t="shared" si="5"/>
        <v>296397.30650762637</v>
      </c>
      <c r="T10" s="45">
        <f>F10-S10</f>
        <v>10654.728325528849</v>
      </c>
      <c r="U10" s="28">
        <v>1.8318030699522477E-2</v>
      </c>
    </row>
    <row r="11" spans="1:23" ht="16" thickBot="1" x14ac:dyDescent="0.25">
      <c r="A11" s="22" t="s">
        <v>15</v>
      </c>
      <c r="B11" s="41">
        <f>J53</f>
        <v>55393.577111130988</v>
      </c>
      <c r="D11" s="13">
        <v>9</v>
      </c>
      <c r="E11" s="18">
        <v>49.961241576420598</v>
      </c>
      <c r="F11" s="20">
        <f t="shared" si="6"/>
        <v>294188.09734873718</v>
      </c>
      <c r="G11" s="38">
        <f>F11+H11*(E12-E11)+(F11-H11*E11)*(EXP($B$5*($B$3/$B$8))-1)</f>
        <v>341305.05878012965</v>
      </c>
      <c r="H11" s="51">
        <f t="shared" si="0"/>
        <v>53680.627469869643</v>
      </c>
      <c r="I11" s="21">
        <f>F11-H11*E11</f>
        <v>-2387762.6996472599</v>
      </c>
      <c r="J11" s="35">
        <f t="shared" si="1"/>
        <v>0</v>
      </c>
      <c r="K11" s="55">
        <f>LN(E11/$B$6)</f>
        <v>-7.7546907002075741E-4</v>
      </c>
      <c r="L11" s="55">
        <f>($B$5-0+$B$4^2/2)*($B$3*($B$8-D11)/$B$8)</f>
        <v>1.3325E-2</v>
      </c>
      <c r="M11" s="55">
        <f>$B$4*SQRT($B$3*($B$8-D11)/$B$8)</f>
        <v>0.13583077707206123</v>
      </c>
      <c r="N11" s="55">
        <f t="shared" si="2"/>
        <v>9.2390923474739747E-2</v>
      </c>
      <c r="O11" s="35">
        <f t="shared" si="3"/>
        <v>-4.3439853597321484E-2</v>
      </c>
      <c r="P11" s="35">
        <f t="shared" si="4"/>
        <v>0.53680627469869646</v>
      </c>
      <c r="Q11" s="35">
        <f t="shared" si="7"/>
        <v>0.48267545454669292</v>
      </c>
      <c r="R11" s="42">
        <f>E11*EXP(0*$B$3)*P11-$B$6*EXP(-$B$5*$B$3)*Q11</f>
        <v>2.8061029362619827</v>
      </c>
      <c r="S11" s="44">
        <f t="shared" si="5"/>
        <v>280610.29362619825</v>
      </c>
      <c r="T11" s="45">
        <f>F11-S11</f>
        <v>13577.803722538927</v>
      </c>
      <c r="U11" s="28">
        <v>-4.5773177978467427E-3</v>
      </c>
    </row>
    <row r="12" spans="1:23" x14ac:dyDescent="0.2">
      <c r="D12" s="13">
        <v>10</v>
      </c>
      <c r="E12" s="18">
        <v>50.843417360732154</v>
      </c>
      <c r="F12" s="20">
        <f t="shared" si="6"/>
        <v>341305.05878012965</v>
      </c>
      <c r="G12" s="38">
        <f>F12+H12*(E13-E12)+(F12-H12*E12)*(EXP($B$5*($B$3/$B$8))-1)</f>
        <v>378026.03990968148</v>
      </c>
      <c r="H12" s="51">
        <f t="shared" si="0"/>
        <v>58767.835492560407</v>
      </c>
      <c r="I12" s="21">
        <f>F12-H12*E12</f>
        <v>-2646652.5285549676</v>
      </c>
      <c r="J12" s="35">
        <f t="shared" si="1"/>
        <v>84341.736073215405</v>
      </c>
      <c r="K12" s="55">
        <f>LN(E12/$B$6)</f>
        <v>1.672765658711407E-2</v>
      </c>
      <c r="L12" s="55">
        <f>($B$5-0+$B$4^2/2)*($B$3*($B$8-D12)/$B$8)</f>
        <v>1.3000000000000001E-2</v>
      </c>
      <c r="M12" s="55">
        <f>$B$4*SQRT($B$3*($B$8-D12)/$B$8)</f>
        <v>0.13416407864998736</v>
      </c>
      <c r="N12" s="55">
        <f t="shared" si="2"/>
        <v>0.2215768698018549</v>
      </c>
      <c r="O12" s="35">
        <f t="shared" si="3"/>
        <v>8.7412791151867536E-2</v>
      </c>
      <c r="P12" s="35">
        <f t="shared" si="4"/>
        <v>0.58767835492560405</v>
      </c>
      <c r="Q12" s="35">
        <f t="shared" si="7"/>
        <v>0.53482829878561133</v>
      </c>
      <c r="R12" s="42">
        <f>E12*EXP(0*$B$3)*P12-$B$6*EXP(-$B$5*$B$3)*Q12</f>
        <v>3.2715342974971797</v>
      </c>
      <c r="S12" s="44">
        <f t="shared" si="5"/>
        <v>327153.42974971799</v>
      </c>
      <c r="T12" s="45">
        <f>F12-S12</f>
        <v>14151.629030411656</v>
      </c>
      <c r="U12" s="28">
        <v>1.7503125657134754E-2</v>
      </c>
    </row>
    <row r="13" spans="1:23" x14ac:dyDescent="0.2">
      <c r="D13" s="13">
        <v>11</v>
      </c>
      <c r="E13" s="18">
        <v>51.472769442634053</v>
      </c>
      <c r="F13" s="20">
        <f t="shared" si="6"/>
        <v>378026.03990968148</v>
      </c>
      <c r="G13" s="38">
        <f>F13+H13*(E14-E13)+(F13-H13*E13)*(EXP($B$5*($B$3/$B$8))-1)</f>
        <v>411931.31078808004</v>
      </c>
      <c r="H13" s="51">
        <f t="shared" ref="H13:H52" si="8">EXP(0*$B$3)*P13*$B$7</f>
        <v>62354.708122503718</v>
      </c>
      <c r="I13" s="21">
        <f>F13-H13*E13</f>
        <v>-2831543.4749426935</v>
      </c>
      <c r="J13" s="35">
        <f t="shared" si="1"/>
        <v>147276.94426340534</v>
      </c>
      <c r="K13" s="55">
        <f>LN(E13/$B$6)</f>
        <v>2.9029913717945693E-2</v>
      </c>
      <c r="L13" s="55">
        <f>($B$5-0+$B$4^2/2)*($B$3*($B$8-D13)/$B$8)</f>
        <v>1.2675000000000001E-2</v>
      </c>
      <c r="M13" s="55">
        <f>$B$4*SQRT($B$3*($B$8-D13)/$B$8)</f>
        <v>0.13247641299491769</v>
      </c>
      <c r="N13" s="55">
        <f t="shared" si="2"/>
        <v>0.31481010675874543</v>
      </c>
      <c r="O13" s="35">
        <f t="shared" si="3"/>
        <v>0.18233369376382774</v>
      </c>
      <c r="P13" s="35">
        <f t="shared" si="4"/>
        <v>0.62354708122503721</v>
      </c>
      <c r="Q13" s="35">
        <f t="shared" si="7"/>
        <v>0.57233957097102595</v>
      </c>
      <c r="R13" s="42">
        <f>E13*EXP(0*$B$3)*P13-$B$6*EXP(-$B$5*$B$3)*Q13</f>
        <v>3.6214443759259183</v>
      </c>
      <c r="S13" s="44">
        <f t="shared" si="5"/>
        <v>362144.4375925918</v>
      </c>
      <c r="T13" s="45">
        <f>F13-S13</f>
        <v>15881.602317089681</v>
      </c>
      <c r="U13" s="28">
        <v>1.2302257130831532E-2</v>
      </c>
    </row>
    <row r="14" spans="1:23" x14ac:dyDescent="0.2">
      <c r="D14" s="13">
        <v>12</v>
      </c>
      <c r="E14" s="18">
        <v>52.021059065238248</v>
      </c>
      <c r="F14" s="20">
        <f t="shared" si="6"/>
        <v>411931.31078808004</v>
      </c>
      <c r="G14" s="38">
        <f>F14+H14*(E15-E14)+(F14-H14*E14)*(EXP($B$5*($B$3/$B$8))-1)</f>
        <v>455934.83329573629</v>
      </c>
      <c r="H14" s="51">
        <f t="shared" si="8"/>
        <v>65448.860681703525</v>
      </c>
      <c r="I14" s="21">
        <f>F14-H14*E14</f>
        <v>-2992787.7364873681</v>
      </c>
      <c r="J14" s="35">
        <f t="shared" si="1"/>
        <v>202105.90652382479</v>
      </c>
      <c r="K14" s="55">
        <f>LN(E14/$B$6)</f>
        <v>3.962561319400771E-2</v>
      </c>
      <c r="L14" s="55">
        <f>($B$5-0+$B$4^2/2)*($B$3*($B$8-D14)/$B$8)</f>
        <v>1.235E-2</v>
      </c>
      <c r="M14" s="55">
        <f>$B$4*SQRT($B$3*($B$8-D14)/$B$8)</f>
        <v>0.1307669683062202</v>
      </c>
      <c r="N14" s="55">
        <f t="shared" si="2"/>
        <v>0.39746744814252438</v>
      </c>
      <c r="O14" s="35">
        <f t="shared" si="3"/>
        <v>0.26670047983630418</v>
      </c>
      <c r="P14" s="35">
        <f t="shared" si="4"/>
        <v>0.65448860681703525</v>
      </c>
      <c r="Q14" s="35">
        <f t="shared" si="7"/>
        <v>0.60515010778004286</v>
      </c>
      <c r="R14" s="42">
        <f>E14*EXP(0*$B$3)*P14-$B$6*EXP(-$B$5*$B$3)*Q14</f>
        <v>3.9405950214575114</v>
      </c>
      <c r="S14" s="44">
        <f t="shared" si="5"/>
        <v>394059.50214575115</v>
      </c>
      <c r="T14" s="45">
        <f>F14-S14</f>
        <v>17871.808642328891</v>
      </c>
      <c r="U14" s="28">
        <v>1.0595699476062034E-2</v>
      </c>
    </row>
    <row r="15" spans="1:23" x14ac:dyDescent="0.2">
      <c r="D15" s="13">
        <v>13</v>
      </c>
      <c r="E15" s="18">
        <v>52.697966436646894</v>
      </c>
      <c r="F15" s="20">
        <f t="shared" si="6"/>
        <v>455934.83329573629</v>
      </c>
      <c r="G15" s="38">
        <f>F15+H15*(E16-E15)+(F15-H15*E15)*(EXP($B$5*($B$3/$B$8))-1)</f>
        <v>388563.51995416236</v>
      </c>
      <c r="H15" s="51">
        <f t="shared" si="8"/>
        <v>69163.002914020282</v>
      </c>
      <c r="I15" s="21">
        <f>F15-H15*E15</f>
        <v>-3188814.7729250155</v>
      </c>
      <c r="J15" s="35">
        <f t="shared" si="1"/>
        <v>269796.64366468939</v>
      </c>
      <c r="K15" s="55">
        <f>LN(E15/$B$6)</f>
        <v>5.2553861834745148E-2</v>
      </c>
      <c r="L15" s="55">
        <f>($B$5-0+$B$4^2/2)*($B$3*($B$8-D15)/$B$8)</f>
        <v>1.2025000000000001E-2</v>
      </c>
      <c r="M15" s="55">
        <f>$B$4*SQRT($B$3*($B$8-D15)/$B$8)</f>
        <v>0.1290348790056394</v>
      </c>
      <c r="N15" s="55">
        <f t="shared" si="2"/>
        <v>0.50047601340349823</v>
      </c>
      <c r="O15" s="35">
        <f t="shared" si="3"/>
        <v>0.37144113439785886</v>
      </c>
      <c r="P15" s="35">
        <f t="shared" si="4"/>
        <v>0.69163002914020277</v>
      </c>
      <c r="Q15" s="35">
        <f t="shared" si="7"/>
        <v>0.6448455036973384</v>
      </c>
      <c r="R15" s="42">
        <f>E15*EXP(0*$B$3)*P15-$B$6*EXP(-$B$5*$B$3)*Q15</f>
        <v>4.366029895700386</v>
      </c>
      <c r="S15" s="44">
        <f t="shared" si="5"/>
        <v>436602.98957003863</v>
      </c>
      <c r="T15" s="45">
        <f>F15-S15</f>
        <v>19331.843725697661</v>
      </c>
      <c r="U15" s="28">
        <v>1.2928248640737468E-2</v>
      </c>
    </row>
    <row r="16" spans="1:23" x14ac:dyDescent="0.2">
      <c r="D16" s="13">
        <v>14</v>
      </c>
      <c r="E16" s="18">
        <v>51.728482563845247</v>
      </c>
      <c r="F16" s="20">
        <f t="shared" si="6"/>
        <v>388563.51995416236</v>
      </c>
      <c r="G16" s="38">
        <f>F16+H16*(E17-E16)+(F16-H16*E16)*(EXP($B$5*($B$3/$B$8))-1)</f>
        <v>441023.30595365481</v>
      </c>
      <c r="H16" s="51">
        <f t="shared" si="8"/>
        <v>64017.983883718691</v>
      </c>
      <c r="I16" s="21">
        <f>F16-H16*E16</f>
        <v>-2922989.6431473061</v>
      </c>
      <c r="J16" s="35">
        <f t="shared" si="1"/>
        <v>172848.25638452475</v>
      </c>
      <c r="K16" s="55">
        <f>LN(E16/$B$6)</f>
        <v>3.3985544382536613E-2</v>
      </c>
      <c r="L16" s="55">
        <f>($B$5-0+$B$4^2/2)*($B$3*($B$8-D16)/$B$8)</f>
        <v>1.17E-2</v>
      </c>
      <c r="M16" s="55">
        <f>$B$4*SQRT($B$3*($B$8-D16)/$B$8)</f>
        <v>0.12727922061357855</v>
      </c>
      <c r="N16" s="55">
        <f t="shared" si="2"/>
        <v>0.35893953594545142</v>
      </c>
      <c r="O16" s="35">
        <f t="shared" si="3"/>
        <v>0.23166031533187287</v>
      </c>
      <c r="P16" s="35">
        <f t="shared" si="4"/>
        <v>0.64017983883718688</v>
      </c>
      <c r="Q16" s="35">
        <f t="shared" si="7"/>
        <v>0.59159907165930381</v>
      </c>
      <c r="R16" s="42">
        <f>E16*EXP(0*$B$3)*P16-$B$6*EXP(-$B$5*$B$3)*Q16</f>
        <v>3.6831086820240202</v>
      </c>
      <c r="S16" s="44">
        <f t="shared" si="5"/>
        <v>368310.86820240202</v>
      </c>
      <c r="T16" s="45">
        <f>F16-S16</f>
        <v>20252.651751760335</v>
      </c>
      <c r="U16" s="28">
        <v>-1.8568317452208504E-2</v>
      </c>
    </row>
    <row r="17" spans="4:21" x14ac:dyDescent="0.2">
      <c r="D17" s="13">
        <v>15</v>
      </c>
      <c r="E17" s="18">
        <v>52.552502571645881</v>
      </c>
      <c r="F17" s="20">
        <f t="shared" si="6"/>
        <v>441023.30595365481</v>
      </c>
      <c r="G17" s="38">
        <f>F17+H17*(E18-E17)+(F17-H17*E17)*(EXP($B$5*($B$3/$B$8))-1)</f>
        <v>328910.30594053102</v>
      </c>
      <c r="H17" s="51">
        <f t="shared" si="8"/>
        <v>68700.267014293102</v>
      </c>
      <c r="I17" s="21">
        <f>F17-H17*E17</f>
        <v>-3169347.6529877419</v>
      </c>
      <c r="J17" s="35">
        <f t="shared" si="1"/>
        <v>255250.25716458814</v>
      </c>
      <c r="K17" s="55">
        <f>LN(E17/$B$6)</f>
        <v>4.9789713437310514E-2</v>
      </c>
      <c r="L17" s="55">
        <f>($B$5-0+$B$4^2/2)*($B$3*($B$8-D17)/$B$8)</f>
        <v>1.1375E-2</v>
      </c>
      <c r="M17" s="55">
        <f>$B$4*SQRT($B$3*($B$8-D17)/$B$8)</f>
        <v>0.12549900398011132</v>
      </c>
      <c r="N17" s="55">
        <f t="shared" si="2"/>
        <v>0.48737210254675567</v>
      </c>
      <c r="O17" s="35">
        <f t="shared" si="3"/>
        <v>0.36187309856664435</v>
      </c>
      <c r="P17" s="35">
        <f t="shared" si="4"/>
        <v>0.68700267014293104</v>
      </c>
      <c r="Q17" s="35">
        <f t="shared" si="7"/>
        <v>0.64127656814505563</v>
      </c>
      <c r="R17" s="42">
        <f>E17*EXP(0*$B$3)*P17-$B$6*EXP(-$B$5*$B$3)*Q17</f>
        <v>4.199800193504629</v>
      </c>
      <c r="S17" s="44">
        <f t="shared" si="5"/>
        <v>419980.01935046288</v>
      </c>
      <c r="T17" s="45">
        <f>F17-S17</f>
        <v>21043.286603191926</v>
      </c>
      <c r="U17" s="28">
        <v>1.5804169054773946E-2</v>
      </c>
    </row>
    <row r="18" spans="4:21" x14ac:dyDescent="0.2">
      <c r="D18" s="13">
        <v>16</v>
      </c>
      <c r="E18" s="18">
        <v>50.925201044894912</v>
      </c>
      <c r="F18" s="20">
        <f t="shared" si="6"/>
        <v>328910.30594053102</v>
      </c>
      <c r="G18" s="38">
        <f>F18+H18*(E19-E18)+(F18-H18*E18)*(EXP($B$5*($B$3/$B$8))-1)</f>
        <v>284917.94485305145</v>
      </c>
      <c r="H18" s="51">
        <f t="shared" si="8"/>
        <v>59388.992537539663</v>
      </c>
      <c r="I18" s="21">
        <f>F18-H18*E18</f>
        <v>-2695486.0788874398</v>
      </c>
      <c r="J18" s="35">
        <f t="shared" si="1"/>
        <v>92520.104489491219</v>
      </c>
      <c r="K18" s="55">
        <f>LN(E18/$B$6)</f>
        <v>1.8334904539373628E-2</v>
      </c>
      <c r="L18" s="55">
        <f>($B$5-0+$B$4^2/2)*($B$3*($B$8-D18)/$B$8)</f>
        <v>1.1050000000000001E-2</v>
      </c>
      <c r="M18" s="55">
        <f>$B$4*SQRT($B$3*($B$8-D18)/$B$8)</f>
        <v>0.12369316876852982</v>
      </c>
      <c r="N18" s="55">
        <f t="shared" si="2"/>
        <v>0.23756287296966538</v>
      </c>
      <c r="O18" s="35">
        <f t="shared" si="3"/>
        <v>0.11386970420113557</v>
      </c>
      <c r="P18" s="35">
        <f t="shared" si="4"/>
        <v>0.59388992537539664</v>
      </c>
      <c r="Q18" s="35">
        <f t="shared" si="7"/>
        <v>0.54532945906544905</v>
      </c>
      <c r="R18" s="42">
        <f>E18*EXP(0*$B$3)*P18-$B$6*EXP(-$B$5*$B$3)*Q18</f>
        <v>3.1134829962038708</v>
      </c>
      <c r="S18" s="44">
        <f t="shared" si="5"/>
        <v>311348.29962038709</v>
      </c>
      <c r="T18" s="45">
        <f>F18-S18</f>
        <v>17562.006320143933</v>
      </c>
      <c r="U18" s="28">
        <v>-3.1454808897936885E-2</v>
      </c>
    </row>
    <row r="19" spans="4:21" x14ac:dyDescent="0.2">
      <c r="D19" s="13">
        <v>17</v>
      </c>
      <c r="E19" s="18">
        <v>50.188990559861445</v>
      </c>
      <c r="F19" s="20">
        <f t="shared" si="6"/>
        <v>284917.94485305145</v>
      </c>
      <c r="G19" s="38">
        <f>F19+H19*(E20-E19)+(F19-H19*E19)*(EXP($B$5*($B$3/$B$8))-1)</f>
        <v>382104.10712305235</v>
      </c>
      <c r="H19" s="51">
        <f t="shared" si="8"/>
        <v>54735.022022479505</v>
      </c>
      <c r="I19" s="21">
        <f>F19-H19*E19</f>
        <v>-2462177.5587269808</v>
      </c>
      <c r="J19" s="35">
        <f t="shared" si="1"/>
        <v>18899.055986144474</v>
      </c>
      <c r="K19" s="55">
        <f>LN(E19/$B$6)</f>
        <v>3.772685660696442E-3</v>
      </c>
      <c r="L19" s="55">
        <f>($B$5-0+$B$4^2/2)*($B$3*($B$8-D19)/$B$8)</f>
        <v>1.0725E-2</v>
      </c>
      <c r="M19" s="55">
        <f>$B$4*SQRT($B$3*($B$8-D19)/$B$8)</f>
        <v>0.1218605760695394</v>
      </c>
      <c r="N19" s="55">
        <f t="shared" si="2"/>
        <v>0.11896944958165451</v>
      </c>
      <c r="O19" s="35">
        <f t="shared" si="3"/>
        <v>-2.891126487884893E-3</v>
      </c>
      <c r="P19" s="35">
        <f t="shared" si="4"/>
        <v>0.54735022022479507</v>
      </c>
      <c r="Q19" s="35">
        <f t="shared" si="7"/>
        <v>0.49884660901278582</v>
      </c>
      <c r="R19" s="42">
        <f>E19*EXP(0*$B$3)*P19-$B$6*EXP(-$B$5*$B$3)*Q19</f>
        <v>2.6530249772665861</v>
      </c>
      <c r="S19" s="44">
        <f t="shared" si="5"/>
        <v>265302.49772665859</v>
      </c>
      <c r="T19" s="45">
        <f>F19-S19</f>
        <v>19615.447126392857</v>
      </c>
      <c r="U19" s="28">
        <v>-1.4562218878677351E-2</v>
      </c>
    </row>
    <row r="20" spans="4:21" x14ac:dyDescent="0.2">
      <c r="D20" s="13">
        <v>18</v>
      </c>
      <c r="E20" s="18">
        <v>51.96906461002181</v>
      </c>
      <c r="F20" s="20">
        <f t="shared" si="6"/>
        <v>382104.10712305235</v>
      </c>
      <c r="G20" s="38">
        <f>F20+H20*(E21-E20)+(F20-H20*E20)*(EXP($B$5*($B$3/$B$8))-1)</f>
        <v>448437.80109528208</v>
      </c>
      <c r="H20" s="51">
        <f t="shared" si="8"/>
        <v>65856.388733069776</v>
      </c>
      <c r="I20" s="21">
        <f>F20-H20*E20</f>
        <v>-3040390.8139285631</v>
      </c>
      <c r="J20" s="35">
        <f t="shared" si="1"/>
        <v>196906.46100218102</v>
      </c>
      <c r="K20" s="55">
        <f>LN(E20/$B$6)</f>
        <v>3.8625624777577305E-2</v>
      </c>
      <c r="L20" s="55">
        <f>($B$5-0+$B$4^2/2)*($B$3*($B$8-D20)/$B$8)</f>
        <v>1.0400000000000001E-2</v>
      </c>
      <c r="M20" s="55">
        <f>$B$4*SQRT($B$3*($B$8-D20)/$B$8)</f>
        <v>0.12</v>
      </c>
      <c r="N20" s="55">
        <f t="shared" si="2"/>
        <v>0.40854687314647753</v>
      </c>
      <c r="O20" s="35">
        <f t="shared" si="3"/>
        <v>0.28854687314647753</v>
      </c>
      <c r="P20" s="35">
        <f t="shared" si="4"/>
        <v>0.65856388733069782</v>
      </c>
      <c r="Q20" s="35">
        <f t="shared" si="7"/>
        <v>0.61353592206577257</v>
      </c>
      <c r="R20" s="42">
        <f>E20*EXP(0*$B$3)*P20-$B$6*EXP(-$B$5*$B$3)*Q20</f>
        <v>3.7011542660945231</v>
      </c>
      <c r="S20" s="44">
        <f t="shared" si="5"/>
        <v>370115.42660945229</v>
      </c>
      <c r="T20" s="45">
        <f>F20-S20</f>
        <v>11988.680513600062</v>
      </c>
      <c r="U20" s="28">
        <v>3.4852939116880956E-2</v>
      </c>
    </row>
    <row r="21" spans="4:21" x14ac:dyDescent="0.2">
      <c r="D21" s="13">
        <v>19</v>
      </c>
      <c r="E21" s="18">
        <v>52.980929207186115</v>
      </c>
      <c r="F21" s="20">
        <f t="shared" si="6"/>
        <v>448437.80109528208</v>
      </c>
      <c r="G21" s="38">
        <f>F21+H21*(E22-E21)+(F21-H21*E21)*(EXP($B$5*($B$3/$B$8))-1)</f>
        <v>385725.84832813608</v>
      </c>
      <c r="H21" s="51">
        <f t="shared" si="8"/>
        <v>71755.673181306425</v>
      </c>
      <c r="I21" s="21">
        <f>F21-H21*E21</f>
        <v>-3353244.439937497</v>
      </c>
      <c r="J21" s="35">
        <f t="shared" si="1"/>
        <v>298092.92071861151</v>
      </c>
      <c r="K21" s="55">
        <f>LN(E21/$B$6)</f>
        <v>5.7909017091459042E-2</v>
      </c>
      <c r="L21" s="55">
        <f>($B$5-0+$B$4^2/2)*($B$3*($B$8-D21)/$B$8)</f>
        <v>1.0075000000000001E-2</v>
      </c>
      <c r="M21" s="55">
        <f>$B$4*SQRT($B$3*($B$8-D21)/$B$8)</f>
        <v>0.11811011811017716</v>
      </c>
      <c r="N21" s="55">
        <f t="shared" si="2"/>
        <v>0.57559858697322808</v>
      </c>
      <c r="O21" s="35">
        <f t="shared" si="3"/>
        <v>0.45748846886305095</v>
      </c>
      <c r="P21" s="35">
        <f t="shared" si="4"/>
        <v>0.71755673181306423</v>
      </c>
      <c r="Q21" s="35">
        <f t="shared" si="7"/>
        <v>0.67634000568188113</v>
      </c>
      <c r="R21" s="42">
        <f>E21*EXP(0*$B$3)*P21-$B$6*EXP(-$B$5*$B$3)*Q21</f>
        <v>4.3684851187917175</v>
      </c>
      <c r="S21" s="44">
        <f t="shared" si="5"/>
        <v>436848.51187917177</v>
      </c>
      <c r="T21" s="45">
        <f>F21-S21</f>
        <v>11589.289216110308</v>
      </c>
      <c r="U21" s="28">
        <v>1.9283392313881806E-2</v>
      </c>
    </row>
    <row r="22" spans="4:21" x14ac:dyDescent="0.2">
      <c r="D22" s="13">
        <v>20</v>
      </c>
      <c r="E22" s="18">
        <v>52.111637501166399</v>
      </c>
      <c r="F22" s="20">
        <f t="shared" si="6"/>
        <v>385725.84832813608</v>
      </c>
      <c r="G22" s="38">
        <f>F22+H22*(E23-E22)+(F22-H22*E22)*(EXP($B$5*($B$3/$B$8))-1)</f>
        <v>319004.63804969203</v>
      </c>
      <c r="H22" s="51">
        <f t="shared" si="8"/>
        <v>67000.622126782837</v>
      </c>
      <c r="I22" s="21">
        <f>F22-H22*E22</f>
        <v>-3105786.2842953997</v>
      </c>
      <c r="J22" s="35">
        <f t="shared" si="1"/>
        <v>211163.75011663992</v>
      </c>
      <c r="K22" s="55">
        <f>LN(E22/$B$6)</f>
        <v>4.1365286932596695E-2</v>
      </c>
      <c r="L22" s="55">
        <f>($B$5-0+$B$4^2/2)*($B$3*($B$8-D22)/$B$8)</f>
        <v>9.75E-3</v>
      </c>
      <c r="M22" s="55">
        <f>$B$4*SQRT($B$3*($B$8-D22)/$B$8)</f>
        <v>0.1161895003862225</v>
      </c>
      <c r="N22" s="55">
        <f t="shared" si="2"/>
        <v>0.43993034450346802</v>
      </c>
      <c r="O22" s="35">
        <f t="shared" si="3"/>
        <v>0.32374084411724552</v>
      </c>
      <c r="P22" s="35">
        <f t="shared" si="4"/>
        <v>0.67000622126782838</v>
      </c>
      <c r="Q22" s="35">
        <f t="shared" si="7"/>
        <v>0.62693287721252455</v>
      </c>
      <c r="R22" s="42">
        <f>E22*EXP(0*$B$3)*P22-$B$6*EXP(-$B$5*$B$3)*Q22</f>
        <v>3.7248195041035785</v>
      </c>
      <c r="S22" s="44">
        <f t="shared" si="5"/>
        <v>372481.95041035785</v>
      </c>
      <c r="T22" s="45">
        <f>F22-S22</f>
        <v>13243.897917778231</v>
      </c>
      <c r="U22" s="28">
        <v>-1.6543730158862412E-2</v>
      </c>
    </row>
    <row r="23" spans="4:21" x14ac:dyDescent="0.2">
      <c r="D23" s="13">
        <v>21</v>
      </c>
      <c r="E23" s="18">
        <v>51.120443479193007</v>
      </c>
      <c r="F23" s="20">
        <f t="shared" si="6"/>
        <v>319004.63804969203</v>
      </c>
      <c r="G23" s="38">
        <f>F23+H23*(E24-E23)+(F23-H23*E23)*(EXP($B$5*($B$3/$B$8))-1)</f>
        <v>271403.9144562264</v>
      </c>
      <c r="H23" s="51">
        <f t="shared" si="8"/>
        <v>60891.817489488698</v>
      </c>
      <c r="I23" s="21">
        <f>F23-H23*E23</f>
        <v>-2793812.0762670515</v>
      </c>
      <c r="J23" s="35">
        <f t="shared" si="1"/>
        <v>112044.34791930069</v>
      </c>
      <c r="K23" s="55">
        <f>LN(E23/$B$6)</f>
        <v>2.2161479861582734E-2</v>
      </c>
      <c r="L23" s="55">
        <f>($B$5-0+$B$4^2/2)*($B$3*($B$8-D23)/$B$8)</f>
        <v>9.4249999999999994E-3</v>
      </c>
      <c r="M23" s="55">
        <f>$B$4*SQRT($B$3*($B$8-D23)/$B$8)</f>
        <v>0.11423659658795861</v>
      </c>
      <c r="N23" s="55">
        <f t="shared" si="2"/>
        <v>0.27650053314799283</v>
      </c>
      <c r="O23" s="35">
        <f t="shared" si="3"/>
        <v>0.16226393656003424</v>
      </c>
      <c r="P23" s="35">
        <f t="shared" si="4"/>
        <v>0.60891817489488698</v>
      </c>
      <c r="Q23" s="35">
        <f t="shared" si="7"/>
        <v>0.56445099363411144</v>
      </c>
      <c r="R23" s="42">
        <f>E23*EXP(0*$B$3)*P23-$B$6*EXP(-$B$5*$B$3)*Q23</f>
        <v>3.0463780152349216</v>
      </c>
      <c r="S23" s="44">
        <f t="shared" si="5"/>
        <v>304637.80152349215</v>
      </c>
      <c r="T23" s="45">
        <f>F23-S23</f>
        <v>14366.836526199884</v>
      </c>
      <c r="U23" s="28">
        <v>-1.9203807071014059E-2</v>
      </c>
    </row>
    <row r="24" spans="4:21" x14ac:dyDescent="0.2">
      <c r="D24" s="13">
        <v>22</v>
      </c>
      <c r="E24" s="18">
        <v>50.343305755812004</v>
      </c>
      <c r="F24" s="20">
        <f t="shared" si="6"/>
        <v>271403.9144562264</v>
      </c>
      <c r="G24" s="38">
        <f>F24+H24*(E25-E24)+(F24-H24*E24)*(EXP($B$5*($B$3/$B$8))-1)</f>
        <v>357853.29442886234</v>
      </c>
      <c r="H24" s="51">
        <f t="shared" si="8"/>
        <v>55647.122164911045</v>
      </c>
      <c r="I24" s="21">
        <f>F24-H24*E24</f>
        <v>-2530056.1711229137</v>
      </c>
      <c r="J24" s="35">
        <f t="shared" si="1"/>
        <v>34330.575581200406</v>
      </c>
      <c r="K24" s="55">
        <f>LN(E24/$B$6)</f>
        <v>6.8426506929019785E-3</v>
      </c>
      <c r="L24" s="55">
        <f>($B$5-0+$B$4^2/2)*($B$3*($B$8-D24)/$B$8)</f>
        <v>9.1000000000000004E-3</v>
      </c>
      <c r="M24" s="55">
        <f>$B$4*SQRT($B$3*($B$8-D24)/$B$8)</f>
        <v>0.11224972160321825</v>
      </c>
      <c r="N24" s="55">
        <f t="shared" si="2"/>
        <v>0.14202842078536518</v>
      </c>
      <c r="O24" s="35">
        <f t="shared" si="3"/>
        <v>2.9778699182146928E-2</v>
      </c>
      <c r="P24" s="35">
        <f t="shared" si="4"/>
        <v>0.55647122164911045</v>
      </c>
      <c r="Q24" s="35">
        <f t="shared" si="7"/>
        <v>0.51187822658884397</v>
      </c>
      <c r="R24" s="42">
        <f>E24*EXP(0*$B$3)*P24-$B$6*EXP(-$B$5*$B$3)*Q24</f>
        <v>2.5483396916454382</v>
      </c>
      <c r="S24" s="44">
        <f t="shared" si="5"/>
        <v>254833.96916454381</v>
      </c>
      <c r="T24" s="45">
        <f>F24-S24</f>
        <v>16569.945291682583</v>
      </c>
      <c r="U24" s="28">
        <v>-1.5318829168680735E-2</v>
      </c>
    </row>
    <row r="25" spans="4:21" x14ac:dyDescent="0.2">
      <c r="D25" s="13">
        <v>23</v>
      </c>
      <c r="E25" s="18">
        <v>51.901380906284423</v>
      </c>
      <c r="F25" s="20">
        <f t="shared" si="6"/>
        <v>357853.29442886234</v>
      </c>
      <c r="G25" s="38">
        <f>F25+H25*(E26-E25)+(F25-H25*E25)*(EXP($B$5*($B$3/$B$8))-1)</f>
        <v>309987.78318863088</v>
      </c>
      <c r="H25" s="51">
        <f t="shared" si="8"/>
        <v>66210.102444062155</v>
      </c>
      <c r="I25" s="21">
        <f>F25-H25*E25</f>
        <v>-3078542.4523645211</v>
      </c>
      <c r="J25" s="35">
        <f t="shared" si="1"/>
        <v>190138.09062844233</v>
      </c>
      <c r="K25" s="55">
        <f>LN(E25/$B$6)</f>
        <v>3.7322391447238736E-2</v>
      </c>
      <c r="L25" s="55">
        <f>($B$5-0+$B$4^2/2)*($B$3*($B$8-D25)/$B$8)</f>
        <v>8.7750000000000015E-3</v>
      </c>
      <c r="M25" s="55">
        <f>$B$4*SQRT($B$3*($B$8-D25)/$B$8)</f>
        <v>0.11022703842524302</v>
      </c>
      <c r="N25" s="55">
        <f t="shared" si="2"/>
        <v>0.41820402784841582</v>
      </c>
      <c r="O25" s="35">
        <f t="shared" si="3"/>
        <v>0.30797698942317281</v>
      </c>
      <c r="P25" s="35">
        <f t="shared" si="4"/>
        <v>0.66210102444062158</v>
      </c>
      <c r="Q25" s="35">
        <f t="shared" si="7"/>
        <v>0.62095007916318934</v>
      </c>
      <c r="R25" s="42">
        <f>E25*EXP(0*$B$3)*P25-$B$6*EXP(-$B$5*$B$3)*Q25</f>
        <v>3.4713035817809583</v>
      </c>
      <c r="S25" s="44">
        <f t="shared" si="5"/>
        <v>347130.35817809583</v>
      </c>
      <c r="T25" s="45">
        <f>F25-S25</f>
        <v>10722.936250766506</v>
      </c>
      <c r="U25" s="28">
        <v>3.0479740754336859E-2</v>
      </c>
    </row>
    <row r="26" spans="4:21" x14ac:dyDescent="0.2">
      <c r="D26" s="13">
        <v>24</v>
      </c>
      <c r="E26" s="18">
        <v>51.183097142232725</v>
      </c>
      <c r="F26" s="20">
        <f t="shared" si="6"/>
        <v>309987.78318863088</v>
      </c>
      <c r="G26" s="38">
        <f>F26+H26*(E27-E26)+(F26-H26*E26)*(EXP($B$5*($B$3/$B$8))-1)</f>
        <v>265761.75852303288</v>
      </c>
      <c r="H26" s="51">
        <f t="shared" si="8"/>
        <v>61574.599785412262</v>
      </c>
      <c r="I26" s="21">
        <f>F26-H26*E26</f>
        <v>-2841590.9391222275</v>
      </c>
      <c r="J26" s="35">
        <f t="shared" si="1"/>
        <v>118309.71422327252</v>
      </c>
      <c r="K26" s="55">
        <f>LN(E26/$B$6)</f>
        <v>2.3386338170342972E-2</v>
      </c>
      <c r="L26" s="55">
        <f>($B$5-0+$B$4^2/2)*($B$3*($B$8-D26)/$B$8)</f>
        <v>8.4500000000000009E-3</v>
      </c>
      <c r="M26" s="55">
        <f>$B$4*SQRT($B$3*($B$8-D26)/$B$8)</f>
        <v>0.10816653826391968</v>
      </c>
      <c r="N26" s="55">
        <f t="shared" si="2"/>
        <v>0.29432705050303332</v>
      </c>
      <c r="O26" s="35">
        <f t="shared" si="3"/>
        <v>0.18616051223911362</v>
      </c>
      <c r="P26" s="35">
        <f t="shared" si="4"/>
        <v>0.61574599785412265</v>
      </c>
      <c r="Q26" s="35">
        <f t="shared" si="7"/>
        <v>0.57384055536050482</v>
      </c>
      <c r="R26" s="42">
        <f>E26*EXP(0*$B$3)*P26-$B$6*EXP(-$B$5*$B$3)*Q26</f>
        <v>2.9668615405805028</v>
      </c>
      <c r="S26" s="44">
        <f t="shared" si="5"/>
        <v>296686.15405805031</v>
      </c>
      <c r="T26" s="45">
        <f>F26-S26</f>
        <v>13301.629130580579</v>
      </c>
      <c r="U26" s="28">
        <v>-1.3936053276895741E-2</v>
      </c>
    </row>
    <row r="27" spans="4:21" x14ac:dyDescent="0.2">
      <c r="D27" s="13">
        <v>25</v>
      </c>
      <c r="E27" s="18">
        <v>50.469461137834891</v>
      </c>
      <c r="F27" s="20">
        <f t="shared" si="6"/>
        <v>265761.75852303288</v>
      </c>
      <c r="G27" s="38">
        <f>F27+H27*(E28-E27)+(F27-H27*E27)*(EXP($B$5*($B$3/$B$8))-1)</f>
        <v>299643.98497900687</v>
      </c>
      <c r="H27" s="51">
        <f t="shared" si="8"/>
        <v>56541.49320945012</v>
      </c>
      <c r="I27" s="21">
        <f>F27-H27*E27</f>
        <v>-2587856.9356864654</v>
      </c>
      <c r="J27" s="35">
        <f t="shared" si="1"/>
        <v>46946.113783489098</v>
      </c>
      <c r="K27" s="55">
        <f>LN(E27/$B$6)</f>
        <v>9.3454179864023729E-3</v>
      </c>
      <c r="L27" s="55">
        <f>($B$5-0+$B$4^2/2)*($B$3*($B$8-D27)/$B$8)</f>
        <v>8.1250000000000003E-3</v>
      </c>
      <c r="M27" s="55">
        <f>$B$4*SQRT($B$3*($B$8-D27)/$B$8)</f>
        <v>0.10606601717798213</v>
      </c>
      <c r="N27" s="55">
        <f t="shared" si="2"/>
        <v>0.16471268037798062</v>
      </c>
      <c r="O27" s="35">
        <f t="shared" si="3"/>
        <v>5.8646663199998492E-2</v>
      </c>
      <c r="P27" s="35">
        <f t="shared" si="4"/>
        <v>0.56541493209450122</v>
      </c>
      <c r="Q27" s="35">
        <f>_xlfn.NORM.DIST(O27,0,1,TRUE)</f>
        <v>0.52338322861994935</v>
      </c>
      <c r="R27" s="42">
        <f>E27*EXP(0*$B$3)*P27-$B$6*EXP(-$B$5*$B$3)*Q27</f>
        <v>2.4975447482446675</v>
      </c>
      <c r="S27" s="44">
        <f t="shared" si="5"/>
        <v>249754.47482446674</v>
      </c>
      <c r="T27" s="45">
        <f>F27-S27</f>
        <v>16007.283698566142</v>
      </c>
      <c r="U27" s="28">
        <v>-1.404092018394067E-2</v>
      </c>
    </row>
    <row r="28" spans="4:21" x14ac:dyDescent="0.2">
      <c r="D28" s="13">
        <v>26</v>
      </c>
      <c r="E28" s="18">
        <v>51.073283625557103</v>
      </c>
      <c r="F28" s="20">
        <f t="shared" si="6"/>
        <v>299643.98497900687</v>
      </c>
      <c r="G28" s="38">
        <f>F28+H28*(E29-E28)+(F28-H28*E28)*(EXP($B$5*($B$3/$B$8))-1)</f>
        <v>327239.18294232525</v>
      </c>
      <c r="H28" s="51">
        <f t="shared" si="8"/>
        <v>61004.003564797735</v>
      </c>
      <c r="I28" s="21">
        <f>F28-H28*E28</f>
        <v>-2816030.7913804045</v>
      </c>
      <c r="J28" s="35">
        <f t="shared" si="1"/>
        <v>107328.36255571029</v>
      </c>
      <c r="K28" s="55">
        <f>LN(E28/$B$6)</f>
        <v>2.1238529729129235E-2</v>
      </c>
      <c r="L28" s="55">
        <f>($B$5-0+$B$4^2/2)*($B$3*($B$8-D28)/$B$8)</f>
        <v>7.7999999999999996E-3</v>
      </c>
      <c r="M28" s="55">
        <f>$B$4*SQRT($B$3*($B$8-D28)/$B$8)</f>
        <v>0.10392304845413264</v>
      </c>
      <c r="N28" s="55">
        <f t="shared" si="2"/>
        <v>0.2794233825997286</v>
      </c>
      <c r="O28" s="35">
        <f t="shared" si="3"/>
        <v>0.17550033414559596</v>
      </c>
      <c r="P28" s="35">
        <f t="shared" si="4"/>
        <v>0.61004003564797737</v>
      </c>
      <c r="Q28" s="35">
        <f t="shared" ref="Q28:Q43" si="9">_xlfn.NORM.DIST(O28,0,1,TRUE)</f>
        <v>0.56965674587783166</v>
      </c>
      <c r="R28" s="42">
        <f>E28*EXP(0*$B$3)*P28-$B$6*EXP(-$B$5*$B$3)*Q28</f>
        <v>2.8159692133572598</v>
      </c>
      <c r="S28" s="44">
        <f t="shared" si="5"/>
        <v>281596.92133572599</v>
      </c>
      <c r="T28" s="45">
        <f>F28-S28</f>
        <v>18047.063643280882</v>
      </c>
      <c r="U28" s="28">
        <v>1.1893111742726992E-2</v>
      </c>
    </row>
    <row r="29" spans="4:21" x14ac:dyDescent="0.2">
      <c r="D29" s="13">
        <v>27</v>
      </c>
      <c r="E29" s="18">
        <v>51.530250603035384</v>
      </c>
      <c r="F29" s="20">
        <f t="shared" si="6"/>
        <v>327239.18294232525</v>
      </c>
      <c r="G29" s="38">
        <f>F29+H29*(E30-E29)+(F29-H29*E29)*(EXP($B$5*($B$3/$B$8))-1)</f>
        <v>379641.34024795075</v>
      </c>
      <c r="H29" s="51">
        <f t="shared" si="8"/>
        <v>64423.217589355678</v>
      </c>
      <c r="I29" s="21">
        <f>F29-H29*E29</f>
        <v>-2992505.3640910499</v>
      </c>
      <c r="J29" s="35">
        <f t="shared" si="1"/>
        <v>153025.0603035384</v>
      </c>
      <c r="K29" s="55">
        <f>LN(E29/$B$6)</f>
        <v>3.0146020145559869E-2</v>
      </c>
      <c r="L29" s="55">
        <f>($B$5-0+$B$4^2/2)*($B$3*($B$8-D29)/$B$8)</f>
        <v>7.4750000000000007E-3</v>
      </c>
      <c r="M29" s="55">
        <f>$B$4*SQRT($B$3*($B$8-D29)/$B$8)</f>
        <v>0.10173494974687902</v>
      </c>
      <c r="N29" s="55">
        <f t="shared" si="2"/>
        <v>0.36979445352027601</v>
      </c>
      <c r="O29" s="35">
        <f t="shared" si="3"/>
        <v>0.26805950377339699</v>
      </c>
      <c r="P29" s="35">
        <f t="shared" si="4"/>
        <v>0.64423217589355675</v>
      </c>
      <c r="Q29" s="35">
        <f t="shared" si="9"/>
        <v>0.60567324164804903</v>
      </c>
      <c r="R29" s="42">
        <f>E29*EXP(0*$B$3)*P29-$B$6*EXP(-$B$5*$B$3)*Q29</f>
        <v>3.0648237826890536</v>
      </c>
      <c r="S29" s="44">
        <f t="shared" si="5"/>
        <v>306482.37826890539</v>
      </c>
      <c r="T29" s="45">
        <f>F29-S29</f>
        <v>20756.804673419858</v>
      </c>
      <c r="U29" s="28">
        <v>8.9074904164304358E-3</v>
      </c>
    </row>
    <row r="30" spans="4:21" x14ac:dyDescent="0.2">
      <c r="D30" s="13">
        <v>28</v>
      </c>
      <c r="E30" s="18">
        <v>52.348300752920601</v>
      </c>
      <c r="F30" s="20">
        <f t="shared" si="6"/>
        <v>379641.34024795075</v>
      </c>
      <c r="G30" s="38">
        <f>F30+H30*(E31-E30)+(F30-H30*E30)*(EXP($B$5*($B$3/$B$8))-1)</f>
        <v>434106.59884788509</v>
      </c>
      <c r="H30" s="51">
        <f t="shared" si="8"/>
        <v>70303.066169572587</v>
      </c>
      <c r="I30" s="21">
        <f>F30-H30*E30</f>
        <v>-3300604.711449313</v>
      </c>
      <c r="J30" s="35">
        <f t="shared" si="1"/>
        <v>234830.07529206006</v>
      </c>
      <c r="K30" s="55">
        <f>LN(E30/$B$6)</f>
        <v>4.5896472009541528E-2</v>
      </c>
      <c r="L30" s="55">
        <f>($B$5-0+$B$4^2/2)*($B$3*($B$8-D30)/$B$8)</f>
        <v>7.1500000000000001E-3</v>
      </c>
      <c r="M30" s="55">
        <f>$B$4*SQRT($B$3*($B$8-D30)/$B$8)</f>
        <v>9.9498743710661988E-2</v>
      </c>
      <c r="N30" s="55">
        <f t="shared" si="2"/>
        <v>0.53313710335678566</v>
      </c>
      <c r="O30" s="35">
        <f t="shared" si="3"/>
        <v>0.43363835964612368</v>
      </c>
      <c r="P30" s="35">
        <f t="shared" si="4"/>
        <v>0.70303066169572592</v>
      </c>
      <c r="Q30" s="35">
        <f t="shared" si="9"/>
        <v>0.66772446275010888</v>
      </c>
      <c r="R30" s="42">
        <f>E30*EXP(0*$B$3)*P30-$B$6*EXP(-$B$5*$B$3)*Q30</f>
        <v>3.5827518620432528</v>
      </c>
      <c r="S30" s="44">
        <f t="shared" si="5"/>
        <v>358275.18620432529</v>
      </c>
      <c r="T30" s="45">
        <f>F30-S30</f>
        <v>21366.154043625458</v>
      </c>
      <c r="U30" s="28">
        <v>1.5750451863981829E-2</v>
      </c>
    </row>
    <row r="31" spans="4:21" x14ac:dyDescent="0.2">
      <c r="D31" s="13">
        <v>29</v>
      </c>
      <c r="E31" s="18">
        <v>53.127716766476617</v>
      </c>
      <c r="F31" s="20">
        <f t="shared" si="6"/>
        <v>434106.59884788509</v>
      </c>
      <c r="G31" s="38">
        <f>F31+H31*(E32-E31)+(F31-H31*E31)*(EXP($B$5*($B$3/$B$8))-1)</f>
        <v>390842.7567359549</v>
      </c>
      <c r="H31" s="51">
        <f t="shared" si="8"/>
        <v>75627.58044806066</v>
      </c>
      <c r="I31" s="21">
        <f>F31-H31*E31</f>
        <v>-3583814.0749306064</v>
      </c>
      <c r="J31" s="35">
        <f t="shared" si="1"/>
        <v>312771.67664766166</v>
      </c>
      <c r="K31" s="55">
        <f>LN(E31/$B$6)</f>
        <v>6.0675759642551438E-2</v>
      </c>
      <c r="L31" s="55">
        <f>($B$5-0+$B$4^2/2)*($B$3*($B$8-D31)/$B$8)</f>
        <v>6.8250000000000003E-3</v>
      </c>
      <c r="M31" s="55">
        <f>$B$4*SQRT($B$3*($B$8-D31)/$B$8)</f>
        <v>9.7211110476117898E-2</v>
      </c>
      <c r="N31" s="55">
        <f t="shared" si="2"/>
        <v>0.69437288918877771</v>
      </c>
      <c r="O31" s="35">
        <f t="shared" si="3"/>
        <v>0.59716177871265985</v>
      </c>
      <c r="P31" s="35">
        <f t="shared" si="4"/>
        <v>0.75627580448060661</v>
      </c>
      <c r="Q31" s="35">
        <f t="shared" si="9"/>
        <v>0.72480031261536781</v>
      </c>
      <c r="R31" s="42">
        <f>E31*EXP(0*$B$3)*P31-$B$6*EXP(-$B$5*$B$3)*Q31</f>
        <v>4.119938939032501</v>
      </c>
      <c r="S31" s="44">
        <f t="shared" si="5"/>
        <v>411993.89390325011</v>
      </c>
      <c r="T31" s="45">
        <f>F31-S31</f>
        <v>22112.704944634985</v>
      </c>
      <c r="U31" s="28">
        <v>1.4779287633009855E-2</v>
      </c>
    </row>
    <row r="32" spans="4:21" x14ac:dyDescent="0.2">
      <c r="D32" s="13">
        <v>30</v>
      </c>
      <c r="E32" s="18">
        <v>52.560391426559974</v>
      </c>
      <c r="F32" s="20">
        <f t="shared" si="6"/>
        <v>390842.7567359549</v>
      </c>
      <c r="G32" s="38">
        <f>F32+H32*(E33-E32)+(F32-H32*E32)*(EXP($B$5*($B$3/$B$8))-1)</f>
        <v>466085.93835452758</v>
      </c>
      <c r="H32" s="51">
        <f t="shared" si="8"/>
        <v>72405.416564785613</v>
      </c>
      <c r="I32" s="21">
        <f>F32-H32*E32</f>
        <v>-3414814.2793123065</v>
      </c>
      <c r="J32" s="35">
        <f t="shared" si="1"/>
        <v>256039.14265599742</v>
      </c>
      <c r="K32" s="55">
        <f>LN(E32/$B$6)</f>
        <v>4.9939815953354678E-2</v>
      </c>
      <c r="L32" s="55">
        <f>($B$5-0+$B$4^2/2)*($B$3*($B$8-D32)/$B$8)</f>
        <v>6.5000000000000006E-3</v>
      </c>
      <c r="M32" s="55">
        <f>$B$4*SQRT($B$3*($B$8-D32)/$B$8)</f>
        <v>9.4868329805051374E-2</v>
      </c>
      <c r="N32" s="55">
        <f t="shared" si="2"/>
        <v>0.594927897111028</v>
      </c>
      <c r="O32" s="35">
        <f t="shared" si="3"/>
        <v>0.50005956730597667</v>
      </c>
      <c r="P32" s="35">
        <f t="shared" si="4"/>
        <v>0.72405416564785607</v>
      </c>
      <c r="Q32" s="35">
        <f t="shared" si="9"/>
        <v>0.69148343254474187</v>
      </c>
      <c r="R32" s="42">
        <f>E32*EXP(0*$B$3)*P32-$B$6*EXP(-$B$5*$B$3)*Q32</f>
        <v>3.6548381336321327</v>
      </c>
      <c r="S32" s="44">
        <f t="shared" si="5"/>
        <v>365483.81336321327</v>
      </c>
      <c r="T32" s="45">
        <f>F32-S32</f>
        <v>25358.943372741633</v>
      </c>
      <c r="U32" s="28">
        <v>-1.0735943689196711E-2</v>
      </c>
    </row>
    <row r="33" spans="4:21" x14ac:dyDescent="0.2">
      <c r="D33" s="13">
        <v>31</v>
      </c>
      <c r="E33" s="18">
        <v>53.604300621578751</v>
      </c>
      <c r="F33" s="20">
        <f t="shared" si="6"/>
        <v>466085.93835452758</v>
      </c>
      <c r="G33" s="38">
        <f>F33+H33*(E34-E33)+(F33-H33*E33)*(EXP($B$5*($B$3/$B$8))-1)</f>
        <v>517775.50253822072</v>
      </c>
      <c r="H33" s="51">
        <f t="shared" si="8"/>
        <v>79376.554506576926</v>
      </c>
      <c r="I33" s="21">
        <f>F33-H33*E33</f>
        <v>-3788838.751721154</v>
      </c>
      <c r="J33" s="35">
        <f t="shared" si="1"/>
        <v>360430.06215787516</v>
      </c>
      <c r="K33" s="55">
        <f>LN(E33/$B$6)</f>
        <v>6.960629490713198E-2</v>
      </c>
      <c r="L33" s="55">
        <f>($B$5-0+$B$4^2/2)*($B$3*($B$8-D33)/$B$8)</f>
        <v>6.1749999999999999E-3</v>
      </c>
      <c r="M33" s="55">
        <f>$B$4*SQRT($B$3*($B$8-D33)/$B$8)</f>
        <v>9.2466210044534647E-2</v>
      </c>
      <c r="N33" s="55">
        <f t="shared" si="2"/>
        <v>0.81955662366429116</v>
      </c>
      <c r="O33" s="35">
        <f t="shared" si="3"/>
        <v>0.72709041361975646</v>
      </c>
      <c r="P33" s="35">
        <f t="shared" si="4"/>
        <v>0.79376554506576924</v>
      </c>
      <c r="Q33" s="35">
        <f t="shared" si="9"/>
        <v>0.76641471455521104</v>
      </c>
      <c r="R33" s="42">
        <f>E33*EXP(0*$B$3)*P33-$B$6*EXP(-$B$5*$B$3)*Q33</f>
        <v>4.4196366397901841</v>
      </c>
      <c r="S33" s="44">
        <f t="shared" si="5"/>
        <v>441963.6639790184</v>
      </c>
      <c r="T33" s="45">
        <f>F33-S33</f>
        <v>24122.27437550918</v>
      </c>
      <c r="U33" s="28">
        <v>1.9666478953777298E-2</v>
      </c>
    </row>
    <row r="34" spans="4:21" x14ac:dyDescent="0.2">
      <c r="D34" s="13">
        <v>32</v>
      </c>
      <c r="E34" s="18">
        <v>54.260268461545607</v>
      </c>
      <c r="F34" s="20">
        <f t="shared" si="6"/>
        <v>517775.50253822072</v>
      </c>
      <c r="G34" s="38">
        <f>F34+H34*(E35-E34)+(F34-H34*E34)*(EXP($B$5*($B$3/$B$8))-1)</f>
        <v>639398.57159882248</v>
      </c>
      <c r="H34" s="51">
        <f t="shared" si="8"/>
        <v>83485.929730837612</v>
      </c>
      <c r="I34" s="21">
        <f>F34-H34*E34</f>
        <v>-4012193.4574187603</v>
      </c>
      <c r="J34" s="35">
        <f t="shared" si="1"/>
        <v>426026.84615456068</v>
      </c>
      <c r="K34" s="55">
        <f>LN(E34/$B$6)</f>
        <v>8.1769249478302594E-2</v>
      </c>
      <c r="L34" s="55">
        <f>($B$5-0+$B$4^2/2)*($B$3*($B$8-D34)/$B$8)</f>
        <v>5.8500000000000002E-3</v>
      </c>
      <c r="M34" s="55">
        <f>$B$4*SQRT($B$3*($B$8-D34)/$B$8)</f>
        <v>0.09</v>
      </c>
      <c r="N34" s="55">
        <f t="shared" si="2"/>
        <v>0.97354721642558439</v>
      </c>
      <c r="O34" s="35">
        <f t="shared" si="3"/>
        <v>0.88354721642558443</v>
      </c>
      <c r="P34" s="35">
        <f t="shared" si="4"/>
        <v>0.83485929730837605</v>
      </c>
      <c r="Q34" s="35">
        <f t="shared" si="9"/>
        <v>0.81152965828874568</v>
      </c>
      <c r="R34" s="42">
        <f>E34*EXP(0*$B$3)*P34-$B$6*EXP(-$B$5*$B$3)*Q34</f>
        <v>4.9255827379560415</v>
      </c>
      <c r="S34" s="44">
        <f t="shared" si="5"/>
        <v>492558.27379560412</v>
      </c>
      <c r="T34" s="45">
        <f>F34-S34</f>
        <v>25217.2287426166</v>
      </c>
      <c r="U34" s="28">
        <v>1.2162954571170628E-2</v>
      </c>
    </row>
    <row r="35" spans="4:21" x14ac:dyDescent="0.2">
      <c r="D35" s="13">
        <v>33</v>
      </c>
      <c r="E35" s="18">
        <v>55.721883716492059</v>
      </c>
      <c r="F35" s="20">
        <f t="shared" si="6"/>
        <v>639398.57159882248</v>
      </c>
      <c r="G35" s="38">
        <f>F35+H35*(E36-E35)+(F35-H35*E35)*(EXP($B$5*($B$3/$B$8))-1)</f>
        <v>557435.9232062489</v>
      </c>
      <c r="H35" s="51">
        <f t="shared" si="8"/>
        <v>90353.488762799825</v>
      </c>
      <c r="I35" s="21">
        <f>F35-H35*E35</f>
        <v>-4395268.0226212814</v>
      </c>
      <c r="J35" s="35">
        <f t="shared" si="1"/>
        <v>572188.37164920592</v>
      </c>
      <c r="K35" s="55">
        <f>LN(E35/$B$6)</f>
        <v>0.10834994974066524</v>
      </c>
      <c r="L35" s="55">
        <f>($B$5-0+$B$4^2/2)*($B$3*($B$8-D35)/$B$8)</f>
        <v>5.5250000000000004E-3</v>
      </c>
      <c r="M35" s="55">
        <f>$B$4*SQRT($B$3*($B$8-D35)/$B$8)</f>
        <v>8.7464278422679509E-2</v>
      </c>
      <c r="N35" s="55">
        <f t="shared" si="2"/>
        <v>1.3019595175798928</v>
      </c>
      <c r="O35" s="35">
        <f t="shared" si="3"/>
        <v>1.2144952391572132</v>
      </c>
      <c r="P35" s="35">
        <f t="shared" si="4"/>
        <v>0.90353488762799827</v>
      </c>
      <c r="Q35" s="35">
        <f t="shared" si="9"/>
        <v>0.88772066663449722</v>
      </c>
      <c r="R35" s="42">
        <f>E35*EXP(0*$B$3)*P35-$B$6*EXP(-$B$5*$B$3)*Q35</f>
        <v>6.1820088752724516</v>
      </c>
      <c r="S35" s="44">
        <f t="shared" si="5"/>
        <v>618200.88752724521</v>
      </c>
      <c r="T35" s="45">
        <f>F35-S35</f>
        <v>21197.684071577271</v>
      </c>
      <c r="U35" s="28">
        <v>2.6580700262362544E-2</v>
      </c>
    </row>
    <row r="36" spans="4:21" x14ac:dyDescent="0.2">
      <c r="D36" s="13">
        <v>34</v>
      </c>
      <c r="E36" s="18">
        <v>54.819615295764478</v>
      </c>
      <c r="F36" s="20">
        <f t="shared" si="6"/>
        <v>557435.9232062489</v>
      </c>
      <c r="G36" s="38">
        <f>F36+H36*(E37-E36)+(F36-H36*E36)*(EXP($B$5*($B$3/$B$8))-1)</f>
        <v>519058.50835116848</v>
      </c>
      <c r="H36" s="51">
        <f t="shared" si="8"/>
        <v>87406.278326546089</v>
      </c>
      <c r="I36" s="21">
        <f>F36-H36*E36</f>
        <v>-4234142.629089524</v>
      </c>
      <c r="J36" s="35">
        <f t="shared" si="1"/>
        <v>481961.52957644785</v>
      </c>
      <c r="K36" s="55">
        <f>LN(E36/$B$6)</f>
        <v>9.2025067832750967E-2</v>
      </c>
      <c r="L36" s="55">
        <f>($B$5-0+$B$4^2/2)*($B$3*($B$8-D36)/$B$8)</f>
        <v>5.2000000000000006E-3</v>
      </c>
      <c r="M36" s="55">
        <f>$B$4*SQRT($B$3*($B$8-D36)/$B$8)</f>
        <v>8.4852813742385694E-2</v>
      </c>
      <c r="N36" s="55">
        <f t="shared" si="2"/>
        <v>1.145808412764338</v>
      </c>
      <c r="O36" s="35">
        <f t="shared" si="3"/>
        <v>1.0609555990219524</v>
      </c>
      <c r="P36" s="35">
        <f t="shared" si="4"/>
        <v>0.87406278326546083</v>
      </c>
      <c r="Q36" s="35">
        <f t="shared" si="9"/>
        <v>0.85564496000778123</v>
      </c>
      <c r="R36" s="42">
        <f>E36*EXP(0*$B$3)*P36-$B$6*EXP(-$B$5*$B$3)*Q36</f>
        <v>5.3469148746544306</v>
      </c>
      <c r="S36" s="44">
        <f t="shared" si="5"/>
        <v>534691.48746544309</v>
      </c>
      <c r="T36" s="45">
        <f>F36-S36</f>
        <v>22744.435740805813</v>
      </c>
      <c r="U36" s="28">
        <v>-1.6324881907914233E-2</v>
      </c>
    </row>
    <row r="37" spans="4:21" x14ac:dyDescent="0.2">
      <c r="D37" s="13">
        <v>35</v>
      </c>
      <c r="E37" s="18">
        <v>54.385390430601383</v>
      </c>
      <c r="F37" s="20">
        <f t="shared" si="6"/>
        <v>519058.50835116848</v>
      </c>
      <c r="G37" s="38">
        <f>F37+H37*(E38-E37)+(F37-H37*E37)*(EXP($B$5*($B$3/$B$8))-1)</f>
        <v>531378.63616886514</v>
      </c>
      <c r="H37" s="51">
        <f t="shared" si="8"/>
        <v>86051.480082857655</v>
      </c>
      <c r="I37" s="21">
        <f>F37-H37*E37</f>
        <v>-4160884.8330861637</v>
      </c>
      <c r="J37" s="35">
        <f t="shared" si="1"/>
        <v>438539.0430601383</v>
      </c>
      <c r="K37" s="55">
        <f>LN(E37/$B$6)</f>
        <v>8.4072554104519456E-2</v>
      </c>
      <c r="L37" s="55">
        <f>($B$5-0+$B$4^2/2)*($B$3*($B$8-D37)/$B$8)</f>
        <v>4.875E-3</v>
      </c>
      <c r="M37" s="55">
        <f>$B$4*SQRT($B$3*($B$8-D37)/$B$8)</f>
        <v>8.2158383625774906E-2</v>
      </c>
      <c r="N37" s="55">
        <f t="shared" si="2"/>
        <v>1.0826351515101453</v>
      </c>
      <c r="O37" s="35">
        <f t="shared" si="3"/>
        <v>1.0004767678843705</v>
      </c>
      <c r="P37" s="35">
        <f t="shared" si="4"/>
        <v>0.86051480082857656</v>
      </c>
      <c r="Q37" s="35">
        <f t="shared" si="9"/>
        <v>0.84146008243805837</v>
      </c>
      <c r="R37" s="42">
        <f>E37*EXP(0*$B$3)*P37-$B$6*EXP(-$B$5*$B$3)*Q37</f>
        <v>4.9362692759547571</v>
      </c>
      <c r="S37" s="44">
        <f t="shared" si="5"/>
        <v>493626.92759547569</v>
      </c>
      <c r="T37" s="45">
        <f>F37-S37</f>
        <v>25431.58075569279</v>
      </c>
      <c r="U37" s="28">
        <v>-7.952513728231584E-3</v>
      </c>
    </row>
    <row r="38" spans="4:21" x14ac:dyDescent="0.2">
      <c r="D38" s="13">
        <v>36</v>
      </c>
      <c r="E38" s="18">
        <v>54.533397612974767</v>
      </c>
      <c r="F38" s="20">
        <f t="shared" si="6"/>
        <v>531378.63616886514</v>
      </c>
      <c r="G38" s="38">
        <f>F38+H38*(E39-E38)+(F38-H38*E38)*(EXP($B$5*($B$3/$B$8))-1)</f>
        <v>493022.57334373903</v>
      </c>
      <c r="H38" s="51">
        <f t="shared" si="8"/>
        <v>87508.856553762074</v>
      </c>
      <c r="I38" s="21">
        <f>F38-H38*E38</f>
        <v>-4240776.6329342145</v>
      </c>
      <c r="J38" s="35">
        <f t="shared" si="1"/>
        <v>453339.76129747671</v>
      </c>
      <c r="K38" s="55">
        <f>LN(E38/$B$6)</f>
        <v>8.6790308793727386E-2</v>
      </c>
      <c r="L38" s="55">
        <f>($B$5-0+$B$4^2/2)*($B$3*($B$8-D38)/$B$8)</f>
        <v>4.5500000000000002E-3</v>
      </c>
      <c r="M38" s="55">
        <f>$B$4*SQRT($B$3*($B$8-D38)/$B$8)</f>
        <v>7.9372539331937719E-2</v>
      </c>
      <c r="N38" s="55">
        <f t="shared" si="2"/>
        <v>1.1507797225907084</v>
      </c>
      <c r="O38" s="35">
        <f t="shared" si="3"/>
        <v>1.0714071832587706</v>
      </c>
      <c r="P38" s="35">
        <f t="shared" si="4"/>
        <v>0.87508856553762071</v>
      </c>
      <c r="Q38" s="35">
        <f t="shared" si="9"/>
        <v>0.85800680780660876</v>
      </c>
      <c r="R38" s="42">
        <f>E38*EXP(0*$B$3)*P38-$B$6*EXP(-$B$5*$B$3)*Q38</f>
        <v>5.0351786410381436</v>
      </c>
      <c r="S38" s="44">
        <f t="shared" si="5"/>
        <v>503517.86410381435</v>
      </c>
      <c r="T38" s="45">
        <f>F38-S38</f>
        <v>27860.772065050784</v>
      </c>
      <c r="U38" s="28">
        <v>2.7177546892079916E-3</v>
      </c>
    </row>
    <row r="39" spans="4:21" x14ac:dyDescent="0.2">
      <c r="D39" s="13">
        <v>37</v>
      </c>
      <c r="E39" s="18">
        <v>54.099933327746236</v>
      </c>
      <c r="F39" s="20">
        <f t="shared" si="6"/>
        <v>493022.57334373903</v>
      </c>
      <c r="G39" s="38">
        <f>F39+H39*(E40-E39)+(F39-H39*E39)*(EXP($B$5*($B$3/$B$8))-1)</f>
        <v>411076.74128203536</v>
      </c>
      <c r="H39" s="51">
        <f t="shared" si="8"/>
        <v>86117.927493916097</v>
      </c>
      <c r="I39" s="21">
        <f>F39-H39*E39</f>
        <v>-4165951.5624008067</v>
      </c>
      <c r="J39" s="35">
        <f t="shared" si="1"/>
        <v>409993.33277462353</v>
      </c>
      <c r="K39" s="55">
        <f>LN(E39/$B$6)</f>
        <v>7.8809948034366431E-2</v>
      </c>
      <c r="L39" s="55">
        <f>($B$5-0+$B$4^2/2)*($B$3*($B$8-D39)/$B$8)</f>
        <v>4.2250000000000005E-3</v>
      </c>
      <c r="M39" s="55">
        <f>$B$4*SQRT($B$3*($B$8-D39)/$B$8)</f>
        <v>7.6485292703891775E-2</v>
      </c>
      <c r="N39" s="55">
        <f t="shared" si="2"/>
        <v>1.0856328726599931</v>
      </c>
      <c r="O39" s="35">
        <f t="shared" si="3"/>
        <v>1.0091475799561014</v>
      </c>
      <c r="P39" s="35">
        <f t="shared" si="4"/>
        <v>0.86117927493916091</v>
      </c>
      <c r="Q39" s="35">
        <f t="shared" si="9"/>
        <v>0.84354806891940348</v>
      </c>
      <c r="R39" s="42">
        <f>E39*EXP(0*$B$3)*P39-$B$6*EXP(-$B$5*$B$3)*Q39</f>
        <v>4.6226985887606773</v>
      </c>
      <c r="S39" s="44">
        <f t="shared" si="5"/>
        <v>462269.85887606774</v>
      </c>
      <c r="T39" s="45">
        <f>F39-S39</f>
        <v>30752.714467671292</v>
      </c>
      <c r="U39" s="28">
        <v>-7.98036075936083E-3</v>
      </c>
    </row>
    <row r="40" spans="4:21" x14ac:dyDescent="0.2">
      <c r="D40" s="13">
        <v>38</v>
      </c>
      <c r="E40" s="18">
        <v>53.15321737152712</v>
      </c>
      <c r="F40" s="20">
        <f t="shared" si="6"/>
        <v>411076.74128203536</v>
      </c>
      <c r="G40" s="38">
        <f>F40+H40*(E41-E40)+(F40-H40*E40)*(EXP($B$5*($B$3/$B$8))-1)</f>
        <v>428424.03385401674</v>
      </c>
      <c r="H40" s="51">
        <f t="shared" si="8"/>
        <v>81200.122947417054</v>
      </c>
      <c r="I40" s="21">
        <f>F40-H40*E40</f>
        <v>-3904971.0443367502</v>
      </c>
      <c r="J40" s="35">
        <f t="shared" si="1"/>
        <v>315321.73715271201</v>
      </c>
      <c r="K40" s="55">
        <f>LN(E40/$B$6)</f>
        <v>6.1155631328788915E-2</v>
      </c>
      <c r="L40" s="55">
        <f>($B$5-0+$B$4^2/2)*($B$3*($B$8-D40)/$B$8)</f>
        <v>3.8999999999999998E-3</v>
      </c>
      <c r="M40" s="55">
        <f>$B$4*SQRT($B$3*($B$8-D40)/$B$8)</f>
        <v>7.3484692283495343E-2</v>
      </c>
      <c r="N40" s="55">
        <f t="shared" si="2"/>
        <v>0.88529500916751347</v>
      </c>
      <c r="O40" s="35">
        <f t="shared" si="3"/>
        <v>0.81181031688401817</v>
      </c>
      <c r="P40" s="35">
        <f t="shared" si="4"/>
        <v>0.81200122947417053</v>
      </c>
      <c r="Q40" s="35">
        <f t="shared" si="9"/>
        <v>0.79154975937663008</v>
      </c>
      <c r="R40" s="42">
        <f>E40*EXP(0*$B$3)*P40-$B$6*EXP(-$B$5*$B$3)*Q40</f>
        <v>3.7803834321022691</v>
      </c>
      <c r="S40" s="44">
        <f t="shared" si="5"/>
        <v>378038.34321022691</v>
      </c>
      <c r="T40" s="45">
        <f>F40-S40</f>
        <v>33038.398071808449</v>
      </c>
      <c r="U40" s="28">
        <v>-1.7654316705577527E-2</v>
      </c>
    </row>
    <row r="41" spans="4:21" x14ac:dyDescent="0.2">
      <c r="D41" s="13">
        <v>39</v>
      </c>
      <c r="E41" s="18">
        <v>53.371662966903962</v>
      </c>
      <c r="F41" s="20">
        <f t="shared" si="6"/>
        <v>428424.03385401674</v>
      </c>
      <c r="G41" s="38">
        <f>F41+H41*(E42-E41)+(F41-H41*E41)*(EXP($B$5*($B$3/$B$8))-1)</f>
        <v>458978.43199223577</v>
      </c>
      <c r="H41" s="51">
        <f t="shared" si="8"/>
        <v>83604.55801368301</v>
      </c>
      <c r="I41" s="21">
        <f>F41-H41*E41</f>
        <v>-4033690.258949243</v>
      </c>
      <c r="J41" s="35">
        <f t="shared" si="1"/>
        <v>337166.29669039621</v>
      </c>
      <c r="K41" s="55">
        <f>LN(E41/$B$6)</f>
        <v>6.5256943639763587E-2</v>
      </c>
      <c r="L41" s="55">
        <f>($B$5-0+$B$4^2/2)*($B$3*($B$8-D41)/$B$8)</f>
        <v>3.5750000000000001E-3</v>
      </c>
      <c r="M41" s="55">
        <f>$B$4*SQRT($B$3*($B$8-D41)/$B$8)</f>
        <v>7.0356236397351446E-2</v>
      </c>
      <c r="N41" s="55">
        <f t="shared" si="2"/>
        <v>0.97833464614310661</v>
      </c>
      <c r="O41" s="35">
        <f t="shared" si="3"/>
        <v>0.90797840974575517</v>
      </c>
      <c r="P41" s="35">
        <f t="shared" si="4"/>
        <v>0.83604558013683006</v>
      </c>
      <c r="Q41" s="35">
        <f t="shared" si="9"/>
        <v>0.81805518566529278</v>
      </c>
      <c r="R41" s="42">
        <f>E41*EXP(0*$B$3)*P41-$B$6*EXP(-$B$5*$B$3)*Q41</f>
        <v>3.9223870077699345</v>
      </c>
      <c r="S41" s="44">
        <f t="shared" si="5"/>
        <v>392238.70077699347</v>
      </c>
      <c r="T41" s="45">
        <f>F41-S41</f>
        <v>36185.333077023271</v>
      </c>
      <c r="U41" s="28">
        <v>4.1013123109745692E-3</v>
      </c>
    </row>
    <row r="42" spans="4:21" x14ac:dyDescent="0.2">
      <c r="D42" s="13">
        <v>40</v>
      </c>
      <c r="E42" s="18">
        <v>53.741951239083704</v>
      </c>
      <c r="F42" s="20">
        <f t="shared" si="6"/>
        <v>458978.43199223577</v>
      </c>
      <c r="G42" s="38">
        <f>F42+H42*(E43-E42)+(F42-H42*E42)*(EXP($B$5*($B$3/$B$8))-1)</f>
        <v>351863.59381677996</v>
      </c>
      <c r="H42" s="51">
        <f t="shared" si="8"/>
        <v>86955.890990623157</v>
      </c>
      <c r="I42" s="21">
        <f>F42-H42*E42</f>
        <v>-4214200.821576912</v>
      </c>
      <c r="J42" s="35">
        <f t="shared" si="1"/>
        <v>374195.12390837044</v>
      </c>
      <c r="K42" s="55">
        <f>LN(E42/$B$6)</f>
        <v>7.2170905977675365E-2</v>
      </c>
      <c r="L42" s="55">
        <f>($B$5-0+$B$4^2/2)*($B$3*($B$8-D42)/$B$8)</f>
        <v>3.2500000000000003E-3</v>
      </c>
      <c r="M42" s="55">
        <f>$B$4*SQRT($B$3*($B$8-D42)/$B$8)</f>
        <v>6.7082039324993681E-2</v>
      </c>
      <c r="N42" s="55">
        <f t="shared" si="2"/>
        <v>1.1243084846046825</v>
      </c>
      <c r="O42" s="35">
        <f t="shared" si="3"/>
        <v>1.0572264452796887</v>
      </c>
      <c r="P42" s="35">
        <f t="shared" si="4"/>
        <v>0.86955890990623164</v>
      </c>
      <c r="Q42" s="35">
        <f t="shared" si="9"/>
        <v>0.85479587335226803</v>
      </c>
      <c r="R42" s="42">
        <f>E42*EXP(0*$B$3)*P42-$B$6*EXP(-$B$5*$B$3)*Q42</f>
        <v>4.2051644782957638</v>
      </c>
      <c r="S42" s="44">
        <f t="shared" si="5"/>
        <v>420516.44782957638</v>
      </c>
      <c r="T42" s="45">
        <f>F42-S42</f>
        <v>38461.984162659384</v>
      </c>
      <c r="U42" s="28">
        <v>6.9139623379117473E-3</v>
      </c>
    </row>
    <row r="43" spans="4:21" x14ac:dyDescent="0.2">
      <c r="D43" s="13">
        <v>41</v>
      </c>
      <c r="E43" s="18">
        <v>52.51496827328215</v>
      </c>
      <c r="F43" s="20">
        <f t="shared" si="6"/>
        <v>351863.59381677996</v>
      </c>
      <c r="G43" s="38">
        <f>F43+H43*(E44-E43)+(F43-H43*E43)*(EXP($B$5*($B$3/$B$8))-1)</f>
        <v>216553.52287978819</v>
      </c>
      <c r="H43" s="51">
        <f t="shared" si="8"/>
        <v>79306.574093922827</v>
      </c>
      <c r="I43" s="21">
        <f>F43-H43*E43</f>
        <v>-3812918.6285882774</v>
      </c>
      <c r="J43" s="35">
        <f t="shared" si="1"/>
        <v>251496.82732821503</v>
      </c>
      <c r="K43" s="55">
        <f>LN(E43/$B$6)</f>
        <v>4.9075233500587942E-2</v>
      </c>
      <c r="L43" s="55">
        <f>($B$5-0+$B$4^2/2)*($B$3*($B$8-D43)/$B$8)</f>
        <v>2.9250000000000001E-3</v>
      </c>
      <c r="M43" s="55">
        <f>$B$4*SQRT($B$3*($B$8-D43)/$B$8)</f>
        <v>6.3639610306789274E-2</v>
      </c>
      <c r="N43" s="55">
        <f t="shared" si="2"/>
        <v>0.81710483847888038</v>
      </c>
      <c r="O43" s="35">
        <f t="shared" si="3"/>
        <v>0.75346522817209105</v>
      </c>
      <c r="P43" s="35">
        <f t="shared" si="4"/>
        <v>0.79306574093922833</v>
      </c>
      <c r="Q43" s="35">
        <f t="shared" si="9"/>
        <v>0.77441480062636658</v>
      </c>
      <c r="R43" s="42">
        <f>E43*EXP(0*$B$3)*P43-$B$6*EXP(-$B$5*$B$3)*Q43</f>
        <v>3.1202026893131887</v>
      </c>
      <c r="S43" s="44">
        <f t="shared" si="5"/>
        <v>312020.26893131889</v>
      </c>
      <c r="T43" s="45">
        <f>F43-S43</f>
        <v>39843.324885461072</v>
      </c>
      <c r="U43" s="28">
        <v>-2.3095672477087364E-2</v>
      </c>
    </row>
    <row r="44" spans="4:21" x14ac:dyDescent="0.2">
      <c r="D44" s="13">
        <v>42</v>
      </c>
      <c r="E44" s="18">
        <v>50.813611714252026</v>
      </c>
      <c r="F44" s="20">
        <f t="shared" si="6"/>
        <v>216553.52287978819</v>
      </c>
      <c r="G44" s="38">
        <f>F44+H44*(E45-E44)+(F44-H44*E44)*(EXP($B$5*($B$3/$B$8))-1)</f>
        <v>238962.34840878713</v>
      </c>
      <c r="H44" s="51">
        <f t="shared" si="8"/>
        <v>62261.437649220919</v>
      </c>
      <c r="I44" s="21">
        <f>F44-H44*E44</f>
        <v>-2947174.9945988362</v>
      </c>
      <c r="J44" s="35">
        <f t="shared" si="1"/>
        <v>81361.171425202629</v>
      </c>
      <c r="K44" s="55">
        <f>LN(E44/$B$6)</f>
        <v>1.6141260395814268E-2</v>
      </c>
      <c r="L44" s="55">
        <f>($B$5-0+$B$4^2/2)*($B$3*($B$8-D44)/$B$8)</f>
        <v>2.6000000000000003E-3</v>
      </c>
      <c r="M44" s="55">
        <f>$B$4*SQRT($B$3*($B$8-D44)/$B$8)</f>
        <v>0.06</v>
      </c>
      <c r="N44" s="55">
        <f t="shared" si="2"/>
        <v>0.31235433993023781</v>
      </c>
      <c r="O44" s="35">
        <f t="shared" si="3"/>
        <v>0.25235433993023781</v>
      </c>
      <c r="P44" s="35">
        <f t="shared" si="4"/>
        <v>0.62261437649220919</v>
      </c>
      <c r="Q44" s="35">
        <f>_xlfn.NORM.DIST(O44,0,1,TRUE)</f>
        <v>0.59961640517335568</v>
      </c>
      <c r="R44" s="42">
        <f>E44*EXP(0*$B$3)*P44-$B$6*EXP(-$B$5*$B$3)*Q44</f>
        <v>1.8059948809790143</v>
      </c>
      <c r="S44" s="44">
        <f t="shared" si="5"/>
        <v>180599.48809790143</v>
      </c>
      <c r="T44" s="45">
        <f>F44-S44</f>
        <v>35954.034781886759</v>
      </c>
      <c r="U44" s="28">
        <v>-3.2933973104773751E-2</v>
      </c>
    </row>
    <row r="45" spans="4:21" x14ac:dyDescent="0.2">
      <c r="D45" s="13">
        <v>43</v>
      </c>
      <c r="E45" s="18">
        <v>51.17826050204161</v>
      </c>
      <c r="F45" s="20">
        <f t="shared" si="6"/>
        <v>238962.34840878713</v>
      </c>
      <c r="G45" s="38">
        <f>F45+H45*(E46-E45)+(F45-H45*E45)*(EXP($B$5*($B$3/$B$8))-1)</f>
        <v>311475.72704231658</v>
      </c>
      <c r="H45" s="51">
        <f t="shared" si="8"/>
        <v>67563.779301618852</v>
      </c>
      <c r="I45" s="21">
        <f>F45-H45*E45</f>
        <v>-3218834.3491919097</v>
      </c>
      <c r="J45" s="35">
        <f t="shared" si="1"/>
        <v>117826.05020416099</v>
      </c>
      <c r="K45" s="55">
        <f>LN(E45/$B$6)</f>
        <v>2.3291836879894539E-2</v>
      </c>
      <c r="L45" s="55">
        <f>($B$5-0+$B$4^2/2)*($B$3*($B$8-D45)/$B$8)</f>
        <v>2.2750000000000001E-3</v>
      </c>
      <c r="M45" s="55">
        <f>$B$4*SQRT($B$3*($B$8-D45)/$B$8)</f>
        <v>5.6124860801609125E-2</v>
      </c>
      <c r="N45" s="55">
        <f t="shared" si="2"/>
        <v>0.45553497175286584</v>
      </c>
      <c r="O45" s="35">
        <f t="shared" si="3"/>
        <v>0.39941011095125672</v>
      </c>
      <c r="P45" s="35">
        <f t="shared" si="4"/>
        <v>0.67563779301618854</v>
      </c>
      <c r="Q45" s="35">
        <f t="shared" ref="Q45:Q52" si="10">_xlfn.NORM.DIST(O45,0,1,TRUE)</f>
        <v>0.65520447746884003</v>
      </c>
      <c r="R45" s="42">
        <f>E45*EXP(0*$B$3)*P45-$B$6*EXP(-$B$5*$B$3)*Q45</f>
        <v>1.9811354007861439</v>
      </c>
      <c r="S45" s="44">
        <f t="shared" si="5"/>
        <v>198113.5400786144</v>
      </c>
      <c r="T45" s="45">
        <f>F45-S45</f>
        <v>40848.808330172731</v>
      </c>
      <c r="U45" s="28">
        <v>7.1505764840803379E-3</v>
      </c>
    </row>
    <row r="46" spans="4:21" x14ac:dyDescent="0.2">
      <c r="D46" s="13">
        <v>44</v>
      </c>
      <c r="E46" s="18">
        <v>52.256283059631308</v>
      </c>
      <c r="F46" s="20">
        <f t="shared" si="6"/>
        <v>311475.72704231658</v>
      </c>
      <c r="G46" s="38">
        <f>F46+H46*(E47-E46)+(F46-H46*E46)*(EXP($B$5*($B$3/$B$8))-1)</f>
        <v>343177.98948650126</v>
      </c>
      <c r="H46" s="51">
        <f t="shared" si="8"/>
        <v>81244.633448856912</v>
      </c>
      <c r="I46" s="21">
        <f>F46-H46*E46</f>
        <v>-3934066.8355371403</v>
      </c>
      <c r="J46" s="35">
        <f t="shared" si="1"/>
        <v>225628.30596313078</v>
      </c>
      <c r="K46" s="55">
        <f>LN(E46/$B$6)</f>
        <v>4.413712813242595E-2</v>
      </c>
      <c r="L46" s="55">
        <f>($B$5-0+$B$4^2/2)*($B$3*($B$8-D46)/$B$8)</f>
        <v>1.9499999999999999E-3</v>
      </c>
      <c r="M46" s="55">
        <f>$B$4*SQRT($B$3*($B$8-D46)/$B$8)</f>
        <v>5.1961524227066319E-2</v>
      </c>
      <c r="N46" s="55">
        <f t="shared" si="2"/>
        <v>0.88694719444776327</v>
      </c>
      <c r="O46" s="35">
        <f t="shared" si="3"/>
        <v>0.83498567022069692</v>
      </c>
      <c r="P46" s="35">
        <f t="shared" si="4"/>
        <v>0.81244633448856907</v>
      </c>
      <c r="Q46" s="35">
        <f t="shared" si="10"/>
        <v>0.79813711166221524</v>
      </c>
      <c r="R46" s="42">
        <f>E46*EXP(0*$B$3)*P46-$B$6*EXP(-$B$5*$B$3)*Q46</f>
        <v>2.7476063152591834</v>
      </c>
      <c r="S46" s="44">
        <f t="shared" si="5"/>
        <v>274760.63152591832</v>
      </c>
      <c r="T46" s="45">
        <f>F46-S46</f>
        <v>36715.095516398258</v>
      </c>
      <c r="U46" s="28">
        <v>2.0845291252531463E-2</v>
      </c>
    </row>
    <row r="47" spans="4:21" x14ac:dyDescent="0.2">
      <c r="D47" s="13">
        <v>45</v>
      </c>
      <c r="E47" s="18">
        <v>52.651333014763821</v>
      </c>
      <c r="F47" s="20">
        <f t="shared" si="6"/>
        <v>343177.98948650126</v>
      </c>
      <c r="G47" s="38">
        <f>F47+H47*(E48-E47)+(F47-H47*E47)*(EXP($B$5*($B$3/$B$8))-1)</f>
        <v>323840.05223320855</v>
      </c>
      <c r="H47" s="51">
        <f t="shared" si="8"/>
        <v>86939.306846934691</v>
      </c>
      <c r="I47" s="21">
        <f>F47-H47*E47</f>
        <v>-4234292.4073841935</v>
      </c>
      <c r="J47" s="35">
        <f t="shared" si="1"/>
        <v>265133.30147638213</v>
      </c>
      <c r="K47" s="55">
        <f>LN(E47/$B$6)</f>
        <v>5.1668551250398667E-2</v>
      </c>
      <c r="L47" s="55">
        <f>($B$5-0+$B$4^2/2)*($B$3*($B$8-D47)/$B$8)</f>
        <v>1.6250000000000001E-3</v>
      </c>
      <c r="M47" s="55">
        <f>$B$4*SQRT($B$3*($B$8-D47)/$B$8)</f>
        <v>4.7434164902525687E-2</v>
      </c>
      <c r="N47" s="55">
        <f t="shared" si="2"/>
        <v>1.1235267103344955</v>
      </c>
      <c r="O47" s="35">
        <f t="shared" si="3"/>
        <v>1.0760925454319699</v>
      </c>
      <c r="P47" s="35">
        <f t="shared" si="4"/>
        <v>0.86939306846934694</v>
      </c>
      <c r="Q47" s="35">
        <f t="shared" si="10"/>
        <v>0.8590570653763927</v>
      </c>
      <c r="R47" s="42">
        <f>E47*EXP(0*$B$3)*P47-$B$6*EXP(-$B$5*$B$3)*Q47</f>
        <v>3.0360789492992168</v>
      </c>
      <c r="S47" s="44">
        <f t="shared" si="5"/>
        <v>303607.89492992166</v>
      </c>
      <c r="T47" s="45">
        <f>F47-S47</f>
        <v>39570.094556579599</v>
      </c>
      <c r="U47" s="28">
        <v>7.5314231179725534E-3</v>
      </c>
    </row>
    <row r="48" spans="4:21" x14ac:dyDescent="0.2">
      <c r="D48" s="13">
        <v>46</v>
      </c>
      <c r="E48" s="18">
        <v>52.433773345537482</v>
      </c>
      <c r="F48" s="20">
        <f t="shared" si="6"/>
        <v>323840.05223320855</v>
      </c>
      <c r="G48" s="38">
        <f>F48+H48*(E49-E48)+(F48-H48*E48)*(EXP($B$5*($B$3/$B$8))-1)</f>
        <v>237166.30136810258</v>
      </c>
      <c r="H48" s="51">
        <f t="shared" si="8"/>
        <v>87511.018886586113</v>
      </c>
      <c r="I48" s="21">
        <f>F48-H48*E48</f>
        <v>-4264692.8773030974</v>
      </c>
      <c r="J48" s="35">
        <f t="shared" si="1"/>
        <v>243377.33455374817</v>
      </c>
      <c r="K48" s="55">
        <f>LN(E48/$B$6)</f>
        <v>4.7527907773912234E-2</v>
      </c>
      <c r="L48" s="55">
        <f>($B$5-0+$B$4^2/2)*($B$3*($B$8-D48)/$B$8)</f>
        <v>1.3000000000000002E-3</v>
      </c>
      <c r="M48" s="55">
        <f>$B$4*SQRT($B$3*($B$8-D48)/$B$8)</f>
        <v>4.2426406871192847E-2</v>
      </c>
      <c r="N48" s="55">
        <f t="shared" si="2"/>
        <v>1.1508848232694895</v>
      </c>
      <c r="O48" s="35">
        <f t="shared" si="3"/>
        <v>1.1084584163982967</v>
      </c>
      <c r="P48" s="35">
        <f t="shared" si="4"/>
        <v>0.87511018886586112</v>
      </c>
      <c r="Q48" s="35">
        <f t="shared" si="10"/>
        <v>0.86616805578001299</v>
      </c>
      <c r="R48" s="42">
        <f>E48*EXP(0*$B$3)*P48-$B$6*EXP(-$B$5*$B$3)*Q48</f>
        <v>2.7929280664042437</v>
      </c>
      <c r="S48" s="44">
        <f t="shared" si="5"/>
        <v>279292.80664042436</v>
      </c>
      <c r="T48" s="45">
        <f>F48-S48</f>
        <v>44547.245592784195</v>
      </c>
      <c r="U48" s="28">
        <v>-4.1406434764863454E-3</v>
      </c>
    </row>
    <row r="49" spans="4:21" x14ac:dyDescent="0.2">
      <c r="D49" s="13">
        <v>47</v>
      </c>
      <c r="E49" s="18">
        <v>51.448214482773281</v>
      </c>
      <c r="F49" s="20">
        <f t="shared" si="6"/>
        <v>237166.30136810258</v>
      </c>
      <c r="G49" s="38">
        <f>F49+H49*(E50-E49)+(F49-H49*E49)*(EXP($B$5*($B$3/$B$8))-1)</f>
        <v>235301.16384861738</v>
      </c>
      <c r="H49" s="51">
        <f t="shared" si="8"/>
        <v>78919.859017348368</v>
      </c>
      <c r="I49" s="21">
        <f>F49-H49*E49</f>
        <v>-3823119.5323066656</v>
      </c>
      <c r="J49" s="35">
        <f t="shared" si="1"/>
        <v>144821.44827732811</v>
      </c>
      <c r="K49" s="55">
        <f>LN(E49/$B$6)</f>
        <v>2.8552752319168734E-2</v>
      </c>
      <c r="L49" s="55">
        <f>($B$5-0+$B$4^2/2)*($B$3*($B$8-D49)/$B$8)</f>
        <v>9.7499999999999996E-4</v>
      </c>
      <c r="M49" s="55">
        <f>$B$4*SQRT($B$3*($B$8-D49)/$B$8)</f>
        <v>3.6742346141747671E-2</v>
      </c>
      <c r="N49" s="55">
        <f t="shared" si="2"/>
        <v>0.80364362703606684</v>
      </c>
      <c r="O49" s="35">
        <f t="shared" si="3"/>
        <v>0.76690128089431919</v>
      </c>
      <c r="P49" s="35">
        <f t="shared" si="4"/>
        <v>0.78919859017348371</v>
      </c>
      <c r="Q49" s="35">
        <f t="shared" si="10"/>
        <v>0.77842989397483353</v>
      </c>
      <c r="R49" s="42">
        <f>E49*EXP(0*$B$3)*P49-$B$6*EXP(-$B$5*$B$3)*Q49</f>
        <v>1.8754854026678771</v>
      </c>
      <c r="S49" s="44">
        <f t="shared" si="5"/>
        <v>187548.54026678772</v>
      </c>
      <c r="T49" s="45">
        <f>F49-S49</f>
        <v>49617.761101314856</v>
      </c>
      <c r="U49" s="28">
        <v>-1.8975155454743455E-2</v>
      </c>
    </row>
    <row r="50" spans="4:21" x14ac:dyDescent="0.2">
      <c r="D50" s="13">
        <v>48</v>
      </c>
      <c r="E50" s="18">
        <v>51.429425720749599</v>
      </c>
      <c r="F50" s="20">
        <f t="shared" si="6"/>
        <v>235301.16384861738</v>
      </c>
      <c r="G50" s="38">
        <f>F50+H50*(E51-E50)+(F50-H50*E50)*(EXP($B$5*($B$3/$B$8))-1)</f>
        <v>413015.32946526975</v>
      </c>
      <c r="H50" s="51">
        <f t="shared" si="8"/>
        <v>83178.665923195498</v>
      </c>
      <c r="I50" s="21">
        <f>F50-H50*E50</f>
        <v>-4042529.8567994111</v>
      </c>
      <c r="J50" s="35">
        <f t="shared" si="1"/>
        <v>142942.57207495987</v>
      </c>
      <c r="K50" s="55">
        <f>LN(E50/$B$6)</f>
        <v>2.8187488065529027E-2</v>
      </c>
      <c r="L50" s="55">
        <f>($B$5-0+$B$4^2/2)*($B$3*($B$8-D50)/$B$8)</f>
        <v>6.5000000000000008E-4</v>
      </c>
      <c r="M50" s="55">
        <f>$B$4*SQRT($B$3*($B$8-D50)/$B$8)</f>
        <v>0.03</v>
      </c>
      <c r="N50" s="55">
        <f t="shared" si="2"/>
        <v>0.961249602184301</v>
      </c>
      <c r="O50" s="35">
        <f t="shared" si="3"/>
        <v>0.93124960218430097</v>
      </c>
      <c r="P50" s="35">
        <f t="shared" si="4"/>
        <v>0.83178665923195505</v>
      </c>
      <c r="Q50" s="35">
        <f t="shared" si="10"/>
        <v>0.82413776746689427</v>
      </c>
      <c r="R50" s="42">
        <f>E50*EXP(0*$B$3)*P50-$B$6*EXP(-$B$5*$B$3)*Q50</f>
        <v>1.7769420463024517</v>
      </c>
      <c r="S50" s="44">
        <f t="shared" si="5"/>
        <v>177694.20463024516</v>
      </c>
      <c r="T50" s="45">
        <f>F50-S50</f>
        <v>57606.959218372212</v>
      </c>
      <c r="U50" s="28">
        <v>-3.6526425363974291E-4</v>
      </c>
    </row>
    <row r="51" spans="4:21" x14ac:dyDescent="0.2">
      <c r="D51" s="13">
        <v>49</v>
      </c>
      <c r="E51" s="18">
        <v>53.570821436089929</v>
      </c>
      <c r="F51" s="20">
        <f t="shared" si="6"/>
        <v>413015.32946526975</v>
      </c>
      <c r="G51" s="38">
        <f>F51+H51*(E52-E51)+(F51-H51*E51)*(EXP($B$5*($B$3/$B$8))-1)</f>
        <v>496180.84746273153</v>
      </c>
      <c r="H51" s="51">
        <f t="shared" si="8"/>
        <v>99945.680325866269</v>
      </c>
      <c r="I51" s="21">
        <f>F51-H51*E51</f>
        <v>-4941156.8645802382</v>
      </c>
      <c r="J51" s="35">
        <f t="shared" si="1"/>
        <v>357082.14360899292</v>
      </c>
      <c r="K51" s="55">
        <f>LN(E51/$B$6)</f>
        <v>6.8981538229742415E-2</v>
      </c>
      <c r="L51" s="55">
        <f>($B$5-0+$B$4^2/2)*($B$3*($B$8-D51)/$B$8)</f>
        <v>3.2500000000000004E-4</v>
      </c>
      <c r="M51" s="55">
        <f>$B$4*SQRT($B$3*($B$8-D51)/$B$8)</f>
        <v>2.1213203435596423E-2</v>
      </c>
      <c r="N51" s="55">
        <f t="shared" si="2"/>
        <v>3.2671415441877047</v>
      </c>
      <c r="O51" s="35">
        <f t="shared" si="3"/>
        <v>3.2459283407521085</v>
      </c>
      <c r="P51" s="35">
        <f t="shared" si="4"/>
        <v>0.99945680325866271</v>
      </c>
      <c r="Q51" s="35">
        <f t="shared" si="10"/>
        <v>0.99941465848408229</v>
      </c>
      <c r="R51" s="42">
        <f>E51*EXP(0*$B$3)*P51-$B$6*EXP(-$B$5*$B$3)*Q51</f>
        <v>3.8202190864673469</v>
      </c>
      <c r="S51" s="44">
        <f t="shared" si="5"/>
        <v>382021.90864673466</v>
      </c>
      <c r="T51" s="45">
        <f>F51-S51</f>
        <v>30993.420818535087</v>
      </c>
      <c r="U51" s="28">
        <v>4.0794050164213273E-2</v>
      </c>
    </row>
    <row r="52" spans="4:21" x14ac:dyDescent="0.2">
      <c r="D52" s="13">
        <v>50</v>
      </c>
      <c r="E52" s="18">
        <v>54.407872703516006</v>
      </c>
      <c r="F52" s="20">
        <f t="shared" si="6"/>
        <v>496180.84746273153</v>
      </c>
      <c r="G52" s="25"/>
      <c r="H52" s="51" t="e">
        <f t="shared" si="8"/>
        <v>#DIV/0!</v>
      </c>
      <c r="I52" s="27"/>
      <c r="J52" s="35">
        <f t="shared" si="1"/>
        <v>440787.27035160054</v>
      </c>
      <c r="K52" s="55">
        <f>LN(E52/$B$6)</f>
        <v>8.4485856777625823E-2</v>
      </c>
      <c r="L52" s="55">
        <f>($B$5-0+$B$4^2/2)*($B$3*($B$8-D52)/$B$8)</f>
        <v>0</v>
      </c>
      <c r="M52" s="55">
        <f>$B$4*SQRT($B$3*($B$8-D52)/$B$8)</f>
        <v>0</v>
      </c>
      <c r="N52" s="55" t="e">
        <f t="shared" si="2"/>
        <v>#DIV/0!</v>
      </c>
      <c r="O52" s="35" t="e">
        <f t="shared" ref="O3:O52" si="11">N52-$B$4*SQRT($B$3)</f>
        <v>#DIV/0!</v>
      </c>
      <c r="P52" s="35" t="e">
        <f t="shared" si="4"/>
        <v>#DIV/0!</v>
      </c>
      <c r="Q52" s="35" t="e">
        <f t="shared" si="10"/>
        <v>#DIV/0!</v>
      </c>
      <c r="R52" s="42" t="e">
        <f>E52*EXP(0*$B$3)*P52-$B$6*EXP(-$B$5*$B$3)*Q52</f>
        <v>#DIV/0!</v>
      </c>
      <c r="S52" s="44" t="e">
        <f t="shared" si="5"/>
        <v>#DIV/0!</v>
      </c>
      <c r="T52" s="45" t="e">
        <f>F52-S52</f>
        <v>#DIV/0!</v>
      </c>
      <c r="U52" s="28">
        <v>1.5504318547883592E-2</v>
      </c>
    </row>
    <row r="53" spans="4:21" x14ac:dyDescent="0.2">
      <c r="D53" s="13"/>
      <c r="E53" s="27"/>
      <c r="F53" s="37"/>
      <c r="G53" s="37"/>
      <c r="H53" s="53"/>
      <c r="I53" s="27"/>
      <c r="J53" s="40">
        <f>F52-J52</f>
        <v>55393.577111130988</v>
      </c>
      <c r="R53" s="42"/>
      <c r="U53" s="36"/>
    </row>
    <row r="54" spans="4:21" x14ac:dyDescent="0.2">
      <c r="R54" s="35"/>
    </row>
    <row r="55" spans="4:21" x14ac:dyDescent="0.2">
      <c r="R55" s="35"/>
    </row>
    <row r="56" spans="4:21" x14ac:dyDescent="0.2">
      <c r="R56" s="35"/>
    </row>
  </sheetData>
  <mergeCells count="1"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showGridLines="0" workbookViewId="0">
      <pane ySplit="1" topLeftCell="A39" activePane="bottomLeft" state="frozen"/>
      <selection pane="bottomLeft" activeCell="F55" sqref="F55"/>
    </sheetView>
  </sheetViews>
  <sheetFormatPr baseColWidth="10" defaultColWidth="8.83203125" defaultRowHeight="15" x14ac:dyDescent="0.2"/>
  <cols>
    <col min="2" max="5" width="11" bestFit="1" customWidth="1"/>
    <col min="6" max="6" width="12.5" customWidth="1"/>
    <col min="7" max="7" width="14.6640625" customWidth="1"/>
  </cols>
  <sheetData>
    <row r="1" spans="1:9" ht="16" thickBot="1" x14ac:dyDescent="0.25">
      <c r="A1" s="14" t="s">
        <v>10</v>
      </c>
      <c r="B1" s="15" t="s">
        <v>20</v>
      </c>
      <c r="C1" s="15" t="s">
        <v>21</v>
      </c>
      <c r="D1" s="15" t="s">
        <v>22</v>
      </c>
      <c r="E1" s="15" t="s">
        <v>23</v>
      </c>
      <c r="F1" s="34" t="s">
        <v>24</v>
      </c>
      <c r="G1" s="34" t="s">
        <v>28</v>
      </c>
      <c r="H1" s="34" t="s">
        <v>29</v>
      </c>
      <c r="I1" s="34" t="s">
        <v>30</v>
      </c>
    </row>
    <row r="2" spans="1:9" x14ac:dyDescent="0.2">
      <c r="A2" s="13">
        <v>0</v>
      </c>
      <c r="B2" s="32">
        <v>50</v>
      </c>
      <c r="C2" s="32">
        <v>50</v>
      </c>
      <c r="D2" s="32">
        <v>50</v>
      </c>
      <c r="E2" s="19">
        <f>B2</f>
        <v>50</v>
      </c>
    </row>
    <row r="3" spans="1:9" x14ac:dyDescent="0.2">
      <c r="A3" s="13">
        <f>A2+1</f>
        <v>1</v>
      </c>
      <c r="B3" s="33">
        <v>49.672465715244996</v>
      </c>
      <c r="C3" s="32">
        <v>49.177203383731211</v>
      </c>
      <c r="D3" s="33">
        <v>48.669909554736016</v>
      </c>
      <c r="E3" s="18">
        <v>47.64062831369759</v>
      </c>
      <c r="F3">
        <f>LN(B3/B2)</f>
        <v>-6.5722355992921004E-3</v>
      </c>
      <c r="G3">
        <f>LN(C3/C2)</f>
        <v>-1.6592835166867954E-2</v>
      </c>
      <c r="H3">
        <f>LN(D3/D2)</f>
        <v>-2.6962039921554864E-2</v>
      </c>
      <c r="I3">
        <f>LN(E3/E2)</f>
        <v>-4.8337072243433747E-2</v>
      </c>
    </row>
    <row r="4" spans="1:9" x14ac:dyDescent="0.2">
      <c r="A4" s="13">
        <f t="shared" ref="A4:A52" si="0">A3+1</f>
        <v>2</v>
      </c>
      <c r="B4" s="33">
        <v>49.625614473172355</v>
      </c>
      <c r="C4" s="32">
        <v>49.818076106404433</v>
      </c>
      <c r="D4" s="33">
        <v>46.169336956490696</v>
      </c>
      <c r="E4" s="18">
        <v>49.449656477967586</v>
      </c>
      <c r="F4">
        <f t="shared" ref="F4:F52" si="1">LN(B4/B3)</f>
        <v>-9.4364856723084221E-4</v>
      </c>
      <c r="G4">
        <f t="shared" ref="G4:G52" si="2">LN(C4/C3)</f>
        <v>1.2947721934379748E-2</v>
      </c>
      <c r="H4">
        <f t="shared" ref="H4:H52" si="3">LN(D4/D3)</f>
        <v>-5.2745090007193352E-2</v>
      </c>
      <c r="I4">
        <f t="shared" ref="I4:I52" si="4">LN(E4/E3)</f>
        <v>3.7269178003814379E-2</v>
      </c>
    </row>
    <row r="5" spans="1:9" x14ac:dyDescent="0.2">
      <c r="A5" s="13">
        <f t="shared" si="0"/>
        <v>3</v>
      </c>
      <c r="B5" s="33">
        <v>49.743893032161658</v>
      </c>
      <c r="C5" s="32">
        <v>51.179054758279193</v>
      </c>
      <c r="D5" s="33">
        <v>47.481015369525075</v>
      </c>
      <c r="E5" s="18">
        <v>49.372705397661939</v>
      </c>
      <c r="F5">
        <f t="shared" si="1"/>
        <v>2.380581685818711E-3</v>
      </c>
      <c r="G5">
        <f t="shared" si="2"/>
        <v>2.6952469398631801E-2</v>
      </c>
      <c r="H5">
        <f t="shared" si="3"/>
        <v>2.8014079218234029E-2</v>
      </c>
      <c r="I5">
        <f t="shared" si="4"/>
        <v>-1.5573620058876049E-3</v>
      </c>
    </row>
    <row r="6" spans="1:9" x14ac:dyDescent="0.2">
      <c r="A6" s="13">
        <f t="shared" si="0"/>
        <v>4</v>
      </c>
      <c r="B6" s="33">
        <v>50.215641521980899</v>
      </c>
      <c r="C6" s="32">
        <v>50.332766680037551</v>
      </c>
      <c r="D6" s="33">
        <v>49.034295182217534</v>
      </c>
      <c r="E6" s="18">
        <v>49.947589215200104</v>
      </c>
      <c r="F6">
        <f t="shared" si="1"/>
        <v>9.4388593212010579E-3</v>
      </c>
      <c r="G6">
        <f t="shared" si="2"/>
        <v>-1.6674071523345886E-2</v>
      </c>
      <c r="H6">
        <f t="shared" si="3"/>
        <v>3.2190000253949573E-2</v>
      </c>
      <c r="I6">
        <f t="shared" si="4"/>
        <v>1.1576490787223248E-2</v>
      </c>
    </row>
    <row r="7" spans="1:9" x14ac:dyDescent="0.2">
      <c r="A7" s="13">
        <f t="shared" si="0"/>
        <v>5</v>
      </c>
      <c r="B7" s="33">
        <v>48.356971995721089</v>
      </c>
      <c r="C7" s="32">
        <v>52.61925563338847</v>
      </c>
      <c r="D7" s="33">
        <v>48.263273888045177</v>
      </c>
      <c r="E7" s="18">
        <v>47.819475123093028</v>
      </c>
      <c r="F7">
        <f t="shared" si="1"/>
        <v>-3.7716152301214084E-2</v>
      </c>
      <c r="G7">
        <f t="shared" si="2"/>
        <v>4.4425839363390091E-2</v>
      </c>
      <c r="H7">
        <f t="shared" si="3"/>
        <v>-1.5849058533454325E-2</v>
      </c>
      <c r="I7">
        <f t="shared" si="4"/>
        <v>-4.3541254095843002E-2</v>
      </c>
    </row>
    <row r="8" spans="1:9" x14ac:dyDescent="0.2">
      <c r="A8" s="13">
        <f t="shared" si="0"/>
        <v>6</v>
      </c>
      <c r="B8" s="33">
        <v>48.741614407655327</v>
      </c>
      <c r="C8" s="32">
        <v>54.685272283826414</v>
      </c>
      <c r="D8" s="33">
        <v>47.894760899666252</v>
      </c>
      <c r="E8" s="18">
        <v>44.883728671325834</v>
      </c>
      <c r="F8">
        <f t="shared" si="1"/>
        <v>7.922760529980569E-3</v>
      </c>
      <c r="G8">
        <f t="shared" si="2"/>
        <v>3.851229847233139E-2</v>
      </c>
      <c r="H8">
        <f t="shared" si="3"/>
        <v>-7.6647737930738893E-3</v>
      </c>
      <c r="I8">
        <f t="shared" si="4"/>
        <v>-6.3357647198711564E-2</v>
      </c>
    </row>
    <row r="9" spans="1:9" x14ac:dyDescent="0.2">
      <c r="A9" s="13">
        <f t="shared" si="0"/>
        <v>7</v>
      </c>
      <c r="B9" s="33">
        <v>50.075533324711159</v>
      </c>
      <c r="C9" s="32">
        <v>56.008340590920142</v>
      </c>
      <c r="D9" s="33">
        <v>52.309946629148811</v>
      </c>
      <c r="E9" s="18">
        <v>47.05801754039981</v>
      </c>
      <c r="F9">
        <f t="shared" si="1"/>
        <v>2.6999361516201581E-2</v>
      </c>
      <c r="G9">
        <f t="shared" si="2"/>
        <v>2.3906190861727978E-2</v>
      </c>
      <c r="H9">
        <f t="shared" si="3"/>
        <v>8.8180414456862311E-2</v>
      </c>
      <c r="I9">
        <f t="shared" si="4"/>
        <v>4.7305917523226076E-2</v>
      </c>
    </row>
    <row r="10" spans="1:9" x14ac:dyDescent="0.2">
      <c r="A10" s="13">
        <f t="shared" si="0"/>
        <v>8</v>
      </c>
      <c r="B10" s="33">
        <v>49.634212148496175</v>
      </c>
      <c r="C10" s="32">
        <v>56.07</v>
      </c>
      <c r="D10" s="33">
        <v>53.255408425171183</v>
      </c>
      <c r="E10" s="18">
        <v>45.955042770803338</v>
      </c>
      <c r="F10">
        <f t="shared" si="1"/>
        <v>-8.8521750001647956E-3</v>
      </c>
      <c r="G10">
        <f>LN(C10/C9)</f>
        <v>1.1002913671880998E-3</v>
      </c>
      <c r="H10">
        <f t="shared" si="3"/>
        <v>1.7912828999955607E-2</v>
      </c>
      <c r="I10">
        <f t="shared" si="4"/>
        <v>-2.3717668678343934E-2</v>
      </c>
    </row>
    <row r="11" spans="1:9" x14ac:dyDescent="0.2">
      <c r="A11" s="13">
        <f t="shared" si="0"/>
        <v>9</v>
      </c>
      <c r="B11" s="33">
        <v>48.39204208630683</v>
      </c>
      <c r="C11" s="32">
        <v>56.525448027118088</v>
      </c>
      <c r="D11" s="33">
        <v>53.182812422691619</v>
      </c>
      <c r="E11" s="18">
        <v>47.55576980144096</v>
      </c>
      <c r="F11">
        <f t="shared" si="1"/>
        <v>-2.5344976513666004E-2</v>
      </c>
      <c r="G11">
        <f t="shared" si="2"/>
        <v>8.0900341733886501E-3</v>
      </c>
      <c r="H11">
        <f t="shared" si="3"/>
        <v>-1.3640967156018711E-3</v>
      </c>
      <c r="I11">
        <f t="shared" si="4"/>
        <v>3.4239535885726681E-2</v>
      </c>
    </row>
    <row r="12" spans="1:9" x14ac:dyDescent="0.2">
      <c r="A12" s="13">
        <f t="shared" si="0"/>
        <v>10</v>
      </c>
      <c r="B12" s="33">
        <v>48.193660291379288</v>
      </c>
      <c r="C12" s="32">
        <v>56.388090333689135</v>
      </c>
      <c r="D12" s="33">
        <v>55.004762995807113</v>
      </c>
      <c r="E12" s="18">
        <v>47.329459779719372</v>
      </c>
      <c r="F12">
        <f t="shared" si="1"/>
        <v>-4.1078973184487892E-3</v>
      </c>
      <c r="G12">
        <f t="shared" si="2"/>
        <v>-2.4329723995676934E-3</v>
      </c>
      <c r="H12">
        <f t="shared" si="3"/>
        <v>3.3684512020410715E-2</v>
      </c>
      <c r="I12">
        <f t="shared" si="4"/>
        <v>-4.7701934612157998E-3</v>
      </c>
    </row>
    <row r="13" spans="1:9" x14ac:dyDescent="0.2">
      <c r="A13" s="13">
        <f t="shared" si="0"/>
        <v>11</v>
      </c>
      <c r="B13" s="33">
        <v>48.954316266096534</v>
      </c>
      <c r="C13" s="32">
        <v>55.187382019400445</v>
      </c>
      <c r="D13" s="33">
        <v>54.179705611660175</v>
      </c>
      <c r="E13" s="18">
        <v>46.027517597876155</v>
      </c>
      <c r="F13">
        <f t="shared" si="1"/>
        <v>1.5660058947586996E-2</v>
      </c>
      <c r="G13">
        <f t="shared" si="2"/>
        <v>-2.1523631361316908E-2</v>
      </c>
      <c r="H13">
        <f t="shared" si="3"/>
        <v>-1.5113378288667687E-2</v>
      </c>
      <c r="I13">
        <f t="shared" si="4"/>
        <v>-2.7893503661593315E-2</v>
      </c>
    </row>
    <row r="14" spans="1:9" x14ac:dyDescent="0.2">
      <c r="A14" s="13">
        <f t="shared" si="0"/>
        <v>12</v>
      </c>
      <c r="B14" s="33">
        <v>48.572177652589978</v>
      </c>
      <c r="C14" s="32">
        <v>55.611356879786555</v>
      </c>
      <c r="D14" s="33">
        <v>52.222247206179141</v>
      </c>
      <c r="E14" s="18">
        <v>45.262779462569448</v>
      </c>
      <c r="F14">
        <f t="shared" si="1"/>
        <v>-7.8366514337411455E-3</v>
      </c>
      <c r="G14">
        <f t="shared" si="2"/>
        <v>7.6531002779463356E-3</v>
      </c>
      <c r="H14">
        <f t="shared" si="3"/>
        <v>-3.6797807334045245E-2</v>
      </c>
      <c r="I14">
        <f t="shared" si="4"/>
        <v>-1.6754376947620445E-2</v>
      </c>
    </row>
    <row r="15" spans="1:9" x14ac:dyDescent="0.2">
      <c r="A15" s="13">
        <f t="shared" si="0"/>
        <v>13</v>
      </c>
      <c r="B15" s="33">
        <v>48.337507756341211</v>
      </c>
      <c r="C15" s="32">
        <v>55.943078537374269</v>
      </c>
      <c r="D15" s="33">
        <v>54.679047427123194</v>
      </c>
      <c r="E15" s="18">
        <v>46.093492043943826</v>
      </c>
      <c r="F15">
        <f t="shared" si="1"/>
        <v>-4.8430732995826458E-3</v>
      </c>
      <c r="G15">
        <f t="shared" si="2"/>
        <v>5.9472782789769339E-3</v>
      </c>
      <c r="H15">
        <f t="shared" si="3"/>
        <v>4.5971995055428268E-2</v>
      </c>
      <c r="I15">
        <f t="shared" si="4"/>
        <v>1.8186720288269145E-2</v>
      </c>
    </row>
    <row r="16" spans="1:9" x14ac:dyDescent="0.2">
      <c r="A16" s="13">
        <f t="shared" si="0"/>
        <v>14</v>
      </c>
      <c r="B16" s="33">
        <v>49.020045514664034</v>
      </c>
      <c r="C16" s="32">
        <v>57.200344882802348</v>
      </c>
      <c r="D16" s="33">
        <v>54.70252699636859</v>
      </c>
      <c r="E16" s="18">
        <v>47.44439265589326</v>
      </c>
      <c r="F16">
        <f t="shared" si="1"/>
        <v>1.402148919565914E-2</v>
      </c>
      <c r="G16">
        <f t="shared" si="2"/>
        <v>2.2225208682188288E-2</v>
      </c>
      <c r="H16">
        <f t="shared" si="3"/>
        <v>4.2931489567184033E-4</v>
      </c>
      <c r="I16">
        <f t="shared" si="4"/>
        <v>2.8886574706084526E-2</v>
      </c>
    </row>
    <row r="17" spans="1:9" x14ac:dyDescent="0.2">
      <c r="A17" s="13">
        <f t="shared" si="0"/>
        <v>15</v>
      </c>
      <c r="B17" s="33">
        <v>48.848217325272635</v>
      </c>
      <c r="C17" s="32">
        <v>56.783299628797472</v>
      </c>
      <c r="D17" s="33">
        <v>56.244611679083491</v>
      </c>
      <c r="E17" s="18">
        <v>46.530334504925413</v>
      </c>
      <c r="F17">
        <f t="shared" si="1"/>
        <v>-3.5114215979703766E-3</v>
      </c>
      <c r="G17">
        <f t="shared" si="2"/>
        <v>-7.3176659123906987E-3</v>
      </c>
      <c r="H17">
        <f t="shared" si="3"/>
        <v>2.7800338389231197E-2</v>
      </c>
      <c r="I17">
        <f t="shared" si="4"/>
        <v>-1.9453889482889442E-2</v>
      </c>
    </row>
    <row r="18" spans="1:9" x14ac:dyDescent="0.2">
      <c r="A18" s="13">
        <f t="shared" si="0"/>
        <v>16</v>
      </c>
      <c r="B18" s="33">
        <v>49.449221094933286</v>
      </c>
      <c r="C18" s="32">
        <v>54.863529399670036</v>
      </c>
      <c r="D18" s="33">
        <v>56.797634898174024</v>
      </c>
      <c r="E18" s="18">
        <v>45.97499390421887</v>
      </c>
      <c r="F18">
        <f t="shared" si="1"/>
        <v>1.2228421585019208E-2</v>
      </c>
      <c r="G18">
        <f t="shared" si="2"/>
        <v>-3.439344377068005E-2</v>
      </c>
      <c r="H18">
        <f t="shared" si="3"/>
        <v>9.7844416192208895E-3</v>
      </c>
      <c r="I18">
        <f t="shared" si="4"/>
        <v>-1.2006816945615664E-2</v>
      </c>
    </row>
    <row r="19" spans="1:9" x14ac:dyDescent="0.2">
      <c r="A19" s="13">
        <f t="shared" si="0"/>
        <v>17</v>
      </c>
      <c r="B19" s="33">
        <v>49.460768098458537</v>
      </c>
      <c r="C19" s="32">
        <v>54.873639390653928</v>
      </c>
      <c r="D19" s="33">
        <v>55.975341768358703</v>
      </c>
      <c r="E19" s="18">
        <v>47.40840026864494</v>
      </c>
      <c r="F19">
        <f t="shared" si="1"/>
        <v>2.3348508420380915E-4</v>
      </c>
      <c r="G19">
        <f t="shared" si="2"/>
        <v>1.8425828047034999E-4</v>
      </c>
      <c r="H19">
        <f t="shared" si="3"/>
        <v>-1.4583417545161761E-2</v>
      </c>
      <c r="I19">
        <f t="shared" si="4"/>
        <v>3.0701795955422273E-2</v>
      </c>
    </row>
    <row r="20" spans="1:9" x14ac:dyDescent="0.2">
      <c r="A20" s="13">
        <f t="shared" si="0"/>
        <v>18</v>
      </c>
      <c r="B20" s="33">
        <v>48.4779456956948</v>
      </c>
      <c r="C20" s="32">
        <v>53.033929681753484</v>
      </c>
      <c r="D20" s="33">
        <v>59.58011840480998</v>
      </c>
      <c r="E20" s="18">
        <v>48.826834109534097</v>
      </c>
      <c r="F20">
        <f t="shared" si="1"/>
        <v>-2.0070825062983196E-2</v>
      </c>
      <c r="G20">
        <f t="shared" si="2"/>
        <v>-3.4101184987394756E-2</v>
      </c>
      <c r="H20">
        <f t="shared" si="3"/>
        <v>6.2410666409577244E-2</v>
      </c>
      <c r="I20">
        <f t="shared" si="4"/>
        <v>2.9480607167855263E-2</v>
      </c>
    </row>
    <row r="21" spans="1:9" x14ac:dyDescent="0.2">
      <c r="A21" s="13">
        <f t="shared" si="0"/>
        <v>19</v>
      </c>
      <c r="B21" s="33">
        <v>47.870401505064414</v>
      </c>
      <c r="C21" s="32">
        <v>52.669933913836729</v>
      </c>
      <c r="D21" s="33">
        <v>58.860414533346365</v>
      </c>
      <c r="E21" s="18">
        <v>48.490075296250552</v>
      </c>
      <c r="F21">
        <f t="shared" si="1"/>
        <v>-1.2611575825550005E-2</v>
      </c>
      <c r="G21">
        <f t="shared" si="2"/>
        <v>-6.8871126238465108E-3</v>
      </c>
      <c r="H21">
        <f t="shared" si="3"/>
        <v>-1.2153149126993557E-2</v>
      </c>
      <c r="I21">
        <f t="shared" si="4"/>
        <v>-6.9208970883773728E-3</v>
      </c>
    </row>
    <row r="22" spans="1:9" x14ac:dyDescent="0.2">
      <c r="A22" s="13">
        <f t="shared" si="0"/>
        <v>20</v>
      </c>
      <c r="B22" s="33">
        <v>46.505392583838749</v>
      </c>
      <c r="C22" s="32">
        <v>52.526642414850777</v>
      </c>
      <c r="D22" s="33">
        <v>57.76969251766814</v>
      </c>
      <c r="E22" s="18">
        <v>48.779425663980156</v>
      </c>
      <c r="F22">
        <f t="shared" si="1"/>
        <v>-2.892911535969122E-2</v>
      </c>
      <c r="G22">
        <f t="shared" si="2"/>
        <v>-2.7242633288629345E-3</v>
      </c>
      <c r="H22">
        <f t="shared" si="3"/>
        <v>-1.8704498228015266E-2</v>
      </c>
      <c r="I22">
        <f t="shared" si="4"/>
        <v>5.9494747760774425E-3</v>
      </c>
    </row>
    <row r="23" spans="1:9" x14ac:dyDescent="0.2">
      <c r="A23" s="13">
        <f t="shared" si="0"/>
        <v>21</v>
      </c>
      <c r="B23" s="33">
        <v>48.547953424348307</v>
      </c>
      <c r="C23" s="32">
        <v>51.932710638205215</v>
      </c>
      <c r="D23" s="33">
        <v>56.1747926919466</v>
      </c>
      <c r="E23" s="18">
        <v>47.537936165490201</v>
      </c>
      <c r="F23">
        <f t="shared" si="1"/>
        <v>4.2983764456140244E-2</v>
      </c>
      <c r="G23">
        <f t="shared" si="2"/>
        <v>-1.1371661026299771E-2</v>
      </c>
      <c r="H23">
        <f t="shared" si="3"/>
        <v>-2.7996159585376688E-2</v>
      </c>
      <c r="I23">
        <f t="shared" si="4"/>
        <v>-2.578057031222359E-2</v>
      </c>
    </row>
    <row r="24" spans="1:9" x14ac:dyDescent="0.2">
      <c r="A24" s="13">
        <f t="shared" si="0"/>
        <v>22</v>
      </c>
      <c r="B24" s="33">
        <v>47.95620894064681</v>
      </c>
      <c r="C24" s="32">
        <v>54.012795749454973</v>
      </c>
      <c r="D24" s="33">
        <v>57.658202824051749</v>
      </c>
      <c r="E24" s="18">
        <v>49.68253369277322</v>
      </c>
      <c r="F24">
        <f t="shared" si="1"/>
        <v>-1.2263759110517612E-2</v>
      </c>
      <c r="G24">
        <f t="shared" si="2"/>
        <v>3.9272122399132955E-2</v>
      </c>
      <c r="H24">
        <f t="shared" si="3"/>
        <v>2.6064395552827115E-2</v>
      </c>
      <c r="I24">
        <f t="shared" si="4"/>
        <v>4.412538818177475E-2</v>
      </c>
    </row>
    <row r="25" spans="1:9" x14ac:dyDescent="0.2">
      <c r="A25" s="13">
        <f t="shared" si="0"/>
        <v>23</v>
      </c>
      <c r="B25" s="33">
        <v>48.256848585207223</v>
      </c>
      <c r="C25" s="32">
        <v>51.510769702463499</v>
      </c>
      <c r="D25" s="33">
        <v>60.225732091857637</v>
      </c>
      <c r="E25" s="18">
        <v>48.73649899274497</v>
      </c>
      <c r="F25">
        <f t="shared" si="1"/>
        <v>6.2494765424067986E-3</v>
      </c>
      <c r="G25">
        <f t="shared" si="2"/>
        <v>-4.7430070574081017E-2</v>
      </c>
      <c r="H25">
        <f t="shared" si="3"/>
        <v>4.3567181152838426E-2</v>
      </c>
      <c r="I25">
        <f t="shared" si="4"/>
        <v>-1.9225221232571862E-2</v>
      </c>
    </row>
    <row r="26" spans="1:9" x14ac:dyDescent="0.2">
      <c r="A26" s="13">
        <f t="shared" si="0"/>
        <v>24</v>
      </c>
      <c r="B26" s="33">
        <v>47.736248116816341</v>
      </c>
      <c r="C26" s="32">
        <v>51.92709992353214</v>
      </c>
      <c r="D26" s="33">
        <v>57.678412831982378</v>
      </c>
      <c r="E26" s="18">
        <v>45.879068373694302</v>
      </c>
      <c r="F26">
        <f t="shared" si="1"/>
        <v>-1.0846729408416245E-2</v>
      </c>
      <c r="G26">
        <f t="shared" si="2"/>
        <v>8.0499041750949647E-3</v>
      </c>
      <c r="H26">
        <f t="shared" si="3"/>
        <v>-4.3216728557666957E-2</v>
      </c>
      <c r="I26">
        <f t="shared" si="4"/>
        <v>-6.0419229011498612E-2</v>
      </c>
    </row>
    <row r="27" spans="1:9" x14ac:dyDescent="0.2">
      <c r="A27" s="13">
        <f t="shared" si="0"/>
        <v>25</v>
      </c>
      <c r="B27" s="33">
        <v>48.801611041234104</v>
      </c>
      <c r="C27" s="32">
        <v>52.240776306307183</v>
      </c>
      <c r="D27" s="33">
        <v>60.368030670611553</v>
      </c>
      <c r="E27" s="18">
        <v>45.243282322273323</v>
      </c>
      <c r="F27">
        <f t="shared" si="1"/>
        <v>2.2072297560327712E-2</v>
      </c>
      <c r="G27">
        <f t="shared" si="2"/>
        <v>6.0225348204935277E-3</v>
      </c>
      <c r="H27">
        <f t="shared" si="3"/>
        <v>4.5576695467031185E-2</v>
      </c>
      <c r="I27">
        <f t="shared" si="4"/>
        <v>-1.3954784179020328E-2</v>
      </c>
    </row>
    <row r="28" spans="1:9" x14ac:dyDescent="0.2">
      <c r="A28" s="13">
        <f t="shared" si="0"/>
        <v>26</v>
      </c>
      <c r="B28" s="33">
        <v>48.310825162322757</v>
      </c>
      <c r="C28" s="32">
        <v>52.326767299547164</v>
      </c>
      <c r="D28" s="33">
        <v>61.000989747117231</v>
      </c>
      <c r="E28" s="18">
        <v>45.528372580028908</v>
      </c>
      <c r="F28">
        <f t="shared" si="1"/>
        <v>-1.0107666464067421E-2</v>
      </c>
      <c r="G28">
        <f t="shared" si="2"/>
        <v>1.6446979561485387E-3</v>
      </c>
      <c r="H28">
        <f t="shared" si="3"/>
        <v>1.0430418121680218E-2</v>
      </c>
      <c r="I28">
        <f t="shared" si="4"/>
        <v>6.2815026446059264E-3</v>
      </c>
    </row>
    <row r="29" spans="1:9" x14ac:dyDescent="0.2">
      <c r="A29" s="13">
        <f t="shared" si="0"/>
        <v>27</v>
      </c>
      <c r="B29" s="33">
        <v>49.15790979236899</v>
      </c>
      <c r="C29" s="32">
        <v>50.264426600929255</v>
      </c>
      <c r="D29" s="33">
        <v>63.672238634098292</v>
      </c>
      <c r="E29" s="18">
        <v>45.092399092273006</v>
      </c>
      <c r="F29">
        <f t="shared" si="1"/>
        <v>1.7382106340948059E-2</v>
      </c>
      <c r="G29">
        <f t="shared" si="2"/>
        <v>-4.0210440924214899E-2</v>
      </c>
      <c r="H29">
        <f t="shared" si="3"/>
        <v>4.2858563957862986E-2</v>
      </c>
      <c r="I29">
        <f t="shared" si="4"/>
        <v>-9.6220070376894038E-3</v>
      </c>
    </row>
    <row r="30" spans="1:9" x14ac:dyDescent="0.2">
      <c r="A30" s="13">
        <f t="shared" si="0"/>
        <v>28</v>
      </c>
      <c r="B30" s="33">
        <v>48.184502988632474</v>
      </c>
      <c r="C30" s="32">
        <v>50.873437971361099</v>
      </c>
      <c r="D30" s="33">
        <v>65.224768387505492</v>
      </c>
      <c r="E30" s="18">
        <v>45.518328988091753</v>
      </c>
      <c r="F30">
        <f t="shared" si="1"/>
        <v>-2.0000310730162365E-2</v>
      </c>
      <c r="G30">
        <f t="shared" si="2"/>
        <v>1.2043337755008239E-2</v>
      </c>
      <c r="H30">
        <f t="shared" si="3"/>
        <v>2.4090626677063694E-2</v>
      </c>
      <c r="I30">
        <f t="shared" si="4"/>
        <v>9.4013819781339873E-3</v>
      </c>
    </row>
    <row r="31" spans="1:9" x14ac:dyDescent="0.2">
      <c r="A31" s="13">
        <f t="shared" si="0"/>
        <v>29</v>
      </c>
      <c r="B31" s="33">
        <v>47.645596459024162</v>
      </c>
      <c r="C31" s="32">
        <v>50.347026637568177</v>
      </c>
      <c r="D31" s="33">
        <v>64.171367455047843</v>
      </c>
      <c r="E31" s="18">
        <v>46.32054563194599</v>
      </c>
      <c r="F31">
        <f t="shared" si="1"/>
        <v>-1.1247243062397006E-2</v>
      </c>
      <c r="G31">
        <f t="shared" si="2"/>
        <v>-1.0401376476487567E-2</v>
      </c>
      <c r="H31">
        <f t="shared" si="3"/>
        <v>-1.6282158623062183E-2</v>
      </c>
      <c r="I31">
        <f t="shared" si="4"/>
        <v>1.7470533070404994E-2</v>
      </c>
    </row>
    <row r="32" spans="1:9" x14ac:dyDescent="0.2">
      <c r="A32" s="13">
        <f t="shared" si="0"/>
        <v>30</v>
      </c>
      <c r="B32" s="33">
        <v>46.190907018377914</v>
      </c>
      <c r="C32" s="32">
        <v>52.61232816791572</v>
      </c>
      <c r="D32" s="33">
        <v>64.355931148955875</v>
      </c>
      <c r="E32" s="18">
        <v>47.013610042221558</v>
      </c>
      <c r="F32">
        <f t="shared" si="1"/>
        <v>-3.1007250606040572E-2</v>
      </c>
      <c r="G32">
        <f t="shared" si="2"/>
        <v>4.401090454854463E-2</v>
      </c>
      <c r="H32">
        <f t="shared" si="3"/>
        <v>2.8719785255495586E-3</v>
      </c>
      <c r="I32">
        <f t="shared" si="4"/>
        <v>1.4851522343391387E-2</v>
      </c>
    </row>
    <row r="33" spans="1:9" x14ac:dyDescent="0.2">
      <c r="A33" s="13">
        <f t="shared" si="0"/>
        <v>31</v>
      </c>
      <c r="B33" s="33">
        <v>46.168825079953301</v>
      </c>
      <c r="C33" s="32">
        <v>51.995207310333718</v>
      </c>
      <c r="D33" s="33">
        <v>66.475118235295795</v>
      </c>
      <c r="E33" s="18">
        <v>45.794580373871192</v>
      </c>
      <c r="F33">
        <f t="shared" si="1"/>
        <v>-4.7817243172286364E-4</v>
      </c>
      <c r="G33">
        <f>LN(C33/C32)</f>
        <v>-1.1798920873020246E-2</v>
      </c>
      <c r="H33">
        <f t="shared" si="3"/>
        <v>3.2398615828864372E-2</v>
      </c>
      <c r="I33">
        <f t="shared" si="4"/>
        <v>-2.6271383487545E-2</v>
      </c>
    </row>
    <row r="34" spans="1:9" x14ac:dyDescent="0.2">
      <c r="A34" s="13">
        <f t="shared" si="0"/>
        <v>32</v>
      </c>
      <c r="B34" s="33">
        <v>46.047138328557949</v>
      </c>
      <c r="C34" s="32">
        <v>51.608898025771232</v>
      </c>
      <c r="D34" s="33">
        <v>64.081155236851544</v>
      </c>
      <c r="E34" s="18">
        <v>43.758910656661776</v>
      </c>
      <c r="F34">
        <f t="shared" si="1"/>
        <v>-2.6391704327272058E-3</v>
      </c>
      <c r="G34">
        <f t="shared" si="2"/>
        <v>-7.4574472438615176E-3</v>
      </c>
      <c r="H34">
        <f t="shared" si="3"/>
        <v>-3.6677385132182383E-2</v>
      </c>
      <c r="I34">
        <f t="shared" si="4"/>
        <v>-4.5470487452539919E-2</v>
      </c>
    </row>
    <row r="35" spans="1:9" x14ac:dyDescent="0.2">
      <c r="A35" s="13">
        <f t="shared" si="0"/>
        <v>33</v>
      </c>
      <c r="B35" s="33">
        <v>46.283890366069592</v>
      </c>
      <c r="C35" s="32">
        <v>51.098204918146209</v>
      </c>
      <c r="D35" s="33">
        <v>65.926260307866556</v>
      </c>
      <c r="E35" s="18">
        <v>42.878352000338722</v>
      </c>
      <c r="F35">
        <f t="shared" si="1"/>
        <v>5.1283422212027897E-3</v>
      </c>
      <c r="G35">
        <f t="shared" si="2"/>
        <v>-9.9447321917230814E-3</v>
      </c>
      <c r="H35">
        <f>LN(D35/D34)</f>
        <v>2.8386518716200126E-2</v>
      </c>
      <c r="I35">
        <f t="shared" si="4"/>
        <v>-2.0328181021470722E-2</v>
      </c>
    </row>
    <row r="36" spans="1:9" x14ac:dyDescent="0.2">
      <c r="A36" s="13">
        <f t="shared" si="0"/>
        <v>34</v>
      </c>
      <c r="B36" s="33">
        <v>44.471715953409266</v>
      </c>
      <c r="C36" s="32">
        <v>50.68745061805911</v>
      </c>
      <c r="D36" s="33">
        <v>65.474087559712913</v>
      </c>
      <c r="E36" s="18">
        <v>41.824473284639133</v>
      </c>
      <c r="F36">
        <f t="shared" si="1"/>
        <v>-3.9940569746782152E-2</v>
      </c>
      <c r="G36">
        <f t="shared" si="2"/>
        <v>-8.0710101570467003E-3</v>
      </c>
      <c r="H36">
        <f t="shared" si="3"/>
        <v>-6.8823947629160854E-3</v>
      </c>
      <c r="I36">
        <f t="shared" si="4"/>
        <v>-2.4885429716541087E-2</v>
      </c>
    </row>
    <row r="37" spans="1:9" x14ac:dyDescent="0.2">
      <c r="A37" s="13">
        <f t="shared" si="0"/>
        <v>35</v>
      </c>
      <c r="B37" s="33">
        <v>44.022586501290881</v>
      </c>
      <c r="C37" s="32">
        <v>49.912454144425212</v>
      </c>
      <c r="D37" s="33">
        <v>65.695142010620415</v>
      </c>
      <c r="E37" s="18">
        <v>44.190814525110447</v>
      </c>
      <c r="F37">
        <f t="shared" si="1"/>
        <v>-1.0150558757974907E-2</v>
      </c>
      <c r="G37">
        <f t="shared" si="2"/>
        <v>-1.5407803962516965E-2</v>
      </c>
      <c r="H37">
        <f t="shared" si="3"/>
        <v>3.3705261653920642E-3</v>
      </c>
      <c r="I37">
        <f t="shared" si="4"/>
        <v>5.5035297833383616E-2</v>
      </c>
    </row>
    <row r="38" spans="1:9" x14ac:dyDescent="0.2">
      <c r="A38" s="13">
        <f t="shared" si="0"/>
        <v>36</v>
      </c>
      <c r="B38" s="33">
        <v>43.001732807217408</v>
      </c>
      <c r="C38" s="32">
        <v>50.155477153125524</v>
      </c>
      <c r="D38" s="33">
        <v>62.346014594209088</v>
      </c>
      <c r="E38" s="18">
        <v>43.010856575610127</v>
      </c>
      <c r="F38">
        <f t="shared" si="1"/>
        <v>-2.346241906060758E-2</v>
      </c>
      <c r="G38">
        <f t="shared" si="2"/>
        <v>4.8571701909736181E-3</v>
      </c>
      <c r="H38">
        <f t="shared" si="3"/>
        <v>-5.2325230574365181E-2</v>
      </c>
      <c r="I38">
        <f t="shared" si="4"/>
        <v>-2.7064388984117279E-2</v>
      </c>
    </row>
    <row r="39" spans="1:9" x14ac:dyDescent="0.2">
      <c r="A39" s="13">
        <f t="shared" si="0"/>
        <v>37</v>
      </c>
      <c r="B39" s="33">
        <v>42.589382033967823</v>
      </c>
      <c r="C39" s="32">
        <v>50.717291350044995</v>
      </c>
      <c r="D39" s="33">
        <v>58.918220252505854</v>
      </c>
      <c r="E39" s="18">
        <v>43.463192149142948</v>
      </c>
      <c r="F39">
        <f t="shared" si="1"/>
        <v>-9.6354385449435569E-3</v>
      </c>
      <c r="G39">
        <f t="shared" si="2"/>
        <v>1.1139180860527434E-2</v>
      </c>
      <c r="H39">
        <f t="shared" si="3"/>
        <v>-5.6549365213734847E-2</v>
      </c>
      <c r="I39">
        <f t="shared" si="4"/>
        <v>1.0461860081558831E-2</v>
      </c>
    </row>
    <row r="40" spans="1:9" x14ac:dyDescent="0.2">
      <c r="A40" s="13">
        <f t="shared" si="0"/>
        <v>38</v>
      </c>
      <c r="B40" s="33">
        <v>43.226927429506745</v>
      </c>
      <c r="C40" s="32">
        <v>50.050109110069663</v>
      </c>
      <c r="D40" s="33">
        <v>60.953680798721876</v>
      </c>
      <c r="E40" s="18">
        <v>45.094414345753684</v>
      </c>
      <c r="F40">
        <f t="shared" si="1"/>
        <v>1.4858647015284996E-2</v>
      </c>
      <c r="G40">
        <f t="shared" si="2"/>
        <v>-1.3242218940939127E-2</v>
      </c>
      <c r="H40">
        <f t="shared" si="3"/>
        <v>3.3963859597951979E-2</v>
      </c>
      <c r="I40">
        <f t="shared" si="4"/>
        <v>3.6843966001438612E-2</v>
      </c>
    </row>
    <row r="41" spans="1:9" x14ac:dyDescent="0.2">
      <c r="A41" s="13">
        <f t="shared" si="0"/>
        <v>39</v>
      </c>
      <c r="B41" s="33">
        <v>43.52026539833895</v>
      </c>
      <c r="C41" s="32">
        <v>50.245970940060545</v>
      </c>
      <c r="D41" s="33">
        <v>65.731220769996611</v>
      </c>
      <c r="E41" s="18">
        <v>44.286174592544477</v>
      </c>
      <c r="F41">
        <f t="shared" si="1"/>
        <v>6.7630796422802585E-3</v>
      </c>
      <c r="G41">
        <f t="shared" si="2"/>
        <v>3.9056776470454469E-3</v>
      </c>
      <c r="H41">
        <f t="shared" si="3"/>
        <v>7.545977002961754E-2</v>
      </c>
      <c r="I41">
        <f t="shared" si="4"/>
        <v>-1.8085846016728739E-2</v>
      </c>
    </row>
    <row r="42" spans="1:9" x14ac:dyDescent="0.2">
      <c r="A42" s="13">
        <f t="shared" si="0"/>
        <v>40</v>
      </c>
      <c r="B42" s="33">
        <v>45.202903045601992</v>
      </c>
      <c r="C42" s="32">
        <v>50.446709437546751</v>
      </c>
      <c r="D42" s="33">
        <v>61.062636483214987</v>
      </c>
      <c r="E42" s="18">
        <v>43.434827518387614</v>
      </c>
      <c r="F42">
        <f t="shared" si="1"/>
        <v>3.7934610611838233E-2</v>
      </c>
      <c r="G42">
        <f t="shared" si="2"/>
        <v>3.9871570141684805E-3</v>
      </c>
      <c r="H42">
        <f t="shared" si="3"/>
        <v>-7.3673849656345422E-2</v>
      </c>
      <c r="I42">
        <f>LN(E42/E41)</f>
        <v>-1.941094571931767E-2</v>
      </c>
    </row>
    <row r="43" spans="1:9" x14ac:dyDescent="0.2">
      <c r="A43" s="13">
        <f t="shared" si="0"/>
        <v>41</v>
      </c>
      <c r="B43" s="33">
        <v>46.112444715097141</v>
      </c>
      <c r="C43" s="32">
        <v>53.024136529819785</v>
      </c>
      <c r="D43" s="33">
        <v>61.90703185617911</v>
      </c>
      <c r="E43" s="18">
        <v>44.316475153360322</v>
      </c>
      <c r="F43">
        <f t="shared" si="1"/>
        <v>1.9921552560135031E-2</v>
      </c>
      <c r="G43">
        <f t="shared" si="2"/>
        <v>4.9829695667755712E-2</v>
      </c>
      <c r="H43">
        <f t="shared" si="3"/>
        <v>1.3733608559748919E-2</v>
      </c>
      <c r="I43">
        <f t="shared" si="4"/>
        <v>2.0094910862210821E-2</v>
      </c>
    </row>
    <row r="44" spans="1:9" x14ac:dyDescent="0.2">
      <c r="A44" s="13">
        <f t="shared" si="0"/>
        <v>42</v>
      </c>
      <c r="B44" s="33">
        <v>46.239706230368689</v>
      </c>
      <c r="C44" s="32">
        <v>54.715730181533949</v>
      </c>
      <c r="D44" s="33">
        <v>65.677620907117387</v>
      </c>
      <c r="E44" s="18">
        <v>45.164168714234002</v>
      </c>
      <c r="F44">
        <f t="shared" si="1"/>
        <v>2.7560071859879672E-3</v>
      </c>
      <c r="G44">
        <f t="shared" si="2"/>
        <v>3.1404023852352692E-2</v>
      </c>
      <c r="H44">
        <f t="shared" si="3"/>
        <v>5.9124468502185938E-2</v>
      </c>
      <c r="I44">
        <f t="shared" si="4"/>
        <v>1.8947537364392333E-2</v>
      </c>
    </row>
    <row r="45" spans="1:9" x14ac:dyDescent="0.2">
      <c r="A45" s="13">
        <f t="shared" si="0"/>
        <v>43</v>
      </c>
      <c r="B45" s="33">
        <v>46.500615070141016</v>
      </c>
      <c r="C45" s="32">
        <v>53.931588571639189</v>
      </c>
      <c r="D45" s="33">
        <v>62.972188553462196</v>
      </c>
      <c r="E45" s="18">
        <v>44.765752811333975</v>
      </c>
      <c r="F45">
        <f t="shared" si="1"/>
        <v>5.6266686262164039E-3</v>
      </c>
      <c r="G45">
        <f t="shared" si="2"/>
        <v>-1.4434874868984733E-2</v>
      </c>
      <c r="H45">
        <f t="shared" si="3"/>
        <v>-4.2065064611317468E-2</v>
      </c>
      <c r="I45">
        <f t="shared" si="4"/>
        <v>-8.8606439949575171E-3</v>
      </c>
    </row>
    <row r="46" spans="1:9" x14ac:dyDescent="0.2">
      <c r="A46" s="13">
        <f t="shared" si="0"/>
        <v>44</v>
      </c>
      <c r="B46" s="33">
        <v>45.637705287548904</v>
      </c>
      <c r="C46" s="32">
        <v>54.938752102750172</v>
      </c>
      <c r="D46" s="33">
        <v>62.289091359858304</v>
      </c>
      <c r="E46" s="18">
        <v>43.460748451876036</v>
      </c>
      <c r="F46">
        <f t="shared" si="1"/>
        <v>-1.8731294628315361E-2</v>
      </c>
      <c r="G46">
        <f t="shared" si="2"/>
        <v>1.8502601496984048E-2</v>
      </c>
      <c r="H46">
        <f t="shared" si="3"/>
        <v>-1.0906865486559064E-2</v>
      </c>
      <c r="I46">
        <f t="shared" si="4"/>
        <v>-2.9585204601161985E-2</v>
      </c>
    </row>
    <row r="47" spans="1:9" x14ac:dyDescent="0.2">
      <c r="A47" s="13">
        <f t="shared" si="0"/>
        <v>45</v>
      </c>
      <c r="B47" s="33">
        <v>46.900959958751521</v>
      </c>
      <c r="C47" s="32">
        <v>55.799154555160648</v>
      </c>
      <c r="D47" s="33">
        <v>62.216672392706016</v>
      </c>
      <c r="E47" s="18">
        <v>43.641488833844775</v>
      </c>
      <c r="F47">
        <f t="shared" si="1"/>
        <v>2.7303898254044348E-2</v>
      </c>
      <c r="G47">
        <f t="shared" si="2"/>
        <v>1.553975134172873E-2</v>
      </c>
      <c r="H47">
        <f t="shared" si="3"/>
        <v>-1.1633031778851008E-3</v>
      </c>
      <c r="I47">
        <f t="shared" si="4"/>
        <v>4.1500803426192546E-3</v>
      </c>
    </row>
    <row r="48" spans="1:9" x14ac:dyDescent="0.2">
      <c r="A48" s="13">
        <f t="shared" si="0"/>
        <v>46</v>
      </c>
      <c r="B48" s="33">
        <v>46.428244713304039</v>
      </c>
      <c r="C48" s="32">
        <v>55.516533913614907</v>
      </c>
      <c r="D48" s="33">
        <v>65.067232008956992</v>
      </c>
      <c r="E48" s="18">
        <v>42.177718668782376</v>
      </c>
      <c r="F48">
        <f t="shared" si="1"/>
        <v>-1.0130147140975945E-2</v>
      </c>
      <c r="G48">
        <f t="shared" si="2"/>
        <v>-5.0778331913474009E-3</v>
      </c>
      <c r="H48">
        <f t="shared" si="3"/>
        <v>4.479806520905643E-2</v>
      </c>
      <c r="I48">
        <f t="shared" si="4"/>
        <v>-3.4116188675348096E-2</v>
      </c>
    </row>
    <row r="49" spans="1:9" x14ac:dyDescent="0.2">
      <c r="A49" s="13">
        <f t="shared" si="0"/>
        <v>47</v>
      </c>
      <c r="B49" s="33">
        <v>46.673851062189641</v>
      </c>
      <c r="C49" s="32">
        <v>55.901504136887262</v>
      </c>
      <c r="D49" s="33">
        <v>62.870612084247767</v>
      </c>
      <c r="E49" s="18">
        <v>41.421211584057616</v>
      </c>
      <c r="F49">
        <f t="shared" si="1"/>
        <v>5.2760771190954407E-3</v>
      </c>
      <c r="G49">
        <f t="shared" si="2"/>
        <v>6.9104026957450557E-3</v>
      </c>
      <c r="H49">
        <f t="shared" si="3"/>
        <v>-3.4342235875261133E-2</v>
      </c>
      <c r="I49">
        <f t="shared" si="4"/>
        <v>-1.8098981249471086E-2</v>
      </c>
    </row>
    <row r="50" spans="1:9" x14ac:dyDescent="0.2">
      <c r="A50" s="13">
        <f t="shared" si="0"/>
        <v>48</v>
      </c>
      <c r="B50" s="33">
        <v>46.912451413959054</v>
      </c>
      <c r="C50" s="32">
        <v>55.875774110176827</v>
      </c>
      <c r="D50" s="33">
        <v>64.952436746888267</v>
      </c>
      <c r="E50" s="18">
        <v>42.651675290446697</v>
      </c>
      <c r="F50">
        <f t="shared" si="1"/>
        <v>5.0990553623955614E-3</v>
      </c>
      <c r="G50">
        <f t="shared" si="2"/>
        <v>-4.6038027707242802E-4</v>
      </c>
      <c r="H50">
        <f t="shared" si="3"/>
        <v>3.257642162583587E-2</v>
      </c>
      <c r="I50">
        <f t="shared" si="4"/>
        <v>2.9273446405805904E-2</v>
      </c>
    </row>
    <row r="51" spans="1:9" x14ac:dyDescent="0.2">
      <c r="A51" s="13">
        <f t="shared" si="0"/>
        <v>49</v>
      </c>
      <c r="B51" s="33">
        <v>47.637728786489639</v>
      </c>
      <c r="C51" s="32">
        <v>55.864382783416914</v>
      </c>
      <c r="D51" s="33">
        <v>65.82594192430598</v>
      </c>
      <c r="E51" s="18">
        <v>43.143706721705264</v>
      </c>
      <c r="F51">
        <f t="shared" si="1"/>
        <v>1.5341940056764338E-2</v>
      </c>
      <c r="G51">
        <f t="shared" si="2"/>
        <v>-2.0388957946819591E-4</v>
      </c>
      <c r="H51">
        <f t="shared" si="3"/>
        <v>1.3358755116342019E-2</v>
      </c>
      <c r="I51">
        <f t="shared" si="4"/>
        <v>1.1470007220792645E-2</v>
      </c>
    </row>
    <row r="52" spans="1:9" x14ac:dyDescent="0.2">
      <c r="A52" s="13">
        <f t="shared" si="0"/>
        <v>50</v>
      </c>
      <c r="B52" s="33">
        <v>48.20899898901672</v>
      </c>
      <c r="C52" s="32">
        <v>54.555657698671851</v>
      </c>
      <c r="D52" s="33">
        <v>64.036908873628676</v>
      </c>
      <c r="E52" s="18">
        <v>42.999051889622208</v>
      </c>
      <c r="F52">
        <f t="shared" si="1"/>
        <v>1.1920635803333815E-2</v>
      </c>
      <c r="G52">
        <f t="shared" si="2"/>
        <v>-2.3705594845503289E-2</v>
      </c>
      <c r="H52">
        <f t="shared" si="3"/>
        <v>-2.7554396520384022E-2</v>
      </c>
      <c r="I52">
        <f t="shared" si="4"/>
        <v>-3.3584939786988613E-3</v>
      </c>
    </row>
    <row r="53" spans="1:9" x14ac:dyDescent="0.2">
      <c r="A53" s="13"/>
      <c r="B53" s="27"/>
      <c r="E53" t="s">
        <v>25</v>
      </c>
      <c r="F53">
        <f>_xlfn.VAR.P(F3:F52)</f>
        <v>3.166546199279668E-4</v>
      </c>
      <c r="G53">
        <f>_xlfn.VAR.P(G3:G52)</f>
        <v>4.5162739281238886E-4</v>
      </c>
      <c r="H53">
        <f>_xlfn.VAR.P(H3:H52)</f>
        <v>1.3030829614163379E-3</v>
      </c>
      <c r="I53">
        <f>_xlfn.VAR.P(I3:I52)</f>
        <v>7.8948339671689285E-4</v>
      </c>
    </row>
    <row r="54" spans="1:9" x14ac:dyDescent="0.2">
      <c r="E54" t="s">
        <v>26</v>
      </c>
      <c r="F54">
        <f>STDEV(F3:F52)</f>
        <v>1.7975454350590704E-2</v>
      </c>
      <c r="G54">
        <f>STDEV(G3:G52)</f>
        <v>2.1467283907844248E-2</v>
      </c>
      <c r="H54">
        <f t="shared" ref="G54:I54" si="5">STDEV(H3:H52)</f>
        <v>3.6464729414067525E-2</v>
      </c>
      <c r="I54">
        <f t="shared" si="5"/>
        <v>2.8383010812321158E-2</v>
      </c>
    </row>
    <row r="55" spans="1:9" x14ac:dyDescent="0.2">
      <c r="E55" t="s">
        <v>27</v>
      </c>
      <c r="F55">
        <f>F54*SQRT(200)</f>
        <v>0.2542113133242383</v>
      </c>
      <c r="G55">
        <f t="shared" ref="G55:I55" si="6">G54*SQRT(200)</f>
        <v>0.30359324049787034</v>
      </c>
      <c r="H55">
        <f t="shared" si="6"/>
        <v>0.51568914885639416</v>
      </c>
      <c r="I55">
        <f t="shared" si="6"/>
        <v>0.40139638831766783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802-0A83-634F-ABA9-075AC55A1EC0}">
  <dimension ref="A1:W56"/>
  <sheetViews>
    <sheetView showGridLines="0" tabSelected="1" workbookViewId="0">
      <pane ySplit="11" topLeftCell="A12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20.83203125" bestFit="1" customWidth="1"/>
    <col min="2" max="2" width="14.5" customWidth="1"/>
    <col min="5" max="5" width="11" bestFit="1" customWidth="1"/>
    <col min="6" max="6" width="14.5" bestFit="1" customWidth="1"/>
    <col min="7" max="7" width="14.5" customWidth="1"/>
    <col min="8" max="8" width="12.5" style="54" customWidth="1"/>
    <col min="9" max="9" width="20.33203125" customWidth="1"/>
    <col min="10" max="10" width="11.83203125" customWidth="1"/>
    <col min="11" max="11" width="9.6640625" customWidth="1"/>
    <col min="12" max="14" width="13" customWidth="1"/>
    <col min="15" max="17" width="9.6640625" customWidth="1"/>
    <col min="18" max="18" width="10.5" customWidth="1"/>
    <col min="19" max="19" width="19.6640625" customWidth="1"/>
    <col min="20" max="20" width="9.1640625" bestFit="1" customWidth="1"/>
    <col min="22" max="22" width="18.5" bestFit="1" customWidth="1"/>
    <col min="23" max="23" width="18" bestFit="1" customWidth="1"/>
  </cols>
  <sheetData>
    <row r="1" spans="1:23" ht="16" thickBot="1" x14ac:dyDescent="0.25">
      <c r="A1" s="47" t="s">
        <v>5</v>
      </c>
      <c r="B1" s="48"/>
      <c r="D1" s="14" t="s">
        <v>10</v>
      </c>
      <c r="E1" s="15" t="s">
        <v>20</v>
      </c>
      <c r="F1" s="15" t="s">
        <v>12</v>
      </c>
      <c r="G1" s="15" t="s">
        <v>41</v>
      </c>
      <c r="H1" s="50" t="s">
        <v>40</v>
      </c>
      <c r="I1" s="16" t="s">
        <v>9</v>
      </c>
      <c r="J1" s="34" t="s">
        <v>31</v>
      </c>
      <c r="K1" s="34" t="s">
        <v>42</v>
      </c>
      <c r="L1" s="34" t="s">
        <v>44</v>
      </c>
      <c r="M1" s="34" t="s">
        <v>43</v>
      </c>
      <c r="N1" s="34" t="s">
        <v>38</v>
      </c>
      <c r="O1" s="34" t="s">
        <v>34</v>
      </c>
      <c r="P1" s="34" t="s">
        <v>35</v>
      </c>
      <c r="Q1" s="34" t="s">
        <v>36</v>
      </c>
      <c r="R1" s="34" t="s">
        <v>33</v>
      </c>
      <c r="S1" s="34" t="s">
        <v>37</v>
      </c>
      <c r="T1" s="34" t="s">
        <v>39</v>
      </c>
      <c r="V1" s="14" t="s">
        <v>19</v>
      </c>
      <c r="W1" s="29" t="s">
        <v>18</v>
      </c>
    </row>
    <row r="2" spans="1:23" ht="16" thickBot="1" x14ac:dyDescent="0.25">
      <c r="A2" s="1" t="s">
        <v>0</v>
      </c>
      <c r="B2" s="2">
        <v>50</v>
      </c>
      <c r="D2" s="13">
        <v>0</v>
      </c>
      <c r="E2" s="32">
        <v>50</v>
      </c>
      <c r="F2" s="38">
        <v>310815.121620644</v>
      </c>
      <c r="G2" s="38">
        <f>F2+H2*(E3-E2)+(F2-H2*E2)*(EXP($B$5*($B$3/$B$8))-1)</f>
        <v>292785.11154899414</v>
      </c>
      <c r="H2" s="51">
        <f>EXP(0*$B$3)*P2*$B$7</f>
        <v>54313.435898599892</v>
      </c>
      <c r="I2" s="21">
        <f>F2-H2*E2</f>
        <v>-2404856.6733093509</v>
      </c>
      <c r="J2" s="35">
        <f>MAX(E2-$B$6,0)</f>
        <v>0</v>
      </c>
      <c r="K2" s="55">
        <f>LN(E2/$B$6)</f>
        <v>0</v>
      </c>
      <c r="L2" s="55">
        <f>($B$5-0+$B$4^2/2)*($B$3*($B$8-D2)/$B$8)</f>
        <v>1.6250000000000001E-2</v>
      </c>
      <c r="M2" s="55">
        <f>$B$4*SQRT($B$3*($B$8-D2)/$B$8)</f>
        <v>0.15</v>
      </c>
      <c r="N2" s="55">
        <f>(K2+L2)/M2</f>
        <v>0.10833333333333334</v>
      </c>
      <c r="O2" s="35">
        <f>N2-$B$4*SQRT($B$3)</f>
        <v>-4.1666666666666657E-2</v>
      </c>
      <c r="P2" s="35">
        <f>_xlfn.NORM.DIST(N2,0,1,TRUE)</f>
        <v>0.54313435898599893</v>
      </c>
      <c r="Q2" s="35">
        <f>_xlfn.NORM.DIST(O2,0,1,TRUE)</f>
        <v>0.48338221350963662</v>
      </c>
      <c r="R2" s="42">
        <f>E2*EXP(0*$B$3)*P2-$B$6*EXP(-$B$5*$B$3)*Q2</f>
        <v>3.1081512162064442</v>
      </c>
      <c r="S2" s="35">
        <f>R2*$B$7</f>
        <v>310815.12162064441</v>
      </c>
      <c r="T2" s="43">
        <f>F2-S2</f>
        <v>0</v>
      </c>
      <c r="U2" s="14" t="s">
        <v>17</v>
      </c>
      <c r="V2" s="30">
        <v>0.33794342711050401</v>
      </c>
      <c r="W2" s="31">
        <v>0.24901388231924659</v>
      </c>
    </row>
    <row r="3" spans="1:23" x14ac:dyDescent="0.2">
      <c r="A3" s="3" t="s">
        <v>1</v>
      </c>
      <c r="B3" s="4">
        <v>0.25</v>
      </c>
      <c r="D3" s="13">
        <v>1</v>
      </c>
      <c r="E3" s="33">
        <v>49.672465715244996</v>
      </c>
      <c r="F3" s="20">
        <f>G2</f>
        <v>292785.11154899414</v>
      </c>
      <c r="G3" s="38">
        <f>F3+H3*(E4-E3)+(F3-H3*E3)*(EXP($B$5*($B$3/$B$8))-1)</f>
        <v>290093.33423557656</v>
      </c>
      <c r="H3" s="51">
        <f t="shared" ref="H3:H52" si="0">EXP(0*$B$3)*P3*$B$7</f>
        <v>52511.069263826568</v>
      </c>
      <c r="I3" s="21">
        <f>F3-H3*E3</f>
        <v>-2315569.1761292862</v>
      </c>
      <c r="J3" s="35">
        <f>MAX(E3-$B$6,0)</f>
        <v>0</v>
      </c>
      <c r="K3" s="55">
        <f>LN(E3/$B$6)</f>
        <v>-6.5722355992921004E-3</v>
      </c>
      <c r="L3" s="55">
        <f>($B$5-0+$B$4^2/2)*($B$3*($B$8-D3)/$B$8)</f>
        <v>1.5925000000000002E-2</v>
      </c>
      <c r="M3" s="55">
        <f>$B$4*SQRT($B$3*($B$8-D3)/$B$8)</f>
        <v>0.14849242404917498</v>
      </c>
      <c r="N3" s="55">
        <f t="shared" ref="N3:N52" si="1">(K3+L3)/M3</f>
        <v>6.2984791719816122E-2</v>
      </c>
      <c r="O3" s="35">
        <f t="shared" ref="O3:O52" si="2">N3-$B$4*SQRT($B$3)</f>
        <v>-8.7015208280183873E-2</v>
      </c>
      <c r="P3" s="35">
        <f t="shared" ref="P3:Q52" si="3">_xlfn.NORM.DIST(N3,0,1,TRUE)</f>
        <v>0.52511069263826571</v>
      </c>
      <c r="Q3" s="35">
        <f>_xlfn.NORM.DIST(O3,0,1,TRUE)</f>
        <v>0.46532971175032956</v>
      </c>
      <c r="R3" s="42">
        <f>E3*EXP(0*$B$3)*P3-$B$6*EXP(-$B$5*$B$3)*Q3</f>
        <v>2.9330993702472234</v>
      </c>
      <c r="S3" s="44">
        <f t="shared" ref="S3:S52" si="4">R3*$B$7</f>
        <v>293309.93702472234</v>
      </c>
      <c r="T3" s="45">
        <f>F3-S3</f>
        <v>-524.82547572819749</v>
      </c>
      <c r="U3" s="28">
        <v>-9.9043634012489605E-3</v>
      </c>
    </row>
    <row r="4" spans="1:23" x14ac:dyDescent="0.2">
      <c r="A4" s="3" t="s">
        <v>2</v>
      </c>
      <c r="B4" s="5">
        <v>0.3</v>
      </c>
      <c r="D4" s="13">
        <v>2</v>
      </c>
      <c r="E4" s="33">
        <v>49.625614473172355</v>
      </c>
      <c r="F4" s="20">
        <f t="shared" ref="F4:F52" si="5">G3</f>
        <v>290093.33423557656</v>
      </c>
      <c r="G4" s="38">
        <f>F4+H4*(E5-E4)+(F4-H4*E4)*(EXP($B$5*($B$3/$B$8))-1)</f>
        <v>296036.66719237779</v>
      </c>
      <c r="H4" s="51">
        <f t="shared" si="0"/>
        <v>52193.293552610645</v>
      </c>
      <c r="I4" s="21">
        <f>F4-H4*E4</f>
        <v>-2300030.9296913915</v>
      </c>
      <c r="J4" s="35">
        <f>MAX(E4-$B$6,0)</f>
        <v>0</v>
      </c>
      <c r="K4" s="55">
        <f>LN(E4/$B$6)</f>
        <v>-7.5158841665229825E-3</v>
      </c>
      <c r="L4" s="55">
        <f>($B$5-0+$B$4^2/2)*($B$3*($B$8-D4)/$B$8)</f>
        <v>1.5599999999999999E-2</v>
      </c>
      <c r="M4" s="55">
        <f>$B$4*SQRT($B$3*($B$8-D4)/$B$8)</f>
        <v>0.14696938456699069</v>
      </c>
      <c r="N4" s="55">
        <f t="shared" si="1"/>
        <v>5.5005441148813984E-2</v>
      </c>
      <c r="O4" s="35">
        <f t="shared" si="2"/>
        <v>-9.4994558851186017E-2</v>
      </c>
      <c r="P4" s="35">
        <f t="shared" si="3"/>
        <v>0.52193293552610642</v>
      </c>
      <c r="Q4" s="35">
        <f t="shared" si="3"/>
        <v>0.46215957439247224</v>
      </c>
      <c r="R4" s="42">
        <f>E4*EXP(0*$B$3)*P4-$B$6*EXP(-$B$5*$B$3)*Q4</f>
        <v>2.9085154443252428</v>
      </c>
      <c r="S4" s="44">
        <f t="shared" si="4"/>
        <v>290851.5444325243</v>
      </c>
      <c r="T4" s="45">
        <f>F4-S4</f>
        <v>-758.21019694773713</v>
      </c>
      <c r="U4" s="28">
        <v>-3.0796375432807398E-2</v>
      </c>
    </row>
    <row r="5" spans="1:23" x14ac:dyDescent="0.2">
      <c r="A5" s="3" t="s">
        <v>3</v>
      </c>
      <c r="B5" s="6">
        <v>0.02</v>
      </c>
      <c r="D5" s="13">
        <v>3</v>
      </c>
      <c r="E5" s="33">
        <v>49.743893032161658</v>
      </c>
      <c r="F5" s="20">
        <f t="shared" si="5"/>
        <v>296036.66719237779</v>
      </c>
      <c r="G5" s="38">
        <f>F5+H5*(E6-E5)+(F5-H5*E5)*(EXP($B$5*($B$3/$B$8))-1)</f>
        <v>320702.24770063232</v>
      </c>
      <c r="H5" s="51">
        <f t="shared" si="0"/>
        <v>52779.253308468884</v>
      </c>
      <c r="I5" s="21">
        <f>F5-H5*E5</f>
        <v>-2329408.8637014627</v>
      </c>
      <c r="J5" s="35">
        <f>MAX(E5-$B$6,0)</f>
        <v>0</v>
      </c>
      <c r="K5" s="55">
        <f>LN(E5/$B$6)</f>
        <v>-5.1353024807041844E-3</v>
      </c>
      <c r="L5" s="55">
        <f>($B$5-0+$B$4^2/2)*($B$3*($B$8-D5)/$B$8)</f>
        <v>1.5275E-2</v>
      </c>
      <c r="M5" s="55">
        <f>$B$4*SQRT($B$3*($B$8-D5)/$B$8)</f>
        <v>0.14543039572248986</v>
      </c>
      <c r="N5" s="55">
        <f t="shared" si="1"/>
        <v>6.9721996346928578E-2</v>
      </c>
      <c r="O5" s="35">
        <f t="shared" si="2"/>
        <v>-8.0278003653071417E-2</v>
      </c>
      <c r="P5" s="35">
        <f t="shared" si="3"/>
        <v>0.52779253308468888</v>
      </c>
      <c r="Q5" s="35">
        <f t="shared" si="3"/>
        <v>0.46800807614195311</v>
      </c>
      <c r="R5" s="42">
        <f>E5*EXP(0*$B$3)*P5-$B$6*EXP(-$B$5*$B$3)*Q5</f>
        <v>2.970761502728287</v>
      </c>
      <c r="S5" s="44">
        <f t="shared" si="4"/>
        <v>297076.1502728287</v>
      </c>
      <c r="T5" s="45">
        <f>F5-S5</f>
        <v>-1039.4830804509111</v>
      </c>
      <c r="U5" s="28">
        <v>-5.0195943995902E-3</v>
      </c>
    </row>
    <row r="6" spans="1:23" x14ac:dyDescent="0.2">
      <c r="A6" s="7" t="s">
        <v>4</v>
      </c>
      <c r="B6" s="8">
        <v>50</v>
      </c>
      <c r="D6" s="13">
        <v>4</v>
      </c>
      <c r="E6" s="33">
        <v>50.215641521980899</v>
      </c>
      <c r="F6" s="20">
        <f t="shared" si="5"/>
        <v>320702.24770063232</v>
      </c>
      <c r="G6" s="38">
        <f>F6+H6*(E7-E6)+(F6-H6*E6)*(EXP($B$5*($B$3/$B$8))-1)</f>
        <v>217629.67276283604</v>
      </c>
      <c r="H6" s="51">
        <f t="shared" si="0"/>
        <v>55322.812565746528</v>
      </c>
      <c r="I6" s="21">
        <f>F6-H6*E6</f>
        <v>-2457368.2760886354</v>
      </c>
      <c r="J6" s="35">
        <f>MAX(E6-$B$6,0)</f>
        <v>0.21564152198089914</v>
      </c>
      <c r="K6" s="55">
        <f>LN(E6/$B$6)</f>
        <v>4.3035568404969898E-3</v>
      </c>
      <c r="L6" s="55">
        <f>($B$5-0+$B$4^2/2)*($B$3*($B$8-D6)/$B$8)</f>
        <v>1.4950000000000001E-2</v>
      </c>
      <c r="M6" s="55">
        <f>$B$4*SQRT($B$3*($B$8-D6)/$B$8)</f>
        <v>0.14387494569938158</v>
      </c>
      <c r="N6" s="55">
        <f t="shared" si="1"/>
        <v>0.13382147077036044</v>
      </c>
      <c r="O6" s="35">
        <f t="shared" si="2"/>
        <v>-1.6178529229639554E-2</v>
      </c>
      <c r="P6" s="35">
        <f t="shared" si="3"/>
        <v>0.55322812565746526</v>
      </c>
      <c r="Q6" s="35">
        <f>_xlfn.NORM.DIST(O6,0,1,TRUE)</f>
        <v>0.49354598220775586</v>
      </c>
      <c r="R6" s="42">
        <f>E6*EXP(0*$B$3)*P6-$B$6*EXP(-$B$5*$B$3)*Q6</f>
        <v>3.2264846702863466</v>
      </c>
      <c r="S6" s="44">
        <f t="shared" si="4"/>
        <v>322648.46702863468</v>
      </c>
      <c r="T6" s="45">
        <f>F6-S6</f>
        <v>-1946.2193280023639</v>
      </c>
      <c r="U6" s="28">
        <v>3.7760829219278444E-3</v>
      </c>
    </row>
    <row r="7" spans="1:23" ht="16" thickBot="1" x14ac:dyDescent="0.25">
      <c r="A7" s="3" t="s">
        <v>13</v>
      </c>
      <c r="B7" s="23">
        <v>100000</v>
      </c>
      <c r="D7" s="13">
        <v>5</v>
      </c>
      <c r="E7" s="33">
        <v>48.356971995721089</v>
      </c>
      <c r="F7" s="20">
        <f t="shared" si="5"/>
        <v>217629.67276283604</v>
      </c>
      <c r="G7" s="38">
        <f>F7+H7*(E8-E7)+(F7-H7*E7)*(EXP($B$5*($B$3/$B$8))-1)</f>
        <v>234647.09119907775</v>
      </c>
      <c r="H7" s="51">
        <f t="shared" si="0"/>
        <v>44748.195703835852</v>
      </c>
      <c r="I7" s="21">
        <f>F7-H7*E7</f>
        <v>-1946257.5737466009</v>
      </c>
      <c r="J7" s="35">
        <f>MAX(E7-$B$6,0)</f>
        <v>0</v>
      </c>
      <c r="K7" s="55">
        <f>LN(E7/$B$6)</f>
        <v>-3.341259546071719E-2</v>
      </c>
      <c r="L7" s="55">
        <f>($B$5-0+$B$4^2/2)*($B$3*($B$8-D7)/$B$8)</f>
        <v>1.4625000000000001E-2</v>
      </c>
      <c r="M7" s="55">
        <f>$B$4*SQRT($B$3*($B$8-D7)/$B$8)</f>
        <v>0.14230249470757705</v>
      </c>
      <c r="N7" s="55">
        <f t="shared" si="1"/>
        <v>-0.13202576314157075</v>
      </c>
      <c r="O7" s="35">
        <f t="shared" si="2"/>
        <v>-0.28202576314157074</v>
      </c>
      <c r="P7" s="35">
        <f t="shared" si="3"/>
        <v>0.44748195703835852</v>
      </c>
      <c r="Q7" s="35">
        <f t="shared" si="3"/>
        <v>0.38896187783588587</v>
      </c>
      <c r="R7" s="42">
        <f>E7*EXP(0*$B$3)*P7-$B$6*EXP(-$B$5*$B$3)*Q7</f>
        <v>2.2877763462480658</v>
      </c>
      <c r="S7" s="44">
        <f t="shared" si="4"/>
        <v>228777.63462480658</v>
      </c>
      <c r="T7" s="45">
        <f>F7-S7</f>
        <v>-11147.961861970543</v>
      </c>
      <c r="U7" s="28">
        <v>1.5092239628852483E-2</v>
      </c>
    </row>
    <row r="8" spans="1:23" ht="16" thickBot="1" x14ac:dyDescent="0.25">
      <c r="A8" s="24" t="s">
        <v>16</v>
      </c>
      <c r="B8" s="11">
        <v>50</v>
      </c>
      <c r="D8" s="13">
        <v>6</v>
      </c>
      <c r="E8" s="33">
        <v>48.741614407655327</v>
      </c>
      <c r="F8" s="20">
        <f t="shared" si="5"/>
        <v>234647.09119907775</v>
      </c>
      <c r="G8" s="38">
        <f>F8+H8*(E9-E8)+(F8-H8*E8)*(EXP($B$5*($B$3/$B$8))-1)</f>
        <v>296910.83338601701</v>
      </c>
      <c r="H8" s="51">
        <f t="shared" si="0"/>
        <v>46830.844074303532</v>
      </c>
      <c r="I8" s="21">
        <f>F8-H8*E8</f>
        <v>-2047963.8530556555</v>
      </c>
      <c r="J8" s="35">
        <f>MAX(E8-$B$6,0)</f>
        <v>0</v>
      </c>
      <c r="K8" s="55">
        <f>LN(E8/$B$6)</f>
        <v>-2.5489834930736571E-2</v>
      </c>
      <c r="L8" s="55">
        <f>($B$5-0+$B$4^2/2)*($B$3*($B$8-D8)/$B$8)</f>
        <v>1.43E-2</v>
      </c>
      <c r="M8" s="55">
        <f>$B$4*SQRT($B$3*($B$8-D8)/$B$8)</f>
        <v>0.14071247279470289</v>
      </c>
      <c r="N8" s="55">
        <f t="shared" si="1"/>
        <v>-7.9522694104468966E-2</v>
      </c>
      <c r="O8" s="35">
        <f t="shared" si="2"/>
        <v>-0.22952269410446896</v>
      </c>
      <c r="P8" s="35">
        <f t="shared" si="3"/>
        <v>0.46830844074303529</v>
      </c>
      <c r="Q8" s="35">
        <f t="shared" si="3"/>
        <v>0.40923134201489614</v>
      </c>
      <c r="R8" s="42">
        <f>E8*EXP(0*$B$3)*P8-$B$6*EXP(-$B$5*$B$3)*Q8</f>
        <v>2.4665948334678163</v>
      </c>
      <c r="S8" s="44">
        <f t="shared" si="4"/>
        <v>246659.48334678164</v>
      </c>
      <c r="T8" s="45">
        <f>F8-S8</f>
        <v>-12012.392147703882</v>
      </c>
      <c r="U8" s="28">
        <v>4.1788177017770354E-3</v>
      </c>
    </row>
    <row r="9" spans="1:23" x14ac:dyDescent="0.2">
      <c r="A9" s="10" t="s">
        <v>6</v>
      </c>
      <c r="B9" s="12">
        <v>0.108333333333333</v>
      </c>
      <c r="D9" s="13">
        <v>7</v>
      </c>
      <c r="E9" s="33">
        <v>50.075533324711159</v>
      </c>
      <c r="F9" s="20">
        <f t="shared" si="5"/>
        <v>296910.83338601701</v>
      </c>
      <c r="G9" s="38">
        <f>F9+H9*(E10-E9)+(F9-H9*E9)*(EXP($B$5*($B$3/$B$8))-1)</f>
        <v>272646.07629812881</v>
      </c>
      <c r="H9" s="51">
        <f t="shared" si="0"/>
        <v>54431.710124338802</v>
      </c>
      <c r="I9" s="21">
        <f>F9-H9*E9</f>
        <v>-2428786.0808663284</v>
      </c>
      <c r="J9" s="35">
        <f>MAX(E9-$B$6,0)</f>
        <v>7.5533324711159366E-2</v>
      </c>
      <c r="K9" s="55">
        <f>LN(E9/$B$6)</f>
        <v>1.5095265854651219E-3</v>
      </c>
      <c r="L9" s="55">
        <f>($B$5-0+$B$4^2/2)*($B$3*($B$8-D9)/$B$8)</f>
        <v>1.3975E-2</v>
      </c>
      <c r="M9" s="55">
        <f>$B$4*SQRT($B$3*($B$8-D9)/$B$8)</f>
        <v>0.13910427743243556</v>
      </c>
      <c r="N9" s="55">
        <f t="shared" si="1"/>
        <v>0.11131596289687154</v>
      </c>
      <c r="O9" s="35">
        <f t="shared" si="2"/>
        <v>-3.8684037103128455E-2</v>
      </c>
      <c r="P9" s="35">
        <f t="shared" si="3"/>
        <v>0.54431710124338806</v>
      </c>
      <c r="Q9" s="35">
        <f t="shared" si="3"/>
        <v>0.48457115021474623</v>
      </c>
      <c r="R9" s="42">
        <f>E9*EXP(0*$B$3)*P9-$B$6*EXP(-$B$5*$B$3)*Q9</f>
        <v>3.149252066502239</v>
      </c>
      <c r="S9" s="44">
        <f t="shared" si="4"/>
        <v>314925.20665022387</v>
      </c>
      <c r="T9" s="45">
        <f>F9-S9</f>
        <v>-18014.373264206864</v>
      </c>
      <c r="U9" s="28">
        <v>8.1570110093929608E-3</v>
      </c>
    </row>
    <row r="10" spans="1:23" ht="16" thickBot="1" x14ac:dyDescent="0.25">
      <c r="A10" s="9" t="s">
        <v>14</v>
      </c>
      <c r="B10" s="39">
        <v>310815.121620644</v>
      </c>
      <c r="D10" s="13">
        <v>8</v>
      </c>
      <c r="E10" s="33">
        <v>49.634212148496175</v>
      </c>
      <c r="F10" s="20">
        <f t="shared" si="5"/>
        <v>272646.07629812881</v>
      </c>
      <c r="G10" s="38">
        <f>F10+H10*(E11-E10)+(F10-H10*E10)*(EXP($B$5*($B$3/$B$8))-1)</f>
        <v>208034.80673568233</v>
      </c>
      <c r="H10" s="51">
        <f t="shared" si="0"/>
        <v>51829.674634233714</v>
      </c>
      <c r="I10" s="21">
        <f>F10-H10*E10</f>
        <v>-2299878.9900849583</v>
      </c>
      <c r="J10" s="35">
        <f>MAX(E10-$B$6,0)</f>
        <v>0</v>
      </c>
      <c r="K10" s="55">
        <f>LN(E10/$B$6)</f>
        <v>-7.3426484146997236E-3</v>
      </c>
      <c r="L10" s="55">
        <f>($B$5-0+$B$4^2/2)*($B$3*($B$8-D10)/$B$8)</f>
        <v>1.3650000000000001E-2</v>
      </c>
      <c r="M10" s="55">
        <f>$B$4*SQRT($B$3*($B$8-D10)/$B$8)</f>
        <v>0.1374772708486752</v>
      </c>
      <c r="N10" s="55">
        <f t="shared" si="1"/>
        <v>4.5879231864028945E-2</v>
      </c>
      <c r="O10" s="35">
        <f t="shared" si="2"/>
        <v>-0.10412076813597104</v>
      </c>
      <c r="P10" s="35">
        <f t="shared" si="3"/>
        <v>0.51829674634233713</v>
      </c>
      <c r="Q10" s="35">
        <f>_xlfn.NORM.DIST(O10,0,1,TRUE)</f>
        <v>0.45853675492267598</v>
      </c>
      <c r="R10" s="42">
        <f>E10*EXP(0*$B$3)*P10-$B$6*EXP(-$B$5*$B$3)*Q10</f>
        <v>2.9127609980019074</v>
      </c>
      <c r="S10" s="44">
        <f t="shared" si="4"/>
        <v>291276.09980019071</v>
      </c>
      <c r="T10" s="45">
        <f>F10-S10</f>
        <v>-18630.0235020619</v>
      </c>
      <c r="U10" s="28">
        <v>1.8318030699522477E-2</v>
      </c>
    </row>
    <row r="11" spans="1:23" ht="16" thickBot="1" x14ac:dyDescent="0.25">
      <c r="A11" s="22" t="s">
        <v>15</v>
      </c>
      <c r="B11" s="41">
        <f>J54</f>
        <v>46624.880360058829</v>
      </c>
      <c r="D11" s="13">
        <v>9</v>
      </c>
      <c r="E11" s="33">
        <v>48.39204208630683</v>
      </c>
      <c r="F11" s="20">
        <f t="shared" si="5"/>
        <v>208034.80673568233</v>
      </c>
      <c r="G11" s="38">
        <f>F11+H11*(E12-E11)+(F11-H11*E11)*(EXP($B$5*($B$3/$B$8))-1)</f>
        <v>199046.3473203686</v>
      </c>
      <c r="H11" s="51">
        <f t="shared" si="0"/>
        <v>44332.294632358164</v>
      </c>
      <c r="I11" s="21">
        <f>F11-H11*E11</f>
        <v>-1937295.4608959481</v>
      </c>
      <c r="J11" s="35">
        <f>MAX(E11-$B$6,0)</f>
        <v>0</v>
      </c>
      <c r="K11" s="55">
        <f>LN(E11/$B$6)</f>
        <v>-3.2687624928365785E-2</v>
      </c>
      <c r="L11" s="55">
        <f>($B$5-0+$B$4^2/2)*($B$3*($B$8-D11)/$B$8)</f>
        <v>1.3325E-2</v>
      </c>
      <c r="M11" s="55">
        <f>$B$4*SQRT($B$3*($B$8-D11)/$B$8)</f>
        <v>0.13583077707206123</v>
      </c>
      <c r="N11" s="55">
        <f t="shared" si="1"/>
        <v>-0.14254961464362001</v>
      </c>
      <c r="O11" s="35">
        <f t="shared" si="2"/>
        <v>-0.29254961464362</v>
      </c>
      <c r="P11" s="35">
        <f t="shared" si="3"/>
        <v>0.4433229463235816</v>
      </c>
      <c r="Q11" s="35">
        <f t="shared" si="3"/>
        <v>0.38493321556720084</v>
      </c>
      <c r="R11" s="42">
        <f>E11*EXP(0*$B$3)*P11-$B$6*EXP(-$B$5*$B$3)*Q11</f>
        <v>2.3026350190597178</v>
      </c>
      <c r="S11" s="44">
        <f t="shared" si="4"/>
        <v>230263.50190597179</v>
      </c>
      <c r="T11" s="45">
        <f>F11-S11</f>
        <v>-22228.695170289458</v>
      </c>
      <c r="U11" s="28">
        <v>-4.5773177978467427E-3</v>
      </c>
    </row>
    <row r="12" spans="1:23" x14ac:dyDescent="0.2">
      <c r="D12" s="13">
        <v>10</v>
      </c>
      <c r="E12" s="33">
        <v>48.193660291379288</v>
      </c>
      <c r="F12" s="20">
        <f t="shared" si="5"/>
        <v>199046.3473203686</v>
      </c>
      <c r="G12" s="38">
        <f>F12+H12*(E13-E12)+(F12-H12*E12)*(EXP($B$5*($B$3/$B$8))-1)</f>
        <v>231537.91160318046</v>
      </c>
      <c r="H12" s="51">
        <f t="shared" si="0"/>
        <v>42961.22817048349</v>
      </c>
      <c r="I12" s="21">
        <f>F12-H12*E12</f>
        <v>-1871412.4888283468</v>
      </c>
      <c r="J12" s="35">
        <f>MAX(E12-$B$6,0)</f>
        <v>0</v>
      </c>
      <c r="K12" s="55">
        <f>LN(E12/$B$6)</f>
        <v>-3.6795522246814573E-2</v>
      </c>
      <c r="L12" s="55">
        <f>($B$5-0+$B$4^2/2)*($B$3*($B$8-D12)/$B$8)</f>
        <v>1.3000000000000001E-2</v>
      </c>
      <c r="M12" s="55">
        <f>$B$4*SQRT($B$3*($B$8-D12)/$B$8)</f>
        <v>0.13416407864998736</v>
      </c>
      <c r="N12" s="55">
        <f t="shared" si="1"/>
        <v>-0.1773613510132864</v>
      </c>
      <c r="O12" s="35">
        <f t="shared" si="2"/>
        <v>-0.32736135101328639</v>
      </c>
      <c r="P12" s="35">
        <f t="shared" si="3"/>
        <v>0.4296122817048349</v>
      </c>
      <c r="Q12" s="35">
        <f t="shared" si="3"/>
        <v>0.3716972974202819</v>
      </c>
      <c r="R12" s="42">
        <f>E12*EXP(0*$B$3)*P12-$B$6*EXP(-$B$5*$B$3)*Q12</f>
        <v>2.2124158907184288</v>
      </c>
      <c r="S12" s="44">
        <f t="shared" si="4"/>
        <v>221241.58907184287</v>
      </c>
      <c r="T12" s="45">
        <f>F12-S12</f>
        <v>-22195.24175147427</v>
      </c>
      <c r="U12" s="28">
        <v>1.7503125657134754E-2</v>
      </c>
    </row>
    <row r="13" spans="1:23" x14ac:dyDescent="0.2">
      <c r="D13" s="13">
        <v>11</v>
      </c>
      <c r="E13" s="33">
        <v>48.954316266096534</v>
      </c>
      <c r="F13" s="20">
        <f t="shared" si="5"/>
        <v>231537.91160318046</v>
      </c>
      <c r="G13" s="38">
        <f>F13+H13*(E14-E13)+(F13-H13*E13)*(EXP($B$5*($B$3/$B$8))-1)</f>
        <v>213194.7688432821</v>
      </c>
      <c r="H13" s="51">
        <f t="shared" si="0"/>
        <v>47453.928986291437</v>
      </c>
      <c r="I13" s="21">
        <f>F13-H13*E13</f>
        <v>-2091536.7360606163</v>
      </c>
      <c r="J13" s="35">
        <f>MAX(E13-$B$6,0)</f>
        <v>0</v>
      </c>
      <c r="K13" s="55">
        <f>LN(E13/$B$6)</f>
        <v>-2.1135463299227615E-2</v>
      </c>
      <c r="L13" s="55">
        <f>($B$5-0+$B$4^2/2)*($B$3*($B$8-D13)/$B$8)</f>
        <v>1.2675000000000001E-2</v>
      </c>
      <c r="M13" s="55">
        <f>$B$4*SQRT($B$3*($B$8-D13)/$B$8)</f>
        <v>0.13247641299491769</v>
      </c>
      <c r="N13" s="55">
        <f t="shared" si="1"/>
        <v>-6.3863921946257632E-2</v>
      </c>
      <c r="O13" s="35">
        <f t="shared" si="2"/>
        <v>-0.21386392194625764</v>
      </c>
      <c r="P13" s="35">
        <f t="shared" si="3"/>
        <v>0.47453928986291438</v>
      </c>
      <c r="Q13" s="35">
        <f t="shared" si="3"/>
        <v>0.41532658770507214</v>
      </c>
      <c r="R13" s="42">
        <f>E13*EXP(0*$B$3)*P13-$B$6*EXP(-$B$5*$B$3)*Q13</f>
        <v>2.567989591284924</v>
      </c>
      <c r="S13" s="44">
        <f t="shared" si="4"/>
        <v>256798.9591284924</v>
      </c>
      <c r="T13" s="45">
        <f>F13-S13</f>
        <v>-25261.047525311937</v>
      </c>
      <c r="U13" s="28">
        <v>1.2302257130831532E-2</v>
      </c>
    </row>
    <row r="14" spans="1:23" x14ac:dyDescent="0.2">
      <c r="D14" s="13">
        <v>12</v>
      </c>
      <c r="E14" s="33">
        <v>48.572177652589978</v>
      </c>
      <c r="F14" s="20">
        <f t="shared" si="5"/>
        <v>213194.7688432821</v>
      </c>
      <c r="G14" s="38">
        <f>F14+H14*(E15-E14)+(F14-H14*E14)*(EXP($B$5*($B$3/$B$8))-1)</f>
        <v>202451.11477318156</v>
      </c>
      <c r="H14" s="51">
        <f t="shared" si="0"/>
        <v>44942.568369140296</v>
      </c>
      <c r="I14" s="21">
        <f>F14-H14*E14</f>
        <v>-1969763.6461462714</v>
      </c>
      <c r="J14" s="35">
        <f>MAX(E14-$B$6,0)</f>
        <v>0</v>
      </c>
      <c r="K14" s="55">
        <f>LN(E14/$B$6)</f>
        <v>-2.8972114732968714E-2</v>
      </c>
      <c r="L14" s="55">
        <f>($B$5-0+$B$4^2/2)*($B$3*($B$8-D14)/$B$8)</f>
        <v>1.235E-2</v>
      </c>
      <c r="M14" s="55">
        <f>$B$4*SQRT($B$3*($B$8-D14)/$B$8)</f>
        <v>0.1307669683062202</v>
      </c>
      <c r="N14" s="55">
        <f t="shared" si="1"/>
        <v>-0.1271124883314898</v>
      </c>
      <c r="O14" s="35">
        <f t="shared" si="2"/>
        <v>-0.27711248833148983</v>
      </c>
      <c r="P14" s="35">
        <f t="shared" si="3"/>
        <v>0.44942568369140296</v>
      </c>
      <c r="Q14" s="35">
        <f t="shared" si="3"/>
        <v>0.39084686644589584</v>
      </c>
      <c r="R14" s="42">
        <f>E14*EXP(0*$B$3)*P14-$B$6*EXP(-$B$5*$B$3)*Q14</f>
        <v>2.3847086715444341</v>
      </c>
      <c r="S14" s="44">
        <f t="shared" si="4"/>
        <v>238470.8671544434</v>
      </c>
      <c r="T14" s="45">
        <f>F14-S14</f>
        <v>-25276.098311161302</v>
      </c>
      <c r="U14" s="28">
        <v>1.0595699476062034E-2</v>
      </c>
    </row>
    <row r="15" spans="1:23" x14ac:dyDescent="0.2">
      <c r="D15" s="13">
        <v>13</v>
      </c>
      <c r="E15" s="33">
        <v>48.337507756341211</v>
      </c>
      <c r="F15" s="20">
        <f t="shared" si="5"/>
        <v>202451.11477318156</v>
      </c>
      <c r="G15" s="38">
        <f>F15+H15*(E16-E15)+(F15-H15*E15)*(EXP($B$5*($B$3/$B$8))-1)</f>
        <v>231812.49400794852</v>
      </c>
      <c r="H15" s="51">
        <f t="shared" si="0"/>
        <v>43294.924109106483</v>
      </c>
      <c r="I15" s="21">
        <f>F15-H15*E15</f>
        <v>-1890317.6151609572</v>
      </c>
      <c r="J15" s="35">
        <f>MAX(E15-$B$6,0)</f>
        <v>0</v>
      </c>
      <c r="K15" s="55">
        <f>LN(E15/$B$6)</f>
        <v>-3.3815188032551416E-2</v>
      </c>
      <c r="L15" s="55">
        <f>($B$5-0+$B$4^2/2)*($B$3*($B$8-D15)/$B$8)</f>
        <v>1.2025000000000001E-2</v>
      </c>
      <c r="M15" s="55">
        <f>$B$4*SQRT($B$3*($B$8-D15)/$B$8)</f>
        <v>0.1290348790056394</v>
      </c>
      <c r="N15" s="55">
        <f t="shared" si="1"/>
        <v>-0.16887052710452874</v>
      </c>
      <c r="O15" s="35">
        <f t="shared" si="2"/>
        <v>-0.31887052710452873</v>
      </c>
      <c r="P15" s="35">
        <f t="shared" si="3"/>
        <v>0.43294924109106486</v>
      </c>
      <c r="Q15" s="35">
        <f t="shared" si="3"/>
        <v>0.37491234726602557</v>
      </c>
      <c r="R15" s="42">
        <f>E15*EXP(0*$B$3)*P15-$B$6*EXP(-$B$5*$B$3)*Q15</f>
        <v>2.2755640926855918</v>
      </c>
      <c r="S15" s="44">
        <f t="shared" si="4"/>
        <v>227556.40926855919</v>
      </c>
      <c r="T15" s="45">
        <f>F15-S15</f>
        <v>-25105.294495377631</v>
      </c>
      <c r="U15" s="28">
        <v>1.2928248640737468E-2</v>
      </c>
    </row>
    <row r="16" spans="1:23" x14ac:dyDescent="0.2">
      <c r="D16" s="13">
        <v>14</v>
      </c>
      <c r="E16" s="33">
        <v>49.020045514664034</v>
      </c>
      <c r="F16" s="20">
        <f t="shared" si="5"/>
        <v>231812.49400794852</v>
      </c>
      <c r="G16" s="38">
        <f>F16+H16*(E17-E16)+(F16-H16*E16)*(EXP($B$5*($B$3/$B$8))-1)</f>
        <v>223447.19606587876</v>
      </c>
      <c r="H16" s="51">
        <f t="shared" si="0"/>
        <v>47464.830595132706</v>
      </c>
      <c r="I16" s="21">
        <f>F16-H16*E16</f>
        <v>-2094915.6621112747</v>
      </c>
      <c r="J16" s="35">
        <f>MAX(E16-$B$6,0)</f>
        <v>0</v>
      </c>
      <c r="K16" s="55">
        <f>LN(E16/$B$6)</f>
        <v>-1.9793698836892217E-2</v>
      </c>
      <c r="L16" s="55">
        <f>($B$5-0+$B$4^2/2)*($B$3*($B$8-D16)/$B$8)</f>
        <v>1.17E-2</v>
      </c>
      <c r="M16" s="55">
        <f>$B$4*SQRT($B$3*($B$8-D16)/$B$8)</f>
        <v>0.12727922061357855</v>
      </c>
      <c r="N16" s="55">
        <f t="shared" si="1"/>
        <v>-6.359010369386843E-2</v>
      </c>
      <c r="O16" s="35">
        <f t="shared" si="2"/>
        <v>-0.21359010369386844</v>
      </c>
      <c r="P16" s="35">
        <f t="shared" si="3"/>
        <v>0.47464830595132707</v>
      </c>
      <c r="Q16" s="35">
        <f t="shared" si="3"/>
        <v>0.41543335871207498</v>
      </c>
      <c r="R16" s="42">
        <f>E16*EXP(0*$B$3)*P16-$B$6*EXP(-$B$5*$B$3)*Q16</f>
        <v>2.5992127516199979</v>
      </c>
      <c r="S16" s="44">
        <f t="shared" si="4"/>
        <v>259921.2751619998</v>
      </c>
      <c r="T16" s="45">
        <f>F16-S16</f>
        <v>-28108.781154051278</v>
      </c>
      <c r="U16" s="28">
        <v>-1.8568317452208504E-2</v>
      </c>
    </row>
    <row r="17" spans="4:21" x14ac:dyDescent="0.2">
      <c r="D17" s="13">
        <v>15</v>
      </c>
      <c r="E17" s="33">
        <v>48.848217325272635</v>
      </c>
      <c r="F17" s="20">
        <f t="shared" si="5"/>
        <v>223447.19606587876</v>
      </c>
      <c r="G17" s="38">
        <f>F17+H17*(E18-E17)+(F17-H17*E17)*(EXP($B$5*($B$3/$B$8))-1)</f>
        <v>251018.1543293513</v>
      </c>
      <c r="H17" s="51">
        <f t="shared" si="0"/>
        <v>46213.299895774006</v>
      </c>
      <c r="I17" s="21">
        <f>F17-H17*E17</f>
        <v>-2033990.1205608889</v>
      </c>
      <c r="J17" s="35">
        <f>MAX(E17-$B$6,0)</f>
        <v>0</v>
      </c>
      <c r="K17" s="55">
        <f>LN(E17/$B$6)</f>
        <v>-2.3305120434862561E-2</v>
      </c>
      <c r="L17" s="55">
        <f>($B$5-0+$B$4^2/2)*($B$3*($B$8-D17)/$B$8)</f>
        <v>1.1375E-2</v>
      </c>
      <c r="M17" s="55">
        <f>$B$4*SQRT($B$3*($B$8-D17)/$B$8)</f>
        <v>0.12549900398011132</v>
      </c>
      <c r="N17" s="55">
        <f t="shared" si="1"/>
        <v>-9.5061475043684077E-2</v>
      </c>
      <c r="O17" s="35">
        <f t="shared" si="2"/>
        <v>-0.24506147504368408</v>
      </c>
      <c r="P17" s="35">
        <f t="shared" si="3"/>
        <v>0.46213299895774007</v>
      </c>
      <c r="Q17" s="35">
        <f t="shared" si="3"/>
        <v>0.40320441598522022</v>
      </c>
      <c r="R17" s="42">
        <f>E17*EXP(0*$B$3)*P17-$B$6*EXP(-$B$5*$B$3)*Q17</f>
        <v>2.5147018877230991</v>
      </c>
      <c r="S17" s="44">
        <f t="shared" si="4"/>
        <v>251470.18877230992</v>
      </c>
      <c r="T17" s="45">
        <f>F17-S17</f>
        <v>-28022.992706431163</v>
      </c>
      <c r="U17" s="28">
        <v>1.5804169054773946E-2</v>
      </c>
    </row>
    <row r="18" spans="4:21" x14ac:dyDescent="0.2">
      <c r="D18" s="13">
        <v>16</v>
      </c>
      <c r="E18" s="33">
        <v>49.449221094933286</v>
      </c>
      <c r="F18" s="20">
        <f t="shared" si="5"/>
        <v>251018.1543293513</v>
      </c>
      <c r="G18" s="38">
        <f>F18+H18*(E19-E18)+(F18-H18*E18)*(EXP($B$5*($B$3/$B$8))-1)</f>
        <v>251373.29225915996</v>
      </c>
      <c r="H18" s="51">
        <f t="shared" si="0"/>
        <v>49991.388934357572</v>
      </c>
      <c r="I18" s="21">
        <f>F18-H18*E18</f>
        <v>-2221017.0899284976</v>
      </c>
      <c r="J18" s="35">
        <f>MAX(E18-$B$6,0)</f>
        <v>0</v>
      </c>
      <c r="K18" s="55">
        <f>LN(E18/$B$6)</f>
        <v>-1.1076698849843263E-2</v>
      </c>
      <c r="L18" s="55">
        <f>($B$5-0+$B$4^2/2)*($B$3*($B$8-D18)/$B$8)</f>
        <v>1.1050000000000001E-2</v>
      </c>
      <c r="M18" s="55">
        <f>$B$4*SQRT($B$3*($B$8-D18)/$B$8)</f>
        <v>0.12369316876852982</v>
      </c>
      <c r="N18" s="55">
        <f t="shared" si="1"/>
        <v>-2.1584740781622566E-4</v>
      </c>
      <c r="O18" s="35">
        <f t="shared" si="2"/>
        <v>-0.15021584740781621</v>
      </c>
      <c r="P18" s="35">
        <f t="shared" si="3"/>
        <v>0.49991388934357572</v>
      </c>
      <c r="Q18" s="35">
        <f t="shared" si="3"/>
        <v>0.44029716166780269</v>
      </c>
      <c r="R18" s="42">
        <f>E18*EXP(0*$B$3)*P18-$B$6*EXP(-$B$5*$B$3)*Q18</f>
        <v>2.8152939219494044</v>
      </c>
      <c r="S18" s="44">
        <f t="shared" si="4"/>
        <v>281529.39219494042</v>
      </c>
      <c r="T18" s="45">
        <f>F18-S18</f>
        <v>-30511.237865589123</v>
      </c>
      <c r="U18" s="28">
        <v>-3.1454808897936885E-2</v>
      </c>
    </row>
    <row r="19" spans="4:21" x14ac:dyDescent="0.2">
      <c r="D19" s="13">
        <v>17</v>
      </c>
      <c r="E19" s="33">
        <v>49.460768098458537</v>
      </c>
      <c r="F19" s="20">
        <f t="shared" si="5"/>
        <v>251373.29225915996</v>
      </c>
      <c r="G19" s="38">
        <f>F19+H19*(E20-E19)+(F19-H19*E19)*(EXP($B$5*($B$3/$B$8))-1)</f>
        <v>202048.22149029304</v>
      </c>
      <c r="H19" s="51">
        <f t="shared" si="0"/>
        <v>49961.299656243638</v>
      </c>
      <c r="I19" s="21">
        <f>F19-H19*E19</f>
        <v>-2219750.9639359028</v>
      </c>
      <c r="J19" s="35">
        <f>MAX(E19-$B$6,0)</f>
        <v>0</v>
      </c>
      <c r="K19" s="55">
        <f>LN(E19/$B$6)</f>
        <v>-1.0843213765639528E-2</v>
      </c>
      <c r="L19" s="55">
        <f>($B$5-0+$B$4^2/2)*($B$3*($B$8-D19)/$B$8)</f>
        <v>1.0725E-2</v>
      </c>
      <c r="M19" s="55">
        <f>$B$4*SQRT($B$3*($B$8-D19)/$B$8)</f>
        <v>0.1218605760695394</v>
      </c>
      <c r="N19" s="55">
        <f t="shared" si="1"/>
        <v>-9.700739111233957E-4</v>
      </c>
      <c r="O19" s="35">
        <f t="shared" si="2"/>
        <v>-0.15097007391112338</v>
      </c>
      <c r="P19" s="35">
        <f t="shared" si="3"/>
        <v>0.49961299656243635</v>
      </c>
      <c r="Q19" s="35">
        <f t="shared" si="3"/>
        <v>0.43999966142269081</v>
      </c>
      <c r="R19" s="42">
        <f>E19*EXP(0*$B$3)*P19-$B$6*EXP(-$B$5*$B$3)*Q19</f>
        <v>2.8209848641440054</v>
      </c>
      <c r="S19" s="44">
        <f t="shared" si="4"/>
        <v>282098.48641440051</v>
      </c>
      <c r="T19" s="45">
        <f>F19-S19</f>
        <v>-30725.194155240548</v>
      </c>
      <c r="U19" s="28">
        <v>-1.4562218878677351E-2</v>
      </c>
    </row>
    <row r="20" spans="4:21" x14ac:dyDescent="0.2">
      <c r="D20" s="13">
        <v>18</v>
      </c>
      <c r="E20" s="33">
        <v>48.4779456956948</v>
      </c>
      <c r="F20" s="20">
        <f t="shared" si="5"/>
        <v>202048.22149029304</v>
      </c>
      <c r="G20" s="38">
        <f>F20+H20*(E21-E20)+(F20-H20*E20)*(EXP($B$5*($B$3/$B$8))-1)</f>
        <v>175605.03544419652</v>
      </c>
      <c r="H20" s="51">
        <f t="shared" si="0"/>
        <v>43213.141326643665</v>
      </c>
      <c r="I20" s="21">
        <f>F20-H20*E20</f>
        <v>-1892836.0970831232</v>
      </c>
      <c r="J20" s="35">
        <f>MAX(E20-$B$6,0)</f>
        <v>0</v>
      </c>
      <c r="K20" s="55">
        <f>LN(E20/$B$6)</f>
        <v>-3.0914038828622606E-2</v>
      </c>
      <c r="L20" s="55">
        <f>($B$5-0+$B$4^2/2)*($B$3*($B$8-D20)/$B$8)</f>
        <v>1.0400000000000001E-2</v>
      </c>
      <c r="M20" s="55">
        <f>$B$4*SQRT($B$3*($B$8-D20)/$B$8)</f>
        <v>0.12</v>
      </c>
      <c r="N20" s="55">
        <f t="shared" si="1"/>
        <v>-0.17095032357185505</v>
      </c>
      <c r="O20" s="35">
        <f t="shared" si="2"/>
        <v>-0.32095032357185505</v>
      </c>
      <c r="P20" s="35">
        <f t="shared" si="3"/>
        <v>0.43213141326643661</v>
      </c>
      <c r="Q20" s="35">
        <f t="shared" si="3"/>
        <v>0.37412401845117582</v>
      </c>
      <c r="R20" s="42">
        <f>E20*EXP(0*$B$3)*P20-$B$6*EXP(-$B$5*$B$3)*Q20</f>
        <v>2.3359398295024967</v>
      </c>
      <c r="S20" s="44">
        <f t="shared" si="4"/>
        <v>233593.98295024966</v>
      </c>
      <c r="T20" s="45">
        <f>F20-S20</f>
        <v>-31545.761459956615</v>
      </c>
      <c r="U20" s="28">
        <v>3.4852939116880956E-2</v>
      </c>
    </row>
    <row r="21" spans="4:21" x14ac:dyDescent="0.2">
      <c r="D21" s="13">
        <v>19</v>
      </c>
      <c r="E21" s="33">
        <v>47.870401505064414</v>
      </c>
      <c r="F21" s="20">
        <f t="shared" si="5"/>
        <v>175605.03544419652</v>
      </c>
      <c r="G21" s="38">
        <f>F21+H21*(E22-E21)+(F21-H21*E21)*(EXP($B$5*($B$3/$B$8))-1)</f>
        <v>122405.21603875826</v>
      </c>
      <c r="H21" s="51">
        <f t="shared" si="0"/>
        <v>38850.582851986939</v>
      </c>
      <c r="I21" s="21">
        <f>F21-H21*E21</f>
        <v>-1684187.9643861887</v>
      </c>
      <c r="J21" s="35">
        <f>MAX(E21-$B$6,0)</f>
        <v>0</v>
      </c>
      <c r="K21" s="55">
        <f>LN(E21/$B$6)</f>
        <v>-4.3525614654172713E-2</v>
      </c>
      <c r="L21" s="55">
        <f>($B$5-0+$B$4^2/2)*($B$3*($B$8-D21)/$B$8)</f>
        <v>1.0075000000000001E-2</v>
      </c>
      <c r="M21" s="55">
        <f>$B$4*SQRT($B$3*($B$8-D21)/$B$8)</f>
        <v>0.11811011811017716</v>
      </c>
      <c r="N21" s="55">
        <f t="shared" si="1"/>
        <v>-0.28321548728762452</v>
      </c>
      <c r="O21" s="35">
        <f t="shared" si="2"/>
        <v>-0.43321548728762449</v>
      </c>
      <c r="P21" s="35">
        <f t="shared" si="3"/>
        <v>0.38850582851986942</v>
      </c>
      <c r="Q21" s="35">
        <f t="shared" si="3"/>
        <v>0.3324291142994022</v>
      </c>
      <c r="R21" s="42">
        <f>E21*EXP(0*$B$3)*P21-$B$6*EXP(-$B$5*$B$3)*Q21</f>
        <v>2.0593741395600667</v>
      </c>
      <c r="S21" s="44">
        <f t="shared" si="4"/>
        <v>205937.41395600667</v>
      </c>
      <c r="T21" s="45">
        <f>F21-S21</f>
        <v>-30332.378511810151</v>
      </c>
      <c r="U21" s="28">
        <v>1.9283392313881806E-2</v>
      </c>
    </row>
    <row r="22" spans="4:21" x14ac:dyDescent="0.2">
      <c r="D22" s="13">
        <v>20</v>
      </c>
      <c r="E22" s="33">
        <v>46.505392583838749</v>
      </c>
      <c r="F22" s="20">
        <f t="shared" si="5"/>
        <v>122405.21603875826</v>
      </c>
      <c r="G22" s="38">
        <f>F22+H22*(E23-E22)+(F22-H22*E22)*(EXP($B$5*($B$3/$B$8))-1)</f>
        <v>182476.72780445465</v>
      </c>
      <c r="H22" s="51">
        <f t="shared" si="0"/>
        <v>29471.011284552551</v>
      </c>
      <c r="I22" s="21">
        <f>F22-H22*E22</f>
        <v>-1248155.7335921002</v>
      </c>
      <c r="J22" s="35">
        <f>MAX(E22-$B$6,0)</f>
        <v>0</v>
      </c>
      <c r="K22" s="55">
        <f>LN(E22/$B$6)</f>
        <v>-7.2454730013863891E-2</v>
      </c>
      <c r="L22" s="55">
        <f>($B$5-0+$B$4^2/2)*($B$3*($B$8-D22)/$B$8)</f>
        <v>9.75E-3</v>
      </c>
      <c r="M22" s="55">
        <f>$B$4*SQRT($B$3*($B$8-D22)/$B$8)</f>
        <v>0.1161895003862225</v>
      </c>
      <c r="N22" s="55">
        <f t="shared" si="1"/>
        <v>-0.5396763890491717</v>
      </c>
      <c r="O22" s="35">
        <f t="shared" si="2"/>
        <v>-0.68967638904917172</v>
      </c>
      <c r="P22" s="35">
        <f t="shared" si="3"/>
        <v>0.29471011284552551</v>
      </c>
      <c r="Q22" s="35">
        <f t="shared" si="3"/>
        <v>0.24519885856123164</v>
      </c>
      <c r="R22" s="42">
        <f>E22*EXP(0*$B$3)*P22-$B$6*EXP(-$B$5*$B$3)*Q22</f>
        <v>1.5068132886972343</v>
      </c>
      <c r="S22" s="44">
        <f t="shared" si="4"/>
        <v>150681.32886972342</v>
      </c>
      <c r="T22" s="45">
        <f>F22-S22</f>
        <v>-28276.112830965169</v>
      </c>
      <c r="U22" s="28">
        <v>-1.6543730158862412E-2</v>
      </c>
    </row>
    <row r="23" spans="4:21" x14ac:dyDescent="0.2">
      <c r="D23" s="13">
        <v>21</v>
      </c>
      <c r="E23" s="33">
        <v>48.547953424348307</v>
      </c>
      <c r="F23" s="20">
        <f t="shared" si="5"/>
        <v>182476.72780445465</v>
      </c>
      <c r="G23" s="38">
        <f>F23+H23*(E24-E23)+(F23-H23*E23)*(EXP($B$5*($B$3/$B$8))-1)</f>
        <v>156820.18596383298</v>
      </c>
      <c r="H23" s="51">
        <f t="shared" si="0"/>
        <v>43035.2179108458</v>
      </c>
      <c r="I23" s="21">
        <f>F23-H23*E23</f>
        <v>-1906795.0269379672</v>
      </c>
      <c r="J23" s="35">
        <f>MAX(E23-$B$6,0)</f>
        <v>0</v>
      </c>
      <c r="K23" s="55">
        <f>LN(E23/$B$6)</f>
        <v>-2.9470965557723768E-2</v>
      </c>
      <c r="L23" s="55">
        <f>($B$5-0+$B$4^2/2)*($B$3*($B$8-D23)/$B$8)</f>
        <v>9.4249999999999994E-3</v>
      </c>
      <c r="M23" s="55">
        <f>$B$4*SQRT($B$3*($B$8-D23)/$B$8)</f>
        <v>0.11423659658795861</v>
      </c>
      <c r="N23" s="55">
        <f t="shared" si="1"/>
        <v>-0.17547761537423781</v>
      </c>
      <c r="O23" s="35">
        <f t="shared" si="2"/>
        <v>-0.32547761537423781</v>
      </c>
      <c r="P23" s="35">
        <f t="shared" si="3"/>
        <v>0.43035217910845802</v>
      </c>
      <c r="Q23" s="35">
        <f t="shared" si="3"/>
        <v>0.3724098107508283</v>
      </c>
      <c r="R23" s="42">
        <f>E23*EXP(0*$B$3)*P23-$B$6*EXP(-$B$5*$B$3)*Q23</f>
        <v>2.3650970938812534</v>
      </c>
      <c r="S23" s="44">
        <f t="shared" si="4"/>
        <v>236509.70938812534</v>
      </c>
      <c r="T23" s="45">
        <f>F23-S23</f>
        <v>-54032.981583670684</v>
      </c>
      <c r="U23" s="28">
        <v>-1.9203807071014059E-2</v>
      </c>
    </row>
    <row r="24" spans="4:21" x14ac:dyDescent="0.2">
      <c r="D24" s="13">
        <v>22</v>
      </c>
      <c r="E24" s="33">
        <v>47.95620894064681</v>
      </c>
      <c r="F24" s="20">
        <f t="shared" si="5"/>
        <v>156820.18596383298</v>
      </c>
      <c r="G24" s="38">
        <f>F24+H24*(E25-E24)+(F24-H24*E24)*(EXP($B$5*($B$3/$B$8))-1)</f>
        <v>168244.42383962404</v>
      </c>
      <c r="H24" s="51">
        <f t="shared" si="0"/>
        <v>38562.767564516311</v>
      </c>
      <c r="I24" s="21">
        <f>F24-H24*E24</f>
        <v>-1692503.9526897089</v>
      </c>
      <c r="J24" s="35">
        <f>MAX(E24-$B$6,0)</f>
        <v>0</v>
      </c>
      <c r="K24" s="55">
        <f>LN(E24/$B$6)</f>
        <v>-4.1734724668241366E-2</v>
      </c>
      <c r="L24" s="55">
        <f>($B$5-0+$B$4^2/2)*($B$3*($B$8-D24)/$B$8)</f>
        <v>9.1000000000000004E-3</v>
      </c>
      <c r="M24" s="55">
        <f>$B$4*SQRT($B$3*($B$8-D24)/$B$8)</f>
        <v>0.11224972160321825</v>
      </c>
      <c r="N24" s="55">
        <f t="shared" si="1"/>
        <v>-0.29073323481014063</v>
      </c>
      <c r="O24" s="35">
        <f t="shared" si="2"/>
        <v>-0.44073323481014059</v>
      </c>
      <c r="P24" s="35">
        <f t="shared" si="3"/>
        <v>0.38562767564516309</v>
      </c>
      <c r="Q24" s="35">
        <f t="shared" si="3"/>
        <v>0.32970306661109222</v>
      </c>
      <c r="R24" s="42">
        <f>E24*EXP(0*$B$3)*P24-$B$6*EXP(-$B$5*$B$3)*Q24</f>
        <v>2.0903081012287714</v>
      </c>
      <c r="S24" s="44">
        <f t="shared" si="4"/>
        <v>209030.81012287716</v>
      </c>
      <c r="T24" s="45">
        <f>F24-S24</f>
        <v>-52210.624159044179</v>
      </c>
      <c r="U24" s="28">
        <v>-1.5318829168680735E-2</v>
      </c>
    </row>
    <row r="25" spans="4:21" x14ac:dyDescent="0.2">
      <c r="D25" s="13">
        <v>23</v>
      </c>
      <c r="E25" s="33">
        <v>48.256848585207223</v>
      </c>
      <c r="F25" s="20">
        <f t="shared" si="5"/>
        <v>168244.42383962404</v>
      </c>
      <c r="G25" s="38">
        <f>F25+H25*(E26-E25)+(F25-H25*E25)*(EXP($B$5*($B$3/$B$8))-1)</f>
        <v>147020.04666276788</v>
      </c>
      <c r="H25" s="51">
        <f t="shared" si="0"/>
        <v>40426.599579220223</v>
      </c>
      <c r="I25" s="21">
        <f>F25-H25*E25</f>
        <v>-1782615.8708696084</v>
      </c>
      <c r="J25" s="35">
        <f>MAX(E25-$B$6,0)</f>
        <v>0</v>
      </c>
      <c r="K25" s="55">
        <f>LN(E25/$B$6)</f>
        <v>-3.5485248125834569E-2</v>
      </c>
      <c r="L25" s="55">
        <f>($B$5-0+$B$4^2/2)*($B$3*($B$8-D25)/$B$8)</f>
        <v>8.7750000000000015E-3</v>
      </c>
      <c r="M25" s="55">
        <f>$B$4*SQRT($B$3*($B$8-D25)/$B$8)</f>
        <v>0.11022703842524302</v>
      </c>
      <c r="N25" s="55">
        <f t="shared" si="1"/>
        <v>-0.24232029189416807</v>
      </c>
      <c r="O25" s="35">
        <f t="shared" si="2"/>
        <v>-0.39232029189416806</v>
      </c>
      <c r="P25" s="35">
        <f t="shared" si="3"/>
        <v>0.40426599579220224</v>
      </c>
      <c r="Q25" s="35">
        <f t="shared" si="3"/>
        <v>0.34741078611971166</v>
      </c>
      <c r="R25" s="42">
        <f>E25*EXP(0*$B$3)*P25-$B$6*EXP(-$B$5*$B$3)*Q25</f>
        <v>2.2246995673296723</v>
      </c>
      <c r="S25" s="44">
        <f t="shared" si="4"/>
        <v>222469.95673296723</v>
      </c>
      <c r="T25" s="45">
        <f>F25-S25</f>
        <v>-54225.532893343188</v>
      </c>
      <c r="U25" s="28">
        <v>3.0479740754336859E-2</v>
      </c>
    </row>
    <row r="26" spans="4:21" x14ac:dyDescent="0.2">
      <c r="D26" s="13">
        <v>24</v>
      </c>
      <c r="E26" s="33">
        <v>47.736248116816341</v>
      </c>
      <c r="F26" s="20">
        <f t="shared" si="5"/>
        <v>147020.04666276788</v>
      </c>
      <c r="G26" s="38">
        <f>F26+H26*(E27-E26)+(F26-H26*E26)*(EXP($B$5*($B$3/$B$8))-1)</f>
        <v>185543.37768232293</v>
      </c>
      <c r="H26" s="51">
        <f t="shared" si="0"/>
        <v>36308.717201432584</v>
      </c>
      <c r="I26" s="21">
        <f>F26-H26*E26</f>
        <v>-1586221.8864681355</v>
      </c>
      <c r="J26" s="35">
        <f>MAX(E26-$B$6,0)</f>
        <v>0</v>
      </c>
      <c r="K26" s="55">
        <f>LN(E26/$B$6)</f>
        <v>-4.6331977534250814E-2</v>
      </c>
      <c r="L26" s="55">
        <f>($B$5-0+$B$4^2/2)*($B$3*($B$8-D26)/$B$8)</f>
        <v>8.4500000000000009E-3</v>
      </c>
      <c r="M26" s="55">
        <f>$B$4*SQRT($B$3*($B$8-D26)/$B$8)</f>
        <v>0.10816653826391968</v>
      </c>
      <c r="N26" s="55">
        <f t="shared" si="1"/>
        <v>-0.35021900619414409</v>
      </c>
      <c r="O26" s="35">
        <f t="shared" si="2"/>
        <v>-0.50021900619414406</v>
      </c>
      <c r="P26" s="35">
        <f t="shared" si="3"/>
        <v>0.36308717201432583</v>
      </c>
      <c r="Q26" s="35">
        <f t="shared" si="3"/>
        <v>0.30846043846073445</v>
      </c>
      <c r="R26" s="42">
        <f>E26*EXP(0*$B$3)*P26-$B$6*EXP(-$B$5*$B$3)*Q26</f>
        <v>1.9863200510251726</v>
      </c>
      <c r="S26" s="44">
        <f t="shared" si="4"/>
        <v>198632.00510251726</v>
      </c>
      <c r="T26" s="45">
        <f>F26-S26</f>
        <v>-51611.958439749375</v>
      </c>
      <c r="U26" s="28">
        <v>-1.3936053276895741E-2</v>
      </c>
    </row>
    <row r="27" spans="4:21" x14ac:dyDescent="0.2">
      <c r="D27" s="13">
        <v>25</v>
      </c>
      <c r="E27" s="33">
        <v>48.801611041234104</v>
      </c>
      <c r="F27" s="20">
        <f t="shared" si="5"/>
        <v>185543.37768232293</v>
      </c>
      <c r="G27" s="38">
        <f>F27+H27*(E28-E27)+(F27-H27*E27)*(EXP($B$5*($B$3/$B$8))-1)</f>
        <v>163775.09729630497</v>
      </c>
      <c r="H27" s="51">
        <f t="shared" si="0"/>
        <v>43954.645198627979</v>
      </c>
      <c r="I27" s="21">
        <f>F27-H27*E27</f>
        <v>-1959514.1207565677</v>
      </c>
      <c r="J27" s="35">
        <f>MAX(E27-$B$6,0)</f>
        <v>0</v>
      </c>
      <c r="K27" s="55">
        <f>LN(E27/$B$6)</f>
        <v>-2.4259679973923139E-2</v>
      </c>
      <c r="L27" s="55">
        <f>($B$5-0+$B$4^2/2)*($B$3*($B$8-D27)/$B$8)</f>
        <v>8.1250000000000003E-3</v>
      </c>
      <c r="M27" s="55">
        <f>$B$4*SQRT($B$3*($B$8-D27)/$B$8)</f>
        <v>0.10606601717798213</v>
      </c>
      <c r="N27" s="55">
        <f t="shared" si="1"/>
        <v>-0.15211922162447786</v>
      </c>
      <c r="O27" s="35">
        <f t="shared" si="2"/>
        <v>-0.30211922162447785</v>
      </c>
      <c r="P27" s="35">
        <f t="shared" si="3"/>
        <v>0.43954645198627978</v>
      </c>
      <c r="Q27" s="35">
        <f>_xlfn.NORM.DIST(O27,0,1,TRUE)</f>
        <v>0.38128058998310688</v>
      </c>
      <c r="R27" s="42">
        <f>E27*EXP(0*$B$3)*P27-$B$6*EXP(-$B$5*$B$3)*Q27</f>
        <v>2.4816277290319171</v>
      </c>
      <c r="S27" s="44">
        <f t="shared" si="4"/>
        <v>248162.77290319171</v>
      </c>
      <c r="T27" s="45">
        <f>F27-S27</f>
        <v>-62619.395220868784</v>
      </c>
      <c r="U27" s="28">
        <v>-1.404092018394067E-2</v>
      </c>
    </row>
    <row r="28" spans="4:21" x14ac:dyDescent="0.2">
      <c r="D28" s="13">
        <v>26</v>
      </c>
      <c r="E28" s="33">
        <v>48.310825162322757</v>
      </c>
      <c r="F28" s="20">
        <f t="shared" si="5"/>
        <v>163775.09729630497</v>
      </c>
      <c r="G28" s="38">
        <f>F28+H28*(E29-E28)+(F28-H28*E28)*(EXP($B$5*($B$3/$B$8))-1)</f>
        <v>197406.87570028318</v>
      </c>
      <c r="H28" s="51">
        <f t="shared" si="0"/>
        <v>39911.271154606926</v>
      </c>
      <c r="I28" s="21">
        <f>F28-H28*E28</f>
        <v>-1764371.3454599658</v>
      </c>
      <c r="J28" s="35">
        <f>MAX(E28-$B$6,0)</f>
        <v>0</v>
      </c>
      <c r="K28" s="55">
        <f>LN(E28/$B$6)</f>
        <v>-3.4367346437990644E-2</v>
      </c>
      <c r="L28" s="55">
        <f>($B$5-0+$B$4^2/2)*($B$3*($B$8-D28)/$B$8)</f>
        <v>7.7999999999999996E-3</v>
      </c>
      <c r="M28" s="55">
        <f>$B$4*SQRT($B$3*($B$8-D28)/$B$8)</f>
        <v>0.10392304845413264</v>
      </c>
      <c r="N28" s="55">
        <f t="shared" si="1"/>
        <v>-0.25564441029379903</v>
      </c>
      <c r="O28" s="35">
        <f t="shared" si="2"/>
        <v>-0.40564441029379905</v>
      </c>
      <c r="P28" s="35">
        <f t="shared" si="3"/>
        <v>0.39911271154606925</v>
      </c>
      <c r="Q28" s="35">
        <f t="shared" si="3"/>
        <v>0.34250194644337772</v>
      </c>
      <c r="R28" s="42">
        <f>E28*EXP(0*$B$3)*P28-$B$6*EXP(-$B$5*$B$3)*Q28</f>
        <v>2.2417788846154778</v>
      </c>
      <c r="S28" s="44">
        <f t="shared" si="4"/>
        <v>224177.88846154779</v>
      </c>
      <c r="T28" s="45">
        <f>F28-S28</f>
        <v>-60402.791165242816</v>
      </c>
      <c r="U28" s="28">
        <v>1.1893111742726992E-2</v>
      </c>
    </row>
    <row r="29" spans="4:21" x14ac:dyDescent="0.2">
      <c r="D29" s="13">
        <v>27</v>
      </c>
      <c r="E29" s="33">
        <v>49.15790979236899</v>
      </c>
      <c r="F29" s="20">
        <f t="shared" si="5"/>
        <v>197406.87570028318</v>
      </c>
      <c r="G29" s="38">
        <f>F29+H29*(E30-E29)+(F29-H29*E29)*(EXP($B$5*($B$3/$B$8))-1)</f>
        <v>152153.66191274981</v>
      </c>
      <c r="H29" s="51">
        <f t="shared" si="0"/>
        <v>46276.089637657919</v>
      </c>
      <c r="I29" s="21">
        <f>F29-H29*E29</f>
        <v>-2077428.9642512861</v>
      </c>
      <c r="J29" s="35">
        <f>MAX(E29-$B$6,0)</f>
        <v>0</v>
      </c>
      <c r="K29" s="55">
        <f>LN(E29/$B$6)</f>
        <v>-1.698524009704256E-2</v>
      </c>
      <c r="L29" s="55">
        <f>($B$5-0+$B$4^2/2)*($B$3*($B$8-D29)/$B$8)</f>
        <v>7.4750000000000007E-3</v>
      </c>
      <c r="M29" s="55">
        <f>$B$4*SQRT($B$3*($B$8-D29)/$B$8)</f>
        <v>0.10173494974687902</v>
      </c>
      <c r="N29" s="55">
        <f t="shared" si="1"/>
        <v>-9.3480560227379578E-2</v>
      </c>
      <c r="O29" s="35">
        <f t="shared" si="2"/>
        <v>-0.24348056022737957</v>
      </c>
      <c r="P29" s="35">
        <f t="shared" si="3"/>
        <v>0.46276089637657919</v>
      </c>
      <c r="Q29" s="35">
        <f t="shared" si="3"/>
        <v>0.40381657137794952</v>
      </c>
      <c r="R29" s="42">
        <f>E29*EXP(0*$B$3)*P29-$B$6*EXP(-$B$5*$B$3)*Q29</f>
        <v>2.6582320082225799</v>
      </c>
      <c r="S29" s="44">
        <f t="shared" si="4"/>
        <v>265823.20082225796</v>
      </c>
      <c r="T29" s="45">
        <f>F29-S29</f>
        <v>-68416.325121974776</v>
      </c>
      <c r="U29" s="28">
        <v>8.9074904164304358E-3</v>
      </c>
    </row>
    <row r="30" spans="4:21" x14ac:dyDescent="0.2">
      <c r="D30" s="13">
        <v>28</v>
      </c>
      <c r="E30" s="33">
        <v>48.184502988632474</v>
      </c>
      <c r="F30" s="20">
        <f t="shared" si="5"/>
        <v>152153.66191274981</v>
      </c>
      <c r="G30" s="38">
        <f>F30+H30*(E31-E30)+(F30-H30*E30)*(EXP($B$5*($B$3/$B$8))-1)</f>
        <v>131390.82546892398</v>
      </c>
      <c r="H30" s="51">
        <f t="shared" si="0"/>
        <v>38214.251931881729</v>
      </c>
      <c r="I30" s="21">
        <f>F30-H30*E30</f>
        <v>-1689181.0745073596</v>
      </c>
      <c r="J30" s="35">
        <f>MAX(E30-$B$6,0)</f>
        <v>0</v>
      </c>
      <c r="K30" s="55">
        <f>LN(E30/$B$6)</f>
        <v>-3.6985550827205053E-2</v>
      </c>
      <c r="L30" s="55">
        <f>($B$5-0+$B$4^2/2)*($B$3*($B$8-D30)/$B$8)</f>
        <v>7.1500000000000001E-3</v>
      </c>
      <c r="M30" s="55">
        <f>$B$4*SQRT($B$3*($B$8-D30)/$B$8)</f>
        <v>9.9498743710661988E-2</v>
      </c>
      <c r="N30" s="55">
        <f t="shared" si="1"/>
        <v>-0.29985856820429346</v>
      </c>
      <c r="O30" s="35">
        <f t="shared" si="2"/>
        <v>-0.44985856820429349</v>
      </c>
      <c r="P30" s="35">
        <f t="shared" si="3"/>
        <v>0.38214251931881726</v>
      </c>
      <c r="Q30" s="35">
        <f t="shared" si="3"/>
        <v>0.32640621188609686</v>
      </c>
      <c r="R30" s="42">
        <f>E30*EXP(0*$B$3)*P30-$B$6*EXP(-$B$5*$B$3)*Q30</f>
        <v>2.1744346585672325</v>
      </c>
      <c r="S30" s="44">
        <f t="shared" si="4"/>
        <v>217443.46585672325</v>
      </c>
      <c r="T30" s="45">
        <f>F30-S30</f>
        <v>-65289.803943973442</v>
      </c>
      <c r="U30" s="28">
        <v>1.5750451863981829E-2</v>
      </c>
    </row>
    <row r="31" spans="4:21" x14ac:dyDescent="0.2">
      <c r="D31" s="13">
        <v>29</v>
      </c>
      <c r="E31" s="33">
        <v>47.645596459024162</v>
      </c>
      <c r="F31" s="20">
        <f t="shared" si="5"/>
        <v>131390.82546892398</v>
      </c>
      <c r="G31" s="38">
        <f>F31+H31*(E32-E31)+(F31-H31*E31)*(EXP($B$5*($B$3/$B$8))-1)</f>
        <v>82502.114304226488</v>
      </c>
      <c r="H31" s="51">
        <f t="shared" si="0"/>
        <v>33506.943632258102</v>
      </c>
      <c r="I31" s="21">
        <f>F31-H31*E31</f>
        <v>-1465067.4894089149</v>
      </c>
      <c r="J31" s="35">
        <f>MAX(E31-$B$6,0)</f>
        <v>0</v>
      </c>
      <c r="K31" s="55">
        <f>LN(E31/$B$6)</f>
        <v>-4.8232793889601923E-2</v>
      </c>
      <c r="L31" s="55">
        <f>($B$5-0+$B$4^2/2)*($B$3*($B$8-D31)/$B$8)</f>
        <v>6.8250000000000003E-3</v>
      </c>
      <c r="M31" s="55">
        <f>$B$4*SQRT($B$3*($B$8-D31)/$B$8)</f>
        <v>9.7211110476117898E-2</v>
      </c>
      <c r="N31" s="55">
        <f t="shared" si="1"/>
        <v>-0.42595742078036114</v>
      </c>
      <c r="O31" s="35">
        <f t="shared" si="2"/>
        <v>-0.57595742078036116</v>
      </c>
      <c r="P31" s="35">
        <f t="shared" si="3"/>
        <v>0.33506943632258102</v>
      </c>
      <c r="Q31" s="35">
        <f t="shared" si="3"/>
        <v>0.28232198106334994</v>
      </c>
      <c r="R31" s="42">
        <f>E31*EXP(0*$B$3)*P31-$B$6*EXP(-$B$5*$B$3)*Q31</f>
        <v>1.9188884333567202</v>
      </c>
      <c r="S31" s="44">
        <f t="shared" si="4"/>
        <v>191888.84333567202</v>
      </c>
      <c r="T31" s="45">
        <f>F31-S31</f>
        <v>-60498.017866748036</v>
      </c>
      <c r="U31" s="28">
        <v>1.4779287633009855E-2</v>
      </c>
    </row>
    <row r="32" spans="4:21" x14ac:dyDescent="0.2">
      <c r="D32" s="13">
        <v>30</v>
      </c>
      <c r="E32" s="33">
        <v>46.190907018377914</v>
      </c>
      <c r="F32" s="20">
        <f t="shared" si="5"/>
        <v>82502.114304226488</v>
      </c>
      <c r="G32" s="38">
        <f>F32+H32*(E33-E32)+(F32-H32*E32)*(EXP($B$5*($B$3/$B$8))-1)</f>
        <v>81918.622656228385</v>
      </c>
      <c r="H32" s="51">
        <f t="shared" si="0"/>
        <v>22161.586007080761</v>
      </c>
      <c r="I32" s="21">
        <f>F32-H32*E32</f>
        <v>-941161.64432862599</v>
      </c>
      <c r="J32" s="35">
        <f>MAX(E32-$B$6,0)</f>
        <v>0</v>
      </c>
      <c r="K32" s="55">
        <f>LN(E32/$B$6)</f>
        <v>-7.9240044495642564E-2</v>
      </c>
      <c r="L32" s="55">
        <f>($B$5-0+$B$4^2/2)*($B$3*($B$8-D32)/$B$8)</f>
        <v>6.5000000000000006E-3</v>
      </c>
      <c r="M32" s="55">
        <f>$B$4*SQRT($B$3*($B$8-D32)/$B$8)</f>
        <v>9.4868329805051374E-2</v>
      </c>
      <c r="N32" s="55">
        <f t="shared" si="1"/>
        <v>-0.76674739236074785</v>
      </c>
      <c r="O32" s="35">
        <f t="shared" si="2"/>
        <v>-0.91674739236074787</v>
      </c>
      <c r="P32" s="35">
        <f t="shared" si="3"/>
        <v>0.22161586007080761</v>
      </c>
      <c r="Q32" s="35">
        <f t="shared" si="3"/>
        <v>0.17963751276410236</v>
      </c>
      <c r="R32" s="42">
        <f>E32*EXP(0*$B$3)*P32-$B$6*EXP(-$B$5*$B$3)*Q32</f>
        <v>1.2995592397576949</v>
      </c>
      <c r="S32" s="44">
        <f t="shared" si="4"/>
        <v>129955.92397576949</v>
      </c>
      <c r="T32" s="45">
        <f>F32-S32</f>
        <v>-47453.809671543</v>
      </c>
      <c r="U32" s="28">
        <v>-1.0735943689196711E-2</v>
      </c>
    </row>
    <row r="33" spans="4:21" x14ac:dyDescent="0.2">
      <c r="D33" s="13">
        <v>31</v>
      </c>
      <c r="E33" s="33">
        <v>46.168825079953301</v>
      </c>
      <c r="F33" s="20">
        <f t="shared" si="5"/>
        <v>81918.622656228385</v>
      </c>
      <c r="G33" s="38">
        <f>F33+H33*(E34-E33)+(F33-H33*E33)*(EXP($B$5*($B$3/$B$8))-1)</f>
        <v>79233.962392113579</v>
      </c>
      <c r="H33" s="51">
        <f t="shared" si="0"/>
        <v>21320.428644104457</v>
      </c>
      <c r="I33" s="21">
        <f>F33-H33*E33</f>
        <v>-902420.51804305625</v>
      </c>
      <c r="J33" s="35">
        <f>MAX(E33-$B$6,0)</f>
        <v>0</v>
      </c>
      <c r="K33" s="55">
        <f>LN(E33/$B$6)</f>
        <v>-7.971821692736536E-2</v>
      </c>
      <c r="L33" s="55">
        <f>($B$5-0+$B$4^2/2)*($B$3*($B$8-D33)/$B$8)</f>
        <v>6.1749999999999999E-3</v>
      </c>
      <c r="M33" s="55">
        <f>$B$4*SQRT($B$3*($B$8-D33)/$B$8)</f>
        <v>9.2466210044534647E-2</v>
      </c>
      <c r="N33" s="55">
        <f t="shared" si="1"/>
        <v>-0.79535234429901069</v>
      </c>
      <c r="O33" s="35">
        <f t="shared" si="2"/>
        <v>-0.94535234429901072</v>
      </c>
      <c r="P33" s="35">
        <f t="shared" si="3"/>
        <v>0.21320428644104455</v>
      </c>
      <c r="Q33" s="35">
        <f t="shared" si="3"/>
        <v>0.17223951163717063</v>
      </c>
      <c r="R33" s="42">
        <f>E33*EXP(0*$B$3)*P33-$B$6*EXP(-$B$5*$B$3)*Q33</f>
        <v>1.2743682325409438</v>
      </c>
      <c r="S33" s="44">
        <f t="shared" si="4"/>
        <v>127436.82325409437</v>
      </c>
      <c r="T33" s="45">
        <f>F33-S33</f>
        <v>-45518.200597865987</v>
      </c>
      <c r="U33" s="28">
        <v>1.9666478953777298E-2</v>
      </c>
    </row>
    <row r="34" spans="4:21" x14ac:dyDescent="0.2">
      <c r="D34" s="13">
        <v>32</v>
      </c>
      <c r="E34" s="33">
        <v>46.047138328557949</v>
      </c>
      <c r="F34" s="20">
        <f t="shared" si="5"/>
        <v>79233.962392113579</v>
      </c>
      <c r="G34" s="38">
        <f>F34+H34*(E35-E34)+(F34-H34*E34)*(EXP($B$5*($B$3/$B$8))-1)</f>
        <v>83830.034988223444</v>
      </c>
      <c r="H34" s="51">
        <f t="shared" si="0"/>
        <v>19763.972642474728</v>
      </c>
      <c r="I34" s="21">
        <f>F34-H34*E34</f>
        <v>-830840.41979775508</v>
      </c>
      <c r="J34" s="35">
        <f>MAX(E34-$B$6,0)</f>
        <v>0</v>
      </c>
      <c r="K34" s="55">
        <f>LN(E34/$B$6)</f>
        <v>-8.2357387360092543E-2</v>
      </c>
      <c r="L34" s="55">
        <f>($B$5-0+$B$4^2/2)*($B$3*($B$8-D34)/$B$8)</f>
        <v>5.8500000000000002E-3</v>
      </c>
      <c r="M34" s="55">
        <f>$B$4*SQRT($B$3*($B$8-D34)/$B$8)</f>
        <v>0.09</v>
      </c>
      <c r="N34" s="55">
        <f t="shared" si="1"/>
        <v>-0.85008208177880618</v>
      </c>
      <c r="O34" s="35">
        <f t="shared" si="2"/>
        <v>-1.0000820817788061</v>
      </c>
      <c r="P34" s="35">
        <f t="shared" si="3"/>
        <v>0.19763972642474728</v>
      </c>
      <c r="Q34" s="35">
        <f t="shared" si="3"/>
        <v>0.15863539335909849</v>
      </c>
      <c r="R34" s="42">
        <f>E34*EXP(0*$B$3)*P34-$B$6*EXP(-$B$5*$B$3)*Q34</f>
        <v>1.2085340202015393</v>
      </c>
      <c r="S34" s="44">
        <f t="shared" si="4"/>
        <v>120853.40202015394</v>
      </c>
      <c r="T34" s="45">
        <f>F34-S34</f>
        <v>-41619.43962804036</v>
      </c>
      <c r="U34" s="28">
        <v>1.2162954571170628E-2</v>
      </c>
    </row>
    <row r="35" spans="4:21" x14ac:dyDescent="0.2">
      <c r="D35" s="13">
        <v>33</v>
      </c>
      <c r="E35" s="33">
        <v>46.283890366069592</v>
      </c>
      <c r="F35" s="20">
        <f t="shared" si="5"/>
        <v>83830.034988223444</v>
      </c>
      <c r="G35" s="38">
        <f>F35+H35*(E36-E35)+(F35-H35*E35)*(EXP($B$5*($B$3/$B$8))-1)</f>
        <v>46382.778089524822</v>
      </c>
      <c r="H35" s="51">
        <f t="shared" si="0"/>
        <v>20616.23612382152</v>
      </c>
      <c r="I35" s="21">
        <f>F35-H35*E35</f>
        <v>-870369.57752773527</v>
      </c>
      <c r="J35" s="35">
        <f>MAX(E35-$B$6,0)</f>
        <v>0</v>
      </c>
      <c r="K35" s="55">
        <f>LN(E35/$B$6)</f>
        <v>-7.722904513888984E-2</v>
      </c>
      <c r="L35" s="55">
        <f>($B$5-0+$B$4^2/2)*($B$3*($B$8-D35)/$B$8)</f>
        <v>5.5250000000000004E-3</v>
      </c>
      <c r="M35" s="55">
        <f>$B$4*SQRT($B$3*($B$8-D35)/$B$8)</f>
        <v>8.7464278422679509E-2</v>
      </c>
      <c r="N35" s="55">
        <f t="shared" si="1"/>
        <v>-0.81980948602094639</v>
      </c>
      <c r="O35" s="35">
        <f t="shared" si="2"/>
        <v>-0.96980948602094641</v>
      </c>
      <c r="P35" s="35">
        <f t="shared" si="3"/>
        <v>0.20616236123821521</v>
      </c>
      <c r="Q35" s="35">
        <f t="shared" si="3"/>
        <v>0.16607073180252002</v>
      </c>
      <c r="R35" s="42">
        <f>E35*EXP(0*$B$3)*P35-$B$6*EXP(-$B$5*$B$3)*Q35</f>
        <v>1.2798735965511643</v>
      </c>
      <c r="S35" s="44">
        <f t="shared" si="4"/>
        <v>127987.35965511642</v>
      </c>
      <c r="T35" s="45">
        <f>F35-S35</f>
        <v>-44157.324666892979</v>
      </c>
      <c r="U35" s="28">
        <v>2.6580700262362544E-2</v>
      </c>
    </row>
    <row r="36" spans="4:21" x14ac:dyDescent="0.2">
      <c r="D36" s="13">
        <v>34</v>
      </c>
      <c r="E36" s="33">
        <v>44.471715953409266</v>
      </c>
      <c r="F36" s="20">
        <f t="shared" si="5"/>
        <v>46382.778089524822</v>
      </c>
      <c r="G36" s="38">
        <f>F36+H36*(E37-E36)+(F36-H36*E36)*(EXP($B$5*($B$3/$B$8))-1)</f>
        <v>42146.992452254395</v>
      </c>
      <c r="H36" s="51">
        <f t="shared" si="0"/>
        <v>9348.8549595314144</v>
      </c>
      <c r="I36" s="21">
        <f>F36-H36*E36</f>
        <v>-369376.84416037769</v>
      </c>
      <c r="J36" s="35">
        <f>MAX(E36-$B$6,0)</f>
        <v>0</v>
      </c>
      <c r="K36" s="55">
        <f>LN(E36/$B$6)</f>
        <v>-0.11716961488567208</v>
      </c>
      <c r="L36" s="55">
        <f>($B$5-0+$B$4^2/2)*($B$3*($B$8-D36)/$B$8)</f>
        <v>5.2000000000000006E-3</v>
      </c>
      <c r="M36" s="55">
        <f>$B$4*SQRT($B$3*($B$8-D36)/$B$8)</f>
        <v>8.4852813742385694E-2</v>
      </c>
      <c r="N36" s="55">
        <f t="shared" si="1"/>
        <v>-1.3195745662084155</v>
      </c>
      <c r="O36" s="35">
        <f t="shared" si="2"/>
        <v>-1.4695745662084154</v>
      </c>
      <c r="P36" s="35">
        <f t="shared" si="3"/>
        <v>9.3488549595314135E-2</v>
      </c>
      <c r="Q36" s="35">
        <f t="shared" si="3"/>
        <v>7.0838506427823078E-2</v>
      </c>
      <c r="R36" s="42">
        <f>E36*EXP(0*$B$3)*P36-$B$6*EXP(-$B$5*$B$3)*Q36</f>
        <v>0.63333632734627487</v>
      </c>
      <c r="S36" s="44">
        <f t="shared" si="4"/>
        <v>63333.632734627485</v>
      </c>
      <c r="T36" s="45">
        <f>F36-S36</f>
        <v>-16950.854645102663</v>
      </c>
      <c r="U36" s="28">
        <v>-1.6324881907914233E-2</v>
      </c>
    </row>
    <row r="37" spans="4:21" x14ac:dyDescent="0.2">
      <c r="D37" s="13">
        <v>35</v>
      </c>
      <c r="E37" s="33">
        <v>44.022586501290881</v>
      </c>
      <c r="F37" s="20">
        <f t="shared" si="5"/>
        <v>42146.992452254395</v>
      </c>
      <c r="G37" s="38">
        <f>F37+H37*(E38-E37)+(F37-H37*E37)*(EXP($B$5*($B$3/$B$8))-1)</f>
        <v>35172.756754089794</v>
      </c>
      <c r="H37" s="51">
        <f t="shared" si="0"/>
        <v>6806.5433722723774</v>
      </c>
      <c r="I37" s="21">
        <f>F37-H37*E37</f>
        <v>-257494.65192839445</v>
      </c>
      <c r="J37" s="35">
        <f>MAX(E37-$B$6,0)</f>
        <v>0</v>
      </c>
      <c r="K37" s="55">
        <f>LN(E37/$B$6)</f>
        <v>-0.12732017364364692</v>
      </c>
      <c r="L37" s="55">
        <f>($B$5-0+$B$4^2/2)*($B$3*($B$8-D37)/$B$8)</f>
        <v>4.875E-3</v>
      </c>
      <c r="M37" s="55">
        <f>$B$4*SQRT($B$3*($B$8-D37)/$B$8)</f>
        <v>8.2158383625774906E-2</v>
      </c>
      <c r="N37" s="55">
        <f t="shared" si="1"/>
        <v>-1.4903551924947214</v>
      </c>
      <c r="O37" s="35">
        <f t="shared" si="2"/>
        <v>-1.6403551924947213</v>
      </c>
      <c r="P37" s="35">
        <f t="shared" si="3"/>
        <v>6.8065433722723778E-2</v>
      </c>
      <c r="Q37" s="35">
        <f t="shared" si="3"/>
        <v>5.0465668027033728E-2</v>
      </c>
      <c r="R37" s="42">
        <f>E37*EXP(0*$B$3)*P37-$B$6*EXP(-$B$5*$B$3)*Q37</f>
        <v>0.48571797092180313</v>
      </c>
      <c r="S37" s="44">
        <f t="shared" si="4"/>
        <v>48571.797092180313</v>
      </c>
      <c r="T37" s="45">
        <f>F37-S37</f>
        <v>-6424.8046399259183</v>
      </c>
      <c r="U37" s="28">
        <v>-7.952513728231584E-3</v>
      </c>
    </row>
    <row r="38" spans="4:21" x14ac:dyDescent="0.2">
      <c r="D38" s="13">
        <v>36</v>
      </c>
      <c r="E38" s="33">
        <v>43.001732807217408</v>
      </c>
      <c r="F38" s="20">
        <f t="shared" si="5"/>
        <v>35172.756754089794</v>
      </c>
      <c r="G38" s="38">
        <f>F38+H38*(E39-E38)+(F38-H38*E38)*(EXP($B$5*($B$3/$B$8))-1)</f>
        <v>33813.348364586614</v>
      </c>
      <c r="H38" s="51">
        <f t="shared" si="0"/>
        <v>3271.1437452630407</v>
      </c>
      <c r="I38" s="21">
        <f>F38-H38*E38</f>
        <v>-105492.09255371193</v>
      </c>
      <c r="J38" s="35">
        <f>MAX(E38-$B$6,0)</f>
        <v>0</v>
      </c>
      <c r="K38" s="55">
        <f>LN(E38/$B$6)</f>
        <v>-0.15078259270425456</v>
      </c>
      <c r="L38" s="55">
        <f>($B$5-0+$B$4^2/2)*($B$3*($B$8-D38)/$B$8)</f>
        <v>4.5500000000000002E-3</v>
      </c>
      <c r="M38" s="55">
        <f>$B$4*SQRT($B$3*($B$8-D38)/$B$8)</f>
        <v>7.9372539331937719E-2</v>
      </c>
      <c r="N38" s="55">
        <f t="shared" si="1"/>
        <v>-1.8423574946078847</v>
      </c>
      <c r="O38" s="35">
        <f t="shared" si="2"/>
        <v>-1.9923574946078846</v>
      </c>
      <c r="P38" s="35">
        <f t="shared" si="3"/>
        <v>3.2711437452630408E-2</v>
      </c>
      <c r="Q38" s="35">
        <f t="shared" si="3"/>
        <v>2.3165923764847263E-2</v>
      </c>
      <c r="R38" s="42">
        <f>E38*EXP(0*$B$3)*P38-$B$6*EXP(-$B$5*$B$3)*Q38</f>
        <v>0.25412933117554948</v>
      </c>
      <c r="S38" s="44">
        <f t="shared" si="4"/>
        <v>25412.933117554949</v>
      </c>
      <c r="T38" s="45">
        <f>F38-S38</f>
        <v>9759.8236365348457</v>
      </c>
      <c r="U38" s="28">
        <v>2.7177546892079916E-3</v>
      </c>
    </row>
    <row r="39" spans="4:21" x14ac:dyDescent="0.2">
      <c r="D39" s="13">
        <v>37</v>
      </c>
      <c r="E39" s="33">
        <v>42.589382033967823</v>
      </c>
      <c r="F39" s="20">
        <f t="shared" si="5"/>
        <v>33813.348364586614</v>
      </c>
      <c r="G39" s="38">
        <f>F39+H39*(E40-E39)+(F39-H39*E39)*(EXP($B$5*($B$3/$B$8))-1)</f>
        <v>35119.351593505751</v>
      </c>
      <c r="H39" s="51">
        <f t="shared" si="0"/>
        <v>2056.9240790670847</v>
      </c>
      <c r="I39" s="21">
        <f>F39-H39*E39</f>
        <v>-53789.777053668884</v>
      </c>
      <c r="J39" s="35">
        <f>MAX(E39-$B$6,0)</f>
        <v>0</v>
      </c>
      <c r="K39" s="55">
        <f>LN(E39/$B$6)</f>
        <v>-0.16041803124919812</v>
      </c>
      <c r="L39" s="55">
        <f>($B$5-0+$B$4^2/2)*($B$3*($B$8-D39)/$B$8)</f>
        <v>4.2250000000000005E-3</v>
      </c>
      <c r="M39" s="55">
        <f>$B$4*SQRT($B$3*($B$8-D39)/$B$8)</f>
        <v>7.6485292703891775E-2</v>
      </c>
      <c r="N39" s="55">
        <f t="shared" si="1"/>
        <v>-2.0421315749406892</v>
      </c>
      <c r="O39" s="35">
        <f t="shared" si="2"/>
        <v>-2.1921315749406891</v>
      </c>
      <c r="P39" s="35">
        <f t="shared" si="3"/>
        <v>2.0569240790670847E-2</v>
      </c>
      <c r="Q39" s="35">
        <f t="shared" si="3"/>
        <v>1.4185003709573091E-2</v>
      </c>
      <c r="R39" s="42">
        <f>E39*EXP(0*$B$3)*P39-$B$6*EXP(-$B$5*$B$3)*Q39</f>
        <v>0.1703184687615692</v>
      </c>
      <c r="S39" s="44">
        <f t="shared" si="4"/>
        <v>17031.84687615692</v>
      </c>
      <c r="T39" s="45">
        <f>F39-S39</f>
        <v>16781.501488429694</v>
      </c>
      <c r="U39" s="28">
        <v>-7.98036075936083E-3</v>
      </c>
    </row>
    <row r="40" spans="4:21" x14ac:dyDescent="0.2">
      <c r="D40" s="13">
        <v>38</v>
      </c>
      <c r="E40" s="33">
        <v>43.226927429506745</v>
      </c>
      <c r="F40" s="20">
        <f t="shared" si="5"/>
        <v>35119.351593505751</v>
      </c>
      <c r="G40" s="38">
        <f>F40+H40*(E41-E40)+(F40-H40*E40)*(EXP($B$5*($B$3/$B$8))-1)</f>
        <v>35901.578195279959</v>
      </c>
      <c r="H40" s="51">
        <f t="shared" si="0"/>
        <v>2694.373404465302</v>
      </c>
      <c r="I40" s="21">
        <f>F40-H40*E40</f>
        <v>-81350.132029308879</v>
      </c>
      <c r="J40" s="35">
        <f>MAX(E40-$B$6,0)</f>
        <v>0</v>
      </c>
      <c r="K40" s="55">
        <f>LN(E40/$B$6)</f>
        <v>-0.14555938423391307</v>
      </c>
      <c r="L40" s="55">
        <f>($B$5-0+$B$4^2/2)*($B$3*($B$8-D40)/$B$8)</f>
        <v>3.8999999999999998E-3</v>
      </c>
      <c r="M40" s="55">
        <f>$B$4*SQRT($B$3*($B$8-D40)/$B$8)</f>
        <v>7.3484692283495343E-2</v>
      </c>
      <c r="N40" s="55">
        <f t="shared" si="1"/>
        <v>-1.9277400480552842</v>
      </c>
      <c r="O40" s="35">
        <f t="shared" si="2"/>
        <v>-2.0777400480552841</v>
      </c>
      <c r="P40" s="35">
        <f t="shared" si="3"/>
        <v>2.6943734044653021E-2</v>
      </c>
      <c r="Q40" s="35">
        <f t="shared" si="3"/>
        <v>1.8866654156326282E-2</v>
      </c>
      <c r="R40" s="42">
        <f>E40*EXP(0*$B$3)*P40-$B$6*EXP(-$B$5*$B$3)*Q40</f>
        <v>0.22606701992028944</v>
      </c>
      <c r="S40" s="44">
        <f t="shared" si="4"/>
        <v>22606.701992028942</v>
      </c>
      <c r="T40" s="45">
        <f>F40-S40</f>
        <v>12512.649601476809</v>
      </c>
      <c r="U40" s="28">
        <v>-1.7654316705577527E-2</v>
      </c>
    </row>
    <row r="41" spans="4:21" x14ac:dyDescent="0.2">
      <c r="D41" s="13">
        <v>39</v>
      </c>
      <c r="E41" s="33">
        <v>43.52026539833895</v>
      </c>
      <c r="F41" s="20">
        <f t="shared" si="5"/>
        <v>35901.578195279959</v>
      </c>
      <c r="G41" s="38">
        <f>F41+H41*(E42-E41)+(F41-H41*E41)*(EXP($B$5*($B$3/$B$8))-1)</f>
        <v>40487.878387950463</v>
      </c>
      <c r="H41" s="51">
        <f t="shared" si="0"/>
        <v>2730.5903077225862</v>
      </c>
      <c r="I41" s="21">
        <f>F41-H41*E41</f>
        <v>-82934.436690939008</v>
      </c>
      <c r="J41" s="35">
        <f>MAX(E41-$B$6,0)</f>
        <v>0</v>
      </c>
      <c r="K41" s="55">
        <f>LN(E41/$B$6)</f>
        <v>-0.13879630459163281</v>
      </c>
      <c r="L41" s="55">
        <f>($B$5-0+$B$4^2/2)*($B$3*($B$8-D41)/$B$8)</f>
        <v>3.5750000000000001E-3</v>
      </c>
      <c r="M41" s="55">
        <f>$B$4*SQRT($B$3*($B$8-D41)/$B$8)</f>
        <v>7.0356236397351446E-2</v>
      </c>
      <c r="N41" s="55">
        <f t="shared" si="1"/>
        <v>-1.9219519336984205</v>
      </c>
      <c r="O41" s="35">
        <f t="shared" si="2"/>
        <v>-2.0719519336984207</v>
      </c>
      <c r="P41" s="35">
        <f t="shared" si="3"/>
        <v>2.7305903077225864E-2</v>
      </c>
      <c r="Q41" s="35">
        <f t="shared" si="3"/>
        <v>1.9134961997529305E-2</v>
      </c>
      <c r="R41" s="42">
        <f>E41*EXP(0*$B$3)*P41-$B$6*EXP(-$B$5*$B$3)*Q41</f>
        <v>0.23638385004121998</v>
      </c>
      <c r="S41" s="44">
        <f t="shared" si="4"/>
        <v>23638.385004121999</v>
      </c>
      <c r="T41" s="45">
        <f>F41-S41</f>
        <v>12263.19319115796</v>
      </c>
      <c r="U41" s="28">
        <v>4.1013123109745692E-3</v>
      </c>
    </row>
    <row r="42" spans="4:21" x14ac:dyDescent="0.2">
      <c r="D42" s="13">
        <v>40</v>
      </c>
      <c r="E42" s="33">
        <v>45.202903045601992</v>
      </c>
      <c r="F42" s="20">
        <f t="shared" si="5"/>
        <v>40487.878387950463</v>
      </c>
      <c r="G42" s="38">
        <f>F42+H42*(E43-E42)+(F42-H42*E42)*(EXP($B$5*($B$3/$B$8))-1)</f>
        <v>47082.247378546192</v>
      </c>
      <c r="H42" s="51">
        <f t="shared" si="0"/>
        <v>7281.9513413997711</v>
      </c>
      <c r="I42" s="21">
        <f>F42-H42*E42</f>
        <v>-288677.46208013478</v>
      </c>
      <c r="J42" s="35">
        <f>MAX(E42-$B$6,0)</f>
        <v>0</v>
      </c>
      <c r="K42" s="55">
        <f>LN(E42/$B$6)</f>
        <v>-0.1008616939797945</v>
      </c>
      <c r="L42" s="55">
        <f>($B$5-0+$B$4^2/2)*($B$3*($B$8-D42)/$B$8)</f>
        <v>3.2500000000000003E-3</v>
      </c>
      <c r="M42" s="55">
        <f>$B$4*SQRT($B$3*($B$8-D42)/$B$8)</f>
        <v>6.7082039324993681E-2</v>
      </c>
      <c r="N42" s="55">
        <f t="shared" si="1"/>
        <v>-1.4551092209181833</v>
      </c>
      <c r="O42" s="35">
        <f t="shared" si="2"/>
        <v>-1.6051092209181832</v>
      </c>
      <c r="P42" s="35">
        <f t="shared" si="3"/>
        <v>7.2819513413997713E-2</v>
      </c>
      <c r="Q42" s="35">
        <f t="shared" si="3"/>
        <v>5.4234885196442748E-2</v>
      </c>
      <c r="R42" s="42">
        <f>E42*EXP(0*$B$3)*P42-$B$6*EXP(-$B$5*$B$3)*Q42</f>
        <v>0.59343402577870208</v>
      </c>
      <c r="S42" s="44">
        <f t="shared" si="4"/>
        <v>59343.402577870205</v>
      </c>
      <c r="T42" s="45">
        <f>F42-S42</f>
        <v>-18855.524189919743</v>
      </c>
      <c r="U42" s="28">
        <v>6.9139623379117473E-3</v>
      </c>
    </row>
    <row r="43" spans="4:21" x14ac:dyDescent="0.2">
      <c r="D43" s="13">
        <v>41</v>
      </c>
      <c r="E43" s="33">
        <v>46.112444715097141</v>
      </c>
      <c r="F43" s="20">
        <f t="shared" si="5"/>
        <v>47082.247378546192</v>
      </c>
      <c r="G43" s="38">
        <f>F43+H43*(E44-E43)+(F43-H43*E43)*(EXP($B$5*($B$3/$B$8))-1)</f>
        <v>48437.579268007226</v>
      </c>
      <c r="H43" s="51">
        <f t="shared" si="0"/>
        <v>11012.00967215271</v>
      </c>
      <c r="I43" s="21">
        <f>F43-H43*E43</f>
        <v>-460708.43983071065</v>
      </c>
      <c r="J43" s="35">
        <f>MAX(E43-$B$6,0)</f>
        <v>0</v>
      </c>
      <c r="K43" s="55">
        <f>LN(E43/$B$6)</f>
        <v>-8.0940141419659467E-2</v>
      </c>
      <c r="L43" s="55">
        <f>($B$5-0+$B$4^2/2)*($B$3*($B$8-D43)/$B$8)</f>
        <v>2.9250000000000001E-3</v>
      </c>
      <c r="M43" s="55">
        <f>$B$4*SQRT($B$3*($B$8-D43)/$B$8)</f>
        <v>6.3639610306789274E-2</v>
      </c>
      <c r="N43" s="55">
        <f t="shared" si="1"/>
        <v>-1.2258896785126381</v>
      </c>
      <c r="O43" s="35">
        <f t="shared" si="2"/>
        <v>-1.375889678512638</v>
      </c>
      <c r="P43" s="35">
        <f t="shared" si="3"/>
        <v>0.11012009672152709</v>
      </c>
      <c r="Q43" s="35">
        <f t="shared" si="3"/>
        <v>8.4427895607214143E-2</v>
      </c>
      <c r="R43" s="42">
        <f>E43*EXP(0*$B$3)*P43-$B$6*EXP(-$B$5*$B$3)*Q43</f>
        <v>0.87756638603481107</v>
      </c>
      <c r="S43" s="44">
        <f t="shared" si="4"/>
        <v>87756.6386034811</v>
      </c>
      <c r="T43" s="45">
        <f>F43-S43</f>
        <v>-40674.391224934909</v>
      </c>
      <c r="U43" s="28">
        <v>-2.3095672477087364E-2</v>
      </c>
    </row>
    <row r="44" spans="4:21" x14ac:dyDescent="0.2">
      <c r="D44" s="13">
        <v>42</v>
      </c>
      <c r="E44" s="33">
        <v>46.239706230368689</v>
      </c>
      <c r="F44" s="20">
        <f t="shared" si="5"/>
        <v>48437.579268007226</v>
      </c>
      <c r="G44" s="38">
        <f>F44+H44*(E45-E44)+(F44-H44*E44)*(EXP($B$5*($B$3/$B$8))-1)</f>
        <v>51104.769198479968</v>
      </c>
      <c r="H44" s="51">
        <f t="shared" si="0"/>
        <v>10388.238451270669</v>
      </c>
      <c r="I44" s="21">
        <f>F44-H44*E44</f>
        <v>-431911.51496976864</v>
      </c>
      <c r="J44" s="35">
        <f>MAX(E44-$B$6,0)</f>
        <v>0</v>
      </c>
      <c r="K44" s="55">
        <f>LN(E44/$B$6)</f>
        <v>-7.818413423367146E-2</v>
      </c>
      <c r="L44" s="55">
        <f>($B$5-0+$B$4^2/2)*($B$3*($B$8-D44)/$B$8)</f>
        <v>2.6000000000000003E-3</v>
      </c>
      <c r="M44" s="55">
        <f>$B$4*SQRT($B$3*($B$8-D44)/$B$8)</f>
        <v>0.06</v>
      </c>
      <c r="N44" s="55">
        <f t="shared" si="1"/>
        <v>-1.259735570561191</v>
      </c>
      <c r="O44" s="35">
        <f t="shared" si="2"/>
        <v>-1.4097355705611909</v>
      </c>
      <c r="P44" s="35">
        <f t="shared" si="3"/>
        <v>0.10388238451270669</v>
      </c>
      <c r="Q44" s="35">
        <f>_xlfn.NORM.DIST(O44,0,1,TRUE)</f>
        <v>7.9308888698555846E-2</v>
      </c>
      <c r="R44" s="42">
        <f>E44*EXP(0*$B$3)*P44-$B$6*EXP(-$B$5*$B$3)*Q44</f>
        <v>0.8578242440794317</v>
      </c>
      <c r="S44" s="44">
        <f t="shared" si="4"/>
        <v>85782.424407943166</v>
      </c>
      <c r="T44" s="45">
        <f>F44-S44</f>
        <v>-37344.84513993594</v>
      </c>
      <c r="U44" s="28">
        <v>-3.2933973104773751E-2</v>
      </c>
    </row>
    <row r="45" spans="4:21" x14ac:dyDescent="0.2">
      <c r="D45" s="13">
        <v>43</v>
      </c>
      <c r="E45" s="33">
        <v>46.500615070141016</v>
      </c>
      <c r="F45" s="20">
        <f t="shared" si="5"/>
        <v>51104.769198479968</v>
      </c>
      <c r="G45" s="38">
        <f>F45+H45*(E46-E45)+(F45-H45*E45)*(EXP($B$5*($B$3/$B$8))-1)</f>
        <v>41979.761118560142</v>
      </c>
      <c r="H45" s="51">
        <f t="shared" si="0"/>
        <v>10523.90382928703</v>
      </c>
      <c r="I45" s="21">
        <f>F45-H45*E45</f>
        <v>-438263.23180237925</v>
      </c>
      <c r="J45" s="35">
        <f>MAX(E45-$B$6,0)</f>
        <v>0</v>
      </c>
      <c r="K45" s="55">
        <f>LN(E45/$B$6)</f>
        <v>-7.2557465607455032E-2</v>
      </c>
      <c r="L45" s="55">
        <f>($B$5-0+$B$4^2/2)*($B$3*($B$8-D45)/$B$8)</f>
        <v>2.2750000000000001E-3</v>
      </c>
      <c r="M45" s="55">
        <f>$B$4*SQRT($B$3*($B$8-D45)/$B$8)</f>
        <v>5.6124860801609125E-2</v>
      </c>
      <c r="N45" s="55">
        <f t="shared" si="1"/>
        <v>-1.2522519361943789</v>
      </c>
      <c r="O45" s="35">
        <f t="shared" si="2"/>
        <v>-1.4022519361943788</v>
      </c>
      <c r="P45" s="35">
        <f t="shared" si="3"/>
        <v>0.1052390382928703</v>
      </c>
      <c r="Q45" s="35">
        <f t="shared" si="3"/>
        <v>8.0420013771085569E-2</v>
      </c>
      <c r="R45" s="42">
        <f>E45*EXP(0*$B$3)*P45-$B$6*EXP(-$B$5*$B$3)*Q45</f>
        <v>0.89273414605471668</v>
      </c>
      <c r="S45" s="44">
        <f t="shared" si="4"/>
        <v>89273.414605471669</v>
      </c>
      <c r="T45" s="45">
        <f>F45-S45</f>
        <v>-38168.645406991702</v>
      </c>
      <c r="U45" s="28">
        <v>7.1505764840803379E-3</v>
      </c>
    </row>
    <row r="46" spans="4:21" x14ac:dyDescent="0.2">
      <c r="D46" s="13">
        <v>44</v>
      </c>
      <c r="E46" s="33">
        <v>45.637705287548904</v>
      </c>
      <c r="F46" s="20">
        <f t="shared" si="5"/>
        <v>41979.761118560142</v>
      </c>
      <c r="G46" s="38">
        <f>F46+H46*(E47-E46)+(F46-H46*E46)*(EXP($B$5*($B$3/$B$8))-1)</f>
        <v>47368.333784723705</v>
      </c>
      <c r="H46" s="51">
        <f t="shared" si="0"/>
        <v>4277.7583070086503</v>
      </c>
      <c r="I46" s="21">
        <f>F46-H46*E46</f>
        <v>-153247.31178806478</v>
      </c>
      <c r="J46" s="35">
        <f>MAX(E46-$B$6,0)</f>
        <v>0</v>
      </c>
      <c r="K46" s="55">
        <f>LN(E46/$B$6)</f>
        <v>-9.12887602357704E-2</v>
      </c>
      <c r="L46" s="55">
        <f>($B$5-0+$B$4^2/2)*($B$3*($B$8-D46)/$B$8)</f>
        <v>1.9499999999999999E-3</v>
      </c>
      <c r="M46" s="55">
        <f>$B$4*SQRT($B$3*($B$8-D46)/$B$8)</f>
        <v>5.1961524227066319E-2</v>
      </c>
      <c r="N46" s="55">
        <f t="shared" si="1"/>
        <v>-1.7193252423729826</v>
      </c>
      <c r="O46" s="35">
        <f t="shared" si="2"/>
        <v>-1.8693252423729825</v>
      </c>
      <c r="P46" s="35">
        <f t="shared" si="3"/>
        <v>4.27775830700865E-2</v>
      </c>
      <c r="Q46" s="35">
        <f t="shared" si="3"/>
        <v>3.0788789152879963E-2</v>
      </c>
      <c r="R46" s="42">
        <f>E46*EXP(0*$B$3)*P46-$B$6*EXP(-$B$5*$B$3)*Q46</f>
        <v>0.42050925774885606</v>
      </c>
      <c r="S46" s="44">
        <f t="shared" si="4"/>
        <v>42050.925774885603</v>
      </c>
      <c r="T46" s="45">
        <f>F46-S46</f>
        <v>-71.164656325461692</v>
      </c>
      <c r="U46" s="28">
        <v>2.0845291252531463E-2</v>
      </c>
    </row>
    <row r="47" spans="4:21" x14ac:dyDescent="0.2">
      <c r="D47" s="13">
        <v>45</v>
      </c>
      <c r="E47" s="33">
        <v>46.900959958751521</v>
      </c>
      <c r="F47" s="20">
        <f t="shared" si="5"/>
        <v>47368.333784723705</v>
      </c>
      <c r="G47" s="38">
        <f>F47+H47*(E48-E47)+(F47-H47*E47)*(EXP($B$5*($B$3/$B$8))-1)</f>
        <v>42870.56933853052</v>
      </c>
      <c r="H47" s="51">
        <f t="shared" si="0"/>
        <v>9431.1875335876339</v>
      </c>
      <c r="I47" s="21">
        <f>F47-H47*E47</f>
        <v>-394963.41509154643</v>
      </c>
      <c r="J47" s="35">
        <f>MAX(E47-$B$6,0)</f>
        <v>0</v>
      </c>
      <c r="K47" s="55">
        <f>LN(E47/$B$6)</f>
        <v>-6.3984861981726052E-2</v>
      </c>
      <c r="L47" s="55">
        <f>($B$5-0+$B$4^2/2)*($B$3*($B$8-D47)/$B$8)</f>
        <v>1.6250000000000001E-3</v>
      </c>
      <c r="M47" s="55">
        <f>$B$4*SQRT($B$3*($B$8-D47)/$B$8)</f>
        <v>4.7434164902525687E-2</v>
      </c>
      <c r="N47" s="55">
        <f t="shared" si="1"/>
        <v>-1.3146613229066382</v>
      </c>
      <c r="O47" s="35">
        <f t="shared" si="2"/>
        <v>-1.4646613229066381</v>
      </c>
      <c r="P47" s="35">
        <f t="shared" si="3"/>
        <v>9.4311875335876344E-2</v>
      </c>
      <c r="Q47" s="35">
        <f t="shared" si="3"/>
        <v>7.1506671092594815E-2</v>
      </c>
      <c r="R47" s="42">
        <f>E47*EXP(0*$B$3)*P47-$B$6*EXP(-$B$5*$B$3)*Q47</f>
        <v>0.86581598462977727</v>
      </c>
      <c r="S47" s="44">
        <f t="shared" si="4"/>
        <v>86581.598462977723</v>
      </c>
      <c r="T47" s="45">
        <f>F47-S47</f>
        <v>-39213.264678254018</v>
      </c>
      <c r="U47" s="28">
        <v>7.5314231179725534E-3</v>
      </c>
    </row>
    <row r="48" spans="4:21" x14ac:dyDescent="0.2">
      <c r="D48" s="13">
        <v>46</v>
      </c>
      <c r="E48" s="33">
        <v>46.428244713304039</v>
      </c>
      <c r="F48" s="20">
        <f t="shared" si="5"/>
        <v>42870.56933853052</v>
      </c>
      <c r="G48" s="38">
        <f>F48+H48*(E49-E48)+(F48-H48*E48)*(EXP($B$5*($B$3/$B$8))-1)</f>
        <v>43912.364151854417</v>
      </c>
      <c r="H48" s="51">
        <f t="shared" si="0"/>
        <v>4305.6663621931166</v>
      </c>
      <c r="I48" s="21">
        <f>F48-H48*E48</f>
        <v>-157033.96217921306</v>
      </c>
      <c r="J48" s="35">
        <f>MAX(E48-$B$6,0)</f>
        <v>0</v>
      </c>
      <c r="K48" s="55">
        <f>LN(E48/$B$6)</f>
        <v>-7.4115009122701969E-2</v>
      </c>
      <c r="L48" s="55">
        <f>($B$5-0+$B$4^2/2)*($B$3*($B$8-D48)/$B$8)</f>
        <v>1.3000000000000002E-3</v>
      </c>
      <c r="M48" s="55">
        <f>$B$4*SQRT($B$3*($B$8-D48)/$B$8)</f>
        <v>4.2426406871192847E-2</v>
      </c>
      <c r="N48" s="55">
        <f t="shared" si="1"/>
        <v>-1.7162662240940965</v>
      </c>
      <c r="O48" s="35">
        <f t="shared" si="2"/>
        <v>-1.8662662240940964</v>
      </c>
      <c r="P48" s="35">
        <f t="shared" si="3"/>
        <v>4.3056663621931168E-2</v>
      </c>
      <c r="Q48" s="35">
        <f t="shared" si="3"/>
        <v>3.1002063916862135E-2</v>
      </c>
      <c r="R48" s="42">
        <f>E48*EXP(0*$B$3)*P48-$B$6*EXP(-$B$5*$B$3)*Q48</f>
        <v>0.45667329127708634</v>
      </c>
      <c r="S48" s="44">
        <f t="shared" si="4"/>
        <v>45667.329127708632</v>
      </c>
      <c r="T48" s="45">
        <f>F48-S48</f>
        <v>-2796.7597891781115</v>
      </c>
      <c r="U48" s="28">
        <v>-4.1406434764863454E-3</v>
      </c>
    </row>
    <row r="49" spans="4:21" x14ac:dyDescent="0.2">
      <c r="D49" s="13">
        <v>47</v>
      </c>
      <c r="E49" s="33">
        <v>46.673851062189641</v>
      </c>
      <c r="F49" s="20">
        <f t="shared" si="5"/>
        <v>43912.364151854417</v>
      </c>
      <c r="G49" s="38">
        <f>F49+H49*(E50-E49)+(F49-H49*E49)*(EXP($B$5*($B$3/$B$8))-1)</f>
        <v>44674.041611610155</v>
      </c>
      <c r="H49" s="51">
        <f t="shared" si="0"/>
        <v>3237.1955524713385</v>
      </c>
      <c r="I49" s="21">
        <f>F49-H49*E49</f>
        <v>-107180.01892337555</v>
      </c>
      <c r="J49" s="35">
        <f>MAX(E49-$B$6,0)</f>
        <v>0</v>
      </c>
      <c r="K49" s="55">
        <f>LN(E49/$B$6)</f>
        <v>-6.8838932003606551E-2</v>
      </c>
      <c r="L49" s="55">
        <f>($B$5-0+$B$4^2/2)*($B$3*($B$8-D49)/$B$8)</f>
        <v>9.7499999999999996E-4</v>
      </c>
      <c r="M49" s="55">
        <f>$B$4*SQRT($B$3*($B$8-D49)/$B$8)</f>
        <v>3.6742346141747671E-2</v>
      </c>
      <c r="N49" s="55">
        <f t="shared" si="1"/>
        <v>-1.8470222816418811</v>
      </c>
      <c r="O49" s="35">
        <f t="shared" si="2"/>
        <v>-1.997022281641881</v>
      </c>
      <c r="P49" s="35">
        <f t="shared" si="3"/>
        <v>3.2371955524713385E-2</v>
      </c>
      <c r="Q49" s="35">
        <f t="shared" si="3"/>
        <v>2.2911381280908392E-2</v>
      </c>
      <c r="R49" s="42">
        <f>E49*EXP(0*$B$3)*P49-$B$6*EXP(-$B$5*$B$3)*Q49</f>
        <v>0.3710683162500259</v>
      </c>
      <c r="S49" s="44">
        <f t="shared" si="4"/>
        <v>37106.831625002589</v>
      </c>
      <c r="T49" s="45">
        <f>F49-S49</f>
        <v>6805.5325268518282</v>
      </c>
      <c r="U49" s="28">
        <v>-1.8975155454743455E-2</v>
      </c>
    </row>
    <row r="50" spans="4:21" x14ac:dyDescent="0.2">
      <c r="D50" s="13">
        <v>48</v>
      </c>
      <c r="E50" s="33">
        <v>46.912451413959054</v>
      </c>
      <c r="F50" s="20">
        <f t="shared" si="5"/>
        <v>44674.041611610155</v>
      </c>
      <c r="G50" s="38">
        <f>F50+H50*(E51-E50)+(F50-H50*E50)*(EXP($B$5*($B$3/$B$8))-1)</f>
        <v>45956.328848378398</v>
      </c>
      <c r="H50" s="51">
        <f t="shared" si="0"/>
        <v>1773.3064468279731</v>
      </c>
      <c r="I50" s="21">
        <f>F50-H50*E50</f>
        <v>-38516.110917267491</v>
      </c>
      <c r="J50" s="35">
        <f>MAX(E50-$B$6,0)</f>
        <v>0</v>
      </c>
      <c r="K50" s="55">
        <f>LN(E50/$B$6)</f>
        <v>-6.373987664121103E-2</v>
      </c>
      <c r="L50" s="55">
        <f>($B$5-0+$B$4^2/2)*($B$3*($B$8-D50)/$B$8)</f>
        <v>6.5000000000000008E-4</v>
      </c>
      <c r="M50" s="55">
        <f>$B$4*SQRT($B$3*($B$8-D50)/$B$8)</f>
        <v>0.03</v>
      </c>
      <c r="N50" s="55">
        <f t="shared" si="1"/>
        <v>-2.1029958880403679</v>
      </c>
      <c r="O50" s="35">
        <f t="shared" si="2"/>
        <v>-2.2529958880403678</v>
      </c>
      <c r="P50" s="35">
        <f t="shared" si="3"/>
        <v>1.7733064468279731E-2</v>
      </c>
      <c r="Q50" s="35">
        <f t="shared" si="3"/>
        <v>1.2129704117962882E-2</v>
      </c>
      <c r="R50" s="42">
        <f>E50*EXP(0*$B$3)*P50-$B$6*EXP(-$B$5*$B$3)*Q50</f>
        <v>0.22844117697437971</v>
      </c>
      <c r="S50" s="44">
        <f t="shared" si="4"/>
        <v>22844.11769743797</v>
      </c>
      <c r="T50" s="45">
        <f>F50-S50</f>
        <v>21829.923914172185</v>
      </c>
      <c r="U50" s="28">
        <v>-3.6526425363974291E-4</v>
      </c>
    </row>
    <row r="51" spans="4:21" x14ac:dyDescent="0.2">
      <c r="D51" s="13">
        <v>49</v>
      </c>
      <c r="E51" s="33">
        <v>47.637728786489639</v>
      </c>
      <c r="F51" s="20">
        <f t="shared" si="5"/>
        <v>45956.328848378398</v>
      </c>
      <c r="G51" s="38">
        <f>F51+H51*(E52-E51)+(F51-H51*E51)*(EXP($B$5*($B$3/$B$8))-1)</f>
        <v>46624.880360058829</v>
      </c>
      <c r="H51" s="51">
        <f t="shared" si="0"/>
        <v>1172.0183451211658</v>
      </c>
      <c r="I51" s="21">
        <f>F51-H51*E51</f>
        <v>-9875.9632092941101</v>
      </c>
      <c r="J51" s="35">
        <f>MAX(E51-$B$6,0)</f>
        <v>0</v>
      </c>
      <c r="K51" s="55">
        <f>LN(E51/$B$6)</f>
        <v>-4.8397936584446605E-2</v>
      </c>
      <c r="L51" s="55">
        <f>($B$5-0+$B$4^2/2)*($B$3*($B$8-D51)/$B$8)</f>
        <v>3.2500000000000004E-4</v>
      </c>
      <c r="M51" s="55">
        <f>$B$4*SQRT($B$3*($B$8-D51)/$B$8)</f>
        <v>2.1213203435596423E-2</v>
      </c>
      <c r="N51" s="55">
        <f t="shared" si="1"/>
        <v>-2.2661799633608708</v>
      </c>
      <c r="O51" s="35">
        <f t="shared" si="2"/>
        <v>-2.4161799633608707</v>
      </c>
      <c r="P51" s="35">
        <f t="shared" si="3"/>
        <v>1.1720183451211659E-2</v>
      </c>
      <c r="Q51" s="35">
        <f t="shared" si="3"/>
        <v>7.8421536436199708E-3</v>
      </c>
      <c r="R51" s="42">
        <f>E51*EXP(0*$B$3)*P51-$B$6*EXP(-$B$5*$B$3)*Q51</f>
        <v>0.16817088361931343</v>
      </c>
      <c r="S51" s="44">
        <f t="shared" si="4"/>
        <v>16817.088361931343</v>
      </c>
      <c r="T51" s="45">
        <f>F51-S51</f>
        <v>29139.240486447055</v>
      </c>
      <c r="U51" s="28">
        <v>4.0794050164213273E-2</v>
      </c>
    </row>
    <row r="52" spans="4:21" x14ac:dyDescent="0.2">
      <c r="D52" s="13">
        <v>50</v>
      </c>
      <c r="E52" s="33">
        <v>48.20899898901672</v>
      </c>
      <c r="F52" s="20">
        <f t="shared" si="5"/>
        <v>46624.880360058829</v>
      </c>
      <c r="G52" s="25"/>
      <c r="H52" s="51" t="e">
        <f t="shared" si="0"/>
        <v>#DIV/0!</v>
      </c>
      <c r="I52" s="27"/>
      <c r="J52" s="35">
        <f>MAX(E52-$B$6,0)</f>
        <v>0</v>
      </c>
      <c r="K52" s="55">
        <f>LN(E52/$B$6)</f>
        <v>-3.647730078111288E-2</v>
      </c>
      <c r="L52" s="55">
        <f>($B$5-0+$B$4^2/2)*($B$3*($B$8-D52)/$B$8)</f>
        <v>0</v>
      </c>
      <c r="M52" s="55">
        <f>$B$4*SQRT($B$3*($B$8-D52)/$B$8)</f>
        <v>0</v>
      </c>
      <c r="N52" s="55" t="e">
        <f t="shared" si="1"/>
        <v>#DIV/0!</v>
      </c>
      <c r="O52" s="35" t="e">
        <f t="shared" si="2"/>
        <v>#DIV/0!</v>
      </c>
      <c r="P52" s="35" t="e">
        <f t="shared" si="3"/>
        <v>#DIV/0!</v>
      </c>
      <c r="Q52" s="35" t="e">
        <f t="shared" si="3"/>
        <v>#DIV/0!</v>
      </c>
      <c r="R52" s="42" t="e">
        <f>E52*EXP(0*$B$3)*P52-$B$6*EXP(-$B$5*$B$3)*Q52</f>
        <v>#DIV/0!</v>
      </c>
      <c r="S52" s="44" t="e">
        <f t="shared" si="4"/>
        <v>#DIV/0!</v>
      </c>
      <c r="T52" s="45" t="e">
        <f>F52-S52</f>
        <v>#DIV/0!</v>
      </c>
      <c r="U52" s="28">
        <v>1.5504318547883592E-2</v>
      </c>
    </row>
    <row r="53" spans="4:21" x14ac:dyDescent="0.2">
      <c r="D53" s="13"/>
      <c r="E53" s="27"/>
      <c r="F53" s="37"/>
      <c r="G53" s="37"/>
      <c r="H53" s="53"/>
      <c r="I53" s="27"/>
      <c r="J53" s="35">
        <f>J52*B7</f>
        <v>0</v>
      </c>
      <c r="R53" s="42"/>
      <c r="U53" s="36"/>
    </row>
    <row r="54" spans="4:21" x14ac:dyDescent="0.2">
      <c r="J54" s="40">
        <f>F52-J53</f>
        <v>46624.880360058829</v>
      </c>
      <c r="R54" s="35"/>
    </row>
    <row r="55" spans="4:21" x14ac:dyDescent="0.2">
      <c r="R55" s="35"/>
    </row>
    <row r="56" spans="4:21" x14ac:dyDescent="0.2">
      <c r="R56" s="35"/>
    </row>
  </sheetData>
  <mergeCells count="1">
    <mergeCell ref="A1:B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6D0E-FF9A-9F4A-B510-1FEADF9A4607}">
  <dimension ref="A1:W56"/>
  <sheetViews>
    <sheetView showGridLines="0" workbookViewId="0">
      <pane ySplit="11" topLeftCell="A33" activePane="bottomLeft" state="frozen"/>
      <selection pane="bottomLeft" activeCell="C20" sqref="C20"/>
    </sheetView>
  </sheetViews>
  <sheetFormatPr baseColWidth="10" defaultColWidth="8.83203125" defaultRowHeight="15" x14ac:dyDescent="0.2"/>
  <cols>
    <col min="1" max="1" width="20.83203125" bestFit="1" customWidth="1"/>
    <col min="2" max="2" width="14.5" customWidth="1"/>
    <col min="5" max="5" width="11" bestFit="1" customWidth="1"/>
    <col min="6" max="6" width="14.5" bestFit="1" customWidth="1"/>
    <col min="7" max="7" width="14.5" customWidth="1"/>
    <col min="8" max="8" width="12.5" style="54" customWidth="1"/>
    <col min="9" max="9" width="20.33203125" customWidth="1"/>
    <col min="10" max="10" width="11.83203125" customWidth="1"/>
    <col min="11" max="11" width="9.6640625" customWidth="1"/>
    <col min="12" max="14" width="13" customWidth="1"/>
    <col min="15" max="17" width="9.6640625" customWidth="1"/>
    <col min="18" max="18" width="10.5" customWidth="1"/>
    <col min="19" max="19" width="19.6640625" customWidth="1"/>
    <col min="20" max="20" width="9.1640625" bestFit="1" customWidth="1"/>
    <col min="22" max="22" width="18.5" bestFit="1" customWidth="1"/>
    <col min="23" max="23" width="18" bestFit="1" customWidth="1"/>
  </cols>
  <sheetData>
    <row r="1" spans="1:23" ht="16" thickBot="1" x14ac:dyDescent="0.25">
      <c r="A1" s="47" t="s">
        <v>5</v>
      </c>
      <c r="B1" s="48"/>
      <c r="D1" s="14" t="s">
        <v>10</v>
      </c>
      <c r="E1" s="15" t="s">
        <v>20</v>
      </c>
      <c r="F1" s="15" t="s">
        <v>12</v>
      </c>
      <c r="G1" s="15" t="s">
        <v>41</v>
      </c>
      <c r="H1" s="50" t="s">
        <v>40</v>
      </c>
      <c r="I1" s="16" t="s">
        <v>9</v>
      </c>
      <c r="J1" s="34" t="s">
        <v>45</v>
      </c>
      <c r="K1" s="34" t="s">
        <v>42</v>
      </c>
      <c r="L1" s="34" t="s">
        <v>44</v>
      </c>
      <c r="M1" s="34" t="s">
        <v>43</v>
      </c>
      <c r="N1" s="34" t="s">
        <v>38</v>
      </c>
      <c r="O1" s="34" t="s">
        <v>34</v>
      </c>
      <c r="P1" s="34" t="s">
        <v>35</v>
      </c>
      <c r="Q1" s="34" t="s">
        <v>36</v>
      </c>
      <c r="R1" s="34" t="s">
        <v>33</v>
      </c>
      <c r="S1" s="34" t="s">
        <v>37</v>
      </c>
      <c r="T1" s="34" t="s">
        <v>39</v>
      </c>
      <c r="V1" s="14" t="s">
        <v>19</v>
      </c>
      <c r="W1" s="29" t="s">
        <v>18</v>
      </c>
    </row>
    <row r="2" spans="1:23" ht="16" thickBot="1" x14ac:dyDescent="0.25">
      <c r="A2" s="1" t="s">
        <v>0</v>
      </c>
      <c r="B2" s="2">
        <v>50</v>
      </c>
      <c r="D2" s="13">
        <v>0</v>
      </c>
      <c r="E2" s="32">
        <v>50</v>
      </c>
      <c r="F2" s="38">
        <v>310815.121620644</v>
      </c>
      <c r="G2" s="38">
        <f>F2+H2*(E3-E2)+(F2-H2*E2)*(EXP($B$5*($B$3/$B$8))-1)</f>
        <v>292856.91987119208</v>
      </c>
      <c r="H2" s="51">
        <f>EXP(0*$B$3)*P2*$B$7</f>
        <v>54097.493448444853</v>
      </c>
      <c r="I2" s="21">
        <f>F2-H2*E2</f>
        <v>-2394059.5508015989</v>
      </c>
      <c r="J2" s="35">
        <f>MAX(E2-$B$6,0)*$B$7</f>
        <v>0</v>
      </c>
      <c r="K2" s="55">
        <f>LN(E2/$B$6)</f>
        <v>0</v>
      </c>
      <c r="L2" s="55">
        <f>($B$5-0+$B$4^2/2)*($B$3*($B$8-D2)/$B$8)</f>
        <v>1.3077923977754258E-2</v>
      </c>
      <c r="M2" s="55">
        <f>$B$4*SQRT($B$3*($B$8-D2)/$B$8)</f>
        <v>0.12710565666211915</v>
      </c>
      <c r="N2" s="55">
        <f>(K2+L2)/M2</f>
        <v>0.10289018066693034</v>
      </c>
      <c r="O2" s="35">
        <f>N2-M2</f>
        <v>-2.4215475995188807E-2</v>
      </c>
      <c r="P2" s="35">
        <f>_xlfn.NORM.DIST(N2,0,1,TRUE)</f>
        <v>0.54097493448444856</v>
      </c>
      <c r="Q2" s="35">
        <f>_xlfn.NORM.DIST(O2,0,1,TRUE)</f>
        <v>0.49034036684558285</v>
      </c>
      <c r="R2" s="42">
        <f>E2*EXP(0*$B$3)*P2-$B$6*EXP(-$B$5*$B$3)*Q2</f>
        <v>2.6540075210587908</v>
      </c>
      <c r="S2" s="35">
        <f>R2*$B$7</f>
        <v>265400.75210587907</v>
      </c>
      <c r="T2" s="43">
        <f>F2-S2</f>
        <v>45414.369514764927</v>
      </c>
      <c r="U2" s="14" t="s">
        <v>17</v>
      </c>
      <c r="V2" s="30">
        <v>0.33794342711050401</v>
      </c>
      <c r="W2" s="31">
        <v>0.24901388231924659</v>
      </c>
    </row>
    <row r="3" spans="1:23" x14ac:dyDescent="0.2">
      <c r="A3" s="3" t="s">
        <v>1</v>
      </c>
      <c r="B3" s="4">
        <v>0.25</v>
      </c>
      <c r="D3" s="13">
        <v>1</v>
      </c>
      <c r="E3" s="33">
        <v>49.672465715244996</v>
      </c>
      <c r="F3" s="20">
        <f>G2</f>
        <v>292856.91987119208</v>
      </c>
      <c r="G3" s="38">
        <f>F3+H3*(E4-E3)+(F3-H3*E3)*(EXP($B$5*($B$3/$B$8))-1)</f>
        <v>290192.7256028367</v>
      </c>
      <c r="H3" s="51">
        <f t="shared" ref="H3:H52" si="0">EXP(0*$B$3)*P3*$B$7</f>
        <v>51978.90917156003</v>
      </c>
      <c r="I3" s="21">
        <f>F3-H3*E3</f>
        <v>-2289063.6638689572</v>
      </c>
      <c r="J3" s="35">
        <f t="shared" ref="J3:J52" si="1">MAX(E3-$B$6,0)*$B$7</f>
        <v>0</v>
      </c>
      <c r="K3" s="55">
        <f>LN(E3/$B$6)</f>
        <v>-6.5722355992921004E-3</v>
      </c>
      <c r="L3" s="55">
        <f>($B$5-0+$B$4^2/2)*($B$3*($B$8-D3)/$B$8)</f>
        <v>1.2816365498199173E-2</v>
      </c>
      <c r="M3" s="55">
        <f>$B$4*SQRT($B$3*($B$8-D3)/$B$8)</f>
        <v>0.12582818045413494</v>
      </c>
      <c r="N3" s="55">
        <f t="shared" ref="N3:N52" si="2">(K3+L3)/M3</f>
        <v>4.9624256477133845E-2</v>
      </c>
      <c r="O3" s="35">
        <f t="shared" ref="O3:O51" si="3">N3-M3</f>
        <v>-7.6203923977001098E-2</v>
      </c>
      <c r="P3" s="35">
        <f t="shared" ref="P3:Q52" si="4">_xlfn.NORM.DIST(N3,0,1,TRUE)</f>
        <v>0.51978909171560028</v>
      </c>
      <c r="Q3" s="35">
        <f>_xlfn.NORM.DIST(O3,0,1,TRUE)</f>
        <v>0.4696284304436027</v>
      </c>
      <c r="R3" s="42">
        <f>E3*EXP(0*$B$3)*P3-$B$6*EXP(-$B$5*$B$3)*Q3</f>
        <v>2.4548983936486266</v>
      </c>
      <c r="S3" s="44">
        <f t="shared" ref="S3:S52" si="5">R3*$B$7</f>
        <v>245489.83936486265</v>
      </c>
      <c r="T3" s="45">
        <f>F3-S3</f>
        <v>47367.080506329425</v>
      </c>
      <c r="U3" s="28">
        <v>-9.9043634012489605E-3</v>
      </c>
    </row>
    <row r="4" spans="1:23" x14ac:dyDescent="0.2">
      <c r="A4" s="3" t="s">
        <v>2</v>
      </c>
      <c r="B4" s="5">
        <v>0.2542113133242383</v>
      </c>
      <c r="D4" s="13">
        <v>2</v>
      </c>
      <c r="E4" s="33">
        <v>49.625614473172355</v>
      </c>
      <c r="F4" s="20">
        <f t="shared" ref="F4:F52" si="6">G3</f>
        <v>290192.7256028367</v>
      </c>
      <c r="G4" s="38">
        <f>F4+H4*(E5-E4)+(F4-H4*E4)*(EXP($B$5*($B$3/$B$8))-1)</f>
        <v>296070.39394641557</v>
      </c>
      <c r="H4" s="51">
        <f t="shared" si="0"/>
        <v>51613.722282063289</v>
      </c>
      <c r="I4" s="21">
        <f>F4-H4*E4</f>
        <v>-2271169.9578922214</v>
      </c>
      <c r="J4" s="35">
        <f t="shared" si="1"/>
        <v>0</v>
      </c>
      <c r="K4" s="55">
        <f>LN(E4/$B$6)</f>
        <v>-7.5158841665229825E-3</v>
      </c>
      <c r="L4" s="55">
        <f>($B$5-0+$B$4^2/2)*($B$3*($B$8-D4)/$B$8)</f>
        <v>1.2554807018644087E-2</v>
      </c>
      <c r="M4" s="55">
        <f>$B$4*SQRT($B$3*($B$8-D4)/$B$8)</f>
        <v>0.12453760089743247</v>
      </c>
      <c r="N4" s="55">
        <f t="shared" si="2"/>
        <v>4.0461056065076245E-2</v>
      </c>
      <c r="O4" s="35">
        <f t="shared" si="3"/>
        <v>-8.4076544832356229E-2</v>
      </c>
      <c r="P4" s="35">
        <f t="shared" si="4"/>
        <v>0.5161372228206329</v>
      </c>
      <c r="Q4" s="35">
        <f t="shared" si="4"/>
        <v>0.46649778655740642</v>
      </c>
      <c r="R4" s="42">
        <f>E4*EXP(0*$B$3)*P4-$B$6*EXP(-$B$5*$B$3)*Q4</f>
        <v>2.4050708779313972</v>
      </c>
      <c r="S4" s="44">
        <f t="shared" si="5"/>
        <v>240507.08779313971</v>
      </c>
      <c r="T4" s="45">
        <f>F4-S4</f>
        <v>49685.637809696986</v>
      </c>
      <c r="U4" s="28">
        <v>-3.0796375432807398E-2</v>
      </c>
    </row>
    <row r="5" spans="1:23" x14ac:dyDescent="0.2">
      <c r="A5" s="3" t="s">
        <v>3</v>
      </c>
      <c r="B5" s="6">
        <v>0.02</v>
      </c>
      <c r="D5" s="13">
        <v>3</v>
      </c>
      <c r="E5" s="33">
        <v>49.743893032161658</v>
      </c>
      <c r="F5" s="20">
        <f t="shared" si="6"/>
        <v>296070.39394641557</v>
      </c>
      <c r="G5" s="38">
        <f>F5+H5*(E6-E5)+(F5-H5*E5)*(EXP($B$5*($B$3/$B$8))-1)</f>
        <v>320519.71088181611</v>
      </c>
      <c r="H5" s="51">
        <f t="shared" si="0"/>
        <v>52315.930556199142</v>
      </c>
      <c r="I5" s="21">
        <f>F5-H5*E5</f>
        <v>-2306327.6595191518</v>
      </c>
      <c r="J5" s="35">
        <f t="shared" si="1"/>
        <v>0</v>
      </c>
      <c r="K5" s="55">
        <f>LN(E5/$B$6)</f>
        <v>-5.1353024807041844E-3</v>
      </c>
      <c r="L5" s="55">
        <f>($B$5-0+$B$4^2/2)*($B$3*($B$8-D5)/$B$8)</f>
        <v>1.2293248539089002E-2</v>
      </c>
      <c r="M5" s="55">
        <f>$B$4*SQRT($B$3*($B$8-D5)/$B$8)</f>
        <v>0.12323350631292612</v>
      </c>
      <c r="N5" s="55">
        <f t="shared" si="2"/>
        <v>5.8084414479035333E-2</v>
      </c>
      <c r="O5" s="35">
        <f t="shared" si="3"/>
        <v>-6.5149091833890782E-2</v>
      </c>
      <c r="P5" s="35">
        <f t="shared" si="4"/>
        <v>0.52315930556199142</v>
      </c>
      <c r="Q5" s="35">
        <f t="shared" si="4"/>
        <v>0.47402764689658028</v>
      </c>
      <c r="R5" s="42">
        <f>E5*EXP(0*$B$3)*P5-$B$6*EXP(-$B$5*$B$3)*Q5</f>
        <v>2.4408093274336906</v>
      </c>
      <c r="S5" s="44">
        <f t="shared" si="5"/>
        <v>244080.93274336905</v>
      </c>
      <c r="T5" s="45">
        <f>F5-S5</f>
        <v>51989.461203046521</v>
      </c>
      <c r="U5" s="28">
        <v>-5.0195943995902E-3</v>
      </c>
    </row>
    <row r="6" spans="1:23" x14ac:dyDescent="0.2">
      <c r="A6" s="7" t="s">
        <v>4</v>
      </c>
      <c r="B6" s="8">
        <v>50</v>
      </c>
      <c r="D6" s="13">
        <v>4</v>
      </c>
      <c r="E6" s="33">
        <v>50.215641521980899</v>
      </c>
      <c r="F6" s="20">
        <f t="shared" si="6"/>
        <v>320519.71088181611</v>
      </c>
      <c r="G6" s="38">
        <f>F6+H6*(E7-E6)+(F6-H6*E6)*(EXP($B$5*($B$3/$B$8))-1)</f>
        <v>217434.82378811747</v>
      </c>
      <c r="H6" s="51">
        <f t="shared" si="0"/>
        <v>55329.409098677716</v>
      </c>
      <c r="I6" s="21">
        <f>F6-H6*E6</f>
        <v>-2457882.0620404123</v>
      </c>
      <c r="J6" s="35">
        <f t="shared" si="1"/>
        <v>21564.152198089912</v>
      </c>
      <c r="K6" s="55">
        <f>LN(E6/$B$6)</f>
        <v>4.3035568404969898E-3</v>
      </c>
      <c r="L6" s="55">
        <f>($B$5-0+$B$4^2/2)*($B$3*($B$8-D6)/$B$8)</f>
        <v>1.2031690059533917E-2</v>
      </c>
      <c r="M6" s="55">
        <f>$B$4*SQRT($B$3*($B$8-D6)/$B$8)</f>
        <v>0.12191546300231088</v>
      </c>
      <c r="N6" s="55">
        <f t="shared" si="2"/>
        <v>0.13398831040588574</v>
      </c>
      <c r="O6" s="35">
        <f t="shared" si="3"/>
        <v>1.2072847403574866E-2</v>
      </c>
      <c r="P6" s="35">
        <f t="shared" si="4"/>
        <v>0.55329409098677718</v>
      </c>
      <c r="Q6" s="35">
        <f>_xlfn.NORM.DIST(O6,0,1,TRUE)</f>
        <v>0.50481625227611615</v>
      </c>
      <c r="R6" s="42">
        <f>E6*EXP(0*$B$3)*P6-$B$6*EXP(-$B$5*$B$3)*Q6</f>
        <v>2.6690941935214383</v>
      </c>
      <c r="S6" s="44">
        <f t="shared" si="5"/>
        <v>266909.41935214383</v>
      </c>
      <c r="T6" s="45">
        <f>F6-S6</f>
        <v>53610.291529672279</v>
      </c>
      <c r="U6" s="28">
        <v>3.7760829219278444E-3</v>
      </c>
    </row>
    <row r="7" spans="1:23" ht="16" thickBot="1" x14ac:dyDescent="0.25">
      <c r="A7" s="3" t="s">
        <v>13</v>
      </c>
      <c r="B7" s="23">
        <v>100000</v>
      </c>
      <c r="D7" s="13">
        <v>5</v>
      </c>
      <c r="E7" s="33">
        <v>48.356971995721089</v>
      </c>
      <c r="F7" s="20">
        <f t="shared" si="6"/>
        <v>217434.82378811747</v>
      </c>
      <c r="G7" s="38">
        <f>F7+H7*(E8-E7)+(F7-H7*E7)*(EXP($B$5*($B$3/$B$8))-1)</f>
        <v>233741.89810470087</v>
      </c>
      <c r="H7" s="51">
        <f t="shared" si="0"/>
        <v>42877.967878899581</v>
      </c>
      <c r="I7" s="21">
        <f>F7-H7*E7</f>
        <v>-1856013.8681652581</v>
      </c>
      <c r="J7" s="35">
        <f t="shared" si="1"/>
        <v>0</v>
      </c>
      <c r="K7" s="55">
        <f>LN(E7/$B$6)</f>
        <v>-3.341259546071719E-2</v>
      </c>
      <c r="L7" s="55">
        <f>($B$5-0+$B$4^2/2)*($B$3*($B$8-D7)/$B$8)</f>
        <v>1.1770131579978832E-2</v>
      </c>
      <c r="M7" s="55">
        <f>$B$4*SQRT($B$3*($B$8-D7)/$B$8)</f>
        <v>0.12058301356309545</v>
      </c>
      <c r="N7" s="55">
        <f t="shared" si="2"/>
        <v>-0.17948186267059804</v>
      </c>
      <c r="O7" s="35">
        <f t="shared" si="3"/>
        <v>-0.30006487623369349</v>
      </c>
      <c r="P7" s="35">
        <f t="shared" si="4"/>
        <v>0.42877967878899581</v>
      </c>
      <c r="Q7" s="35">
        <f t="shared" si="4"/>
        <v>0.38206383504680441</v>
      </c>
      <c r="R7" s="42">
        <f>E7*EXP(0*$B$3)*P7-$B$6*EXP(-$B$5*$B$3)*Q7</f>
        <v>1.7265727335445078</v>
      </c>
      <c r="S7" s="44">
        <f t="shared" si="5"/>
        <v>172657.27335445079</v>
      </c>
      <c r="T7" s="45">
        <f>F7-S7</f>
        <v>44777.550433666678</v>
      </c>
      <c r="U7" s="28">
        <v>1.5092239628852483E-2</v>
      </c>
    </row>
    <row r="8" spans="1:23" ht="16" thickBot="1" x14ac:dyDescent="0.25">
      <c r="A8" s="24" t="s">
        <v>16</v>
      </c>
      <c r="B8" s="11">
        <v>50</v>
      </c>
      <c r="D8" s="13">
        <v>6</v>
      </c>
      <c r="E8" s="33">
        <v>48.741614407655327</v>
      </c>
      <c r="F8" s="20">
        <f t="shared" si="6"/>
        <v>233741.89810470087</v>
      </c>
      <c r="G8" s="38">
        <f>F8+H8*(E9-E8)+(F8-H8*E8)*(EXP($B$5*($B$3/$B$8))-1)</f>
        <v>294014.58946544351</v>
      </c>
      <c r="H8" s="51">
        <f t="shared" si="0"/>
        <v>45332.805231709368</v>
      </c>
      <c r="I8" s="21">
        <f>F8-H8*E8</f>
        <v>-1975852.2145166171</v>
      </c>
      <c r="J8" s="35">
        <f t="shared" si="1"/>
        <v>0</v>
      </c>
      <c r="K8" s="55">
        <f>LN(E8/$B$6)</f>
        <v>-2.5489834930736571E-2</v>
      </c>
      <c r="L8" s="55">
        <f>($B$5-0+$B$4^2/2)*($B$3*($B$8-D8)/$B$8)</f>
        <v>1.1508573100423747E-2</v>
      </c>
      <c r="M8" s="55">
        <f>$B$4*SQRT($B$3*($B$8-D8)/$B$8)</f>
        <v>0.11923567503414191</v>
      </c>
      <c r="N8" s="55">
        <f t="shared" si="2"/>
        <v>-0.11725737138913696</v>
      </c>
      <c r="O8" s="35">
        <f t="shared" si="3"/>
        <v>-0.23649304642327887</v>
      </c>
      <c r="P8" s="35">
        <f t="shared" si="4"/>
        <v>0.45332805231709367</v>
      </c>
      <c r="Q8" s="35">
        <f t="shared" si="4"/>
        <v>0.40652505121214683</v>
      </c>
      <c r="R8" s="42">
        <f>E8*EXP(0*$B$3)*P8-$B$6*EXP(-$B$5*$B$3)*Q8</f>
        <v>1.8710661731866622</v>
      </c>
      <c r="S8" s="44">
        <f t="shared" si="5"/>
        <v>187106.61731866622</v>
      </c>
      <c r="T8" s="45">
        <f>F8-S8</f>
        <v>46635.280786034651</v>
      </c>
      <c r="U8" s="28">
        <v>4.1788177017770354E-3</v>
      </c>
    </row>
    <row r="9" spans="1:23" x14ac:dyDescent="0.2">
      <c r="A9" s="10" t="s">
        <v>6</v>
      </c>
      <c r="B9" s="12">
        <v>0.108333333333333</v>
      </c>
      <c r="D9" s="13">
        <v>7</v>
      </c>
      <c r="E9" s="33">
        <v>50.075533324711159</v>
      </c>
      <c r="F9" s="20">
        <f t="shared" si="6"/>
        <v>294014.58946544351</v>
      </c>
      <c r="G9" s="38">
        <f>F9+H9*(E10-E9)+(F9-H9*E9)*(EXP($B$5*($B$3/$B$8))-1)</f>
        <v>269804.28830976761</v>
      </c>
      <c r="H9" s="51">
        <f t="shared" si="0"/>
        <v>54309.052682076777</v>
      </c>
      <c r="I9" s="21">
        <f>F9-H9*E9</f>
        <v>-2425540.187949386</v>
      </c>
      <c r="J9" s="35">
        <f t="shared" si="1"/>
        <v>7553.3324711159366</v>
      </c>
      <c r="K9" s="55">
        <f>LN(E9/$B$6)</f>
        <v>1.5095265854651219E-3</v>
      </c>
      <c r="L9" s="55">
        <f>($B$5-0+$B$4^2/2)*($B$3*($B$8-D9)/$B$8)</f>
        <v>1.1247014620868662E-2</v>
      </c>
      <c r="M9" s="55">
        <f>$B$4*SQRT($B$3*($B$8-D9)/$B$8)</f>
        <v>0.11787293685039549</v>
      </c>
      <c r="N9" s="55">
        <f t="shared" si="2"/>
        <v>0.10822281642582983</v>
      </c>
      <c r="O9" s="35">
        <f t="shared" si="3"/>
        <v>-9.6501204245656586E-3</v>
      </c>
      <c r="P9" s="35">
        <f t="shared" si="4"/>
        <v>0.54309052682076775</v>
      </c>
      <c r="Q9" s="35">
        <f t="shared" si="4"/>
        <v>0.49615021870346915</v>
      </c>
      <c r="R9" s="42">
        <f>E9*EXP(0*$B$3)*P9-$B$6*EXP(-$B$5*$B$3)*Q9</f>
        <v>2.511764815941774</v>
      </c>
      <c r="S9" s="44">
        <f t="shared" si="5"/>
        <v>251176.4815941774</v>
      </c>
      <c r="T9" s="45">
        <f>F9-S9</f>
        <v>42838.107871266111</v>
      </c>
      <c r="U9" s="28">
        <v>8.1570110093929608E-3</v>
      </c>
    </row>
    <row r="10" spans="1:23" ht="16" thickBot="1" x14ac:dyDescent="0.25">
      <c r="A10" s="9" t="s">
        <v>14</v>
      </c>
      <c r="B10" s="39">
        <f>F2</f>
        <v>310815.121620644</v>
      </c>
      <c r="D10" s="13">
        <v>8</v>
      </c>
      <c r="E10" s="33">
        <v>49.634212148496175</v>
      </c>
      <c r="F10" s="20">
        <f t="shared" si="6"/>
        <v>269804.28830976761</v>
      </c>
      <c r="G10" s="38">
        <f>F10+H10*(E11-E10)+(F10-H10*E10)*(EXP($B$5*($B$3/$B$8))-1)</f>
        <v>205919.03325494161</v>
      </c>
      <c r="H10" s="51">
        <f t="shared" si="0"/>
        <v>51247.300280757991</v>
      </c>
      <c r="I10" s="21">
        <f>F10-H10*E10</f>
        <v>-2273815.0858630622</v>
      </c>
      <c r="J10" s="35">
        <f t="shared" si="1"/>
        <v>0</v>
      </c>
      <c r="K10" s="55">
        <f>LN(E10/$B$6)</f>
        <v>-7.3426484146997236E-3</v>
      </c>
      <c r="L10" s="55">
        <f>($B$5-0+$B$4^2/2)*($B$3*($B$8-D10)/$B$8)</f>
        <v>1.0985456141313577E-2</v>
      </c>
      <c r="M10" s="55">
        <f>$B$4*SQRT($B$3*($B$8-D10)/$B$8)</f>
        <v>0.11649425858224581</v>
      </c>
      <c r="N10" s="55">
        <f t="shared" si="2"/>
        <v>3.1270276929931305E-2</v>
      </c>
      <c r="O10" s="35">
        <f t="shared" si="3"/>
        <v>-8.5223981652314512E-2</v>
      </c>
      <c r="P10" s="35">
        <f t="shared" si="4"/>
        <v>0.5124730028075799</v>
      </c>
      <c r="Q10" s="35">
        <f>_xlfn.NORM.DIST(O10,0,1,TRUE)</f>
        <v>0.46604166266779645</v>
      </c>
      <c r="R10" s="42">
        <f>E10*EXP(0*$B$3)*P10-$B$6*EXP(-$B$5*$B$3)*Q10</f>
        <v>2.2503302328201009</v>
      </c>
      <c r="S10" s="44">
        <f t="shared" si="5"/>
        <v>225033.02328201008</v>
      </c>
      <c r="T10" s="45">
        <f>F10-S10</f>
        <v>44771.26502775753</v>
      </c>
      <c r="U10" s="28">
        <v>1.8318030699522477E-2</v>
      </c>
    </row>
    <row r="11" spans="1:23" ht="16" thickBot="1" x14ac:dyDescent="0.25">
      <c r="A11" s="22" t="s">
        <v>15</v>
      </c>
      <c r="B11" s="41">
        <f>J53</f>
        <v>49482.012315149324</v>
      </c>
      <c r="D11" s="13">
        <v>9</v>
      </c>
      <c r="E11" s="33">
        <v>48.39204208630683</v>
      </c>
      <c r="F11" s="20">
        <f t="shared" si="6"/>
        <v>205919.03325494161</v>
      </c>
      <c r="G11" s="38">
        <f>F11+H11*(E12-E11)+(F11-H11*E11)*(EXP($B$5*($B$3/$B$8))-1)</f>
        <v>197316.30819907092</v>
      </c>
      <c r="H11" s="51">
        <f t="shared" si="0"/>
        <v>42433.152863157222</v>
      </c>
      <c r="I11" s="21">
        <f>F11-H11*E11</f>
        <v>-1847507.8859536538</v>
      </c>
      <c r="J11" s="35">
        <f t="shared" si="1"/>
        <v>0</v>
      </c>
      <c r="K11" s="55">
        <f>LN(E11/$B$6)</f>
        <v>-3.2687624928365785E-2</v>
      </c>
      <c r="L11" s="55">
        <f>($B$5-0+$B$4^2/2)*($B$3*($B$8-D11)/$B$8)</f>
        <v>1.0723897661758491E-2</v>
      </c>
      <c r="M11" s="55">
        <f>$B$4*SQRT($B$3*($B$8-D11)/$B$8)</f>
        <v>0.11509906743113509</v>
      </c>
      <c r="N11" s="55">
        <f t="shared" si="2"/>
        <v>-0.19082454581787475</v>
      </c>
      <c r="O11" s="35">
        <f t="shared" si="3"/>
        <v>-0.30592361324900985</v>
      </c>
      <c r="P11" s="35">
        <f t="shared" si="4"/>
        <v>0.42433152863157225</v>
      </c>
      <c r="Q11" s="35">
        <f t="shared" si="4"/>
        <v>0.37983140328900494</v>
      </c>
      <c r="R11" s="42">
        <f>E11*EXP(0*$B$3)*P11-$B$6*EXP(-$B$5*$B$3)*Q11</f>
        <v>1.6374198789945353</v>
      </c>
      <c r="S11" s="44">
        <f t="shared" si="5"/>
        <v>163741.98789945352</v>
      </c>
      <c r="T11" s="45">
        <f>F11-S11</f>
        <v>42177.045355488081</v>
      </c>
      <c r="U11" s="28">
        <v>-4.5773177978467427E-3</v>
      </c>
    </row>
    <row r="12" spans="1:23" x14ac:dyDescent="0.2">
      <c r="D12" s="13">
        <v>10</v>
      </c>
      <c r="E12" s="33">
        <v>48.193660291379288</v>
      </c>
      <c r="F12" s="20">
        <f t="shared" si="6"/>
        <v>197316.30819907092</v>
      </c>
      <c r="G12" s="38">
        <f>F12+H12*(E13-E12)+(F12-H12*E12)*(EXP($B$5*($B$3/$B$8))-1)</f>
        <v>228205.37883830175</v>
      </c>
      <c r="H12" s="51">
        <f t="shared" si="0"/>
        <v>40841.297588326845</v>
      </c>
      <c r="I12" s="21">
        <f>F12-H12*E12</f>
        <v>-1770975.3136318813</v>
      </c>
      <c r="J12" s="35">
        <f t="shared" si="1"/>
        <v>0</v>
      </c>
      <c r="K12" s="55">
        <f>LN(E12/$B$6)</f>
        <v>-3.6795522246814573E-2</v>
      </c>
      <c r="L12" s="55">
        <f>($B$5-0+$B$4^2/2)*($B$3*($B$8-D12)/$B$8)</f>
        <v>1.0462339182203406E-2</v>
      </c>
      <c r="M12" s="55">
        <f>$B$4*SQRT($B$3*($B$8-D12)/$B$8)</f>
        <v>0.11368675544849897</v>
      </c>
      <c r="N12" s="55">
        <f t="shared" si="2"/>
        <v>-0.23162929543310182</v>
      </c>
      <c r="O12" s="35">
        <f t="shared" si="3"/>
        <v>-0.34531605088160078</v>
      </c>
      <c r="P12" s="35">
        <f t="shared" si="4"/>
        <v>0.40841297588326841</v>
      </c>
      <c r="Q12" s="35">
        <f t="shared" si="4"/>
        <v>0.36492839056398541</v>
      </c>
      <c r="R12" s="42">
        <f>E12*EXP(0*$B$3)*P12-$B$6*EXP(-$B$5*$B$3)*Q12</f>
        <v>1.5275010871661898</v>
      </c>
      <c r="S12" s="44">
        <f t="shared" si="5"/>
        <v>152750.10871661897</v>
      </c>
      <c r="T12" s="45">
        <f>F12-S12</f>
        <v>44566.19948245195</v>
      </c>
      <c r="U12" s="28">
        <v>1.7503125657134754E-2</v>
      </c>
    </row>
    <row r="13" spans="1:23" x14ac:dyDescent="0.2">
      <c r="D13" s="13">
        <v>11</v>
      </c>
      <c r="E13" s="33">
        <v>48.954316266096534</v>
      </c>
      <c r="F13" s="20">
        <f t="shared" si="6"/>
        <v>228205.37883830175</v>
      </c>
      <c r="G13" s="38">
        <f>F13+H13*(E14-E13)+(F13-H13*E13)*(EXP($B$5*($B$3/$B$8))-1)</f>
        <v>210378.13062483797</v>
      </c>
      <c r="H13" s="51">
        <f t="shared" si="0"/>
        <v>46120.125161078766</v>
      </c>
      <c r="I13" s="21">
        <f>F13-H13*E13</f>
        <v>-2029573.8145291046</v>
      </c>
      <c r="J13" s="35">
        <f t="shared" si="1"/>
        <v>0</v>
      </c>
      <c r="K13" s="55">
        <f>LN(E13/$B$6)</f>
        <v>-2.1135463299227615E-2</v>
      </c>
      <c r="L13" s="55">
        <f>($B$5-0+$B$4^2/2)*($B$3*($B$8-D13)/$B$8)</f>
        <v>1.0200780702648321E-2</v>
      </c>
      <c r="M13" s="55">
        <f>$B$4*SQRT($B$3*($B$8-D13)/$B$8)</f>
        <v>0.11225667643974073</v>
      </c>
      <c r="N13" s="55">
        <f t="shared" si="2"/>
        <v>-9.7407859767245294E-2</v>
      </c>
      <c r="O13" s="35">
        <f t="shared" si="3"/>
        <v>-0.20966453620698602</v>
      </c>
      <c r="P13" s="35">
        <f t="shared" si="4"/>
        <v>0.46120125161078768</v>
      </c>
      <c r="Q13" s="35">
        <f t="shared" si="4"/>
        <v>0.41696475314685855</v>
      </c>
      <c r="R13" s="42">
        <f>E13*EXP(0*$B$3)*P13-$B$6*EXP(-$B$5*$B$3)*Q13</f>
        <v>1.8335352954430384</v>
      </c>
      <c r="S13" s="44">
        <f t="shared" si="5"/>
        <v>183353.52954430383</v>
      </c>
      <c r="T13" s="45">
        <f>F13-S13</f>
        <v>44851.849293997919</v>
      </c>
      <c r="U13" s="28">
        <v>1.2302257130831532E-2</v>
      </c>
    </row>
    <row r="14" spans="1:23" x14ac:dyDescent="0.2">
      <c r="D14" s="13">
        <v>12</v>
      </c>
      <c r="E14" s="33">
        <v>48.572177652589978</v>
      </c>
      <c r="F14" s="20">
        <f t="shared" si="6"/>
        <v>210378.13062483797</v>
      </c>
      <c r="G14" s="38">
        <f>F14+H14*(E15-E14)+(F14-H14*E14)*(EXP($B$5*($B$3/$B$8))-1)</f>
        <v>200056.10557080427</v>
      </c>
      <c r="H14" s="51">
        <f t="shared" si="0"/>
        <v>43181.138278387007</v>
      </c>
      <c r="I14" s="21">
        <f>F14-H14*E14</f>
        <v>-1887023.7890740291</v>
      </c>
      <c r="J14" s="35">
        <f t="shared" si="1"/>
        <v>0</v>
      </c>
      <c r="K14" s="55">
        <f>LN(E14/$B$6)</f>
        <v>-2.8972114732968714E-2</v>
      </c>
      <c r="L14" s="55">
        <f>($B$5-0+$B$4^2/2)*($B$3*($B$8-D14)/$B$8)</f>
        <v>9.9392222230932359E-3</v>
      </c>
      <c r="M14" s="55">
        <f>$B$4*SQRT($B$3*($B$8-D14)/$B$8)</f>
        <v>0.11080814250851094</v>
      </c>
      <c r="N14" s="55">
        <f t="shared" si="2"/>
        <v>-0.17176438553162826</v>
      </c>
      <c r="O14" s="35">
        <f t="shared" si="3"/>
        <v>-0.28257252804013921</v>
      </c>
      <c r="P14" s="35">
        <f t="shared" si="4"/>
        <v>0.4318113827838701</v>
      </c>
      <c r="Q14" s="35">
        <f t="shared" si="4"/>
        <v>0.38875227091737979</v>
      </c>
      <c r="R14" s="42">
        <f>E14*EXP(0*$B$3)*P14-$B$6*EXP(-$B$5*$B$3)*Q14</f>
        <v>1.6333511531243019</v>
      </c>
      <c r="S14" s="44">
        <f t="shared" si="5"/>
        <v>163335.11531243019</v>
      </c>
      <c r="T14" s="45">
        <f>F14-S14</f>
        <v>47043.015312407777</v>
      </c>
      <c r="U14" s="28">
        <v>1.0595699476062034E-2</v>
      </c>
    </row>
    <row r="15" spans="1:23" x14ac:dyDescent="0.2">
      <c r="D15" s="13">
        <v>13</v>
      </c>
      <c r="E15" s="33">
        <v>48.337507756341211</v>
      </c>
      <c r="F15" s="20">
        <f t="shared" si="6"/>
        <v>200056.10557080427</v>
      </c>
      <c r="G15" s="38">
        <f>F15+H15*(E16-E15)+(F15-H15*E15)*(EXP($B$5*($B$3/$B$8))-1)</f>
        <v>228040.96967666407</v>
      </c>
      <c r="H15" s="51">
        <f t="shared" si="0"/>
        <v>41264.131769798638</v>
      </c>
      <c r="I15" s="21">
        <f>F15-H15*E15</f>
        <v>-1794549.1839105231</v>
      </c>
      <c r="J15" s="35">
        <f t="shared" si="1"/>
        <v>0</v>
      </c>
      <c r="K15" s="55">
        <f>LN(E15/$B$6)</f>
        <v>-3.3815188032551416E-2</v>
      </c>
      <c r="L15" s="55">
        <f>($B$5-0+$B$4^2/2)*($B$3*($B$8-D15)/$B$8)</f>
        <v>9.6776637435381507E-3</v>
      </c>
      <c r="M15" s="55">
        <f>$B$4*SQRT($B$3*($B$8-D15)/$B$8)</f>
        <v>0.10934042018885926</v>
      </c>
      <c r="N15" s="55">
        <f t="shared" si="2"/>
        <v>-0.22075573010714156</v>
      </c>
      <c r="O15" s="35">
        <f t="shared" si="3"/>
        <v>-0.33009615029600081</v>
      </c>
      <c r="P15" s="35">
        <f t="shared" si="4"/>
        <v>0.41264131769798634</v>
      </c>
      <c r="Q15" s="35">
        <f t="shared" si="4"/>
        <v>0.37066365598881768</v>
      </c>
      <c r="R15" s="42">
        <f>E15*EXP(0*$B$3)*P15-$B$6*EXP(-$B$5*$B$3)*Q15</f>
        <v>1.5053047302104225</v>
      </c>
      <c r="S15" s="44">
        <f t="shared" si="5"/>
        <v>150530.47302104224</v>
      </c>
      <c r="T15" s="45">
        <f>F15-S15</f>
        <v>49525.632549762027</v>
      </c>
      <c r="U15" s="28">
        <v>1.2928248640737468E-2</v>
      </c>
    </row>
    <row r="16" spans="1:23" x14ac:dyDescent="0.2">
      <c r="D16" s="13">
        <v>14</v>
      </c>
      <c r="E16" s="33">
        <v>49.020045514664034</v>
      </c>
      <c r="F16" s="20">
        <f t="shared" si="6"/>
        <v>228040.96967666407</v>
      </c>
      <c r="G16" s="38">
        <f>F16+H16*(E17-E16)+(F16-H16*E16)*(EXP($B$5*($B$3/$B$8))-1)</f>
        <v>219904.60934640202</v>
      </c>
      <c r="H16" s="51">
        <f t="shared" si="0"/>
        <v>46167.290769338419</v>
      </c>
      <c r="I16" s="21">
        <f>F16-H16*E16</f>
        <v>-2035081.7251250339</v>
      </c>
      <c r="J16" s="35">
        <f t="shared" si="1"/>
        <v>0</v>
      </c>
      <c r="K16" s="55">
        <f>LN(E16/$B$6)</f>
        <v>-1.9793698836892217E-2</v>
      </c>
      <c r="L16" s="55">
        <f>($B$5-0+$B$4^2/2)*($B$3*($B$8-D16)/$B$8)</f>
        <v>9.4161052639830656E-3</v>
      </c>
      <c r="M16" s="55">
        <f>$B$4*SQRT($B$3*($B$8-D16)/$B$8)</f>
        <v>0.10785272610354422</v>
      </c>
      <c r="N16" s="55">
        <f t="shared" si="2"/>
        <v>-9.6220039565306142E-2</v>
      </c>
      <c r="O16" s="35">
        <f t="shared" si="3"/>
        <v>-0.20407276566885035</v>
      </c>
      <c r="P16" s="35">
        <f t="shared" si="4"/>
        <v>0.4616729076933842</v>
      </c>
      <c r="Q16" s="35">
        <f t="shared" si="4"/>
        <v>0.41914831816490988</v>
      </c>
      <c r="R16" s="42">
        <f>E16*EXP(0*$B$3)*P16-$B$6*EXP(-$B$5*$B$3)*Q16</f>
        <v>1.7783365876814692</v>
      </c>
      <c r="S16" s="44">
        <f t="shared" si="5"/>
        <v>177833.65876814691</v>
      </c>
      <c r="T16" s="45">
        <f>F16-S16</f>
        <v>50207.31090851716</v>
      </c>
      <c r="U16" s="28">
        <v>-1.8568317452208504E-2</v>
      </c>
    </row>
    <row r="17" spans="4:21" x14ac:dyDescent="0.2">
      <c r="D17" s="13">
        <v>15</v>
      </c>
      <c r="E17" s="33">
        <v>48.848217325272635</v>
      </c>
      <c r="F17" s="20">
        <f t="shared" si="6"/>
        <v>219904.60934640202</v>
      </c>
      <c r="G17" s="38">
        <f>F17+H17*(E18-E17)+(F17-H17*E17)*(EXP($B$5*($B$3/$B$8))-1)</f>
        <v>246577.36531268214</v>
      </c>
      <c r="H17" s="51">
        <f t="shared" si="0"/>
        <v>44707.143462053762</v>
      </c>
      <c r="I17" s="21">
        <f>F17-H17*E17</f>
        <v>-1963959.6504801416</v>
      </c>
      <c r="J17" s="35">
        <f t="shared" si="1"/>
        <v>0</v>
      </c>
      <c r="K17" s="55">
        <f>LN(E17/$B$6)</f>
        <v>-2.3305120434862561E-2</v>
      </c>
      <c r="L17" s="55">
        <f>($B$5-0+$B$4^2/2)*($B$3*($B$8-D17)/$B$8)</f>
        <v>9.1545467844279804E-3</v>
      </c>
      <c r="M17" s="55">
        <f>$B$4*SQRT($B$3*($B$8-D17)/$B$8)</f>
        <v>0.1063442220755597</v>
      </c>
      <c r="N17" s="55">
        <f t="shared" si="2"/>
        <v>-0.13306386914354704</v>
      </c>
      <c r="O17" s="35">
        <f t="shared" si="3"/>
        <v>-0.23940809121910672</v>
      </c>
      <c r="P17" s="35">
        <f t="shared" si="4"/>
        <v>0.44707143462053761</v>
      </c>
      <c r="Q17" s="35">
        <f t="shared" si="4"/>
        <v>0.40539457826414682</v>
      </c>
      <c r="R17" s="42">
        <f>E17*EXP(0*$B$3)*P17-$B$6*EXP(-$B$5*$B$3)*Q17</f>
        <v>1.670009379771404</v>
      </c>
      <c r="S17" s="44">
        <f t="shared" si="5"/>
        <v>167000.93797714039</v>
      </c>
      <c r="T17" s="45">
        <f>F17-S17</f>
        <v>52903.671369261632</v>
      </c>
      <c r="U17" s="28">
        <v>1.5804169054773946E-2</v>
      </c>
    </row>
    <row r="18" spans="4:21" x14ac:dyDescent="0.2">
      <c r="D18" s="13">
        <v>16</v>
      </c>
      <c r="E18" s="33">
        <v>49.449221094933286</v>
      </c>
      <c r="F18" s="20">
        <f t="shared" si="6"/>
        <v>246577.36531268214</v>
      </c>
      <c r="G18" s="38">
        <f>F18+H18*(E19-E18)+(F18-H18*E18)*(EXP($B$5*($B$3/$B$8))-1)</f>
        <v>246926.62919191463</v>
      </c>
      <c r="H18" s="51">
        <f t="shared" si="0"/>
        <v>49168.897890644344</v>
      </c>
      <c r="I18" s="21">
        <f>F18-H18*E18</f>
        <v>-2184786.337475989</v>
      </c>
      <c r="J18" s="35">
        <f t="shared" si="1"/>
        <v>0</v>
      </c>
      <c r="K18" s="55">
        <f>LN(E18/$B$6)</f>
        <v>-1.1076698849843263E-2</v>
      </c>
      <c r="L18" s="55">
        <f>($B$5-0+$B$4^2/2)*($B$3*($B$8-D18)/$B$8)</f>
        <v>8.8929883048728953E-3</v>
      </c>
      <c r="M18" s="55">
        <f>$B$4*SQRT($B$3*($B$8-D18)/$B$8)</f>
        <v>0.10481400960628207</v>
      </c>
      <c r="N18" s="55">
        <f t="shared" si="2"/>
        <v>-2.0834147583640251E-2</v>
      </c>
      <c r="O18" s="35">
        <f t="shared" si="3"/>
        <v>-0.12564815718992231</v>
      </c>
      <c r="P18" s="35">
        <f t="shared" si="4"/>
        <v>0.49168897890644347</v>
      </c>
      <c r="Q18" s="35">
        <f t="shared" si="4"/>
        <v>0.45000522053813885</v>
      </c>
      <c r="R18" s="42">
        <f>E18*EXP(0*$B$3)*P18-$B$6*EXP(-$B$5*$B$3)*Q18</f>
        <v>1.9255965210215464</v>
      </c>
      <c r="S18" s="44">
        <f t="shared" si="5"/>
        <v>192559.65210215465</v>
      </c>
      <c r="T18" s="45">
        <f>F18-S18</f>
        <v>54017.713210527494</v>
      </c>
      <c r="U18" s="28">
        <v>-3.1454808897936885E-2</v>
      </c>
    </row>
    <row r="19" spans="4:21" x14ac:dyDescent="0.2">
      <c r="D19" s="13">
        <v>17</v>
      </c>
      <c r="E19" s="33">
        <v>49.460768098458537</v>
      </c>
      <c r="F19" s="20">
        <f t="shared" si="6"/>
        <v>246926.62919191463</v>
      </c>
      <c r="G19" s="38">
        <f>F19+H19*(E20-E19)+(F19-H19*E19)*(EXP($B$5*($B$3/$B$8))-1)</f>
        <v>198406.87807406674</v>
      </c>
      <c r="H19" s="51">
        <f t="shared" si="0"/>
        <v>49145.55775469519</v>
      </c>
      <c r="I19" s="21">
        <f>F19-H19*E19</f>
        <v>-2183850.405982465</v>
      </c>
      <c r="J19" s="35">
        <f t="shared" si="1"/>
        <v>0</v>
      </c>
      <c r="K19" s="55">
        <f>LN(E19/$B$6)</f>
        <v>-1.0843213765639528E-2</v>
      </c>
      <c r="L19" s="55">
        <f>($B$5-0+$B$4^2/2)*($B$3*($B$8-D19)/$B$8)</f>
        <v>8.6314298253178101E-3</v>
      </c>
      <c r="M19" s="55">
        <f>$B$4*SQRT($B$3*($B$8-D19)/$B$8)</f>
        <v>0.10326112361695286</v>
      </c>
      <c r="N19" s="55">
        <f t="shared" si="2"/>
        <v>-2.1419328619029277E-2</v>
      </c>
      <c r="O19" s="35">
        <f t="shared" si="3"/>
        <v>-0.12468045223598213</v>
      </c>
      <c r="P19" s="35">
        <f t="shared" si="4"/>
        <v>0.4914555775469519</v>
      </c>
      <c r="Q19" s="35">
        <f t="shared" si="4"/>
        <v>0.45038826674175098</v>
      </c>
      <c r="R19" s="42">
        <f>E19*EXP(0*$B$3)*P19-$B$6*EXP(-$B$5*$B$3)*Q19</f>
        <v>1.9006730572435551</v>
      </c>
      <c r="S19" s="44">
        <f t="shared" si="5"/>
        <v>190067.30572435551</v>
      </c>
      <c r="T19" s="45">
        <f>F19-S19</f>
        <v>56859.323467559123</v>
      </c>
      <c r="U19" s="28">
        <v>-1.4562218878677351E-2</v>
      </c>
    </row>
    <row r="20" spans="4:21" x14ac:dyDescent="0.2">
      <c r="D20" s="13">
        <v>18</v>
      </c>
      <c r="E20" s="33">
        <v>48.4779456956948</v>
      </c>
      <c r="F20" s="20">
        <f t="shared" si="6"/>
        <v>198406.87807406674</v>
      </c>
      <c r="G20" s="38">
        <f>F20+H20*(E21-E20)+(F20-H20*E20)*(EXP($B$5*($B$3/$B$8))-1)</f>
        <v>173179.56390634197</v>
      </c>
      <c r="H20" s="51">
        <f t="shared" si="0"/>
        <v>41227.1003938715</v>
      </c>
      <c r="I20" s="21">
        <f>F20-H20*E20</f>
        <v>-1800198.2560109936</v>
      </c>
      <c r="J20" s="35">
        <f t="shared" si="1"/>
        <v>0</v>
      </c>
      <c r="K20" s="55">
        <f>LN(E20/$B$6)</f>
        <v>-3.0914038828622606E-2</v>
      </c>
      <c r="L20" s="55">
        <f>($B$5-0+$B$4^2/2)*($B$3*($B$8-D20)/$B$8)</f>
        <v>8.369871345762725E-3</v>
      </c>
      <c r="M20" s="55">
        <f>$B$4*SQRT($B$3*($B$8-D20)/$B$8)</f>
        <v>0.10168452532969532</v>
      </c>
      <c r="N20" s="55">
        <f t="shared" si="2"/>
        <v>-0.22170696484803495</v>
      </c>
      <c r="O20" s="35">
        <f t="shared" si="3"/>
        <v>-0.32339149017773028</v>
      </c>
      <c r="P20" s="35">
        <f t="shared" si="4"/>
        <v>0.41227100393871502</v>
      </c>
      <c r="Q20" s="35">
        <f t="shared" si="4"/>
        <v>0.37319938673012143</v>
      </c>
      <c r="R20" s="42">
        <f>E20*EXP(0*$B$3)*P20-$B$6*EXP(-$B$5*$B$3)*Q20</f>
        <v>1.4191489896742659</v>
      </c>
      <c r="S20" s="44">
        <f t="shared" si="5"/>
        <v>141914.89896742659</v>
      </c>
      <c r="T20" s="45">
        <f>F20-S20</f>
        <v>56491.979106640152</v>
      </c>
      <c r="U20" s="28">
        <v>3.4852939116880956E-2</v>
      </c>
    </row>
    <row r="21" spans="4:21" x14ac:dyDescent="0.2">
      <c r="D21" s="13">
        <v>19</v>
      </c>
      <c r="E21" s="33">
        <v>47.870401505064414</v>
      </c>
      <c r="F21" s="20">
        <f t="shared" si="6"/>
        <v>173179.56390634197</v>
      </c>
      <c r="G21" s="38">
        <f>F21+H21*(E22-E21)+(F21-H21*E21)*(EXP($B$5*($B$3/$B$8))-1)</f>
        <v>123649.32742125458</v>
      </c>
      <c r="H21" s="51">
        <f t="shared" si="0"/>
        <v>36171.479582712149</v>
      </c>
      <c r="I21" s="21">
        <f>F21-H21*E21</f>
        <v>-1558363.6867503284</v>
      </c>
      <c r="J21" s="35">
        <f t="shared" si="1"/>
        <v>0</v>
      </c>
      <c r="K21" s="55">
        <f>LN(E21/$B$6)</f>
        <v>-4.3525614654172713E-2</v>
      </c>
      <c r="L21" s="55">
        <f>($B$5-0+$B$4^2/2)*($B$3*($B$8-D21)/$B$8)</f>
        <v>8.1083128662076398E-3</v>
      </c>
      <c r="M21" s="55">
        <f>$B$4*SQRT($B$3*($B$8-D21)/$B$8)</f>
        <v>0.10008309413889681</v>
      </c>
      <c r="N21" s="55">
        <f t="shared" si="2"/>
        <v>-0.35387896520078022</v>
      </c>
      <c r="O21" s="35">
        <f t="shared" si="3"/>
        <v>-0.45396205933967704</v>
      </c>
      <c r="P21" s="35">
        <f t="shared" si="4"/>
        <v>0.36171479582712146</v>
      </c>
      <c r="Q21" s="35">
        <f t="shared" si="4"/>
        <v>0.32492806743716496</v>
      </c>
      <c r="R21" s="42">
        <f>E21*EXP(0*$B$3)*P21-$B$6*EXP(-$B$5*$B$3)*Q21</f>
        <v>1.1500584095696702</v>
      </c>
      <c r="S21" s="44">
        <f t="shared" si="5"/>
        <v>115005.84095696702</v>
      </c>
      <c r="T21" s="45">
        <f>F21-S21</f>
        <v>58173.722949374947</v>
      </c>
      <c r="U21" s="28">
        <v>1.9283392313881806E-2</v>
      </c>
    </row>
    <row r="22" spans="4:21" x14ac:dyDescent="0.2">
      <c r="D22" s="13">
        <v>20</v>
      </c>
      <c r="E22" s="33">
        <v>46.505392583838749</v>
      </c>
      <c r="F22" s="20">
        <f t="shared" si="6"/>
        <v>123649.32742125458</v>
      </c>
      <c r="G22" s="38">
        <f>F22+H22*(E23-E22)+(F22-H22*E22)*(EXP($B$5*($B$3/$B$8))-1)</f>
        <v>175800.22694074779</v>
      </c>
      <c r="H22" s="51">
        <f t="shared" si="0"/>
        <v>25584.315406676589</v>
      </c>
      <c r="I22" s="21">
        <f>F22-H22*E22</f>
        <v>-1066159.3045549945</v>
      </c>
      <c r="J22" s="35">
        <f t="shared" si="1"/>
        <v>0</v>
      </c>
      <c r="K22" s="55">
        <f>LN(E22/$B$6)</f>
        <v>-7.2454730013863891E-2</v>
      </c>
      <c r="L22" s="55">
        <f>($B$5-0+$B$4^2/2)*($B$3*($B$8-D22)/$B$8)</f>
        <v>7.8467543866525546E-3</v>
      </c>
      <c r="M22" s="55">
        <f>$B$4*SQRT($B$3*($B$8-D22)/$B$8)</f>
        <v>9.8455618292229055E-2</v>
      </c>
      <c r="N22" s="55">
        <f t="shared" si="2"/>
        <v>-0.65621420847154177</v>
      </c>
      <c r="O22" s="35">
        <f t="shared" si="3"/>
        <v>-0.75466982676377081</v>
      </c>
      <c r="P22" s="35">
        <f t="shared" si="4"/>
        <v>0.25584315406676589</v>
      </c>
      <c r="Q22" s="35">
        <f t="shared" si="4"/>
        <v>0.2252235575826633</v>
      </c>
      <c r="R22" s="42">
        <f>E22*EXP(0*$B$3)*P22-$B$6*EXP(-$B$5*$B$3)*Q22</f>
        <v>0.69307379961640692</v>
      </c>
      <c r="S22" s="44">
        <f t="shared" si="5"/>
        <v>69307.37996164069</v>
      </c>
      <c r="T22" s="45">
        <f>F22-S22</f>
        <v>54341.94745961389</v>
      </c>
      <c r="U22" s="28">
        <v>-1.6543730158862412E-2</v>
      </c>
    </row>
    <row r="23" spans="4:21" x14ac:dyDescent="0.2">
      <c r="D23" s="13">
        <v>21</v>
      </c>
      <c r="E23" s="33">
        <v>48.547953424348307</v>
      </c>
      <c r="F23" s="20">
        <f t="shared" si="6"/>
        <v>175800.22694074779</v>
      </c>
      <c r="G23" s="38">
        <f>F23+H23*(E24-E23)+(F23-H23*E23)*(EXP($B$5*($B$3/$B$8))-1)</f>
        <v>151323.49641509823</v>
      </c>
      <c r="H23" s="51">
        <f t="shared" si="0"/>
        <v>41056.538821568734</v>
      </c>
      <c r="I23" s="21">
        <f>F23-H23*E23</f>
        <v>-1817410.7075337193</v>
      </c>
      <c r="J23" s="35">
        <f t="shared" si="1"/>
        <v>0</v>
      </c>
      <c r="K23" s="55">
        <f>LN(E23/$B$6)</f>
        <v>-2.9470965557723768E-2</v>
      </c>
      <c r="L23" s="55">
        <f>($B$5-0+$B$4^2/2)*($B$3*($B$8-D23)/$B$8)</f>
        <v>7.5851959070974686E-3</v>
      </c>
      <c r="M23" s="55">
        <f>$B$4*SQRT($B$3*($B$8-D23)/$B$8)</f>
        <v>9.6800784161053866E-2</v>
      </c>
      <c r="N23" s="55">
        <f t="shared" si="2"/>
        <v>-0.2260908301549861</v>
      </c>
      <c r="O23" s="35">
        <f t="shared" si="3"/>
        <v>-0.32289161431603997</v>
      </c>
      <c r="P23" s="35">
        <f t="shared" si="4"/>
        <v>0.41056538821568733</v>
      </c>
      <c r="Q23" s="35">
        <f t="shared" si="4"/>
        <v>0.37338866362913925</v>
      </c>
      <c r="R23" s="42">
        <f>E23*EXP(0*$B$3)*P23-$B$6*EXP(-$B$5*$B$3)*Q23</f>
        <v>1.3557903497410493</v>
      </c>
      <c r="S23" s="44">
        <f t="shared" si="5"/>
        <v>135579.03497410493</v>
      </c>
      <c r="T23" s="45">
        <f>F23-S23</f>
        <v>40221.191966642858</v>
      </c>
      <c r="U23" s="28">
        <v>-1.9203807071014059E-2</v>
      </c>
    </row>
    <row r="24" spans="4:21" x14ac:dyDescent="0.2">
      <c r="D24" s="13">
        <v>22</v>
      </c>
      <c r="E24" s="33">
        <v>47.95620894064681</v>
      </c>
      <c r="F24" s="20">
        <f t="shared" si="6"/>
        <v>151323.49641509823</v>
      </c>
      <c r="G24" s="38">
        <f>F24+H24*(E25-E24)+(F24-H24*E24)*(EXP($B$5*($B$3/$B$8))-1)</f>
        <v>161952.3149584159</v>
      </c>
      <c r="H24" s="51">
        <f t="shared" si="0"/>
        <v>35875.979200682261</v>
      </c>
      <c r="I24" s="21">
        <f>F24-H24*E24</f>
        <v>-1569152.4580831195</v>
      </c>
      <c r="J24" s="35">
        <f t="shared" si="1"/>
        <v>0</v>
      </c>
      <c r="K24" s="55">
        <f>LN(E24/$B$6)</f>
        <v>-4.1734724668241366E-2</v>
      </c>
      <c r="L24" s="55">
        <f>($B$5-0+$B$4^2/2)*($B$3*($B$8-D24)/$B$8)</f>
        <v>7.3236374275423852E-3</v>
      </c>
      <c r="M24" s="55">
        <f>$B$4*SQRT($B$3*($B$8-D24)/$B$8)</f>
        <v>9.5117163830114121E-2</v>
      </c>
      <c r="N24" s="55">
        <f t="shared" si="2"/>
        <v>-0.36177579161379936</v>
      </c>
      <c r="O24" s="35">
        <f t="shared" si="3"/>
        <v>-0.45689295544391351</v>
      </c>
      <c r="P24" s="35">
        <f t="shared" si="4"/>
        <v>0.35875979200682262</v>
      </c>
      <c r="Q24" s="35">
        <f t="shared" si="4"/>
        <v>0.3238739938236132</v>
      </c>
      <c r="R24" s="42">
        <f>E24*EXP(0*$B$3)*P24-$B$6*EXP(-$B$5*$B$3)*Q24</f>
        <v>1.0918262679587336</v>
      </c>
      <c r="S24" s="44">
        <f t="shared" si="5"/>
        <v>109182.62679587337</v>
      </c>
      <c r="T24" s="45">
        <f>F24-S24</f>
        <v>42140.869619224861</v>
      </c>
      <c r="U24" s="28">
        <v>-1.5318829168680735E-2</v>
      </c>
    </row>
    <row r="25" spans="4:21" x14ac:dyDescent="0.2">
      <c r="D25" s="13">
        <v>23</v>
      </c>
      <c r="E25" s="33">
        <v>48.256848585207223</v>
      </c>
      <c r="F25" s="20">
        <f t="shared" si="6"/>
        <v>161952.3149584159</v>
      </c>
      <c r="G25" s="38">
        <f>F25+H25*(E26-E25)+(F25-H25*E25)*(EXP($B$5*($B$3/$B$8))-1)</f>
        <v>141978.80427129898</v>
      </c>
      <c r="H25" s="51">
        <f t="shared" si="0"/>
        <v>38044.732689604585</v>
      </c>
      <c r="I25" s="21">
        <f>F25-H25*E25</f>
        <v>-1673966.589908516</v>
      </c>
      <c r="J25" s="35">
        <f t="shared" si="1"/>
        <v>0</v>
      </c>
      <c r="K25" s="55">
        <f>LN(E25/$B$6)</f>
        <v>-3.5485248125834569E-2</v>
      </c>
      <c r="L25" s="55">
        <f>($B$5-0+$B$4^2/2)*($B$3*($B$8-D25)/$B$8)</f>
        <v>7.0620789479873E-3</v>
      </c>
      <c r="M25" s="55">
        <f>$B$4*SQRT($B$3*($B$8-D25)/$B$8)</f>
        <v>9.3403200673074352E-2</v>
      </c>
      <c r="N25" s="55">
        <f t="shared" si="2"/>
        <v>-0.3043061583867212</v>
      </c>
      <c r="O25" s="35">
        <f t="shared" si="3"/>
        <v>-0.39770935905979554</v>
      </c>
      <c r="P25" s="35">
        <f t="shared" si="4"/>
        <v>0.38044732689604582</v>
      </c>
      <c r="Q25" s="35">
        <f t="shared" si="4"/>
        <v>0.34542221889528324</v>
      </c>
      <c r="R25" s="42">
        <f>E25*EXP(0*$B$3)*P25-$B$6*EXP(-$B$5*$B$3)*Q25</f>
        <v>1.1742181291076577</v>
      </c>
      <c r="S25" s="44">
        <f t="shared" si="5"/>
        <v>117421.81291076576</v>
      </c>
      <c r="T25" s="45">
        <f>F25-S25</f>
        <v>44530.502047650138</v>
      </c>
      <c r="U25" s="28">
        <v>3.0479740754336859E-2</v>
      </c>
    </row>
    <row r="26" spans="4:21" x14ac:dyDescent="0.2">
      <c r="D26" s="13">
        <v>24</v>
      </c>
      <c r="E26" s="33">
        <v>47.736248116816341</v>
      </c>
      <c r="F26" s="20">
        <f t="shared" si="6"/>
        <v>141978.80427129898</v>
      </c>
      <c r="G26" s="38">
        <f>F26+H26*(E27-E26)+(F26-H26*E26)*(EXP($B$5*($B$3/$B$8))-1)</f>
        <v>177324.0112365183</v>
      </c>
      <c r="H26" s="51">
        <f t="shared" si="0"/>
        <v>33312.627554663573</v>
      </c>
      <c r="I26" s="21">
        <f>F26-H26*E26</f>
        <v>-1448241.0501012143</v>
      </c>
      <c r="J26" s="35">
        <f t="shared" si="1"/>
        <v>0</v>
      </c>
      <c r="K26" s="55">
        <f>LN(E26/$B$6)</f>
        <v>-4.6331977534250814E-2</v>
      </c>
      <c r="L26" s="55">
        <f>($B$5-0+$B$4^2/2)*($B$3*($B$8-D26)/$B$8)</f>
        <v>6.800520468432214E-3</v>
      </c>
      <c r="M26" s="55">
        <f>$B$4*SQRT($B$3*($B$8-D26)/$B$8)</f>
        <v>9.1657192499358331E-2</v>
      </c>
      <c r="N26" s="55">
        <f t="shared" si="2"/>
        <v>-0.4312968353912362</v>
      </c>
      <c r="O26" s="35">
        <f t="shared" si="3"/>
        <v>-0.52295402789059453</v>
      </c>
      <c r="P26" s="35">
        <f t="shared" si="4"/>
        <v>0.33312627554663576</v>
      </c>
      <c r="Q26" s="35">
        <f t="shared" si="4"/>
        <v>0.30050312270672908</v>
      </c>
      <c r="R26" s="42">
        <f>E26*EXP(0*$B$3)*P26-$B$6*EXP(-$B$5*$B$3)*Q26</f>
        <v>0.95198068724686635</v>
      </c>
      <c r="S26" s="44">
        <f t="shared" si="5"/>
        <v>95198.068724686629</v>
      </c>
      <c r="T26" s="45">
        <f>F26-S26</f>
        <v>46780.735546612355</v>
      </c>
      <c r="U26" s="28">
        <v>-1.3936053276895741E-2</v>
      </c>
    </row>
    <row r="27" spans="4:21" x14ac:dyDescent="0.2">
      <c r="D27" s="13">
        <v>25</v>
      </c>
      <c r="E27" s="33">
        <v>48.801611041234104</v>
      </c>
      <c r="F27" s="20">
        <f t="shared" si="6"/>
        <v>177324.0112365183</v>
      </c>
      <c r="G27" s="38">
        <f>F27+H27*(E28-E27)+(F27-H27*E27)*(EXP($B$5*($B$3/$B$8))-1)</f>
        <v>156432.11569334433</v>
      </c>
      <c r="H27" s="51">
        <f t="shared" si="0"/>
        <v>42184.892345051347</v>
      </c>
      <c r="I27" s="21">
        <f>F27-H27*E27</f>
        <v>-1881366.6968030115</v>
      </c>
      <c r="J27" s="35">
        <f t="shared" si="1"/>
        <v>0</v>
      </c>
      <c r="K27" s="55">
        <f>LN(E27/$B$6)</f>
        <v>-2.4259679973923139E-2</v>
      </c>
      <c r="L27" s="55">
        <f>($B$5-0+$B$4^2/2)*($B$3*($B$8-D27)/$B$8)</f>
        <v>6.5389619888771289E-3</v>
      </c>
      <c r="M27" s="55">
        <f>$B$4*SQRT($B$3*($B$8-D27)/$B$8)</f>
        <v>8.9877271752953528E-2</v>
      </c>
      <c r="N27" s="55">
        <f t="shared" si="2"/>
        <v>-0.19716573099543017</v>
      </c>
      <c r="O27" s="35">
        <f t="shared" si="3"/>
        <v>-0.28704300274838368</v>
      </c>
      <c r="P27" s="35">
        <f t="shared" si="4"/>
        <v>0.4218489234505135</v>
      </c>
      <c r="Q27" s="35">
        <f>_xlfn.NORM.DIST(O27,0,1,TRUE)</f>
        <v>0.38703969679782069</v>
      </c>
      <c r="R27" s="42">
        <f>E27*EXP(0*$B$3)*P27-$B$6*EXP(-$B$5*$B$3)*Q27</f>
        <v>1.3314406675561159</v>
      </c>
      <c r="S27" s="44">
        <f t="shared" si="5"/>
        <v>133144.06675561159</v>
      </c>
      <c r="T27" s="45">
        <f>F27-S27</f>
        <v>44179.944480906706</v>
      </c>
      <c r="U27" s="28">
        <v>-1.404092018394067E-2</v>
      </c>
    </row>
    <row r="28" spans="4:21" x14ac:dyDescent="0.2">
      <c r="D28" s="13">
        <v>26</v>
      </c>
      <c r="E28" s="33">
        <v>48.310825162322757</v>
      </c>
      <c r="F28" s="20">
        <f t="shared" si="6"/>
        <v>156432.11569334433</v>
      </c>
      <c r="G28" s="38">
        <f>F28+H28*(E29-E28)+(F28-H28*E28)*(EXP($B$5*($B$3/$B$8))-1)</f>
        <v>188021.33537051521</v>
      </c>
      <c r="H28" s="51">
        <f t="shared" si="0"/>
        <v>37487.03087265911</v>
      </c>
      <c r="I28" s="21">
        <f>F28-H28*E28</f>
        <v>-1654597.2786502854</v>
      </c>
      <c r="J28" s="35">
        <f t="shared" si="1"/>
        <v>0</v>
      </c>
      <c r="K28" s="55">
        <f>LN(E28/$B$6)</f>
        <v>-3.4367346437990644E-2</v>
      </c>
      <c r="L28" s="55">
        <f>($B$5-0+$B$4^2/2)*($B$3*($B$8-D28)/$B$8)</f>
        <v>6.2774035093220437E-3</v>
      </c>
      <c r="M28" s="55">
        <f>$B$4*SQRT($B$3*($B$8-D28)/$B$8)</f>
        <v>8.8061382107278374E-2</v>
      </c>
      <c r="N28" s="55">
        <f t="shared" si="2"/>
        <v>-0.31898139975192297</v>
      </c>
      <c r="O28" s="35">
        <f t="shared" si="3"/>
        <v>-0.40704278185920134</v>
      </c>
      <c r="P28" s="35">
        <f t="shared" si="4"/>
        <v>0.37487030872659111</v>
      </c>
      <c r="Q28" s="35">
        <f t="shared" si="4"/>
        <v>0.34198828339079923</v>
      </c>
      <c r="R28" s="42">
        <f>E28*EXP(0*$B$3)*P28-$B$6*EXP(-$B$5*$B$3)*Q28</f>
        <v>1.0961634578598591</v>
      </c>
      <c r="S28" s="44">
        <f t="shared" si="5"/>
        <v>109616.34578598592</v>
      </c>
      <c r="T28" s="45">
        <f>F28-S28</f>
        <v>46815.769907358408</v>
      </c>
      <c r="U28" s="28">
        <v>1.1893111742726992E-2</v>
      </c>
    </row>
    <row r="29" spans="4:21" x14ac:dyDescent="0.2">
      <c r="D29" s="13">
        <v>27</v>
      </c>
      <c r="E29" s="33">
        <v>49.15790979236899</v>
      </c>
      <c r="F29" s="20">
        <f t="shared" si="6"/>
        <v>188021.33537051521</v>
      </c>
      <c r="G29" s="38">
        <f>F29+H29*(E30-E29)+(F29-H29*E29)*(EXP($B$5*($B$3/$B$8))-1)</f>
        <v>144076.90659588444</v>
      </c>
      <c r="H29" s="51">
        <f t="shared" si="0"/>
        <v>44937.345861444534</v>
      </c>
      <c r="I29" s="21">
        <f>F29-H29*E29</f>
        <v>-2021004.6587948611</v>
      </c>
      <c r="J29" s="35">
        <f t="shared" si="1"/>
        <v>0</v>
      </c>
      <c r="K29" s="55">
        <f>LN(E29/$B$6)</f>
        <v>-1.698524009704256E-2</v>
      </c>
      <c r="L29" s="55">
        <f>($B$5-0+$B$4^2/2)*($B$3*($B$8-D29)/$B$8)</f>
        <v>6.0158450297669586E-3</v>
      </c>
      <c r="M29" s="55">
        <f>$B$4*SQRT($B$3*($B$8-D29)/$B$8)</f>
        <v>8.6207250620431664E-2</v>
      </c>
      <c r="N29" s="55">
        <f t="shared" si="2"/>
        <v>-0.12724446016233101</v>
      </c>
      <c r="O29" s="35">
        <f t="shared" si="3"/>
        <v>-0.21345171078276268</v>
      </c>
      <c r="P29" s="35">
        <f t="shared" si="4"/>
        <v>0.44937345861444533</v>
      </c>
      <c r="Q29" s="35">
        <f t="shared" si="4"/>
        <v>0.41548732516970982</v>
      </c>
      <c r="R29" s="42">
        <f>E29*EXP(0*$B$3)*P29-$B$6*EXP(-$B$5*$B$3)*Q29</f>
        <v>1.4195062671413048</v>
      </c>
      <c r="S29" s="44">
        <f t="shared" si="5"/>
        <v>141950.62671413049</v>
      </c>
      <c r="T29" s="45">
        <f>F29-S29</f>
        <v>46070.708656384726</v>
      </c>
      <c r="U29" s="28">
        <v>8.9074904164304358E-3</v>
      </c>
    </row>
    <row r="30" spans="4:21" x14ac:dyDescent="0.2">
      <c r="D30" s="13">
        <v>28</v>
      </c>
      <c r="E30" s="33">
        <v>48.184502988632474</v>
      </c>
      <c r="F30" s="20">
        <f t="shared" si="6"/>
        <v>144076.90659588444</v>
      </c>
      <c r="G30" s="38">
        <f>F30+H30*(E31-E30)+(F30-H30*E30)*(EXP($B$5*($B$3/$B$8))-1)</f>
        <v>124760.05967925291</v>
      </c>
      <c r="H30" s="51">
        <f t="shared" si="0"/>
        <v>35553.354133390785</v>
      </c>
      <c r="I30" s="21">
        <f>F30-H30*E30</f>
        <v>-1569043.7919003926</v>
      </c>
      <c r="J30" s="35">
        <f t="shared" si="1"/>
        <v>0</v>
      </c>
      <c r="K30" s="55">
        <f>LN(E30/$B$6)</f>
        <v>-3.6985550827205053E-2</v>
      </c>
      <c r="L30" s="55">
        <f>($B$5-0+$B$4^2/2)*($B$3*($B$8-D30)/$B$8)</f>
        <v>5.7542865502118734E-3</v>
      </c>
      <c r="M30" s="55">
        <f>$B$4*SQRT($B$3*($B$8-D30)/$B$8)</f>
        <v>8.4312354375997267E-2</v>
      </c>
      <c r="N30" s="55">
        <f t="shared" si="2"/>
        <v>-0.37042334433830437</v>
      </c>
      <c r="O30" s="35">
        <f t="shared" si="3"/>
        <v>-0.45473569871430164</v>
      </c>
      <c r="P30" s="35">
        <f t="shared" si="4"/>
        <v>0.35553354133390785</v>
      </c>
      <c r="Q30" s="35">
        <f t="shared" si="4"/>
        <v>0.32464969752852835</v>
      </c>
      <c r="R30" s="42">
        <f>E30*EXP(0*$B$3)*P30-$B$6*EXP(-$B$5*$B$3)*Q30</f>
        <v>0.97968196461199852</v>
      </c>
      <c r="S30" s="44">
        <f t="shared" si="5"/>
        <v>97968.196461199856</v>
      </c>
      <c r="T30" s="45">
        <f>F30-S30</f>
        <v>46108.710134684588</v>
      </c>
      <c r="U30" s="28">
        <v>1.5750451863981829E-2</v>
      </c>
    </row>
    <row r="31" spans="4:21" x14ac:dyDescent="0.2">
      <c r="D31" s="13">
        <v>29</v>
      </c>
      <c r="E31" s="33">
        <v>47.645596459024162</v>
      </c>
      <c r="F31" s="20">
        <f t="shared" si="6"/>
        <v>124760.05967925291</v>
      </c>
      <c r="G31" s="38">
        <f>F31+H31*(E32-E31)+(F31-H31*E31)*(EXP($B$5*($B$3/$B$8))-1)</f>
        <v>80707.077845577471</v>
      </c>
      <c r="H31" s="51">
        <f t="shared" si="0"/>
        <v>30193.107327507863</v>
      </c>
      <c r="I31" s="21">
        <f>F31-H31*E31</f>
        <v>-1313808.5478911921</v>
      </c>
      <c r="J31" s="35">
        <f t="shared" si="1"/>
        <v>0</v>
      </c>
      <c r="K31" s="55">
        <f>LN(E31/$B$6)</f>
        <v>-4.8232793889601923E-2</v>
      </c>
      <c r="L31" s="55">
        <f>($B$5-0+$B$4^2/2)*($B$3*($B$8-D31)/$B$8)</f>
        <v>5.4927280706567883E-3</v>
      </c>
      <c r="M31" s="55">
        <f>$B$4*SQRT($B$3*($B$8-D31)/$B$8)</f>
        <v>8.2373880212805173E-2</v>
      </c>
      <c r="N31" s="55">
        <f t="shared" si="2"/>
        <v>-0.51885458968947673</v>
      </c>
      <c r="O31" s="35">
        <f t="shared" si="3"/>
        <v>-0.60122846990228185</v>
      </c>
      <c r="P31" s="35">
        <f t="shared" si="4"/>
        <v>0.30193107327507862</v>
      </c>
      <c r="Q31" s="35">
        <f t="shared" si="4"/>
        <v>0.27384391228517035</v>
      </c>
      <c r="R31" s="42">
        <f>E31*EXP(0*$B$3)*P31-$B$6*EXP(-$B$5*$B$3)*Q31</f>
        <v>0.76178057196990956</v>
      </c>
      <c r="S31" s="44">
        <f t="shared" si="5"/>
        <v>76178.057196990951</v>
      </c>
      <c r="T31" s="45">
        <f>F31-S31</f>
        <v>48582.00248226196</v>
      </c>
      <c r="U31" s="28">
        <v>1.4779287633009855E-2</v>
      </c>
    </row>
    <row r="32" spans="4:21" x14ac:dyDescent="0.2">
      <c r="D32" s="13">
        <v>30</v>
      </c>
      <c r="E32" s="33">
        <v>46.190907018377914</v>
      </c>
      <c r="F32" s="20">
        <f t="shared" si="6"/>
        <v>80707.077845577471</v>
      </c>
      <c r="G32" s="38">
        <f>F32+H32*(E33-E32)+(F32-H32*E32)*(EXP($B$5*($B$3/$B$8))-1)</f>
        <v>80238.211821577555</v>
      </c>
      <c r="H32" s="51">
        <f t="shared" si="0"/>
        <v>17861.971073619799</v>
      </c>
      <c r="I32" s="21">
        <f>F32-H32*E32</f>
        <v>-744353.56718095054</v>
      </c>
      <c r="J32" s="35">
        <f t="shared" si="1"/>
        <v>0</v>
      </c>
      <c r="K32" s="55">
        <f>LN(E32/$B$6)</f>
        <v>-7.9240044495642564E-2</v>
      </c>
      <c r="L32" s="55">
        <f>($B$5-0+$B$4^2/2)*($B$3*($B$8-D32)/$B$8)</f>
        <v>5.2311695911017031E-3</v>
      </c>
      <c r="M32" s="55">
        <f>$B$4*SQRT($B$3*($B$8-D32)/$B$8)</f>
        <v>8.0388675708730303E-2</v>
      </c>
      <c r="N32" s="55">
        <f t="shared" si="2"/>
        <v>-0.92063806564863482</v>
      </c>
      <c r="O32" s="35">
        <f t="shared" si="3"/>
        <v>-1.001026741357365</v>
      </c>
      <c r="P32" s="35">
        <f t="shared" si="4"/>
        <v>0.17861971073619801</v>
      </c>
      <c r="Q32" s="35">
        <f t="shared" si="4"/>
        <v>0.15840694012380374</v>
      </c>
      <c r="R32" s="42">
        <f>E32*EXP(0*$B$3)*P32-$B$6*EXP(-$B$5*$B$3)*Q32</f>
        <v>0.36976233956964322</v>
      </c>
      <c r="S32" s="44">
        <f t="shared" si="5"/>
        <v>36976.233956964323</v>
      </c>
      <c r="T32" s="45">
        <f>F32-S32</f>
        <v>43730.843888613148</v>
      </c>
      <c r="U32" s="28">
        <v>-1.0735943689196711E-2</v>
      </c>
    </row>
    <row r="33" spans="4:21" x14ac:dyDescent="0.2">
      <c r="D33" s="13">
        <v>31</v>
      </c>
      <c r="E33" s="33">
        <v>46.168825079953301</v>
      </c>
      <c r="F33" s="20">
        <f t="shared" si="6"/>
        <v>80238.211821577555</v>
      </c>
      <c r="G33" s="38">
        <f>F33+H33*(E34-E33)+(F33-H33*E33)*(EXP($B$5*($B$3/$B$8))-1)</f>
        <v>78098.528397952046</v>
      </c>
      <c r="H33" s="51">
        <f t="shared" si="0"/>
        <v>17004.290804365159</v>
      </c>
      <c r="I33" s="21">
        <f>F33-H33*E33</f>
        <v>-704829.91593381588</v>
      </c>
      <c r="J33" s="35">
        <f t="shared" si="1"/>
        <v>0</v>
      </c>
      <c r="K33" s="55">
        <f>LN(E33/$B$6)</f>
        <v>-7.971821692736536E-2</v>
      </c>
      <c r="L33" s="55">
        <f>($B$5-0+$B$4^2/2)*($B$3*($B$8-D33)/$B$8)</f>
        <v>4.9696111115466179E-3</v>
      </c>
      <c r="M33" s="55">
        <f>$B$4*SQRT($B$3*($B$8-D33)/$B$8)</f>
        <v>7.835318897845342E-2</v>
      </c>
      <c r="N33" s="55">
        <f t="shared" si="2"/>
        <v>-0.95399570573157</v>
      </c>
      <c r="O33" s="35">
        <f t="shared" si="3"/>
        <v>-1.0323488947100234</v>
      </c>
      <c r="P33" s="35">
        <f t="shared" si="4"/>
        <v>0.1700429080436516</v>
      </c>
      <c r="Q33" s="35">
        <f t="shared" si="4"/>
        <v>0.15095435175717503</v>
      </c>
      <c r="R33" s="42">
        <f>E33*EXP(0*$B$3)*P33-$B$6*EXP(-$B$5*$B$3)*Q33</f>
        <v>0.34060808821238631</v>
      </c>
      <c r="S33" s="44">
        <f t="shared" si="5"/>
        <v>34060.808821238628</v>
      </c>
      <c r="T33" s="45">
        <f>F33-S33</f>
        <v>46177.403000338927</v>
      </c>
      <c r="U33" s="28">
        <v>1.9666478953777298E-2</v>
      </c>
    </row>
    <row r="34" spans="4:21" x14ac:dyDescent="0.2">
      <c r="D34" s="13">
        <v>32</v>
      </c>
      <c r="E34" s="33">
        <v>46.047138328557949</v>
      </c>
      <c r="F34" s="20">
        <f t="shared" si="6"/>
        <v>78098.528397952046</v>
      </c>
      <c r="G34" s="38">
        <f>F34+H34*(E35-E34)+(F34-H34*E34)*(EXP($B$5*($B$3/$B$8))-1)</f>
        <v>81688.318502659968</v>
      </c>
      <c r="H34" s="51">
        <f t="shared" si="0"/>
        <v>15429.785522423237</v>
      </c>
      <c r="I34" s="21">
        <f>F34-H34*E34</f>
        <v>-632398.93993305147</v>
      </c>
      <c r="J34" s="35">
        <f t="shared" si="1"/>
        <v>0</v>
      </c>
      <c r="K34" s="55">
        <f>LN(E34/$B$6)</f>
        <v>-8.2357387360092543E-2</v>
      </c>
      <c r="L34" s="55">
        <f>($B$5-0+$B$4^2/2)*($B$3*($B$8-D34)/$B$8)</f>
        <v>4.7080526319915328E-3</v>
      </c>
      <c r="M34" s="55">
        <f>$B$4*SQRT($B$3*($B$8-D34)/$B$8)</f>
        <v>7.6263393997271486E-2</v>
      </c>
      <c r="N34" s="55">
        <f t="shared" si="2"/>
        <v>-1.0181730796150918</v>
      </c>
      <c r="O34" s="35">
        <f t="shared" si="3"/>
        <v>-1.0944364736123633</v>
      </c>
      <c r="P34" s="35">
        <f t="shared" si="4"/>
        <v>0.15429785522423237</v>
      </c>
      <c r="Q34" s="35">
        <f t="shared" si="4"/>
        <v>0.13688179730507918</v>
      </c>
      <c r="R34" s="42">
        <f>E34*EXP(0*$B$3)*P34-$B$6*EXP(-$B$5*$B$3)*Q34</f>
        <v>0.29501985866618252</v>
      </c>
      <c r="S34" s="44">
        <f t="shared" si="5"/>
        <v>29501.985866618252</v>
      </c>
      <c r="T34" s="45">
        <f>F34-S34</f>
        <v>48596.542531333791</v>
      </c>
      <c r="U34" s="28">
        <v>1.2162954571170628E-2</v>
      </c>
    </row>
    <row r="35" spans="4:21" x14ac:dyDescent="0.2">
      <c r="D35" s="13">
        <v>33</v>
      </c>
      <c r="E35" s="33">
        <v>46.283890366069592</v>
      </c>
      <c r="F35" s="20">
        <f t="shared" si="6"/>
        <v>81688.318502659968</v>
      </c>
      <c r="G35" s="38">
        <f>F35+H35*(E36-E35)+(F35-H35*E35)*(EXP($B$5*($B$3/$B$8))-1)</f>
        <v>52074.686551437015</v>
      </c>
      <c r="H35" s="51">
        <f t="shared" si="0"/>
        <v>16304.354765740329</v>
      </c>
      <c r="I35" s="21">
        <f>F35-H35*E35</f>
        <v>-672940.6499643696</v>
      </c>
      <c r="J35" s="35">
        <f t="shared" si="1"/>
        <v>0</v>
      </c>
      <c r="K35" s="55">
        <f>LN(E35/$B$6)</f>
        <v>-7.722904513888984E-2</v>
      </c>
      <c r="L35" s="55">
        <f>($B$5-0+$B$4^2/2)*($B$3*($B$8-D35)/$B$8)</f>
        <v>4.4464941524364476E-3</v>
      </c>
      <c r="M35" s="55">
        <f>$B$4*SQRT($B$3*($B$8-D35)/$B$8)</f>
        <v>7.411469695595399E-2</v>
      </c>
      <c r="N35" s="55">
        <f t="shared" si="2"/>
        <v>-0.98202588657561019</v>
      </c>
      <c r="O35" s="35">
        <f t="shared" si="3"/>
        <v>-1.0561405835315643</v>
      </c>
      <c r="P35" s="35">
        <f t="shared" si="4"/>
        <v>0.16304354765740328</v>
      </c>
      <c r="Q35" s="35">
        <f t="shared" si="4"/>
        <v>0.14545199571107567</v>
      </c>
      <c r="R35" s="42">
        <f>E35*EXP(0*$B$3)*P35-$B$6*EXP(-$B$5*$B$3)*Q35</f>
        <v>0.30996214187025561</v>
      </c>
      <c r="S35" s="44">
        <f t="shared" si="5"/>
        <v>30996.214187025562</v>
      </c>
      <c r="T35" s="45">
        <f>F35-S35</f>
        <v>50692.104315634409</v>
      </c>
      <c r="U35" s="28">
        <v>2.6580700262362544E-2</v>
      </c>
    </row>
    <row r="36" spans="4:21" x14ac:dyDescent="0.2">
      <c r="D36" s="13">
        <v>34</v>
      </c>
      <c r="E36" s="33">
        <v>44.471715953409266</v>
      </c>
      <c r="F36" s="20">
        <f t="shared" si="6"/>
        <v>52074.686551437015</v>
      </c>
      <c r="G36" s="38">
        <f>F36+H36*(E37-E36)+(F36-H36*E36)*(EXP($B$5*($B$3/$B$8))-1)</f>
        <v>49446.978305072109</v>
      </c>
      <c r="H36" s="51">
        <f t="shared" si="0"/>
        <v>5804.7847859928252</v>
      </c>
      <c r="I36" s="21">
        <f>F36-H36*E36</f>
        <v>-206074.05362190749</v>
      </c>
      <c r="J36" s="35">
        <f t="shared" si="1"/>
        <v>0</v>
      </c>
      <c r="K36" s="55">
        <f>LN(E36/$B$6)</f>
        <v>-0.11716961488567208</v>
      </c>
      <c r="L36" s="55">
        <f>($B$5-0+$B$4^2/2)*($B$3*($B$8-D36)/$B$8)</f>
        <v>4.1849356728813625E-3</v>
      </c>
      <c r="M36" s="55">
        <f>$B$4*SQRT($B$3*($B$8-D36)/$B$8)</f>
        <v>7.1901817402362816E-2</v>
      </c>
      <c r="N36" s="55">
        <f t="shared" si="2"/>
        <v>-1.5713744560937599</v>
      </c>
      <c r="O36" s="35">
        <f t="shared" si="3"/>
        <v>-1.6432762734961228</v>
      </c>
      <c r="P36" s="35">
        <f t="shared" si="4"/>
        <v>5.8047847859928253E-2</v>
      </c>
      <c r="Q36" s="35">
        <f t="shared" si="4"/>
        <v>5.0162892513415991E-2</v>
      </c>
      <c r="R36" s="42">
        <f>E36*EXP(0*$B$3)*P36-$B$6*EXP(-$B$5*$B$3)*Q36</f>
        <v>8.5852199570940702E-2</v>
      </c>
      <c r="S36" s="44">
        <f t="shared" si="5"/>
        <v>8585.2199570940702</v>
      </c>
      <c r="T36" s="45">
        <f>F36-S36</f>
        <v>43489.466594342943</v>
      </c>
      <c r="U36" s="28">
        <v>-1.6324881907914233E-2</v>
      </c>
    </row>
    <row r="37" spans="4:21" x14ac:dyDescent="0.2">
      <c r="D37" s="13">
        <v>35</v>
      </c>
      <c r="E37" s="33">
        <v>44.022586501290881</v>
      </c>
      <c r="F37" s="20">
        <f t="shared" si="6"/>
        <v>49446.978305072109</v>
      </c>
      <c r="G37" s="38">
        <f>F37+H37*(E38-E37)+(F37-H37*E37)*(EXP($B$5*($B$3/$B$8))-1)</f>
        <v>45539.703630826865</v>
      </c>
      <c r="H37" s="51">
        <f t="shared" si="0"/>
        <v>3815.8459543502254</v>
      </c>
      <c r="I37" s="21">
        <f>F37-H37*E37</f>
        <v>-118536.43029591153</v>
      </c>
      <c r="J37" s="35">
        <f t="shared" si="1"/>
        <v>0</v>
      </c>
      <c r="K37" s="55">
        <f>LN(E37/$B$6)</f>
        <v>-0.12732017364364692</v>
      </c>
      <c r="L37" s="55">
        <f>($B$5-0+$B$4^2/2)*($B$3*($B$8-D37)/$B$8)</f>
        <v>3.9233771933262773E-3</v>
      </c>
      <c r="M37" s="55">
        <f>$B$4*SQRT($B$3*($B$8-D37)/$B$8)</f>
        <v>6.9618635340349455E-2</v>
      </c>
      <c r="N37" s="55">
        <f t="shared" si="2"/>
        <v>-1.7724679009730966</v>
      </c>
      <c r="O37" s="35">
        <f t="shared" si="3"/>
        <v>-1.842086536313446</v>
      </c>
      <c r="P37" s="35">
        <f t="shared" si="4"/>
        <v>3.8158459543502256E-2</v>
      </c>
      <c r="Q37" s="35">
        <f t="shared" si="4"/>
        <v>3.2731246433437257E-2</v>
      </c>
      <c r="R37" s="42">
        <f>E37*EXP(0*$B$3)*P37-$B$6*EXP(-$B$5*$B$3)*Q37</f>
        <v>5.1434152969784153E-2</v>
      </c>
      <c r="S37" s="44">
        <f t="shared" si="5"/>
        <v>5143.4152969784154</v>
      </c>
      <c r="T37" s="45">
        <f>F37-S37</f>
        <v>44303.563008093697</v>
      </c>
      <c r="U37" s="28">
        <v>-7.952513728231584E-3</v>
      </c>
    </row>
    <row r="38" spans="4:21" x14ac:dyDescent="0.2">
      <c r="D38" s="13">
        <v>36</v>
      </c>
      <c r="E38" s="33">
        <v>43.001732807217408</v>
      </c>
      <c r="F38" s="20">
        <f t="shared" si="6"/>
        <v>45539.703630826865</v>
      </c>
      <c r="G38" s="38">
        <f>F38+H38*(E39-E38)+(F38-H38*E38)*(EXP($B$5*($B$3/$B$8))-1)</f>
        <v>44946.100117767361</v>
      </c>
      <c r="H38" s="51">
        <f t="shared" si="0"/>
        <v>1435.6319298595374</v>
      </c>
      <c r="I38" s="21">
        <f>F38-H38*E38</f>
        <v>-16194.957026502845</v>
      </c>
      <c r="J38" s="35">
        <f t="shared" si="1"/>
        <v>0</v>
      </c>
      <c r="K38" s="55">
        <f>LN(E38/$B$6)</f>
        <v>-0.15078259270425456</v>
      </c>
      <c r="L38" s="55">
        <f>($B$5-0+$B$4^2/2)*($B$3*($B$8-D38)/$B$8)</f>
        <v>3.6618187137711926E-3</v>
      </c>
      <c r="M38" s="55">
        <f>$B$4*SQRT($B$3*($B$8-D38)/$B$8)</f>
        <v>6.7257991551505497E-2</v>
      </c>
      <c r="N38" s="55">
        <f t="shared" si="2"/>
        <v>-2.1874095642273192</v>
      </c>
      <c r="O38" s="35">
        <f t="shared" si="3"/>
        <v>-2.2546675557788247</v>
      </c>
      <c r="P38" s="35">
        <f t="shared" si="4"/>
        <v>1.4356319298595375E-2</v>
      </c>
      <c r="Q38" s="35">
        <f t="shared" si="4"/>
        <v>1.2077101795115629E-2</v>
      </c>
      <c r="R38" s="42">
        <f>E38*EXP(0*$B$3)*P38-$B$6*EXP(-$B$5*$B$3)*Q38</f>
        <v>1.6503256642277364E-2</v>
      </c>
      <c r="S38" s="44">
        <f t="shared" si="5"/>
        <v>1650.3256642277365</v>
      </c>
      <c r="T38" s="45">
        <f>F38-S38</f>
        <v>43889.377966599131</v>
      </c>
      <c r="U38" s="28">
        <v>2.7177546892079916E-3</v>
      </c>
    </row>
    <row r="39" spans="4:21" x14ac:dyDescent="0.2">
      <c r="D39" s="13">
        <v>37</v>
      </c>
      <c r="E39" s="33">
        <v>42.589382033967823</v>
      </c>
      <c r="F39" s="20">
        <f t="shared" si="6"/>
        <v>44946.100117767361</v>
      </c>
      <c r="G39" s="38">
        <f>F39+H39*(E40-E39)+(F39-H39*E39)*(EXP($B$5*($B$3/$B$8))-1)</f>
        <v>45438.42190069917</v>
      </c>
      <c r="H39" s="51">
        <f t="shared" si="0"/>
        <v>770.3103494036377</v>
      </c>
      <c r="I39" s="21">
        <f>F39-H39*E39</f>
        <v>12139.058362296601</v>
      </c>
      <c r="J39" s="35">
        <f t="shared" si="1"/>
        <v>0</v>
      </c>
      <c r="K39" s="55">
        <f>LN(E39/$B$6)</f>
        <v>-0.16041803124919812</v>
      </c>
      <c r="L39" s="55">
        <f>($B$5-0+$B$4^2/2)*($B$3*($B$8-D39)/$B$8)</f>
        <v>3.400260234216107E-3</v>
      </c>
      <c r="M39" s="55">
        <f>$B$4*SQRT($B$3*($B$8-D39)/$B$8)</f>
        <v>6.4811422360817036E-2</v>
      </c>
      <c r="N39" s="55">
        <f t="shared" si="2"/>
        <v>-2.4226867008231263</v>
      </c>
      <c r="O39" s="35">
        <f t="shared" si="3"/>
        <v>-2.4874981231839435</v>
      </c>
      <c r="P39" s="35">
        <f t="shared" si="4"/>
        <v>7.7031034940363771E-3</v>
      </c>
      <c r="Q39" s="35">
        <f t="shared" si="4"/>
        <v>6.4322566179023637E-3</v>
      </c>
      <c r="R39" s="42">
        <f>E39*EXP(0*$B$3)*P39-$B$6*EXP(-$B$5*$B$3)*Q39</f>
        <v>8.0616373455791313E-3</v>
      </c>
      <c r="S39" s="44">
        <f t="shared" si="5"/>
        <v>806.16373455791313</v>
      </c>
      <c r="T39" s="45">
        <f>F39-S39</f>
        <v>44139.936383209446</v>
      </c>
      <c r="U39" s="28">
        <v>-7.98036075936083E-3</v>
      </c>
    </row>
    <row r="40" spans="4:21" x14ac:dyDescent="0.2">
      <c r="D40" s="13">
        <v>38</v>
      </c>
      <c r="E40" s="33">
        <v>43.226927429506745</v>
      </c>
      <c r="F40" s="20">
        <f t="shared" si="6"/>
        <v>45438.42190069917</v>
      </c>
      <c r="G40" s="38">
        <f>F40+H40*(E41-E40)+(F40-H40*E40)*(EXP($B$5*($B$3/$B$8))-1)</f>
        <v>45763.550683750145</v>
      </c>
      <c r="H40" s="51">
        <f t="shared" si="0"/>
        <v>1109.2318639712146</v>
      </c>
      <c r="I40" s="21">
        <f>F40-H40*E40</f>
        <v>-2510.2633856810207</v>
      </c>
      <c r="J40" s="35">
        <f t="shared" si="1"/>
        <v>0</v>
      </c>
      <c r="K40" s="55">
        <f>LN(E40/$B$6)</f>
        <v>-0.14555938423391307</v>
      </c>
      <c r="L40" s="55">
        <f>($B$5-0+$B$4^2/2)*($B$3*($B$8-D40)/$B$8)</f>
        <v>3.1387017546610219E-3</v>
      </c>
      <c r="M40" s="55">
        <f>$B$4*SQRT($B$3*($B$8-D40)/$B$8)</f>
        <v>6.2268800448716237E-2</v>
      </c>
      <c r="N40" s="55">
        <f t="shared" si="2"/>
        <v>-2.2871916827199499</v>
      </c>
      <c r="O40" s="35">
        <f t="shared" si="3"/>
        <v>-2.3494604831686661</v>
      </c>
      <c r="P40" s="35">
        <f t="shared" si="4"/>
        <v>1.1092318639712145E-2</v>
      </c>
      <c r="Q40" s="35">
        <f t="shared" si="4"/>
        <v>9.4003198169879919E-3</v>
      </c>
      <c r="R40" s="42">
        <f>E40*EXP(0*$B$3)*P40-$B$6*EXP(-$B$5*$B$3)*Q40</f>
        <v>1.1815076548535641E-2</v>
      </c>
      <c r="S40" s="44">
        <f t="shared" si="5"/>
        <v>1181.5076548535642</v>
      </c>
      <c r="T40" s="45">
        <f>F40-S40</f>
        <v>44256.914245845604</v>
      </c>
      <c r="U40" s="28">
        <v>-1.7654316705577527E-2</v>
      </c>
    </row>
    <row r="41" spans="4:21" x14ac:dyDescent="0.2">
      <c r="D41" s="13">
        <v>39</v>
      </c>
      <c r="E41" s="33">
        <v>43.52026539833895</v>
      </c>
      <c r="F41" s="20">
        <f t="shared" si="6"/>
        <v>45763.550683750145</v>
      </c>
      <c r="G41" s="38">
        <f>F41+H41*(E42-E41)+(F41-H41*E41)*(EXP($B$5*($B$3/$B$8))-1)</f>
        <v>47666.028835025958</v>
      </c>
      <c r="H41" s="51">
        <f t="shared" si="0"/>
        <v>1130.8574595595351</v>
      </c>
      <c r="I41" s="21">
        <f>F41-H41*E41</f>
        <v>-3451.6660839721735</v>
      </c>
      <c r="J41" s="35">
        <f t="shared" si="1"/>
        <v>0</v>
      </c>
      <c r="K41" s="55">
        <f>LN(E41/$B$6)</f>
        <v>-0.13879630459163281</v>
      </c>
      <c r="L41" s="55">
        <f>($B$5-0+$B$4^2/2)*($B$3*($B$8-D41)/$B$8)</f>
        <v>2.8771432751059367E-3</v>
      </c>
      <c r="M41" s="55">
        <f>$B$4*SQRT($B$3*($B$8-D41)/$B$8)</f>
        <v>5.9617837517070955E-2</v>
      </c>
      <c r="N41" s="55">
        <f t="shared" si="2"/>
        <v>-2.2798405137993778</v>
      </c>
      <c r="O41" s="35">
        <f t="shared" si="3"/>
        <v>-2.3394583513164489</v>
      </c>
      <c r="P41" s="35">
        <f t="shared" si="4"/>
        <v>1.1308574595595351E-2</v>
      </c>
      <c r="Q41" s="35">
        <f t="shared" si="4"/>
        <v>9.6558623242949185E-3</v>
      </c>
      <c r="R41" s="42">
        <f>E41*EXP(0*$B$3)*P41-$B$6*EXP(-$B$5*$B$3)*Q41</f>
        <v>1.1766992175228086E-2</v>
      </c>
      <c r="S41" s="44">
        <f t="shared" si="5"/>
        <v>1176.6992175228086</v>
      </c>
      <c r="T41" s="45">
        <f>F41-S41</f>
        <v>44586.851466227337</v>
      </c>
      <c r="U41" s="28">
        <v>4.1013123109745692E-3</v>
      </c>
    </row>
    <row r="42" spans="4:21" x14ac:dyDescent="0.2">
      <c r="D42" s="13">
        <v>40</v>
      </c>
      <c r="E42" s="33">
        <v>45.202903045601992</v>
      </c>
      <c r="F42" s="20">
        <f t="shared" si="6"/>
        <v>47666.028835025958</v>
      </c>
      <c r="G42" s="38">
        <f>F42+H42*(E43-E42)+(F42-H42*E42)*(EXP($B$5*($B$3/$B$8))-1)</f>
        <v>51468.390760626004</v>
      </c>
      <c r="H42" s="51">
        <f t="shared" si="0"/>
        <v>4196.1395831277814</v>
      </c>
      <c r="I42" s="21">
        <f>F42-H42*E42</f>
        <v>-142011.6619069119</v>
      </c>
      <c r="J42" s="35">
        <f t="shared" si="1"/>
        <v>0</v>
      </c>
      <c r="K42" s="55">
        <f>LN(E42/$B$6)</f>
        <v>-0.1008616939797945</v>
      </c>
      <c r="L42" s="55">
        <f>($B$5-0+$B$4^2/2)*($B$3*($B$8-D42)/$B$8)</f>
        <v>2.6155847955508515E-3</v>
      </c>
      <c r="M42" s="55">
        <f>$B$4*SQRT($B$3*($B$8-D42)/$B$8)</f>
        <v>5.6843377724249487E-2</v>
      </c>
      <c r="N42" s="55">
        <f t="shared" si="2"/>
        <v>-1.7283650816959049</v>
      </c>
      <c r="O42" s="35">
        <f t="shared" si="3"/>
        <v>-1.7852084594201543</v>
      </c>
      <c r="P42" s="35">
        <f t="shared" si="4"/>
        <v>4.1961395831277816E-2</v>
      </c>
      <c r="Q42" s="35">
        <f t="shared" si="4"/>
        <v>3.7113755167007663E-2</v>
      </c>
      <c r="R42" s="42">
        <f>E42*EXP(0*$B$3)*P42-$B$6*EXP(-$B$5*$B$3)*Q42</f>
        <v>5.0344430375652838E-2</v>
      </c>
      <c r="S42" s="44">
        <f t="shared" si="5"/>
        <v>5034.4430375652837</v>
      </c>
      <c r="T42" s="45">
        <f>F42-S42</f>
        <v>42631.585797460677</v>
      </c>
      <c r="U42" s="28">
        <v>6.9139623379117473E-3</v>
      </c>
    </row>
    <row r="43" spans="4:21" x14ac:dyDescent="0.2">
      <c r="D43" s="13">
        <v>41</v>
      </c>
      <c r="E43" s="33">
        <v>46.112444715097141</v>
      </c>
      <c r="F43" s="20">
        <f t="shared" si="6"/>
        <v>51468.390760626004</v>
      </c>
      <c r="G43" s="38">
        <f>F43+H43*(E44-E43)+(F43-H43*E43)*(EXP($B$5*($B$3/$B$8))-1)</f>
        <v>52362.980899243485</v>
      </c>
      <c r="H43" s="51">
        <f t="shared" si="0"/>
        <v>7251.8772967544455</v>
      </c>
      <c r="I43" s="21">
        <f>F43-H43*E43</f>
        <v>-282933.40016663144</v>
      </c>
      <c r="J43" s="35">
        <f t="shared" si="1"/>
        <v>0</v>
      </c>
      <c r="K43" s="55">
        <f>LN(E43/$B$6)</f>
        <v>-8.0940141419659467E-2</v>
      </c>
      <c r="L43" s="55">
        <f>($B$5-0+$B$4^2/2)*($B$3*($B$8-D43)/$B$8)</f>
        <v>2.3540263159957664E-3</v>
      </c>
      <c r="M43" s="55">
        <f>$B$4*SQRT($B$3*($B$8-D43)/$B$8)</f>
        <v>5.3926363051772112E-2</v>
      </c>
      <c r="N43" s="55">
        <f t="shared" si="2"/>
        <v>-1.4572856513282184</v>
      </c>
      <c r="O43" s="35">
        <f t="shared" si="3"/>
        <v>-1.5112120143799905</v>
      </c>
      <c r="P43" s="35">
        <f t="shared" si="4"/>
        <v>7.2518772967544456E-2</v>
      </c>
      <c r="Q43" s="35">
        <f t="shared" si="4"/>
        <v>6.5367221169282119E-2</v>
      </c>
      <c r="R43" s="42">
        <f>E43*EXP(0*$B$3)*P43-$B$6*EXP(-$B$5*$B$3)*Q43</f>
        <v>9.1957869593385144E-2</v>
      </c>
      <c r="S43" s="44">
        <f t="shared" si="5"/>
        <v>9195.7869593385149</v>
      </c>
      <c r="T43" s="45">
        <f>F43-S43</f>
        <v>42272.603801287492</v>
      </c>
      <c r="U43" s="28">
        <v>-2.3095672477087364E-2</v>
      </c>
    </row>
    <row r="44" spans="4:21" x14ac:dyDescent="0.2">
      <c r="D44" s="13">
        <v>42</v>
      </c>
      <c r="E44" s="33">
        <v>46.239706230368689</v>
      </c>
      <c r="F44" s="20">
        <f t="shared" si="6"/>
        <v>52362.980899243485</v>
      </c>
      <c r="G44" s="38">
        <f>F44+H44*(E45-E44)+(F44-H44*E44)*(EXP($B$5*($B$3/$B$8))-1)</f>
        <v>54091.623400092663</v>
      </c>
      <c r="H44" s="51">
        <f t="shared" si="0"/>
        <v>6724.5776210690683</v>
      </c>
      <c r="I44" s="21">
        <f>F44-H44*E44</f>
        <v>-258579.51282230177</v>
      </c>
      <c r="J44" s="35">
        <f t="shared" si="1"/>
        <v>0</v>
      </c>
      <c r="K44" s="55">
        <f>LN(E44/$B$6)</f>
        <v>-7.818413423367146E-2</v>
      </c>
      <c r="L44" s="55">
        <f>($B$5-0+$B$4^2/2)*($B$3*($B$8-D44)/$B$8)</f>
        <v>2.0924678364406812E-3</v>
      </c>
      <c r="M44" s="55">
        <f>$B$4*SQRT($B$3*($B$8-D44)/$B$8)</f>
        <v>5.0842262664847662E-2</v>
      </c>
      <c r="N44" s="55">
        <f t="shared" si="2"/>
        <v>-1.4966223454457024</v>
      </c>
      <c r="O44" s="35">
        <f t="shared" si="3"/>
        <v>-1.5474646081105501</v>
      </c>
      <c r="P44" s="35">
        <f t="shared" si="4"/>
        <v>6.724577621069068E-2</v>
      </c>
      <c r="Q44" s="35">
        <f>_xlfn.NORM.DIST(O44,0,1,TRUE)</f>
        <v>6.0875626174648728E-2</v>
      </c>
      <c r="R44" s="42">
        <f>E44*EXP(0*$B$3)*P44-$B$6*EXP(-$B$5*$B$3)*Q44</f>
        <v>8.0824551093243713E-2</v>
      </c>
      <c r="S44" s="44">
        <f t="shared" si="5"/>
        <v>8082.4551093243717</v>
      </c>
      <c r="T44" s="45">
        <f>F44-S44</f>
        <v>44280.525789919113</v>
      </c>
      <c r="U44" s="28">
        <v>-3.2933973104773751E-2</v>
      </c>
    </row>
    <row r="45" spans="4:21" x14ac:dyDescent="0.2">
      <c r="D45" s="13">
        <v>43</v>
      </c>
      <c r="E45" s="33">
        <v>46.500615070141016</v>
      </c>
      <c r="F45" s="20">
        <f t="shared" si="6"/>
        <v>54091.623400092663</v>
      </c>
      <c r="G45" s="38">
        <f>F45+H45*(E46-E45)+(F45-H45*E45)*(EXP($B$5*($B$3/$B$8))-1)</f>
        <v>48155.276673417975</v>
      </c>
      <c r="H45" s="51">
        <f t="shared" si="0"/>
        <v>6848.8123412728128</v>
      </c>
      <c r="I45" s="21">
        <f>F45-H45*E45</f>
        <v>-264382.36296906567</v>
      </c>
      <c r="J45" s="35">
        <f t="shared" si="1"/>
        <v>0</v>
      </c>
      <c r="K45" s="55">
        <f>LN(E45/$B$6)</f>
        <v>-7.2557465607455032E-2</v>
      </c>
      <c r="L45" s="55">
        <f>($B$5-0+$B$4^2/2)*($B$3*($B$8-D45)/$B$8)</f>
        <v>1.8309093568855963E-3</v>
      </c>
      <c r="M45" s="55">
        <f>$B$4*SQRT($B$3*($B$8-D45)/$B$8)</f>
        <v>4.755858191505706E-2</v>
      </c>
      <c r="N45" s="55">
        <f t="shared" si="2"/>
        <v>-1.4871460292254297</v>
      </c>
      <c r="O45" s="35">
        <f t="shared" si="3"/>
        <v>-1.5347046111404867</v>
      </c>
      <c r="P45" s="35">
        <f t="shared" si="4"/>
        <v>6.8488123412728127E-2</v>
      </c>
      <c r="Q45" s="35">
        <f t="shared" si="4"/>
        <v>6.2428201337634416E-2</v>
      </c>
      <c r="R45" s="42">
        <f>E45*EXP(0*$B$3)*P45-$B$6*EXP(-$B$5*$B$3)*Q45</f>
        <v>7.8897894466605667E-2</v>
      </c>
      <c r="S45" s="44">
        <f t="shared" si="5"/>
        <v>7889.7894466605667</v>
      </c>
      <c r="T45" s="45">
        <f>F45-S45</f>
        <v>46201.833953432098</v>
      </c>
      <c r="U45" s="28">
        <v>7.1505764840803379E-3</v>
      </c>
    </row>
    <row r="46" spans="4:21" x14ac:dyDescent="0.2">
      <c r="D46" s="13">
        <v>44</v>
      </c>
      <c r="E46" s="33">
        <v>45.637705287548904</v>
      </c>
      <c r="F46" s="20">
        <f t="shared" si="6"/>
        <v>48155.276673417975</v>
      </c>
      <c r="G46" s="38">
        <f>F46+H46*(E47-E46)+(F46-H46*E46)*(EXP($B$5*($B$3/$B$8))-1)</f>
        <v>50777.182871803256</v>
      </c>
      <c r="H46" s="51">
        <f t="shared" si="0"/>
        <v>2079.2165121727608</v>
      </c>
      <c r="I46" s="21">
        <f>F46-H46*E46</f>
        <v>-46735.393738127823</v>
      </c>
      <c r="J46" s="35">
        <f t="shared" si="1"/>
        <v>0</v>
      </c>
      <c r="K46" s="55">
        <f>LN(E46/$B$6)</f>
        <v>-9.12887602357704E-2</v>
      </c>
      <c r="L46" s="55">
        <f>($B$5-0+$B$4^2/2)*($B$3*($B$8-D46)/$B$8)</f>
        <v>1.5693508773305109E-3</v>
      </c>
      <c r="M46" s="55">
        <f>$B$4*SQRT($B$3*($B$8-D46)/$B$8)</f>
        <v>4.4030691053639187E-2</v>
      </c>
      <c r="N46" s="55">
        <f t="shared" si="2"/>
        <v>-2.0376561714450876</v>
      </c>
      <c r="O46" s="35">
        <f t="shared" si="3"/>
        <v>-2.0816868624987266</v>
      </c>
      <c r="P46" s="35">
        <f t="shared" si="4"/>
        <v>2.0792165121727609E-2</v>
      </c>
      <c r="Q46" s="35">
        <f t="shared" si="4"/>
        <v>1.8685540701069342E-2</v>
      </c>
      <c r="R46" s="42">
        <f>E46*EXP(0*$B$3)*P46-$B$6*EXP(-$B$5*$B$3)*Q46</f>
        <v>1.9289395214119098E-2</v>
      </c>
      <c r="S46" s="44">
        <f t="shared" si="5"/>
        <v>1928.9395214119099</v>
      </c>
      <c r="T46" s="45">
        <f>F46-S46</f>
        <v>46226.337152006068</v>
      </c>
      <c r="U46" s="28">
        <v>2.0845291252531463E-2</v>
      </c>
    </row>
    <row r="47" spans="4:21" x14ac:dyDescent="0.2">
      <c r="D47" s="13">
        <v>45</v>
      </c>
      <c r="E47" s="33">
        <v>46.900959958751521</v>
      </c>
      <c r="F47" s="20">
        <f t="shared" si="6"/>
        <v>50777.182871803256</v>
      </c>
      <c r="G47" s="38">
        <f>F47+H47*(E48-E47)+(F47-H47*E47)*(EXP($B$5*($B$3/$B$8))-1)</f>
        <v>47943.764981855194</v>
      </c>
      <c r="H47" s="51">
        <f t="shared" si="0"/>
        <v>5945.6696885990596</v>
      </c>
      <c r="I47" s="21">
        <f>F47-H47*E47</f>
        <v>-228080.43312114387</v>
      </c>
      <c r="J47" s="35">
        <f t="shared" si="1"/>
        <v>0</v>
      </c>
      <c r="K47" s="55">
        <f>LN(E47/$B$6)</f>
        <v>-6.3984861981726052E-2</v>
      </c>
      <c r="L47" s="55">
        <f>($B$5-0+$B$4^2/2)*($B$3*($B$8-D47)/$B$8)</f>
        <v>1.3077923977754258E-3</v>
      </c>
      <c r="M47" s="55">
        <f>$B$4*SQRT($B$3*($B$8-D47)/$B$8)</f>
        <v>4.0194337854365152E-2</v>
      </c>
      <c r="N47" s="55">
        <f t="shared" si="2"/>
        <v>-1.5593507177813559</v>
      </c>
      <c r="O47" s="35">
        <f t="shared" si="3"/>
        <v>-1.5995450556357211</v>
      </c>
      <c r="P47" s="35">
        <f t="shared" si="4"/>
        <v>5.9456696885990597E-2</v>
      </c>
      <c r="Q47" s="35">
        <f t="shared" si="4"/>
        <v>5.4849772877108273E-2</v>
      </c>
      <c r="R47" s="42">
        <f>E47*EXP(0*$B$3)*P47-$B$6*EXP(-$B$5*$B$3)*Q47</f>
        <v>5.976573524911899E-2</v>
      </c>
      <c r="S47" s="44">
        <f t="shared" si="5"/>
        <v>5976.5735249118989</v>
      </c>
      <c r="T47" s="45">
        <f>F47-S47</f>
        <v>44800.60934689136</v>
      </c>
      <c r="U47" s="28">
        <v>7.5314231179725534E-3</v>
      </c>
    </row>
    <row r="48" spans="4:21" x14ac:dyDescent="0.2">
      <c r="D48" s="13">
        <v>46</v>
      </c>
      <c r="E48" s="33">
        <v>46.428244713304039</v>
      </c>
      <c r="F48" s="20">
        <f t="shared" si="6"/>
        <v>47943.764981855194</v>
      </c>
      <c r="G48" s="38">
        <f>F48+H48*(E49-E48)+(F48-H48*E48)*(EXP($B$5*($B$3/$B$8))-1)</f>
        <v>48455.873276554667</v>
      </c>
      <c r="H48" s="51">
        <f t="shared" si="0"/>
        <v>2105.3566860959991</v>
      </c>
      <c r="I48" s="21">
        <f>F48-H48*E48</f>
        <v>-49804.25044900069</v>
      </c>
      <c r="J48" s="35">
        <f t="shared" si="1"/>
        <v>0</v>
      </c>
      <c r="K48" s="55">
        <f>LN(E48/$B$6)</f>
        <v>-7.4115009122701969E-2</v>
      </c>
      <c r="L48" s="55">
        <f>($B$5-0+$B$4^2/2)*($B$3*($B$8-D48)/$B$8)</f>
        <v>1.0462339182203406E-3</v>
      </c>
      <c r="M48" s="55">
        <f>$B$4*SQRT($B$3*($B$8-D48)/$B$8)</f>
        <v>3.5950908701181408E-2</v>
      </c>
      <c r="N48" s="55">
        <f t="shared" si="2"/>
        <v>-2.0324597581612855</v>
      </c>
      <c r="O48" s="35">
        <f t="shared" si="3"/>
        <v>-2.0684106668624671</v>
      </c>
      <c r="P48" s="35">
        <f t="shared" si="4"/>
        <v>2.105356686095999E-2</v>
      </c>
      <c r="Q48" s="35">
        <f t="shared" si="4"/>
        <v>1.9300711508885165E-2</v>
      </c>
      <c r="R48" s="42">
        <f>E48*EXP(0*$B$3)*P48-$B$6*EXP(-$B$5*$B$3)*Q48</f>
        <v>1.7257713876630443E-2</v>
      </c>
      <c r="S48" s="44">
        <f t="shared" si="5"/>
        <v>1725.7713876630444</v>
      </c>
      <c r="T48" s="45">
        <f>F48-S48</f>
        <v>46217.99359419215</v>
      </c>
      <c r="U48" s="28">
        <v>-4.1406434764863454E-3</v>
      </c>
    </row>
    <row r="49" spans="4:21" x14ac:dyDescent="0.2">
      <c r="D49" s="13">
        <v>47</v>
      </c>
      <c r="E49" s="33">
        <v>46.673851062189641</v>
      </c>
      <c r="F49" s="20">
        <f t="shared" si="6"/>
        <v>48455.873276554667</v>
      </c>
      <c r="G49" s="38">
        <f>F49+H49*(E50-E49)+(F49-H49*E49)*(EXP($B$5*($B$3/$B$8))-1)</f>
        <v>48797.91713447556</v>
      </c>
      <c r="H49" s="51">
        <f t="shared" si="0"/>
        <v>1441.4315755175469</v>
      </c>
      <c r="I49" s="21">
        <f>F49-H49*E49</f>
        <v>-18821.289395488675</v>
      </c>
      <c r="J49" s="35">
        <f t="shared" si="1"/>
        <v>0</v>
      </c>
      <c r="K49" s="55">
        <f>LN(E49/$B$6)</f>
        <v>-6.8838932003606551E-2</v>
      </c>
      <c r="L49" s="55">
        <f>($B$5-0+$B$4^2/2)*($B$3*($B$8-D49)/$B$8)</f>
        <v>7.8467543866525546E-4</v>
      </c>
      <c r="M49" s="55">
        <f>$B$4*SQRT($B$3*($B$8-D49)/$B$8)</f>
        <v>3.1134400224358118E-2</v>
      </c>
      <c r="N49" s="55">
        <f t="shared" si="2"/>
        <v>-2.1858219870797058</v>
      </c>
      <c r="O49" s="35">
        <f t="shared" si="3"/>
        <v>-2.2169563873040641</v>
      </c>
      <c r="P49" s="35">
        <f t="shared" si="4"/>
        <v>1.4414315755175469E-2</v>
      </c>
      <c r="Q49" s="35">
        <f t="shared" si="4"/>
        <v>1.3313035970391371E-2</v>
      </c>
      <c r="R49" s="42">
        <f>E49*EXP(0*$B$3)*P49-$B$6*EXP(-$B$5*$B$3)*Q49</f>
        <v>1.0439780396409692E-2</v>
      </c>
      <c r="S49" s="44">
        <f t="shared" si="5"/>
        <v>1043.9780396409692</v>
      </c>
      <c r="T49" s="45">
        <f>F49-S49</f>
        <v>47411.895236913697</v>
      </c>
      <c r="U49" s="28">
        <v>-1.8975155454743455E-2</v>
      </c>
    </row>
    <row r="50" spans="4:21" x14ac:dyDescent="0.2">
      <c r="D50" s="13">
        <v>48</v>
      </c>
      <c r="E50" s="33">
        <v>46.912451413959054</v>
      </c>
      <c r="F50" s="20">
        <f t="shared" si="6"/>
        <v>48797.91713447556</v>
      </c>
      <c r="G50" s="38">
        <f>F50+H50*(E51-E50)+(F50-H50*E50)*(EXP($B$5*($B$3/$B$8))-1)</f>
        <v>49267.233170209431</v>
      </c>
      <c r="H50" s="51">
        <f t="shared" si="0"/>
        <v>644.52552381466739</v>
      </c>
      <c r="I50" s="21">
        <f>F50-H50*E50</f>
        <v>18561.644813463467</v>
      </c>
      <c r="J50" s="35">
        <f t="shared" si="1"/>
        <v>0</v>
      </c>
      <c r="K50" s="55">
        <f>LN(E50/$B$6)</f>
        <v>-6.373987664121103E-2</v>
      </c>
      <c r="L50" s="55">
        <f>($B$5-0+$B$4^2/2)*($B$3*($B$8-D50)/$B$8)</f>
        <v>5.2311695911017031E-4</v>
      </c>
      <c r="M50" s="55">
        <f>$B$4*SQRT($B$3*($B$8-D50)/$B$8)</f>
        <v>2.5421131332423831E-2</v>
      </c>
      <c r="N50" s="55">
        <f t="shared" si="2"/>
        <v>-2.4867799491468707</v>
      </c>
      <c r="O50" s="35">
        <f t="shared" si="3"/>
        <v>-2.5122010804792945</v>
      </c>
      <c r="P50" s="35">
        <f t="shared" si="4"/>
        <v>6.4452552381466738E-3</v>
      </c>
      <c r="Q50" s="35">
        <f t="shared" si="4"/>
        <v>5.9990351125452611E-3</v>
      </c>
      <c r="R50" s="42">
        <f>E50*EXP(0*$B$3)*P50-$B$6*EXP(-$B$5*$B$3)*Q50</f>
        <v>3.9069832052402997E-3</v>
      </c>
      <c r="S50" s="44">
        <f t="shared" si="5"/>
        <v>390.69832052402995</v>
      </c>
      <c r="T50" s="45">
        <f>F50-S50</f>
        <v>48407.218813951527</v>
      </c>
      <c r="U50" s="28">
        <v>-3.6526425363974291E-4</v>
      </c>
    </row>
    <row r="51" spans="4:21" x14ac:dyDescent="0.2">
      <c r="D51" s="13">
        <v>49</v>
      </c>
      <c r="E51" s="33">
        <v>47.637728786489639</v>
      </c>
      <c r="F51" s="20">
        <f t="shared" si="6"/>
        <v>49267.233170209431</v>
      </c>
      <c r="G51" s="38">
        <f>F51+H51*(E52-E51)+(F51-H51*E51)*(EXP($B$5*($B$3/$B$8))-1)</f>
        <v>49482.012315149324</v>
      </c>
      <c r="H51" s="51">
        <f t="shared" si="0"/>
        <v>370.43227142969965</v>
      </c>
      <c r="I51" s="21">
        <f>F51-H51*E51</f>
        <v>31620.681090078084</v>
      </c>
      <c r="J51" s="35">
        <f t="shared" si="1"/>
        <v>0</v>
      </c>
      <c r="K51" s="55">
        <f>LN(E51/$B$6)</f>
        <v>-4.8397936584446605E-2</v>
      </c>
      <c r="L51" s="55">
        <f>($B$5-0+$B$4^2/2)*($B$3*($B$8-D51)/$B$8)</f>
        <v>2.6155847955508515E-4</v>
      </c>
      <c r="M51" s="55">
        <f>$B$4*SQRT($B$3*($B$8-D51)/$B$8)</f>
        <v>1.7975454350590704E-2</v>
      </c>
      <c r="N51" s="55">
        <f t="shared" si="2"/>
        <v>-2.6778949319470011</v>
      </c>
      <c r="O51" s="35">
        <f t="shared" si="3"/>
        <v>-2.6958703862975919</v>
      </c>
      <c r="P51" s="35">
        <f t="shared" si="4"/>
        <v>3.7043227142969965E-3</v>
      </c>
      <c r="Q51" s="35">
        <f t="shared" si="4"/>
        <v>3.5102489251255548E-3</v>
      </c>
      <c r="R51" s="42">
        <f>E51*EXP(0*$B$3)*P51-$B$6*EXP(-$B$5*$B$3)*Q51</f>
        <v>1.8284465226821311E-3</v>
      </c>
      <c r="S51" s="44">
        <f t="shared" si="5"/>
        <v>182.84465226821311</v>
      </c>
      <c r="T51" s="45">
        <f>F51-S51</f>
        <v>49084.388517941217</v>
      </c>
      <c r="U51" s="28">
        <v>4.0794050164213273E-2</v>
      </c>
    </row>
    <row r="52" spans="4:21" x14ac:dyDescent="0.2">
      <c r="D52" s="13">
        <v>50</v>
      </c>
      <c r="E52" s="33">
        <v>48.20899898901672</v>
      </c>
      <c r="F52" s="20">
        <f t="shared" si="6"/>
        <v>49482.012315149324</v>
      </c>
      <c r="G52" s="25"/>
      <c r="H52" s="51" t="e">
        <f t="shared" si="0"/>
        <v>#DIV/0!</v>
      </c>
      <c r="I52" s="27"/>
      <c r="J52" s="35">
        <f t="shared" si="1"/>
        <v>0</v>
      </c>
      <c r="K52" s="55">
        <f>LN(E52/$B$6)</f>
        <v>-3.647730078111288E-2</v>
      </c>
      <c r="L52" s="55">
        <f>($B$5-0+$B$4^2/2)*($B$3*($B$8-D52)/$B$8)</f>
        <v>0</v>
      </c>
      <c r="M52" s="55">
        <f>$B$4*SQRT($B$3*($B$8-D52)/$B$8)</f>
        <v>0</v>
      </c>
      <c r="N52" s="55" t="e">
        <f t="shared" si="2"/>
        <v>#DIV/0!</v>
      </c>
      <c r="O52" s="35" t="e">
        <f t="shared" ref="O52:O101" si="7">N52-$B$4*SQRT($B$3)</f>
        <v>#DIV/0!</v>
      </c>
      <c r="P52" s="35" t="e">
        <f t="shared" si="4"/>
        <v>#DIV/0!</v>
      </c>
      <c r="Q52" s="35" t="e">
        <f t="shared" si="4"/>
        <v>#DIV/0!</v>
      </c>
      <c r="R52" s="42" t="e">
        <f>E52*EXP(0*$B$3)*P52-$B$6*EXP(-$B$5*$B$3)*Q52</f>
        <v>#DIV/0!</v>
      </c>
      <c r="S52" s="44" t="e">
        <f t="shared" si="5"/>
        <v>#DIV/0!</v>
      </c>
      <c r="T52" s="45" t="e">
        <f>F52-S52</f>
        <v>#DIV/0!</v>
      </c>
      <c r="U52" s="28">
        <v>1.5504318547883592E-2</v>
      </c>
    </row>
    <row r="53" spans="4:21" x14ac:dyDescent="0.2">
      <c r="D53" s="13"/>
      <c r="E53" s="27"/>
      <c r="F53" s="37"/>
      <c r="G53" s="37"/>
      <c r="H53" s="53"/>
      <c r="I53" s="27"/>
      <c r="J53" s="40">
        <f>F52-J52</f>
        <v>49482.012315149324</v>
      </c>
      <c r="R53" s="42"/>
      <c r="U53" s="36"/>
    </row>
    <row r="54" spans="4:21" x14ac:dyDescent="0.2">
      <c r="R54" s="35"/>
    </row>
    <row r="55" spans="4:21" x14ac:dyDescent="0.2">
      <c r="R55" s="35"/>
    </row>
    <row r="56" spans="4:21" x14ac:dyDescent="0.2">
      <c r="R56" s="35"/>
    </row>
  </sheetData>
  <mergeCells count="1">
    <mergeCell ref="A1:B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C5CF-EE96-1844-B2E6-74BCC7F46D19}">
  <dimension ref="A1:W56"/>
  <sheetViews>
    <sheetView showGridLines="0" workbookViewId="0">
      <pane ySplit="11" topLeftCell="A16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20.83203125" bestFit="1" customWidth="1"/>
    <col min="2" max="2" width="14.5" customWidth="1"/>
    <col min="5" max="5" width="11" bestFit="1" customWidth="1"/>
    <col min="6" max="6" width="14.5" bestFit="1" customWidth="1"/>
    <col min="7" max="7" width="14.5" customWidth="1"/>
    <col min="8" max="8" width="12.5" style="54" customWidth="1"/>
    <col min="9" max="9" width="20.33203125" customWidth="1"/>
    <col min="10" max="10" width="11.83203125" customWidth="1"/>
    <col min="11" max="11" width="9.6640625" customWidth="1"/>
    <col min="12" max="14" width="13" customWidth="1"/>
    <col min="15" max="17" width="9.6640625" customWidth="1"/>
    <col min="18" max="18" width="10.5" customWidth="1"/>
    <col min="19" max="19" width="19.6640625" customWidth="1"/>
    <col min="20" max="20" width="9.1640625" bestFit="1" customWidth="1"/>
    <col min="22" max="22" width="18.5" bestFit="1" customWidth="1"/>
    <col min="23" max="23" width="18" bestFit="1" customWidth="1"/>
  </cols>
  <sheetData>
    <row r="1" spans="1:23" ht="16" thickBot="1" x14ac:dyDescent="0.25">
      <c r="A1" s="47" t="s">
        <v>5</v>
      </c>
      <c r="B1" s="48"/>
      <c r="D1" s="14" t="s">
        <v>10</v>
      </c>
      <c r="E1" s="15" t="s">
        <v>21</v>
      </c>
      <c r="F1" s="15" t="s">
        <v>12</v>
      </c>
      <c r="G1" s="15" t="s">
        <v>41</v>
      </c>
      <c r="H1" s="50" t="s">
        <v>40</v>
      </c>
      <c r="I1" s="16" t="s">
        <v>9</v>
      </c>
      <c r="J1" s="34" t="s">
        <v>31</v>
      </c>
      <c r="K1" s="34" t="s">
        <v>42</v>
      </c>
      <c r="L1" s="34" t="s">
        <v>44</v>
      </c>
      <c r="M1" s="34" t="s">
        <v>43</v>
      </c>
      <c r="N1" s="34" t="s">
        <v>38</v>
      </c>
      <c r="O1" s="34" t="s">
        <v>34</v>
      </c>
      <c r="P1" s="34" t="s">
        <v>35</v>
      </c>
      <c r="Q1" s="34" t="s">
        <v>36</v>
      </c>
      <c r="R1" s="34" t="s">
        <v>33</v>
      </c>
      <c r="S1" s="34" t="s">
        <v>37</v>
      </c>
      <c r="T1" s="34" t="s">
        <v>39</v>
      </c>
      <c r="V1" s="14" t="s">
        <v>19</v>
      </c>
      <c r="W1" s="29" t="s">
        <v>18</v>
      </c>
    </row>
    <row r="2" spans="1:23" ht="16" thickBot="1" x14ac:dyDescent="0.25">
      <c r="A2" s="1" t="s">
        <v>0</v>
      </c>
      <c r="B2" s="2">
        <v>50</v>
      </c>
      <c r="D2" s="13">
        <v>0</v>
      </c>
      <c r="E2" s="32">
        <v>50</v>
      </c>
      <c r="F2" s="38">
        <v>310815.121620644</v>
      </c>
      <c r="G2" s="38">
        <f>F2+H2*(E3-E2)+(F2-H2*E2)*(EXP($B$5*($B$3/$B$8))-1)</f>
        <v>265885.71265332901</v>
      </c>
      <c r="H2" s="51">
        <f>EXP(0*$B$3)*P2*$B$7</f>
        <v>54313.435898599892</v>
      </c>
      <c r="I2" s="21">
        <f>F2-H2*E2</f>
        <v>-2404856.6733093509</v>
      </c>
      <c r="J2" s="35">
        <f>MAX(E2-$B$6,0)</f>
        <v>0</v>
      </c>
      <c r="K2" s="55">
        <f>LN(E2/$B$6)</f>
        <v>0</v>
      </c>
      <c r="L2" s="55">
        <f>($B$5-0+$B$4^2/2)*($B$3*($B$8-D2)/$B$8)</f>
        <v>1.6250000000000001E-2</v>
      </c>
      <c r="M2" s="55">
        <f>$B$4*SQRT($B$3*($B$8-D2)/$B$8)</f>
        <v>0.15</v>
      </c>
      <c r="N2" s="55">
        <f>(K2+L2)/M2</f>
        <v>0.10833333333333334</v>
      </c>
      <c r="O2" s="35">
        <f>N2-$B$4*SQRT($B$3)</f>
        <v>-4.1666666666666657E-2</v>
      </c>
      <c r="P2" s="35">
        <f>_xlfn.NORM.DIST(N2,0,1,TRUE)</f>
        <v>0.54313435898599893</v>
      </c>
      <c r="Q2" s="35">
        <f>_xlfn.NORM.DIST(O2,0,1,TRUE)</f>
        <v>0.48338221350963662</v>
      </c>
      <c r="R2" s="42">
        <f>E2*EXP(0*$B$3)*P2-$B$6*EXP(-$B$5*$B$3)*Q2</f>
        <v>3.1081512162064442</v>
      </c>
      <c r="S2" s="35">
        <f>R2*$B$7</f>
        <v>310815.12162064441</v>
      </c>
      <c r="T2" s="43">
        <f>F2-S2</f>
        <v>0</v>
      </c>
      <c r="U2" s="14" t="s">
        <v>17</v>
      </c>
      <c r="V2" s="30">
        <v>0.33794342711050401</v>
      </c>
      <c r="W2" s="31">
        <v>0.24901388231924659</v>
      </c>
    </row>
    <row r="3" spans="1:23" x14ac:dyDescent="0.2">
      <c r="A3" s="3" t="s">
        <v>1</v>
      </c>
      <c r="B3" s="4">
        <v>0.25</v>
      </c>
      <c r="D3" s="13">
        <v>1</v>
      </c>
      <c r="E3" s="32">
        <v>49.177203383731211</v>
      </c>
      <c r="F3" s="20">
        <f>G2</f>
        <v>265885.71265332901</v>
      </c>
      <c r="G3" s="38">
        <f>F3+H3*(E4-E3)+(F3-H3*E3)*(EXP($B$5*($B$3/$B$8))-1)</f>
        <v>297595.9366546229</v>
      </c>
      <c r="H3" s="51">
        <f t="shared" ref="H3:H52" si="0">EXP(0*$B$3)*P3*$B$7</f>
        <v>49820.578869297708</v>
      </c>
      <c r="I3" s="21">
        <f>F3-H3*E3</f>
        <v>-2184151.0270973458</v>
      </c>
      <c r="J3" s="35">
        <f>MAX(E3-$B$6,0)</f>
        <v>0</v>
      </c>
      <c r="K3" s="55">
        <f>LN(E3/$B$6)</f>
        <v>-1.6592835166867954E-2</v>
      </c>
      <c r="L3" s="55">
        <f>($B$5-0+$B$4^2/2)*($B$3*($B$8-D3)/$B$8)</f>
        <v>1.5925000000000002E-2</v>
      </c>
      <c r="M3" s="55">
        <f>$B$4*SQRT($B$3*($B$8-D3)/$B$8)</f>
        <v>0.14849242404917498</v>
      </c>
      <c r="N3" s="55">
        <f t="shared" ref="N3:N52" si="1">(K3+L3)/M3</f>
        <v>-4.4974359543540803E-3</v>
      </c>
      <c r="O3" s="35">
        <f t="shared" ref="O3:O52" si="2">N3-$B$4*SQRT($B$3)</f>
        <v>-0.15449743595435408</v>
      </c>
      <c r="P3" s="35">
        <f t="shared" ref="P3:Q52" si="3">_xlfn.NORM.DIST(N3,0,1,TRUE)</f>
        <v>0.4982057886929771</v>
      </c>
      <c r="Q3" s="35">
        <f>_xlfn.NORM.DIST(O3,0,1,TRUE)</f>
        <v>0.43860876637995178</v>
      </c>
      <c r="R3" s="42">
        <f>E3*EXP(0*$B$3)*P3-$B$6*EXP(-$B$5*$B$3)*Q3</f>
        <v>2.6793075959387558</v>
      </c>
      <c r="S3" s="44">
        <f t="shared" ref="S3:S52" si="4">R3*$B$7</f>
        <v>267930.75959387555</v>
      </c>
      <c r="T3" s="45">
        <f>F3-S3</f>
        <v>-2045.046940546541</v>
      </c>
      <c r="U3" s="28">
        <v>-9.9043634012489605E-3</v>
      </c>
    </row>
    <row r="4" spans="1:23" x14ac:dyDescent="0.2">
      <c r="A4" s="3" t="s">
        <v>2</v>
      </c>
      <c r="B4" s="5">
        <v>0.3</v>
      </c>
      <c r="D4" s="13">
        <v>2</v>
      </c>
      <c r="E4" s="32">
        <v>49.818076106404433</v>
      </c>
      <c r="F4" s="20">
        <f t="shared" ref="F4:F52" si="5">G3</f>
        <v>297595.9366546229</v>
      </c>
      <c r="G4" s="38">
        <f>F4+H4*(E5-E4)+(F4-H4*E4)*(EXP($B$5*($B$3/$B$8))-1)</f>
        <v>369821.0300762775</v>
      </c>
      <c r="H4" s="51">
        <f t="shared" si="0"/>
        <v>53241.529217226358</v>
      </c>
      <c r="I4" s="21">
        <f>F4-H4*E4</f>
        <v>-2354794.6179105155</v>
      </c>
      <c r="J4" s="35">
        <f>MAX(E4-$B$6,0)</f>
        <v>0</v>
      </c>
      <c r="K4" s="55">
        <f>LN(E4/$B$6)</f>
        <v>-3.6451132324881994E-3</v>
      </c>
      <c r="L4" s="55">
        <f>($B$5-0+$B$4^2/2)*($B$3*($B$8-D4)/$B$8)</f>
        <v>1.5599999999999999E-2</v>
      </c>
      <c r="M4" s="55">
        <f>$B$4*SQRT($B$3*($B$8-D4)/$B$8)</f>
        <v>0.14696938456699069</v>
      </c>
      <c r="N4" s="55">
        <f t="shared" si="1"/>
        <v>8.1342701425429167E-2</v>
      </c>
      <c r="O4" s="35">
        <f t="shared" si="2"/>
        <v>-6.8657298574570827E-2</v>
      </c>
      <c r="P4" s="35">
        <f t="shared" si="3"/>
        <v>0.53241529217226358</v>
      </c>
      <c r="Q4" s="35">
        <f t="shared" si="3"/>
        <v>0.47263120437820977</v>
      </c>
      <c r="R4" s="42">
        <f>E4*EXP(0*$B$3)*P4-$B$6*EXP(-$B$5*$B$3)*Q4</f>
        <v>3.0102082250420885</v>
      </c>
      <c r="S4" s="44">
        <f t="shared" si="4"/>
        <v>301020.82250420883</v>
      </c>
      <c r="T4" s="45">
        <f>F4-S4</f>
        <v>-3424.8858495859313</v>
      </c>
      <c r="U4" s="28">
        <v>-3.0796375432807398E-2</v>
      </c>
    </row>
    <row r="5" spans="1:23" x14ac:dyDescent="0.2">
      <c r="A5" s="3" t="s">
        <v>3</v>
      </c>
      <c r="B5" s="6">
        <v>0.02</v>
      </c>
      <c r="D5" s="13">
        <v>3</v>
      </c>
      <c r="E5" s="32">
        <v>51.179054758279193</v>
      </c>
      <c r="F5" s="20">
        <f t="shared" si="5"/>
        <v>369821.0300762775</v>
      </c>
      <c r="G5" s="38">
        <f>F5+H5*(E6-E5)+(F5-H5*E5)*(EXP($B$5*($B$3/$B$8))-1)</f>
        <v>318381.1456680221</v>
      </c>
      <c r="H5" s="51">
        <f t="shared" si="0"/>
        <v>60460.994957387062</v>
      </c>
      <c r="I5" s="21">
        <f>F5-H5*E5</f>
        <v>-2724515.5415878771</v>
      </c>
      <c r="J5" s="35">
        <f>MAX(E5-$B$6,0)</f>
        <v>1.179054758279193</v>
      </c>
      <c r="K5" s="55">
        <f>LN(E5/$B$6)</f>
        <v>2.3307356166143628E-2</v>
      </c>
      <c r="L5" s="55">
        <f>($B$5-0+$B$4^2/2)*($B$3*($B$8-D5)/$B$8)</f>
        <v>1.5275E-2</v>
      </c>
      <c r="M5" s="55">
        <f>$B$4*SQRT($B$3*($B$8-D5)/$B$8)</f>
        <v>0.14543039572248986</v>
      </c>
      <c r="N5" s="55">
        <f t="shared" si="1"/>
        <v>0.26529774586989668</v>
      </c>
      <c r="O5" s="35">
        <f t="shared" si="2"/>
        <v>0.11529774586989669</v>
      </c>
      <c r="P5" s="35">
        <f t="shared" si="3"/>
        <v>0.6046099495738706</v>
      </c>
      <c r="Q5" s="35">
        <f t="shared" si="3"/>
        <v>0.54589543750804814</v>
      </c>
      <c r="R5" s="42">
        <f>E5*EXP(0*$B$3)*P5-$B$6*EXP(-$B$5*$B$3)*Q5</f>
        <v>3.7847270838986944</v>
      </c>
      <c r="S5" s="44">
        <f t="shared" si="4"/>
        <v>378472.70838986943</v>
      </c>
      <c r="T5" s="45">
        <f>F5-S5</f>
        <v>-8651.678313591925</v>
      </c>
      <c r="U5" s="28">
        <v>-5.0195943995902E-3</v>
      </c>
    </row>
    <row r="6" spans="1:23" x14ac:dyDescent="0.2">
      <c r="A6" s="7" t="s">
        <v>4</v>
      </c>
      <c r="B6" s="8">
        <v>50</v>
      </c>
      <c r="D6" s="13">
        <v>4</v>
      </c>
      <c r="E6" s="32">
        <v>50.332766680037551</v>
      </c>
      <c r="F6" s="20">
        <f t="shared" si="5"/>
        <v>318381.1456680221</v>
      </c>
      <c r="G6" s="38">
        <f>F6+H6*(E7-E6)+(F6-H6*E6)*(EXP($B$5*($B$3/$B$8))-1)</f>
        <v>446088.54522590811</v>
      </c>
      <c r="H6" s="51">
        <f t="shared" si="0"/>
        <v>55962.329332277935</v>
      </c>
      <c r="I6" s="21">
        <f>F6-H6*E6</f>
        <v>-2498357.7194849448</v>
      </c>
      <c r="J6" s="35">
        <f>MAX(E6-$B$6,0)</f>
        <v>0.33276668003755105</v>
      </c>
      <c r="K6" s="55">
        <f>LN(E6/$B$6)</f>
        <v>6.6332846427977739E-3</v>
      </c>
      <c r="L6" s="55">
        <f>($B$5-0+$B$4^2/2)*($B$3*($B$8-D6)/$B$8)</f>
        <v>1.4950000000000001E-2</v>
      </c>
      <c r="M6" s="55">
        <f>$B$4*SQRT($B$3*($B$8-D6)/$B$8)</f>
        <v>0.14387494569938158</v>
      </c>
      <c r="N6" s="55">
        <f t="shared" si="1"/>
        <v>0.15001419835733459</v>
      </c>
      <c r="O6" s="35">
        <f t="shared" si="2"/>
        <v>1.4198357334599399E-5</v>
      </c>
      <c r="P6" s="35">
        <f t="shared" si="3"/>
        <v>0.55962329332277938</v>
      </c>
      <c r="Q6" s="35">
        <f>_xlfn.NORM.DIST(O6,0,1,TRUE)</f>
        <v>0.50000566432505278</v>
      </c>
      <c r="R6" s="42">
        <f>E6*EXP(0*$B$3)*P6-$B$6*EXP(-$B$5*$B$3)*Q6</f>
        <v>3.2917948680069244</v>
      </c>
      <c r="S6" s="44">
        <f t="shared" si="4"/>
        <v>329179.48680069245</v>
      </c>
      <c r="T6" s="45">
        <f>F6-S6</f>
        <v>-10798.34113267035</v>
      </c>
      <c r="U6" s="28">
        <v>3.7760829219278444E-3</v>
      </c>
    </row>
    <row r="7" spans="1:23" ht="16" thickBot="1" x14ac:dyDescent="0.25">
      <c r="A7" s="3" t="s">
        <v>13</v>
      </c>
      <c r="B7" s="23">
        <v>100000</v>
      </c>
      <c r="D7" s="13">
        <v>5</v>
      </c>
      <c r="E7" s="32">
        <v>52.61925563338847</v>
      </c>
      <c r="F7" s="20">
        <f t="shared" si="5"/>
        <v>446088.54522590811</v>
      </c>
      <c r="G7" s="38">
        <f>F7+H7*(E8-E7)+(F7-H7*E7)*(EXP($B$5*($B$3/$B$8))-1)</f>
        <v>585812.96473039431</v>
      </c>
      <c r="H7" s="51">
        <f t="shared" si="0"/>
        <v>67780.907920249942</v>
      </c>
      <c r="I7" s="21">
        <f>F7-H7*E7</f>
        <v>-3120492.3756928886</v>
      </c>
      <c r="J7" s="35">
        <f>MAX(E7-$B$6,0)</f>
        <v>2.6192556333884696</v>
      </c>
      <c r="K7" s="55">
        <f>LN(E7/$B$6)</f>
        <v>5.1059124006187798E-2</v>
      </c>
      <c r="L7" s="55">
        <f>($B$5-0+$B$4^2/2)*($B$3*($B$8-D7)/$B$8)</f>
        <v>1.4625000000000001E-2</v>
      </c>
      <c r="M7" s="55">
        <f>$B$4*SQRT($B$3*($B$8-D7)/$B$8)</f>
        <v>0.14230249470757705</v>
      </c>
      <c r="N7" s="55">
        <f t="shared" si="1"/>
        <v>0.46158097327221609</v>
      </c>
      <c r="O7" s="35">
        <f t="shared" si="2"/>
        <v>0.31158097327221612</v>
      </c>
      <c r="P7" s="35">
        <f t="shared" si="3"/>
        <v>0.67780907920249944</v>
      </c>
      <c r="Q7" s="35">
        <f t="shared" si="3"/>
        <v>0.62232050199315092</v>
      </c>
      <c r="R7" s="42">
        <f>E7*EXP(0*$B$3)*P7-$B$6*EXP(-$B$5*$B$3)*Q7</f>
        <v>4.7049759321559819</v>
      </c>
      <c r="S7" s="44">
        <f t="shared" si="4"/>
        <v>470497.5932155982</v>
      </c>
      <c r="T7" s="45">
        <f>F7-S7</f>
        <v>-24409.047989690094</v>
      </c>
      <c r="U7" s="28">
        <v>1.5092239628852483E-2</v>
      </c>
    </row>
    <row r="8" spans="1:23" ht="16" thickBot="1" x14ac:dyDescent="0.25">
      <c r="A8" s="24" t="s">
        <v>16</v>
      </c>
      <c r="B8" s="11">
        <v>50</v>
      </c>
      <c r="D8" s="13">
        <v>6</v>
      </c>
      <c r="E8" s="32">
        <v>54.685272283826414</v>
      </c>
      <c r="F8" s="20">
        <f t="shared" si="5"/>
        <v>585812.96473039431</v>
      </c>
      <c r="G8" s="38">
        <f>F8+H8*(E9-E8)+(F8-H8*E8)*(EXP($B$5*($B$3/$B$8))-1)</f>
        <v>687300.10693943629</v>
      </c>
      <c r="H8" s="51">
        <f t="shared" si="0"/>
        <v>76979.808726731149</v>
      </c>
      <c r="I8" s="21">
        <f>F8-H8*E8</f>
        <v>-3623848.8358477755</v>
      </c>
      <c r="J8" s="35">
        <f>MAX(E8-$B$6,0)</f>
        <v>4.6852722838264143</v>
      </c>
      <c r="K8" s="55">
        <f>LN(E8/$B$6)</f>
        <v>8.9571422478519083E-2</v>
      </c>
      <c r="L8" s="55">
        <f>($B$5-0+$B$4^2/2)*($B$3*($B$8-D8)/$B$8)</f>
        <v>1.43E-2</v>
      </c>
      <c r="M8" s="55">
        <f>$B$4*SQRT($B$3*($B$8-D8)/$B$8)</f>
        <v>0.14071247279470289</v>
      </c>
      <c r="N8" s="55">
        <f t="shared" si="1"/>
        <v>0.7381820560432174</v>
      </c>
      <c r="O8" s="35">
        <f t="shared" si="2"/>
        <v>0.58818205604321738</v>
      </c>
      <c r="P8" s="35">
        <f t="shared" si="3"/>
        <v>0.76979808726731147</v>
      </c>
      <c r="Q8" s="35">
        <f t="shared" si="3"/>
        <v>0.72179494983875414</v>
      </c>
      <c r="R8" s="42">
        <f>E8*EXP(0*$B$3)*P8-$B$6*EXP(-$B$5*$B$3)*Q8</f>
        <v>6.1868688803908611</v>
      </c>
      <c r="S8" s="44">
        <f t="shared" si="4"/>
        <v>618686.88803908613</v>
      </c>
      <c r="T8" s="45">
        <f>F8-S8</f>
        <v>-32873.923308691825</v>
      </c>
      <c r="U8" s="28">
        <v>4.1788177017770354E-3</v>
      </c>
    </row>
    <row r="9" spans="1:23" x14ac:dyDescent="0.2">
      <c r="A9" s="10" t="s">
        <v>6</v>
      </c>
      <c r="B9" s="12">
        <v>0.108333333333333</v>
      </c>
      <c r="D9" s="13">
        <v>7</v>
      </c>
      <c r="E9" s="32">
        <v>56.008340590920142</v>
      </c>
      <c r="F9" s="20">
        <f t="shared" si="5"/>
        <v>687300.10693943629</v>
      </c>
      <c r="G9" s="38">
        <f>F9+H9*(E10-E9)+(F9-H9*E9)*(EXP($B$5*($B$3/$B$8))-1)</f>
        <v>691966.90396600147</v>
      </c>
      <c r="H9" s="51">
        <f t="shared" si="0"/>
        <v>82022.893877512455</v>
      </c>
      <c r="I9" s="21">
        <f>F9-H9*E9</f>
        <v>-3906666.0696051796</v>
      </c>
      <c r="J9" s="35">
        <f>MAX(E9-$B$6,0)</f>
        <v>6.0083405909201417</v>
      </c>
      <c r="K9" s="55">
        <f>LN(E9/$B$6)</f>
        <v>0.11347761334024714</v>
      </c>
      <c r="L9" s="55">
        <f>($B$5-0+$B$4^2/2)*($B$3*($B$8-D9)/$B$8)</f>
        <v>1.3975E-2</v>
      </c>
      <c r="M9" s="55">
        <f>$B$4*SQRT($B$3*($B$8-D9)/$B$8)</f>
        <v>0.13910427743243556</v>
      </c>
      <c r="N9" s="55">
        <f t="shared" si="1"/>
        <v>0.91623791656695985</v>
      </c>
      <c r="O9" s="35">
        <f t="shared" si="2"/>
        <v>0.76623791656695983</v>
      </c>
      <c r="P9" s="35">
        <f t="shared" si="3"/>
        <v>0.82022893877512459</v>
      </c>
      <c r="Q9" s="35">
        <f t="shared" si="3"/>
        <v>0.77823262437169083</v>
      </c>
      <c r="R9" s="42">
        <f>E9*EXP(0*$B$3)*P9-$B$6*EXP(-$B$5*$B$3)*Q9</f>
        <v>7.2221031172109775</v>
      </c>
      <c r="S9" s="44">
        <f t="shared" si="4"/>
        <v>722210.31172109779</v>
      </c>
      <c r="T9" s="45">
        <f>F9-S9</f>
        <v>-34910.204781661509</v>
      </c>
      <c r="U9" s="28">
        <v>8.1570110093929608E-3</v>
      </c>
    </row>
    <row r="10" spans="1:23" ht="16" thickBot="1" x14ac:dyDescent="0.25">
      <c r="A10" s="9" t="s">
        <v>14</v>
      </c>
      <c r="B10" s="39">
        <v>310815.121620644</v>
      </c>
      <c r="D10" s="13">
        <v>8</v>
      </c>
      <c r="E10" s="32">
        <v>56.07</v>
      </c>
      <c r="F10" s="20">
        <f t="shared" si="5"/>
        <v>691966.90396600147</v>
      </c>
      <c r="G10" s="38">
        <f>F10+H10*(E11-E10)+(F10-H10*E10)*(EXP($B$5*($B$3/$B$8))-1)</f>
        <v>729126.27974093962</v>
      </c>
      <c r="H10" s="51">
        <f t="shared" si="0"/>
        <v>82451.791865986743</v>
      </c>
      <c r="I10" s="21">
        <f>F10-H10*E10</f>
        <v>-3931105.0659598755</v>
      </c>
      <c r="J10" s="35">
        <f>MAX(E10-$B$6,0)</f>
        <v>6.07</v>
      </c>
      <c r="K10" s="55">
        <f>LN(E10/$B$6)</f>
        <v>0.11457790470743506</v>
      </c>
      <c r="L10" s="55">
        <f>($B$5-0+$B$4^2/2)*($B$3*($B$8-D10)/$B$8)</f>
        <v>1.3650000000000001E-2</v>
      </c>
      <c r="M10" s="55">
        <f>$B$4*SQRT($B$3*($B$8-D10)/$B$8)</f>
        <v>0.1374772708486752</v>
      </c>
      <c r="N10" s="55">
        <f t="shared" si="1"/>
        <v>0.93272076115461178</v>
      </c>
      <c r="O10" s="35">
        <f t="shared" si="2"/>
        <v>0.78272076115461175</v>
      </c>
      <c r="P10" s="35">
        <f t="shared" si="3"/>
        <v>0.82451791865986745</v>
      </c>
      <c r="Q10" s="35">
        <f>_xlfn.NORM.DIST(O10,0,1,TRUE)</f>
        <v>0.78310444606531016</v>
      </c>
      <c r="R10" s="42">
        <f>E10*EXP(0*$B$3)*P10-$B$6*EXP(-$B$5*$B$3)*Q10</f>
        <v>7.27078488194595</v>
      </c>
      <c r="S10" s="44">
        <f t="shared" si="4"/>
        <v>727078.48819459497</v>
      </c>
      <c r="T10" s="45">
        <f>F10-S10</f>
        <v>-35111.584228593507</v>
      </c>
      <c r="U10" s="28">
        <v>1.8318030699522477E-2</v>
      </c>
    </row>
    <row r="11" spans="1:23" ht="16" thickBot="1" x14ac:dyDescent="0.25">
      <c r="A11" s="22" t="s">
        <v>15</v>
      </c>
      <c r="B11" s="49">
        <f>J54</f>
        <v>-20262.340532300877</v>
      </c>
      <c r="D11" s="13">
        <v>9</v>
      </c>
      <c r="E11" s="32">
        <v>56.525448027118088</v>
      </c>
      <c r="F11" s="20">
        <f t="shared" si="5"/>
        <v>729126.27974093962</v>
      </c>
      <c r="G11" s="38">
        <f>F11+H11*(E12-E11)+(F11-H11*E11)*(EXP($B$5*($B$3/$B$8))-1)</f>
        <v>717162.95219676325</v>
      </c>
      <c r="H11" s="51">
        <f t="shared" si="0"/>
        <v>84163.345079941733</v>
      </c>
      <c r="I11" s="21">
        <f>F11-H11*E11</f>
        <v>-4028244.5083637116</v>
      </c>
      <c r="J11" s="35">
        <f>MAX(E11-$B$6,0)</f>
        <v>6.5254480271180881</v>
      </c>
      <c r="K11" s="55">
        <f>LN(E11/$B$6)</f>
        <v>0.12266793888082378</v>
      </c>
      <c r="L11" s="55">
        <f>($B$5-0+$B$4^2/2)*($B$3*($B$8-D11)/$B$8)</f>
        <v>1.3325E-2</v>
      </c>
      <c r="M11" s="55">
        <f>$B$4*SQRT($B$3*($B$8-D11)/$B$8)</f>
        <v>0.13583077707206123</v>
      </c>
      <c r="N11" s="55">
        <f t="shared" si="1"/>
        <v>1.0011938517341803</v>
      </c>
      <c r="O11" s="35">
        <f t="shared" si="2"/>
        <v>0.85119385173418027</v>
      </c>
      <c r="P11" s="35">
        <f t="shared" si="3"/>
        <v>0.84163345079941732</v>
      </c>
      <c r="Q11" s="35">
        <f t="shared" si="3"/>
        <v>0.802669161205951</v>
      </c>
      <c r="R11" s="42">
        <f>E11*EXP(0*$B$3)*P11-$B$6*EXP(-$B$5*$B$3)*Q11</f>
        <v>7.6404162778943032</v>
      </c>
      <c r="S11" s="44">
        <f t="shared" si="4"/>
        <v>764041.62778943032</v>
      </c>
      <c r="T11" s="45">
        <f>F11-S11</f>
        <v>-34915.348048490705</v>
      </c>
      <c r="U11" s="28">
        <v>-4.5773177978467427E-3</v>
      </c>
    </row>
    <row r="12" spans="1:23" x14ac:dyDescent="0.2">
      <c r="D12" s="13">
        <v>10</v>
      </c>
      <c r="E12" s="32">
        <v>56.388090333689135</v>
      </c>
      <c r="F12" s="20">
        <f t="shared" si="5"/>
        <v>717162.95219676325</v>
      </c>
      <c r="G12" s="38">
        <f>F12+H12*(E13-E12)+(F12-H12*E12)*(EXP($B$5*($B$3/$B$8))-1)</f>
        <v>615942.11380324583</v>
      </c>
      <c r="H12" s="51">
        <f t="shared" si="0"/>
        <v>83966.324984004139</v>
      </c>
      <c r="I12" s="21">
        <f>F12-H12*E12</f>
        <v>-4017537.7659891606</v>
      </c>
      <c r="J12" s="35">
        <f>MAX(E12-$B$6,0)</f>
        <v>6.388090333689135</v>
      </c>
      <c r="K12" s="55">
        <f>LN(E12/$B$6)</f>
        <v>0.12023496648125606</v>
      </c>
      <c r="L12" s="55">
        <f>($B$5-0+$B$4^2/2)*($B$3*($B$8-D12)/$B$8)</f>
        <v>1.3000000000000001E-2</v>
      </c>
      <c r="M12" s="55">
        <f>$B$4*SQRT($B$3*($B$8-D12)/$B$8)</f>
        <v>0.13416407864998736</v>
      </c>
      <c r="N12" s="55">
        <f t="shared" si="1"/>
        <v>0.99307480677331528</v>
      </c>
      <c r="O12" s="35">
        <f t="shared" si="2"/>
        <v>0.84307480677331526</v>
      </c>
      <c r="P12" s="35">
        <f t="shared" si="3"/>
        <v>0.83966324984004137</v>
      </c>
      <c r="Q12" s="35">
        <f t="shared" si="3"/>
        <v>0.80040669618312665</v>
      </c>
      <c r="R12" s="42">
        <f>E12*EXP(0*$B$3)*P12-$B$6*EXP(-$B$5*$B$3)*Q12</f>
        <v>7.5262746252793917</v>
      </c>
      <c r="S12" s="44">
        <f t="shared" si="4"/>
        <v>752627.46252793912</v>
      </c>
      <c r="T12" s="45">
        <f>F12-S12</f>
        <v>-35464.510331175872</v>
      </c>
      <c r="U12" s="28">
        <v>1.7503125657134754E-2</v>
      </c>
    </row>
    <row r="13" spans="1:23" x14ac:dyDescent="0.2">
      <c r="D13" s="13">
        <v>11</v>
      </c>
      <c r="E13" s="32">
        <v>55.187382019400445</v>
      </c>
      <c r="F13" s="20">
        <f t="shared" si="5"/>
        <v>615942.11380324583</v>
      </c>
      <c r="G13" s="38">
        <f>F13+H13*(E14-E13)+(F13-H13*E13)*(EXP($B$5*($B$3/$B$8))-1)</f>
        <v>649470.5693627632</v>
      </c>
      <c r="H13" s="51">
        <f t="shared" si="0"/>
        <v>79977.035974506318</v>
      </c>
      <c r="I13" s="21">
        <f>F13-H13*E13</f>
        <v>-3797781.1233011661</v>
      </c>
      <c r="J13" s="35">
        <f>MAX(E13-$B$6,0)</f>
        <v>5.1873820194004452</v>
      </c>
      <c r="K13" s="55">
        <f>LN(E13/$B$6)</f>
        <v>9.8711335119939098E-2</v>
      </c>
      <c r="L13" s="55">
        <f>($B$5-0+$B$4^2/2)*($B$3*($B$8-D13)/$B$8)</f>
        <v>1.2675000000000001E-2</v>
      </c>
      <c r="M13" s="55">
        <f>$B$4*SQRT($B$3*($B$8-D13)/$B$8)</f>
        <v>0.13247641299491769</v>
      </c>
      <c r="N13" s="55">
        <f t="shared" si="1"/>
        <v>0.84080126115893794</v>
      </c>
      <c r="O13" s="35">
        <f t="shared" si="2"/>
        <v>0.69080126115893792</v>
      </c>
      <c r="P13" s="35">
        <f t="shared" si="3"/>
        <v>0.79977035974506316</v>
      </c>
      <c r="Q13" s="35">
        <f t="shared" si="3"/>
        <v>0.75515477853991597</v>
      </c>
      <c r="R13" s="42">
        <f>E13*EXP(0*$B$3)*P13-$B$6*EXP(-$B$5*$B$3)*Q13</f>
        <v>6.5678109525839901</v>
      </c>
      <c r="S13" s="44">
        <f t="shared" si="4"/>
        <v>656781.09525839903</v>
      </c>
      <c r="T13" s="45">
        <f>F13-S13</f>
        <v>-40838.981455153204</v>
      </c>
      <c r="U13" s="28">
        <v>1.2302257130831532E-2</v>
      </c>
    </row>
    <row r="14" spans="1:23" x14ac:dyDescent="0.2">
      <c r="D14" s="13">
        <v>12</v>
      </c>
      <c r="E14" s="32">
        <v>55.611356879786555</v>
      </c>
      <c r="F14" s="20">
        <f t="shared" si="5"/>
        <v>649470.5693627632</v>
      </c>
      <c r="G14" s="38">
        <f>F14+H14*(E15-E14)+(F14-H14*E14)*(EXP($B$5*($B$3/$B$8))-1)</f>
        <v>676215.96576342091</v>
      </c>
      <c r="H14" s="51">
        <f t="shared" si="0"/>
        <v>81801.649957882662</v>
      </c>
      <c r="I14" s="21">
        <f>F14-H14*E14</f>
        <v>-3899630.1798004266</v>
      </c>
      <c r="J14" s="35">
        <f>MAX(E14-$B$6,0)</f>
        <v>5.6113568797865554</v>
      </c>
      <c r="K14" s="55">
        <f>LN(E14/$B$6)</f>
        <v>0.1063644353978855</v>
      </c>
      <c r="L14" s="55">
        <f>($B$5-0+$B$4^2/2)*($B$3*($B$8-D14)/$B$8)</f>
        <v>1.235E-2</v>
      </c>
      <c r="M14" s="55">
        <f>$B$4*SQRT($B$3*($B$8-D14)/$B$8)</f>
        <v>0.1307669683062202</v>
      </c>
      <c r="N14" s="55">
        <f t="shared" si="1"/>
        <v>0.90783197726117659</v>
      </c>
      <c r="O14" s="35">
        <f t="shared" si="2"/>
        <v>0.75783197726117657</v>
      </c>
      <c r="P14" s="35">
        <f t="shared" si="3"/>
        <v>0.81801649957882661</v>
      </c>
      <c r="Q14" s="35">
        <f t="shared" si="3"/>
        <v>0.77572421178283602</v>
      </c>
      <c r="R14" s="42">
        <f>E14*EXP(0*$B$3)*P14-$B$6*EXP(-$B$5*$B$3)*Q14</f>
        <v>6.8982439348404441</v>
      </c>
      <c r="S14" s="44">
        <f t="shared" si="4"/>
        <v>689824.39348404435</v>
      </c>
      <c r="T14" s="45">
        <f>F14-S14</f>
        <v>-40353.824121281155</v>
      </c>
      <c r="U14" s="28">
        <v>1.0595699476062034E-2</v>
      </c>
    </row>
    <row r="15" spans="1:23" x14ac:dyDescent="0.2">
      <c r="D15" s="13">
        <v>13</v>
      </c>
      <c r="E15" s="32">
        <v>55.943078537374269</v>
      </c>
      <c r="F15" s="20">
        <f t="shared" si="5"/>
        <v>676215.96576342091</v>
      </c>
      <c r="G15" s="38">
        <f>F15+H15*(E16-E15)+(F15-H15*E15)*(EXP($B$5*($B$3/$B$8))-1)</f>
        <v>780469.52210127492</v>
      </c>
      <c r="H15" s="51">
        <f t="shared" si="0"/>
        <v>83237.422836061291</v>
      </c>
      <c r="I15" s="21">
        <f>F15-H15*E15</f>
        <v>-3980341.7172029866</v>
      </c>
      <c r="J15" s="35">
        <f>MAX(E15-$B$6,0)</f>
        <v>5.9430785373742694</v>
      </c>
      <c r="K15" s="55">
        <f>LN(E15/$B$6)</f>
        <v>0.11231171367686248</v>
      </c>
      <c r="L15" s="55">
        <f>($B$5-0+$B$4^2/2)*($B$3*($B$8-D15)/$B$8)</f>
        <v>1.2025000000000001E-2</v>
      </c>
      <c r="M15" s="55">
        <f>$B$4*SQRT($B$3*($B$8-D15)/$B$8)</f>
        <v>0.1290348790056394</v>
      </c>
      <c r="N15" s="55">
        <f t="shared" si="1"/>
        <v>0.96358995827344018</v>
      </c>
      <c r="O15" s="35">
        <f t="shared" si="2"/>
        <v>0.81358995827344016</v>
      </c>
      <c r="P15" s="35">
        <f t="shared" si="3"/>
        <v>0.83237422836061292</v>
      </c>
      <c r="Q15" s="35">
        <f t="shared" si="3"/>
        <v>0.7920600537804473</v>
      </c>
      <c r="R15" s="42">
        <f>E15*EXP(0*$B$3)*P15-$B$6*EXP(-$B$5*$B$3)*Q15</f>
        <v>7.1600949405854664</v>
      </c>
      <c r="S15" s="44">
        <f t="shared" si="4"/>
        <v>716009.49405854661</v>
      </c>
      <c r="T15" s="45">
        <f>F15-S15</f>
        <v>-39793.528295125696</v>
      </c>
      <c r="U15" s="28">
        <v>1.2928248640737468E-2</v>
      </c>
    </row>
    <row r="16" spans="1:23" x14ac:dyDescent="0.2">
      <c r="D16" s="13">
        <v>14</v>
      </c>
      <c r="E16" s="32">
        <v>57.200344882802348</v>
      </c>
      <c r="F16" s="20">
        <f t="shared" si="5"/>
        <v>780469.52210127492</v>
      </c>
      <c r="G16" s="38">
        <f>F16+H16*(E17-E16)+(F16-H16*E16)*(EXP($B$5*($B$3/$B$8))-1)</f>
        <v>743567.81034464412</v>
      </c>
      <c r="H16" s="51">
        <f t="shared" si="0"/>
        <v>87471.082891902523</v>
      </c>
      <c r="I16" s="21">
        <f>F16-H16*E16</f>
        <v>-4222906.586587742</v>
      </c>
      <c r="J16" s="35">
        <f>MAX(E16-$B$6,0)</f>
        <v>7.200344882802348</v>
      </c>
      <c r="K16" s="55">
        <f>LN(E16/$B$6)</f>
        <v>0.13453692235905071</v>
      </c>
      <c r="L16" s="55">
        <f>($B$5-0+$B$4^2/2)*($B$3*($B$8-D16)/$B$8)</f>
        <v>1.17E-2</v>
      </c>
      <c r="M16" s="55">
        <f>$B$4*SQRT($B$3*($B$8-D16)/$B$8)</f>
        <v>0.12727922061357855</v>
      </c>
      <c r="N16" s="55">
        <f t="shared" si="1"/>
        <v>1.1489457717770601</v>
      </c>
      <c r="O16" s="35">
        <f t="shared" si="2"/>
        <v>0.99894577177706012</v>
      </c>
      <c r="P16" s="35">
        <f t="shared" si="3"/>
        <v>0.87471082891902519</v>
      </c>
      <c r="Q16" s="35">
        <f t="shared" si="3"/>
        <v>0.84108951923886832</v>
      </c>
      <c r="R16" s="42">
        <f>E16*EXP(0*$B$3)*P16-$B$6*EXP(-$B$5*$B$3)*Q16</f>
        <v>8.1890326988477753</v>
      </c>
      <c r="S16" s="44">
        <f t="shared" si="4"/>
        <v>818903.26988477749</v>
      </c>
      <c r="T16" s="45">
        <f>F16-S16</f>
        <v>-38433.747783502564</v>
      </c>
      <c r="U16" s="28">
        <v>-1.8568317452208504E-2</v>
      </c>
    </row>
    <row r="17" spans="4:21" x14ac:dyDescent="0.2">
      <c r="D17" s="13">
        <v>15</v>
      </c>
      <c r="E17" s="32">
        <v>56.783299628797472</v>
      </c>
      <c r="F17" s="20">
        <f t="shared" si="5"/>
        <v>743567.81034464412</v>
      </c>
      <c r="G17" s="38">
        <f>F17+H17*(E18-E17)+(F17-H17*E17)*(EXP($B$5*($B$3/$B$8))-1)</f>
        <v>577037.25161579053</v>
      </c>
      <c r="H17" s="51">
        <f t="shared" si="0"/>
        <v>86527.834708326394</v>
      </c>
      <c r="I17" s="21">
        <f>F17-H17*E17</f>
        <v>-4169768.1541293152</v>
      </c>
      <c r="J17" s="35">
        <f>MAX(E17-$B$6,0)</f>
        <v>6.7832996287974723</v>
      </c>
      <c r="K17" s="55">
        <f>LN(E17/$B$6)</f>
        <v>0.12721925644665991</v>
      </c>
      <c r="L17" s="55">
        <f>($B$5-0+$B$4^2/2)*($B$3*($B$8-D17)/$B$8)</f>
        <v>1.1375E-2</v>
      </c>
      <c r="M17" s="55">
        <f>$B$4*SQRT($B$3*($B$8-D17)/$B$8)</f>
        <v>0.12549900398011132</v>
      </c>
      <c r="N17" s="55">
        <f t="shared" si="1"/>
        <v>1.1043454692965042</v>
      </c>
      <c r="O17" s="35">
        <f t="shared" si="2"/>
        <v>0.95434546929650421</v>
      </c>
      <c r="P17" s="35">
        <f t="shared" si="3"/>
        <v>0.8652783470832639</v>
      </c>
      <c r="Q17" s="35">
        <f t="shared" si="3"/>
        <v>0.83004560041352382</v>
      </c>
      <c r="R17" s="42">
        <f>E17*EXP(0*$B$3)*P17-$B$6*EXP(-$B$5*$B$3)*Q17</f>
        <v>7.8380731092176461</v>
      </c>
      <c r="S17" s="44">
        <f t="shared" si="4"/>
        <v>783807.31092176458</v>
      </c>
      <c r="T17" s="45">
        <f>F17-S17</f>
        <v>-40239.50057712046</v>
      </c>
      <c r="U17" s="28">
        <v>1.5804169054773946E-2</v>
      </c>
    </row>
    <row r="18" spans="4:21" x14ac:dyDescent="0.2">
      <c r="D18" s="13">
        <v>16</v>
      </c>
      <c r="E18" s="32">
        <v>54.863529399670036</v>
      </c>
      <c r="F18" s="20">
        <f t="shared" si="5"/>
        <v>577037.25161579053</v>
      </c>
      <c r="G18" s="38">
        <f>F18+H18*(E19-E18)+(F18-H18*E18)*(EXP($B$5*($B$3/$B$8))-1)</f>
        <v>577464.58961610554</v>
      </c>
      <c r="H18" s="51">
        <f t="shared" si="0"/>
        <v>79948.58559392317</v>
      </c>
      <c r="I18" s="21">
        <f>F18-H18*E18</f>
        <v>-3809224.3245784491</v>
      </c>
      <c r="J18" s="35">
        <f>MAX(E18-$B$6,0)</f>
        <v>4.8635293996700355</v>
      </c>
      <c r="K18" s="55">
        <f>LN(E18/$B$6)</f>
        <v>9.2825812675979877E-2</v>
      </c>
      <c r="L18" s="55">
        <f>($B$5-0+$B$4^2/2)*($B$3*($B$8-D18)/$B$8)</f>
        <v>1.1050000000000001E-2</v>
      </c>
      <c r="M18" s="55">
        <f>$B$4*SQRT($B$3*($B$8-D18)/$B$8)</f>
        <v>0.12369316876852982</v>
      </c>
      <c r="N18" s="55">
        <f t="shared" si="1"/>
        <v>0.83978617178419401</v>
      </c>
      <c r="O18" s="35">
        <f t="shared" si="2"/>
        <v>0.68978617178419399</v>
      </c>
      <c r="P18" s="35">
        <f t="shared" si="3"/>
        <v>0.79948585593923172</v>
      </c>
      <c r="Q18" s="35">
        <f t="shared" si="3"/>
        <v>0.75483566700581584</v>
      </c>
      <c r="R18" s="42">
        <f>E18*EXP(0*$B$3)*P18-$B$6*EXP(-$B$5*$B$3)*Q18</f>
        <v>6.3090703414164579</v>
      </c>
      <c r="S18" s="44">
        <f t="shared" si="4"/>
        <v>630907.03414164577</v>
      </c>
      <c r="T18" s="45">
        <f>F18-S18</f>
        <v>-53869.782525855233</v>
      </c>
      <c r="U18" s="28">
        <v>-3.1454808897936885E-2</v>
      </c>
    </row>
    <row r="19" spans="4:21" x14ac:dyDescent="0.2">
      <c r="D19" s="13">
        <v>17</v>
      </c>
      <c r="E19" s="32">
        <v>54.873639390653928</v>
      </c>
      <c r="F19" s="20">
        <f t="shared" si="5"/>
        <v>577464.58961610554</v>
      </c>
      <c r="G19" s="38">
        <f>F19+H19*(E20-E19)+(F19-H19*E19)*(EXP($B$5*($B$3/$B$8))-1)</f>
        <v>429410.63327215158</v>
      </c>
      <c r="H19" s="51">
        <f t="shared" si="0"/>
        <v>80268.761449139565</v>
      </c>
      <c r="I19" s="21">
        <f>F19-H19*E19</f>
        <v>-3827174.4804784027</v>
      </c>
      <c r="J19" s="35">
        <f>MAX(E19-$B$6,0)</f>
        <v>4.8736393906539277</v>
      </c>
      <c r="K19" s="55">
        <f>LN(E19/$B$6)</f>
        <v>9.301007095645035E-2</v>
      </c>
      <c r="L19" s="55">
        <f>($B$5-0+$B$4^2/2)*($B$3*($B$8-D19)/$B$8)</f>
        <v>1.0725E-2</v>
      </c>
      <c r="M19" s="55">
        <f>$B$4*SQRT($B$3*($B$8-D19)/$B$8)</f>
        <v>0.1218605760695394</v>
      </c>
      <c r="N19" s="55">
        <f t="shared" si="1"/>
        <v>0.85126030339175662</v>
      </c>
      <c r="O19" s="35">
        <f t="shared" si="2"/>
        <v>0.7012603033917566</v>
      </c>
      <c r="P19" s="35">
        <f t="shared" si="3"/>
        <v>0.8026876144913957</v>
      </c>
      <c r="Q19" s="35">
        <f t="shared" si="3"/>
        <v>0.7584297088245775</v>
      </c>
      <c r="R19" s="42">
        <f>E19*EXP(0*$B$3)*P19-$B$6*EXP(-$B$5*$B$3)*Q19</f>
        <v>6.314039457398728</v>
      </c>
      <c r="S19" s="44">
        <f t="shared" si="4"/>
        <v>631403.94573987275</v>
      </c>
      <c r="T19" s="45">
        <f>F19-S19</f>
        <v>-53939.356123767211</v>
      </c>
      <c r="U19" s="28">
        <v>-1.4562218878677351E-2</v>
      </c>
    </row>
    <row r="20" spans="4:21" x14ac:dyDescent="0.2">
      <c r="D20" s="13">
        <v>18</v>
      </c>
      <c r="E20" s="32">
        <v>53.033929681753484</v>
      </c>
      <c r="F20" s="20">
        <f t="shared" si="5"/>
        <v>429410.63327215158</v>
      </c>
      <c r="G20" s="38">
        <f>F20+H20*(E21-E20)+(F20-H20*E20)*(EXP($B$5*($B$3/$B$8))-1)</f>
        <v>402929.60042102257</v>
      </c>
      <c r="H20" s="51">
        <f t="shared" si="0"/>
        <v>71822.413439185693</v>
      </c>
      <c r="I20" s="21">
        <f>F20-H20*E20</f>
        <v>-3379614.1906354493</v>
      </c>
      <c r="J20" s="35">
        <f>MAX(E20-$B$6,0)</f>
        <v>3.0339296817534844</v>
      </c>
      <c r="K20" s="55">
        <f>LN(E20/$B$6)</f>
        <v>5.8908885969055691E-2</v>
      </c>
      <c r="L20" s="55">
        <f>($B$5-0+$B$4^2/2)*($B$3*($B$8-D20)/$B$8)</f>
        <v>1.0400000000000001E-2</v>
      </c>
      <c r="M20" s="55">
        <f>$B$4*SQRT($B$3*($B$8-D20)/$B$8)</f>
        <v>0.12</v>
      </c>
      <c r="N20" s="55">
        <f t="shared" si="1"/>
        <v>0.57757404974213078</v>
      </c>
      <c r="O20" s="35">
        <f t="shared" si="2"/>
        <v>0.42757404974213076</v>
      </c>
      <c r="P20" s="35">
        <f t="shared" si="3"/>
        <v>0.71822413439185695</v>
      </c>
      <c r="Q20" s="35">
        <f t="shared" si="3"/>
        <v>0.66551936879193263</v>
      </c>
      <c r="R20" s="42">
        <f>E20*EXP(0*$B$3)*P20-$B$6*EXP(-$B$5*$B$3)*Q20</f>
        <v>4.9802443844555029</v>
      </c>
      <c r="S20" s="44">
        <f t="shared" si="4"/>
        <v>498024.43844555027</v>
      </c>
      <c r="T20" s="45">
        <f>F20-S20</f>
        <v>-68613.805173398694</v>
      </c>
      <c r="U20" s="28">
        <v>3.4852939116880956E-2</v>
      </c>
    </row>
    <row r="21" spans="4:21" x14ac:dyDescent="0.2">
      <c r="D21" s="13">
        <v>19</v>
      </c>
      <c r="E21" s="32">
        <v>52.669933913836729</v>
      </c>
      <c r="F21" s="20">
        <f t="shared" si="5"/>
        <v>402929.60042102257</v>
      </c>
      <c r="G21" s="38">
        <f>F21+H21*(E22-E21)+(F21-H21*E21)*(EXP($B$5*($B$3/$B$8))-1)</f>
        <v>392563.79793293035</v>
      </c>
      <c r="H21" s="51">
        <f t="shared" si="0"/>
        <v>70047.01548091085</v>
      </c>
      <c r="I21" s="21">
        <f>F21-H21*E21</f>
        <v>-3286442.0758200502</v>
      </c>
      <c r="J21" s="35">
        <f>MAX(E21-$B$6,0)</f>
        <v>2.6699339138367293</v>
      </c>
      <c r="K21" s="55">
        <f>LN(E21/$B$6)</f>
        <v>5.2021773345209077E-2</v>
      </c>
      <c r="L21" s="55">
        <f>($B$5-0+$B$4^2/2)*($B$3*($B$8-D21)/$B$8)</f>
        <v>1.0075000000000001E-2</v>
      </c>
      <c r="M21" s="55">
        <f>$B$4*SQRT($B$3*($B$8-D21)/$B$8)</f>
        <v>0.11811011811017716</v>
      </c>
      <c r="N21" s="55">
        <f t="shared" si="1"/>
        <v>0.52575320674290649</v>
      </c>
      <c r="O21" s="35">
        <f t="shared" si="2"/>
        <v>0.37575320674290646</v>
      </c>
      <c r="P21" s="35">
        <f t="shared" si="3"/>
        <v>0.70047015480910857</v>
      </c>
      <c r="Q21" s="35">
        <f t="shared" si="3"/>
        <v>0.64644981085887365</v>
      </c>
      <c r="R21" s="42">
        <f>E21*EXP(0*$B$3)*P21-$B$6*EXP(-$B$5*$B$3)*Q21</f>
        <v>4.7324353135943085</v>
      </c>
      <c r="S21" s="44">
        <f t="shared" si="4"/>
        <v>473243.53135943087</v>
      </c>
      <c r="T21" s="45">
        <f>F21-S21</f>
        <v>-70313.930938408303</v>
      </c>
      <c r="U21" s="28">
        <v>1.9283392313881806E-2</v>
      </c>
    </row>
    <row r="22" spans="4:21" x14ac:dyDescent="0.2">
      <c r="D22" s="13">
        <v>20</v>
      </c>
      <c r="E22" s="32">
        <v>52.526642414850777</v>
      </c>
      <c r="F22" s="20">
        <f t="shared" si="5"/>
        <v>392563.79793293035</v>
      </c>
      <c r="G22" s="38">
        <f>F22+H22*(E23-E22)+(F22-H22*E22)*(EXP($B$5*($B$3/$B$8))-1)</f>
        <v>350999.05750829715</v>
      </c>
      <c r="H22" s="51">
        <f t="shared" si="0"/>
        <v>69434.347242638265</v>
      </c>
      <c r="I22" s="21">
        <f>F22-H22*E22</f>
        <v>-3254589.3309897101</v>
      </c>
      <c r="J22" s="35">
        <f>MAX(E22-$B$6,0)</f>
        <v>2.5266424148507767</v>
      </c>
      <c r="K22" s="55">
        <f>LN(E22/$B$6)</f>
        <v>4.9297510016346163E-2</v>
      </c>
      <c r="L22" s="55">
        <f>($B$5-0+$B$4^2/2)*($B$3*($B$8-D22)/$B$8)</f>
        <v>9.75E-3</v>
      </c>
      <c r="M22" s="55">
        <f>$B$4*SQRT($B$3*($B$8-D22)/$B$8)</f>
        <v>0.1161895003862225</v>
      </c>
      <c r="N22" s="55">
        <f t="shared" si="1"/>
        <v>0.50820005095183185</v>
      </c>
      <c r="O22" s="35">
        <f t="shared" si="2"/>
        <v>0.35820005095183183</v>
      </c>
      <c r="P22" s="35">
        <f t="shared" si="3"/>
        <v>0.69434347242638261</v>
      </c>
      <c r="Q22" s="35">
        <f t="shared" si="3"/>
        <v>0.63990319544391117</v>
      </c>
      <c r="R22" s="42">
        <f>E22*EXP(0*$B$3)*P22-$B$6*EXP(-$B$5*$B$3)*Q22</f>
        <v>4.635948042128117</v>
      </c>
      <c r="S22" s="44">
        <f t="shared" si="4"/>
        <v>463594.80421281169</v>
      </c>
      <c r="T22" s="45">
        <f>F22-S22</f>
        <v>-71031.006279881345</v>
      </c>
      <c r="U22" s="28">
        <v>-1.6543730158862412E-2</v>
      </c>
    </row>
    <row r="23" spans="4:21" x14ac:dyDescent="0.2">
      <c r="D23" s="13">
        <v>21</v>
      </c>
      <c r="E23" s="32">
        <v>51.932710638205215</v>
      </c>
      <c r="F23" s="20">
        <f t="shared" si="5"/>
        <v>350999.05750829715</v>
      </c>
      <c r="G23" s="38">
        <f>F23+H23*(E24-E23)+(F23-H23*E23)*(EXP($B$5*($B$3/$B$8))-1)</f>
        <v>488131.6473275164</v>
      </c>
      <c r="H23" s="51">
        <f t="shared" si="0"/>
        <v>66074.531048253819</v>
      </c>
      <c r="I23" s="21">
        <f>F23-H23*E23</f>
        <v>-3080430.4439757746</v>
      </c>
      <c r="J23" s="35">
        <f>MAX(E23-$B$6,0)</f>
        <v>1.932710638205215</v>
      </c>
      <c r="K23" s="55">
        <f>LN(E23/$B$6)</f>
        <v>3.7925848990046335E-2</v>
      </c>
      <c r="L23" s="55">
        <f>($B$5-0+$B$4^2/2)*($B$3*($B$8-D23)/$B$8)</f>
        <v>9.4249999999999994E-3</v>
      </c>
      <c r="M23" s="55">
        <f>$B$4*SQRT($B$3*($B$8-D23)/$B$8)</f>
        <v>0.11423659658795861</v>
      </c>
      <c r="N23" s="55">
        <f t="shared" si="1"/>
        <v>0.4144980715841588</v>
      </c>
      <c r="O23" s="35">
        <f t="shared" si="2"/>
        <v>0.26449807158415883</v>
      </c>
      <c r="P23" s="35">
        <f t="shared" si="3"/>
        <v>0.66074531048253815</v>
      </c>
      <c r="Q23" s="35">
        <f t="shared" si="3"/>
        <v>0.60430192471420052</v>
      </c>
      <c r="R23" s="42">
        <f>E23*EXP(0*$B$3)*P23-$B$6*EXP(-$B$5*$B$3)*Q23</f>
        <v>4.2498972003013975</v>
      </c>
      <c r="S23" s="44">
        <f t="shared" si="4"/>
        <v>424989.72003013972</v>
      </c>
      <c r="T23" s="45">
        <f>F23-S23</f>
        <v>-73990.662521842576</v>
      </c>
      <c r="U23" s="28">
        <v>-1.9203807071014059E-2</v>
      </c>
    </row>
    <row r="24" spans="4:21" x14ac:dyDescent="0.2">
      <c r="D24" s="13">
        <v>22</v>
      </c>
      <c r="E24" s="32">
        <v>54.012795749454973</v>
      </c>
      <c r="F24" s="20">
        <f t="shared" si="5"/>
        <v>488131.6473275164</v>
      </c>
      <c r="G24" s="38">
        <f>F24+H24*(E25-E24)+(F24-H24*E24)*(EXP($B$5*($B$3/$B$8))-1)</f>
        <v>292853.10815210617</v>
      </c>
      <c r="H24" s="51">
        <f t="shared" si="0"/>
        <v>77899.499488109388</v>
      </c>
      <c r="I24" s="21">
        <f>F24-H24*E24</f>
        <v>-3719438.1075085085</v>
      </c>
      <c r="J24" s="35">
        <f>MAX(E24-$B$6,0)</f>
        <v>4.0127957494549733</v>
      </c>
      <c r="K24" s="55">
        <f>LN(E24/$B$6)</f>
        <v>7.7197971389179401E-2</v>
      </c>
      <c r="L24" s="55">
        <f>($B$5-0+$B$4^2/2)*($B$3*($B$8-D24)/$B$8)</f>
        <v>9.1000000000000004E-3</v>
      </c>
      <c r="M24" s="55">
        <f>$B$4*SQRT($B$3*($B$8-D24)/$B$8)</f>
        <v>0.11224972160321825</v>
      </c>
      <c r="N24" s="55">
        <f t="shared" si="1"/>
        <v>0.76880343359983172</v>
      </c>
      <c r="O24" s="35">
        <f t="shared" si="2"/>
        <v>0.6188034335998317</v>
      </c>
      <c r="P24" s="35">
        <f t="shared" si="3"/>
        <v>0.77899499488109392</v>
      </c>
      <c r="Q24" s="35">
        <f t="shared" si="3"/>
        <v>0.73197707001400203</v>
      </c>
      <c r="R24" s="42">
        <f>E24*EXP(0*$B$3)*P24-$B$6*EXP(-$B$5*$B$3)*Q24</f>
        <v>5.6593815910188567</v>
      </c>
      <c r="S24" s="44">
        <f t="shared" si="4"/>
        <v>565938.15910188563</v>
      </c>
      <c r="T24" s="45">
        <f>F24-S24</f>
        <v>-77806.511774369224</v>
      </c>
      <c r="U24" s="28">
        <v>-1.5318829168680735E-2</v>
      </c>
    </row>
    <row r="25" spans="4:21" x14ac:dyDescent="0.2">
      <c r="D25" s="13">
        <v>23</v>
      </c>
      <c r="E25" s="32">
        <v>51.510769702463499</v>
      </c>
      <c r="F25" s="20">
        <f t="shared" si="5"/>
        <v>292853.10815210617</v>
      </c>
      <c r="G25" s="38">
        <f>F25+H25*(E26-E25)+(F25-H25*E25)*(EXP($B$5*($B$3/$B$8))-1)</f>
        <v>319062.40856154758</v>
      </c>
      <c r="H25" s="51">
        <f t="shared" si="0"/>
        <v>63670.617562271902</v>
      </c>
      <c r="I25" s="21">
        <f>F25-H25*E25</f>
        <v>-2986869.4099117098</v>
      </c>
      <c r="J25" s="35">
        <f>MAX(E25-$B$6,0)</f>
        <v>1.5107697024634987</v>
      </c>
      <c r="K25" s="55">
        <f>LN(E25/$B$6)</f>
        <v>2.9767900815098332E-2</v>
      </c>
      <c r="L25" s="55">
        <f>($B$5-0+$B$4^2/2)*($B$3*($B$8-D25)/$B$8)</f>
        <v>8.7750000000000015E-3</v>
      </c>
      <c r="M25" s="55">
        <f>$B$4*SQRT($B$3*($B$8-D25)/$B$8)</f>
        <v>0.11022703842524302</v>
      </c>
      <c r="N25" s="55">
        <f t="shared" si="1"/>
        <v>0.34966829705071389</v>
      </c>
      <c r="O25" s="35">
        <f t="shared" si="2"/>
        <v>0.1996682970507139</v>
      </c>
      <c r="P25" s="35">
        <f t="shared" si="3"/>
        <v>0.63670617562271903</v>
      </c>
      <c r="Q25" s="35">
        <f t="shared" si="3"/>
        <v>0.57912999512397878</v>
      </c>
      <c r="R25" s="42">
        <f>E25*EXP(0*$B$3)*P25-$B$6*EXP(-$B$5*$B$3)*Q25</f>
        <v>3.9851465694803494</v>
      </c>
      <c r="S25" s="44">
        <f t="shared" si="4"/>
        <v>398514.65694803494</v>
      </c>
      <c r="T25" s="45">
        <f>F25-S25</f>
        <v>-105661.54879592877</v>
      </c>
      <c r="U25" s="28">
        <v>3.0479740754336859E-2</v>
      </c>
    </row>
    <row r="26" spans="4:21" x14ac:dyDescent="0.2">
      <c r="D26" s="13">
        <v>24</v>
      </c>
      <c r="E26" s="32">
        <v>51.92709992353214</v>
      </c>
      <c r="F26" s="20">
        <f t="shared" si="5"/>
        <v>319062.40856154758</v>
      </c>
      <c r="G26" s="38">
        <f>F26+H26*(E27-E26)+(F26-H26*E26)*(EXP($B$5*($B$3/$B$8))-1)</f>
        <v>339626.41634427779</v>
      </c>
      <c r="H26" s="51">
        <f t="shared" si="0"/>
        <v>66558.197530342732</v>
      </c>
      <c r="I26" s="21">
        <f>F26-H26*E26</f>
        <v>-3137111.7653267495</v>
      </c>
      <c r="J26" s="35">
        <f>MAX(E26-$B$6,0)</f>
        <v>1.9270999235321398</v>
      </c>
      <c r="K26" s="55">
        <f>LN(E26/$B$6)</f>
        <v>3.7817804990193292E-2</v>
      </c>
      <c r="L26" s="55">
        <f>($B$5-0+$B$4^2/2)*($B$3*($B$8-D26)/$B$8)</f>
        <v>8.4500000000000009E-3</v>
      </c>
      <c r="M26" s="55">
        <f>$B$4*SQRT($B$3*($B$8-D26)/$B$8)</f>
        <v>0.10816653826391968</v>
      </c>
      <c r="N26" s="55">
        <f t="shared" si="1"/>
        <v>0.42774600844951421</v>
      </c>
      <c r="O26" s="35">
        <f t="shared" si="2"/>
        <v>0.27774600844951425</v>
      </c>
      <c r="P26" s="35">
        <f t="shared" si="3"/>
        <v>0.66558197530342733</v>
      </c>
      <c r="Q26" s="35">
        <f t="shared" si="3"/>
        <v>0.60939633004318194</v>
      </c>
      <c r="R26" s="42">
        <f>E26*EXP(0*$B$3)*P26-$B$6*EXP(-$B$5*$B$3)*Q26</f>
        <v>4.2438940805235426</v>
      </c>
      <c r="S26" s="44">
        <f t="shared" si="4"/>
        <v>424389.40805235424</v>
      </c>
      <c r="T26" s="45">
        <f>F26-S26</f>
        <v>-105326.99949080666</v>
      </c>
      <c r="U26" s="28">
        <v>-1.3936053276895741E-2</v>
      </c>
    </row>
    <row r="27" spans="4:21" x14ac:dyDescent="0.2">
      <c r="D27" s="13">
        <v>25</v>
      </c>
      <c r="E27" s="32">
        <v>52.240776306307183</v>
      </c>
      <c r="F27" s="20">
        <f t="shared" si="5"/>
        <v>339626.41634427779</v>
      </c>
      <c r="G27" s="38">
        <f>F27+H27*(E28-E27)+(F27-H27*E27)*(EXP($B$5*($B$3/$B$8))-1)</f>
        <v>345216.39695004746</v>
      </c>
      <c r="H27" s="51">
        <f t="shared" si="0"/>
        <v>68790.967106957207</v>
      </c>
      <c r="I27" s="21">
        <f>F27-H27*E27</f>
        <v>-3254067.1081848089</v>
      </c>
      <c r="J27" s="35">
        <f>MAX(E27-$B$6,0)</f>
        <v>2.2407763063071826</v>
      </c>
      <c r="K27" s="55">
        <f>LN(E27/$B$6)</f>
        <v>4.3840339810686781E-2</v>
      </c>
      <c r="L27" s="55">
        <f>($B$5-0+$B$4^2/2)*($B$3*($B$8-D27)/$B$8)</f>
        <v>8.1250000000000003E-3</v>
      </c>
      <c r="M27" s="55">
        <f>$B$4*SQRT($B$3*($B$8-D27)/$B$8)</f>
        <v>0.10606601717798213</v>
      </c>
      <c r="N27" s="55">
        <f t="shared" si="1"/>
        <v>0.48993392222399845</v>
      </c>
      <c r="O27" s="35">
        <f t="shared" si="2"/>
        <v>0.33993392222399843</v>
      </c>
      <c r="P27" s="35">
        <f t="shared" si="3"/>
        <v>0.68790967106957202</v>
      </c>
      <c r="Q27" s="35">
        <f>_xlfn.NORM.DIST(O27,0,1,TRUE)</f>
        <v>0.63304685501831737</v>
      </c>
      <c r="R27" s="42">
        <f>E27*EXP(0*$B$3)*P27-$B$6*EXP(-$B$5*$B$3)*Q27</f>
        <v>4.4424592124455415</v>
      </c>
      <c r="S27" s="44">
        <f t="shared" si="4"/>
        <v>444245.92124455416</v>
      </c>
      <c r="T27" s="45">
        <f>F27-S27</f>
        <v>-104619.50490027637</v>
      </c>
      <c r="U27" s="28">
        <v>-1.404092018394067E-2</v>
      </c>
    </row>
    <row r="28" spans="4:21" x14ac:dyDescent="0.2">
      <c r="D28" s="13">
        <v>26</v>
      </c>
      <c r="E28" s="32">
        <v>52.326767299547164</v>
      </c>
      <c r="F28" s="20">
        <f t="shared" si="5"/>
        <v>345216.39695004746</v>
      </c>
      <c r="G28" s="38">
        <f>F28+H28*(E29-E28)+(F28-H28*E28)*(EXP($B$5*($B$3/$B$8))-1)</f>
        <v>201361.8901450627</v>
      </c>
      <c r="H28" s="51">
        <f t="shared" si="0"/>
        <v>69593.182848019525</v>
      </c>
      <c r="I28" s="21">
        <f>F28-H28*E28</f>
        <v>-3296369.8875731071</v>
      </c>
      <c r="J28" s="35">
        <f>MAX(E28-$B$6,0)</f>
        <v>2.3267672995471642</v>
      </c>
      <c r="K28" s="55">
        <f>LN(E28/$B$6)</f>
        <v>4.5485037766835268E-2</v>
      </c>
      <c r="L28" s="55">
        <f>($B$5-0+$B$4^2/2)*($B$3*($B$8-D28)/$B$8)</f>
        <v>7.7999999999999996E-3</v>
      </c>
      <c r="M28" s="55">
        <f>$B$4*SQRT($B$3*($B$8-D28)/$B$8)</f>
        <v>0.10392304845413264</v>
      </c>
      <c r="N28" s="55">
        <f t="shared" si="1"/>
        <v>0.51273551497436198</v>
      </c>
      <c r="O28" s="35">
        <f t="shared" si="2"/>
        <v>0.36273551497436196</v>
      </c>
      <c r="P28" s="35">
        <f t="shared" si="3"/>
        <v>0.69593182848019519</v>
      </c>
      <c r="Q28" s="35">
        <f t="shared" si="3"/>
        <v>0.64159876653064374</v>
      </c>
      <c r="R28" s="42">
        <f>E28*EXP(0*$B$3)*P28-$B$6*EXP(-$B$5*$B$3)*Q28</f>
        <v>4.4959238786004008</v>
      </c>
      <c r="S28" s="44">
        <f t="shared" si="4"/>
        <v>449592.38786004006</v>
      </c>
      <c r="T28" s="45">
        <f>F28-S28</f>
        <v>-104375.9909099926</v>
      </c>
      <c r="U28" s="28">
        <v>1.1893111742726992E-2</v>
      </c>
    </row>
    <row r="29" spans="4:21" x14ac:dyDescent="0.2">
      <c r="D29" s="13">
        <v>27</v>
      </c>
      <c r="E29" s="32">
        <v>50.264426600929255</v>
      </c>
      <c r="F29" s="20">
        <f t="shared" si="5"/>
        <v>201361.8901450627</v>
      </c>
      <c r="G29" s="38">
        <f>F29+H29*(E30-E29)+(F29-H29*E29)*(EXP($B$5*($B$3/$B$8))-1)</f>
        <v>234593.06476945127</v>
      </c>
      <c r="H29" s="51">
        <f t="shared" si="0"/>
        <v>54986.556321619086</v>
      </c>
      <c r="I29" s="21">
        <f>F29-H29*E29</f>
        <v>-2562505.8341208221</v>
      </c>
      <c r="J29" s="35">
        <f>MAX(E29-$B$6,0)</f>
        <v>0.26442660092925507</v>
      </c>
      <c r="K29" s="55">
        <f>LN(E29/$B$6)</f>
        <v>5.2745968426204512E-3</v>
      </c>
      <c r="L29" s="55">
        <f>($B$5-0+$B$4^2/2)*($B$3*($B$8-D29)/$B$8)</f>
        <v>7.4750000000000007E-3</v>
      </c>
      <c r="M29" s="55">
        <f>$B$4*SQRT($B$3*($B$8-D29)/$B$8)</f>
        <v>0.10173494974687902</v>
      </c>
      <c r="N29" s="55">
        <f t="shared" si="1"/>
        <v>0.12532169991081729</v>
      </c>
      <c r="O29" s="35">
        <f t="shared" si="2"/>
        <v>-2.4678300089182703E-2</v>
      </c>
      <c r="P29" s="35">
        <f t="shared" si="3"/>
        <v>0.54986556321619084</v>
      </c>
      <c r="Q29" s="35">
        <f t="shared" si="3"/>
        <v>0.49015578191461229</v>
      </c>
      <c r="R29" s="42">
        <f>E29*EXP(0*$B$3)*P29-$B$6*EXP(-$B$5*$B$3)*Q29</f>
        <v>3.2531212549845456</v>
      </c>
      <c r="S29" s="44">
        <f t="shared" si="4"/>
        <v>325312.12549845455</v>
      </c>
      <c r="T29" s="45">
        <f>F29-S29</f>
        <v>-123950.23535339185</v>
      </c>
      <c r="U29" s="28">
        <v>8.9074904164304358E-3</v>
      </c>
    </row>
    <row r="30" spans="4:21" x14ac:dyDescent="0.2">
      <c r="D30" s="13">
        <v>28</v>
      </c>
      <c r="E30" s="32">
        <v>50.873437971361099</v>
      </c>
      <c r="F30" s="20">
        <f t="shared" si="5"/>
        <v>234593.06476945127</v>
      </c>
      <c r="G30" s="38">
        <f>F30+H30*(E31-E30)+(F30-H30*E30)*(EXP($B$5*($B$3/$B$8))-1)</f>
        <v>202879.4047875932</v>
      </c>
      <c r="H30" s="51">
        <f t="shared" si="0"/>
        <v>59712.482100313755</v>
      </c>
      <c r="I30" s="21">
        <f>F30-H30*E30</f>
        <v>-2803186.18947687</v>
      </c>
      <c r="J30" s="35">
        <f>MAX(E30-$B$6,0)</f>
        <v>0.87343797136109913</v>
      </c>
      <c r="K30" s="55">
        <f>LN(E30/$B$6)</f>
        <v>1.7317934597628645E-2</v>
      </c>
      <c r="L30" s="55">
        <f>($B$5-0+$B$4^2/2)*($B$3*($B$8-D30)/$B$8)</f>
        <v>7.1500000000000001E-3</v>
      </c>
      <c r="M30" s="55">
        <f>$B$4*SQRT($B$3*($B$8-D30)/$B$8)</f>
        <v>9.9498743710661988E-2</v>
      </c>
      <c r="N30" s="55">
        <f t="shared" si="1"/>
        <v>0.24591199531905983</v>
      </c>
      <c r="O30" s="35">
        <f t="shared" si="2"/>
        <v>9.5911995319059834E-2</v>
      </c>
      <c r="P30" s="35">
        <f t="shared" si="3"/>
        <v>0.59712482100313757</v>
      </c>
      <c r="Q30" s="35">
        <f t="shared" si="3"/>
        <v>0.53820476619160007</v>
      </c>
      <c r="R30" s="42">
        <f>E30*EXP(0*$B$3)*P30-$B$6*EXP(-$B$5*$B$3)*Q30</f>
        <v>3.6017696063821205</v>
      </c>
      <c r="S30" s="44">
        <f t="shared" si="4"/>
        <v>360176.96063821204</v>
      </c>
      <c r="T30" s="45">
        <f>F30-S30</f>
        <v>-125583.89586876077</v>
      </c>
      <c r="U30" s="28">
        <v>1.5750451863981829E-2</v>
      </c>
    </row>
    <row r="31" spans="4:21" x14ac:dyDescent="0.2">
      <c r="D31" s="13">
        <v>29</v>
      </c>
      <c r="E31" s="32">
        <v>50.347026637568177</v>
      </c>
      <c r="F31" s="20">
        <f t="shared" si="5"/>
        <v>202879.4047875932</v>
      </c>
      <c r="G31" s="38">
        <f>F31+H31*(E32-E31)+(F31-H31*E31)*(EXP($B$5*($B$3/$B$8))-1)</f>
        <v>328617.16571714543</v>
      </c>
      <c r="H31" s="51">
        <f t="shared" si="0"/>
        <v>55620.639314344931</v>
      </c>
      <c r="I31" s="21">
        <f>F31-H31*E31</f>
        <v>-2597454.4043703028</v>
      </c>
      <c r="J31" s="35">
        <f>MAX(E31-$B$6,0)</f>
        <v>0.34702663756817742</v>
      </c>
      <c r="K31" s="55">
        <f>LN(E31/$B$6)</f>
        <v>6.9165581211411064E-3</v>
      </c>
      <c r="L31" s="55">
        <f>($B$5-0+$B$4^2/2)*($B$3*($B$8-D31)/$B$8)</f>
        <v>6.8250000000000003E-3</v>
      </c>
      <c r="M31" s="55">
        <f>$B$4*SQRT($B$3*($B$8-D31)/$B$8)</f>
        <v>9.7211110476117898E-2</v>
      </c>
      <c r="N31" s="55">
        <f t="shared" si="1"/>
        <v>0.14135789678605751</v>
      </c>
      <c r="O31" s="35">
        <f t="shared" si="2"/>
        <v>-8.6421032139424869E-3</v>
      </c>
      <c r="P31" s="35">
        <f t="shared" si="3"/>
        <v>0.55620639314344933</v>
      </c>
      <c r="Q31" s="35">
        <f t="shared" si="3"/>
        <v>0.49655234255167946</v>
      </c>
      <c r="R31" s="42">
        <f>E31*EXP(0*$B$3)*P31-$B$6*EXP(-$B$5*$B$3)*Q31</f>
        <v>3.299549221014928</v>
      </c>
      <c r="S31" s="44">
        <f t="shared" si="4"/>
        <v>329954.92210149282</v>
      </c>
      <c r="T31" s="45">
        <f>F31-S31</f>
        <v>-127075.51731389962</v>
      </c>
      <c r="U31" s="28">
        <v>1.4779287633009855E-2</v>
      </c>
    </row>
    <row r="32" spans="4:21" x14ac:dyDescent="0.2">
      <c r="D32" s="13">
        <v>30</v>
      </c>
      <c r="E32" s="32">
        <v>52.61232816791572</v>
      </c>
      <c r="F32" s="20">
        <f t="shared" si="5"/>
        <v>328617.16571714543</v>
      </c>
      <c r="G32" s="38">
        <f>F32+H32*(E33-E32)+(F32-H32*E32)*(EXP($B$5*($B$3/$B$8))-1)</f>
        <v>283370.28243349888</v>
      </c>
      <c r="H32" s="51">
        <f t="shared" si="0"/>
        <v>72752.298311425737</v>
      </c>
      <c r="I32" s="21">
        <f>F32-H32*E32</f>
        <v>-3499050.6280136863</v>
      </c>
      <c r="J32" s="35">
        <f>MAX(E32-$B$6,0)</f>
        <v>2.6123281679157202</v>
      </c>
      <c r="K32" s="55">
        <f>LN(E32/$B$6)</f>
        <v>5.0927462669685675E-2</v>
      </c>
      <c r="L32" s="55">
        <f>($B$5-0+$B$4^2/2)*($B$3*($B$8-D32)/$B$8)</f>
        <v>6.5000000000000006E-3</v>
      </c>
      <c r="M32" s="55">
        <f>$B$4*SQRT($B$3*($B$8-D32)/$B$8)</f>
        <v>9.4868329805051374E-2</v>
      </c>
      <c r="N32" s="55">
        <f t="shared" si="1"/>
        <v>0.60533860760166858</v>
      </c>
      <c r="O32" s="35">
        <f t="shared" si="2"/>
        <v>0.45533860760166855</v>
      </c>
      <c r="P32" s="35">
        <f t="shared" si="3"/>
        <v>0.72752298311425734</v>
      </c>
      <c r="Q32" s="35">
        <f t="shared" si="3"/>
        <v>0.67556717248017784</v>
      </c>
      <c r="R32" s="42">
        <f>E32*EXP(0*$B$3)*P32-$B$6*EXP(-$B$5*$B$3)*Q32</f>
        <v>4.666789579773706</v>
      </c>
      <c r="S32" s="44">
        <f t="shared" si="4"/>
        <v>466678.95797737059</v>
      </c>
      <c r="T32" s="45">
        <f>F32-S32</f>
        <v>-138061.79226022516</v>
      </c>
      <c r="U32" s="28">
        <v>-1.0735943689196711E-2</v>
      </c>
    </row>
    <row r="33" spans="4:21" x14ac:dyDescent="0.2">
      <c r="D33" s="13">
        <v>31</v>
      </c>
      <c r="E33" s="32">
        <v>51.995207310333718</v>
      </c>
      <c r="F33" s="20">
        <f t="shared" si="5"/>
        <v>283370.28243349888</v>
      </c>
      <c r="G33" s="38">
        <f>F33+H33*(E34-E33)+(F33-H33*E33)*(EXP($B$5*($B$3/$B$8))-1)</f>
        <v>256466.15254971656</v>
      </c>
      <c r="H33" s="51">
        <f t="shared" si="0"/>
        <v>68791.429669156889</v>
      </c>
      <c r="I33" s="21">
        <f>F33-H33*E33</f>
        <v>-3293454.3643885553</v>
      </c>
      <c r="J33" s="35">
        <f>MAX(E33-$B$6,0)</f>
        <v>1.9952073103337185</v>
      </c>
      <c r="K33" s="55">
        <f>LN(E33/$B$6)</f>
        <v>3.9128541796665257E-2</v>
      </c>
      <c r="L33" s="55">
        <f>($B$5-0+$B$4^2/2)*($B$3*($B$8-D33)/$B$8)</f>
        <v>6.1749999999999999E-3</v>
      </c>
      <c r="M33" s="55">
        <f>$B$4*SQRT($B$3*($B$8-D33)/$B$8)</f>
        <v>9.2466210044534647E-2</v>
      </c>
      <c r="N33" s="55">
        <f t="shared" si="1"/>
        <v>0.48994699550079579</v>
      </c>
      <c r="O33" s="35">
        <f t="shared" si="2"/>
        <v>0.33994699550079577</v>
      </c>
      <c r="P33" s="35">
        <f t="shared" si="3"/>
        <v>0.68791429669156889</v>
      </c>
      <c r="Q33" s="35">
        <f t="shared" si="3"/>
        <v>0.63305177769250331</v>
      </c>
      <c r="R33" s="42">
        <f>E33*EXP(0*$B$3)*P33-$B$6*EXP(-$B$5*$B$3)*Q33</f>
        <v>4.273525529262912</v>
      </c>
      <c r="S33" s="44">
        <f t="shared" si="4"/>
        <v>427352.55292629119</v>
      </c>
      <c r="T33" s="45">
        <f>F33-S33</f>
        <v>-143982.2704927923</v>
      </c>
      <c r="U33" s="28">
        <v>1.9666478953777298E-2</v>
      </c>
    </row>
    <row r="34" spans="4:21" x14ac:dyDescent="0.2">
      <c r="D34" s="13">
        <v>32</v>
      </c>
      <c r="E34" s="32">
        <v>51.608898025771232</v>
      </c>
      <c r="F34" s="20">
        <f t="shared" si="5"/>
        <v>256466.15254971656</v>
      </c>
      <c r="G34" s="38">
        <f>F34+H34*(E35-E34)+(F34-H34*E34)*(EXP($B$5*($B$3/$B$8))-1)</f>
        <v>222361.61351826627</v>
      </c>
      <c r="H34" s="51">
        <f t="shared" si="0"/>
        <v>66162.460746349432</v>
      </c>
      <c r="I34" s="21">
        <f>F34-H34*E34</f>
        <v>-3158105.5372427232</v>
      </c>
      <c r="J34" s="35">
        <f>MAX(E34-$B$6,0)</f>
        <v>1.6088980257712322</v>
      </c>
      <c r="K34" s="55">
        <f>LN(E34/$B$6)</f>
        <v>3.1671094552803904E-2</v>
      </c>
      <c r="L34" s="55">
        <f>($B$5-0+$B$4^2/2)*($B$3*($B$8-D34)/$B$8)</f>
        <v>5.8500000000000002E-3</v>
      </c>
      <c r="M34" s="55">
        <f>$B$4*SQRT($B$3*($B$8-D34)/$B$8)</f>
        <v>0.09</v>
      </c>
      <c r="N34" s="55">
        <f t="shared" si="1"/>
        <v>0.41690105058671006</v>
      </c>
      <c r="O34" s="35">
        <f t="shared" si="2"/>
        <v>0.2669010505867101</v>
      </c>
      <c r="P34" s="35">
        <f t="shared" si="3"/>
        <v>0.66162460746349427</v>
      </c>
      <c r="Q34" s="35">
        <f t="shared" si="3"/>
        <v>0.60522732613562968</v>
      </c>
      <c r="R34" s="42">
        <f>E34*EXP(0*$B$3)*P34-$B$6*EXP(-$B$5*$B$3)*Q34</f>
        <v>4.0352797852558417</v>
      </c>
      <c r="S34" s="44">
        <f t="shared" si="4"/>
        <v>403527.97852558416</v>
      </c>
      <c r="T34" s="45">
        <f>F34-S34</f>
        <v>-147061.8259758676</v>
      </c>
      <c r="U34" s="28">
        <v>1.2162954571170628E-2</v>
      </c>
    </row>
    <row r="35" spans="4:21" x14ac:dyDescent="0.2">
      <c r="D35" s="13">
        <v>33</v>
      </c>
      <c r="E35" s="32">
        <v>51.098204918146209</v>
      </c>
      <c r="F35" s="20">
        <f t="shared" si="5"/>
        <v>222361.61351826627</v>
      </c>
      <c r="G35" s="38">
        <f>F35+H35*(E36-E35)+(F35-H35*E35)*(EXP($B$5*($B$3/$B$8))-1)</f>
        <v>196503.9103249505</v>
      </c>
      <c r="H35" s="51">
        <f t="shared" si="0"/>
        <v>62231.684066226015</v>
      </c>
      <c r="I35" s="21">
        <f>F35-H35*E35</f>
        <v>-2957565.7312990846</v>
      </c>
      <c r="J35" s="35">
        <f>MAX(E35-$B$6,0)</f>
        <v>1.0982049181462088</v>
      </c>
      <c r="K35" s="55">
        <f>LN(E35/$B$6)</f>
        <v>2.1726362361080772E-2</v>
      </c>
      <c r="L35" s="55">
        <f>($B$5-0+$B$4^2/2)*($B$3*($B$8-D35)/$B$8)</f>
        <v>5.5250000000000004E-3</v>
      </c>
      <c r="M35" s="55">
        <f>$B$4*SQRT($B$3*($B$8-D35)/$B$8)</f>
        <v>8.7464278422679509E-2</v>
      </c>
      <c r="N35" s="55">
        <f t="shared" si="1"/>
        <v>0.31157133920874475</v>
      </c>
      <c r="O35" s="35">
        <f t="shared" si="2"/>
        <v>0.16157133920874475</v>
      </c>
      <c r="P35" s="35">
        <f t="shared" si="3"/>
        <v>0.62231684066226012</v>
      </c>
      <c r="Q35" s="35">
        <f t="shared" si="3"/>
        <v>0.56417828564268113</v>
      </c>
      <c r="R35" s="42">
        <f>E35*EXP(0*$B$3)*P35-$B$6*EXP(-$B$5*$B$3)*Q35</f>
        <v>3.7310517129734393</v>
      </c>
      <c r="S35" s="44">
        <f t="shared" si="4"/>
        <v>373105.17129734391</v>
      </c>
      <c r="T35" s="45">
        <f>F35-S35</f>
        <v>-150743.55777907764</v>
      </c>
      <c r="U35" s="28">
        <v>2.6580700262362544E-2</v>
      </c>
    </row>
    <row r="36" spans="4:21" x14ac:dyDescent="0.2">
      <c r="D36" s="13">
        <v>34</v>
      </c>
      <c r="E36" s="32">
        <v>50.68745061805911</v>
      </c>
      <c r="F36" s="20">
        <f t="shared" si="5"/>
        <v>196503.9103249505</v>
      </c>
      <c r="G36" s="38">
        <f>F36+H36*(E37-E36)+(F36-H36*E36)*(EXP($B$5*($B$3/$B$8))-1)</f>
        <v>150661.50382272797</v>
      </c>
      <c r="H36" s="51">
        <f t="shared" si="0"/>
        <v>58792.575128224125</v>
      </c>
      <c r="I36" s="21">
        <f>F36-H36*E36</f>
        <v>-2783541.8381954399</v>
      </c>
      <c r="J36" s="35">
        <f>MAX(E36-$B$6,0)</f>
        <v>0.68745061805910979</v>
      </c>
      <c r="K36" s="55">
        <f>LN(E36/$B$6)</f>
        <v>1.3655352204034072E-2</v>
      </c>
      <c r="L36" s="55">
        <f>($B$5-0+$B$4^2/2)*($B$3*($B$8-D36)/$B$8)</f>
        <v>5.2000000000000006E-3</v>
      </c>
      <c r="M36" s="55">
        <f>$B$4*SQRT($B$3*($B$8-D36)/$B$8)</f>
        <v>8.4852813742385694E-2</v>
      </c>
      <c r="N36" s="55">
        <f t="shared" si="1"/>
        <v>0.22221245675222015</v>
      </c>
      <c r="O36" s="35">
        <f t="shared" si="2"/>
        <v>7.2212456752220155E-2</v>
      </c>
      <c r="P36" s="35">
        <f t="shared" si="3"/>
        <v>0.58792575128224123</v>
      </c>
      <c r="Q36" s="35">
        <f t="shared" si="3"/>
        <v>0.52878358399941638</v>
      </c>
      <c r="R36" s="42">
        <f>E36*EXP(0*$B$3)*P36-$B$6*EXP(-$B$5*$B$3)*Q36</f>
        <v>3.4931442416213372</v>
      </c>
      <c r="S36" s="44">
        <f t="shared" si="4"/>
        <v>349314.42416213371</v>
      </c>
      <c r="T36" s="45">
        <f>F36-S36</f>
        <v>-152810.51383718321</v>
      </c>
      <c r="U36" s="28">
        <v>-1.6324881907914233E-2</v>
      </c>
    </row>
    <row r="37" spans="4:21" x14ac:dyDescent="0.2">
      <c r="D37" s="13">
        <v>35</v>
      </c>
      <c r="E37" s="32">
        <v>49.912454144425212</v>
      </c>
      <c r="F37" s="20">
        <f t="shared" si="5"/>
        <v>150661.50382272797</v>
      </c>
      <c r="G37" s="38">
        <f>F37+H37*(E38-E37)+(F37-H37*E37)*(EXP($B$5*($B$3/$B$8))-1)</f>
        <v>162938.9719344881</v>
      </c>
      <c r="H37" s="51">
        <f t="shared" si="0"/>
        <v>51515.872905437776</v>
      </c>
      <c r="I37" s="21">
        <f>F37-H37*E37</f>
        <v>-2420622.140279972</v>
      </c>
      <c r="J37" s="35">
        <f>MAX(E37-$B$6,0)</f>
        <v>0</v>
      </c>
      <c r="K37" s="55">
        <f>LN(E37/$B$6)</f>
        <v>-1.7524517584828409E-3</v>
      </c>
      <c r="L37" s="55">
        <f>($B$5-0+$B$4^2/2)*($B$3*($B$8-D37)/$B$8)</f>
        <v>4.875E-3</v>
      </c>
      <c r="M37" s="55">
        <f>$B$4*SQRT($B$3*($B$8-D37)/$B$8)</f>
        <v>8.2158383625774906E-2</v>
      </c>
      <c r="N37" s="55">
        <f t="shared" si="1"/>
        <v>3.8006446861711944E-2</v>
      </c>
      <c r="O37" s="35">
        <f t="shared" si="2"/>
        <v>-0.11199355313828804</v>
      </c>
      <c r="P37" s="35">
        <f t="shared" si="3"/>
        <v>0.51515872905437776</v>
      </c>
      <c r="Q37" s="35">
        <f t="shared" si="3"/>
        <v>0.45541425913173339</v>
      </c>
      <c r="R37" s="42">
        <f>E37*EXP(0*$B$3)*P37-$B$6*EXP(-$B$5*$B$3)*Q37</f>
        <v>3.0556928891087658</v>
      </c>
      <c r="S37" s="44">
        <f t="shared" si="4"/>
        <v>305569.28891087655</v>
      </c>
      <c r="T37" s="45">
        <f>F37-S37</f>
        <v>-154907.78508814858</v>
      </c>
      <c r="U37" s="28">
        <v>-7.952513728231584E-3</v>
      </c>
    </row>
    <row r="38" spans="4:21" x14ac:dyDescent="0.2">
      <c r="D38" s="13">
        <v>36</v>
      </c>
      <c r="E38" s="32">
        <v>50.155477153125524</v>
      </c>
      <c r="F38" s="20">
        <f t="shared" si="5"/>
        <v>162938.9719344881</v>
      </c>
      <c r="G38" s="38">
        <f>F38+H38*(E39-E38)+(F38-H38*E38)*(EXP($B$5*($B$3/$B$8))-1)</f>
        <v>192934.10486452043</v>
      </c>
      <c r="H38" s="51">
        <f t="shared" si="0"/>
        <v>53841.459140816369</v>
      </c>
      <c r="I38" s="21">
        <f>F38-H38*E38</f>
        <v>-2537505.1018936685</v>
      </c>
      <c r="J38" s="35">
        <f>MAX(E38-$B$6,0)</f>
        <v>0.15547715312552413</v>
      </c>
      <c r="K38" s="55">
        <f>LN(E38/$B$6)</f>
        <v>3.1047184324908689E-3</v>
      </c>
      <c r="L38" s="55">
        <f>($B$5-0+$B$4^2/2)*($B$3*($B$8-D38)/$B$8)</f>
        <v>4.5500000000000002E-3</v>
      </c>
      <c r="M38" s="55">
        <f>$B$4*SQRT($B$3*($B$8-D38)/$B$8)</f>
        <v>7.9372539331937719E-2</v>
      </c>
      <c r="N38" s="55">
        <f t="shared" si="1"/>
        <v>9.64403872790143E-2</v>
      </c>
      <c r="O38" s="35">
        <f t="shared" si="2"/>
        <v>-5.3559612720985694E-2</v>
      </c>
      <c r="P38" s="35">
        <f t="shared" si="3"/>
        <v>0.53841459140816372</v>
      </c>
      <c r="Q38" s="35">
        <f t="shared" si="3"/>
        <v>0.47864301733921638</v>
      </c>
      <c r="R38" s="42">
        <f>E38*EXP(0*$B$3)*P38-$B$6*EXP(-$B$5*$B$3)*Q38</f>
        <v>3.191651971733581</v>
      </c>
      <c r="S38" s="44">
        <f t="shared" si="4"/>
        <v>319165.19717335812</v>
      </c>
      <c r="T38" s="45">
        <f>F38-S38</f>
        <v>-156226.22523887001</v>
      </c>
      <c r="U38" s="28">
        <v>2.7177546892079916E-3</v>
      </c>
    </row>
    <row r="39" spans="4:21" x14ac:dyDescent="0.2">
      <c r="D39" s="13">
        <v>37</v>
      </c>
      <c r="E39" s="32">
        <v>50.717291350044995</v>
      </c>
      <c r="F39" s="20">
        <f t="shared" si="5"/>
        <v>192934.10486452043</v>
      </c>
      <c r="G39" s="38">
        <f>F39+H39*(E40-E39)+(F39-H39*E39)*(EXP($B$5*($B$3/$B$8))-1)</f>
        <v>152927.07725009863</v>
      </c>
      <c r="H39" s="51">
        <f t="shared" si="0"/>
        <v>59540.454544917833</v>
      </c>
      <c r="I39" s="21">
        <f>F39-H39*E39</f>
        <v>-2826796.475404188</v>
      </c>
      <c r="J39" s="35">
        <f>MAX(E39-$B$6,0)</f>
        <v>0.71729135004499511</v>
      </c>
      <c r="K39" s="55">
        <f>LN(E39/$B$6)</f>
        <v>1.4243899293018218E-2</v>
      </c>
      <c r="L39" s="55">
        <f>($B$5-0+$B$4^2/2)*($B$3*($B$8-D39)/$B$8)</f>
        <v>4.2250000000000005E-3</v>
      </c>
      <c r="M39" s="55">
        <f>$B$4*SQRT($B$3*($B$8-D39)/$B$8)</f>
        <v>7.6485292703891775E-2</v>
      </c>
      <c r="N39" s="55">
        <f t="shared" si="1"/>
        <v>0.24146994330687149</v>
      </c>
      <c r="O39" s="35">
        <f t="shared" si="2"/>
        <v>9.1469943306871498E-2</v>
      </c>
      <c r="P39" s="35">
        <f t="shared" si="3"/>
        <v>0.59540454544917831</v>
      </c>
      <c r="Q39" s="35">
        <f t="shared" si="3"/>
        <v>0.53644040606954446</v>
      </c>
      <c r="R39" s="42">
        <f>E39*EXP(0*$B$3)*P39-$B$6*EXP(-$B$5*$B$3)*Q39</f>
        <v>3.5090608835677486</v>
      </c>
      <c r="S39" s="44">
        <f t="shared" si="4"/>
        <v>350906.08835677488</v>
      </c>
      <c r="T39" s="45">
        <f>F39-S39</f>
        <v>-157971.98349225445</v>
      </c>
      <c r="U39" s="28">
        <v>-7.98036075936083E-3</v>
      </c>
    </row>
    <row r="40" spans="4:21" x14ac:dyDescent="0.2">
      <c r="D40" s="13">
        <v>38</v>
      </c>
      <c r="E40" s="32">
        <v>50.050109110069663</v>
      </c>
      <c r="F40" s="20">
        <f t="shared" si="5"/>
        <v>152927.07725009863</v>
      </c>
      <c r="G40" s="38">
        <f>F40+H40*(E41-E40)+(F40-H40*E40)*(EXP($B$5*($B$3/$B$8))-1)</f>
        <v>162992.70766955212</v>
      </c>
      <c r="H40" s="51">
        <f t="shared" si="0"/>
        <v>52659.109451424381</v>
      </c>
      <c r="I40" s="21">
        <f>F40-H40*E40</f>
        <v>-2482667.096432792</v>
      </c>
      <c r="J40" s="35">
        <f>MAX(E40-$B$6,0)</f>
        <v>5.0109110069662677E-2</v>
      </c>
      <c r="K40" s="55">
        <f>LN(E40/$B$6)</f>
        <v>1.0016803520791716E-3</v>
      </c>
      <c r="L40" s="55">
        <f>($B$5-0+$B$4^2/2)*($B$3*($B$8-D40)/$B$8)</f>
        <v>3.8999999999999998E-3</v>
      </c>
      <c r="M40" s="55">
        <f>$B$4*SQRT($B$3*($B$8-D40)/$B$8)</f>
        <v>7.3484692283495343E-2</v>
      </c>
      <c r="N40" s="55">
        <f t="shared" si="1"/>
        <v>6.670342080455427E-2</v>
      </c>
      <c r="O40" s="35">
        <f t="shared" si="2"/>
        <v>-8.3296579195445725E-2</v>
      </c>
      <c r="P40" s="35">
        <f t="shared" si="3"/>
        <v>0.5265910945142438</v>
      </c>
      <c r="Q40" s="35">
        <f t="shared" si="3"/>
        <v>0.46680786012519287</v>
      </c>
      <c r="R40" s="42">
        <f>E40*EXP(0*$B$3)*P40-$B$6*EXP(-$B$5*$B$3)*Q40</f>
        <v>3.1319594263389554</v>
      </c>
      <c r="S40" s="44">
        <f t="shared" si="4"/>
        <v>313195.94263389555</v>
      </c>
      <c r="T40" s="45">
        <f>F40-S40</f>
        <v>-160268.86538379692</v>
      </c>
      <c r="U40" s="28">
        <v>-1.7654316705577527E-2</v>
      </c>
    </row>
    <row r="41" spans="4:21" x14ac:dyDescent="0.2">
      <c r="D41" s="13">
        <v>39</v>
      </c>
      <c r="E41" s="32">
        <v>50.245970940060545</v>
      </c>
      <c r="F41" s="20">
        <f t="shared" si="5"/>
        <v>162992.70766955212</v>
      </c>
      <c r="G41" s="38">
        <f>F41+H41*(E42-E41)+(F41-H41*E41)*(EXP($B$5*($B$3/$B$8))-1)</f>
        <v>173733.751826861</v>
      </c>
      <c r="H41" s="51">
        <f t="shared" si="0"/>
        <v>54798.140640226957</v>
      </c>
      <c r="I41" s="21">
        <f>F41-H41*E41</f>
        <v>-2590393.0745086423</v>
      </c>
      <c r="J41" s="35">
        <f>MAX(E41-$B$6,0)</f>
        <v>0.24597094006054476</v>
      </c>
      <c r="K41" s="55">
        <f>LN(E41/$B$6)</f>
        <v>4.9073579991246548E-3</v>
      </c>
      <c r="L41" s="55">
        <f>($B$5-0+$B$4^2/2)*($B$3*($B$8-D41)/$B$8)</f>
        <v>3.5750000000000001E-3</v>
      </c>
      <c r="M41" s="55">
        <f>$B$4*SQRT($B$3*($B$8-D41)/$B$8)</f>
        <v>7.0356236397351446E-2</v>
      </c>
      <c r="N41" s="55">
        <f t="shared" si="1"/>
        <v>0.12056298678654123</v>
      </c>
      <c r="O41" s="35">
        <f t="shared" si="2"/>
        <v>-2.9437013213458763E-2</v>
      </c>
      <c r="P41" s="35">
        <f t="shared" si="3"/>
        <v>0.54798140640226956</v>
      </c>
      <c r="Q41" s="35">
        <f t="shared" si="3"/>
        <v>0.48825802665542256</v>
      </c>
      <c r="R41" s="42">
        <f>E41*EXP(0*$B$3)*P41-$B$6*EXP(-$B$5*$B$3)*Q41</f>
        <v>3.2427163423750045</v>
      </c>
      <c r="S41" s="44">
        <f t="shared" si="4"/>
        <v>324271.63423750043</v>
      </c>
      <c r="T41" s="45">
        <f>F41-S41</f>
        <v>-161278.92656794831</v>
      </c>
      <c r="U41" s="28">
        <v>4.1013123109745692E-3</v>
      </c>
    </row>
    <row r="42" spans="4:21" x14ac:dyDescent="0.2">
      <c r="D42" s="13">
        <v>40</v>
      </c>
      <c r="E42" s="32">
        <v>50.446709437546751</v>
      </c>
      <c r="F42" s="20">
        <f t="shared" si="5"/>
        <v>173733.751826861</v>
      </c>
      <c r="G42" s="38">
        <f>F42+H42*(E43-E42)+(F42-H42*E42)*(EXP($B$5*($B$3/$B$8))-1)</f>
        <v>320848.12089843972</v>
      </c>
      <c r="H42" s="51">
        <f t="shared" si="0"/>
        <v>57183.18086456343</v>
      </c>
      <c r="I42" s="21">
        <f>F42-H42*E42</f>
        <v>-2710969.5579624539</v>
      </c>
      <c r="J42" s="35">
        <f>MAX(E42-$B$6,0)</f>
        <v>0.44670943754675108</v>
      </c>
      <c r="K42" s="55">
        <f>LN(E42/$B$6)</f>
        <v>8.8945150132932298E-3</v>
      </c>
      <c r="L42" s="55">
        <f>($B$5-0+$B$4^2/2)*($B$3*($B$8-D42)/$B$8)</f>
        <v>3.2500000000000003E-3</v>
      </c>
      <c r="M42" s="55">
        <f>$B$4*SQRT($B$3*($B$8-D42)/$B$8)</f>
        <v>6.7082039324993681E-2</v>
      </c>
      <c r="N42" s="55">
        <f t="shared" si="1"/>
        <v>0.18103974082326951</v>
      </c>
      <c r="O42" s="35">
        <f t="shared" si="2"/>
        <v>3.1039740823269518E-2</v>
      </c>
      <c r="P42" s="35">
        <f t="shared" si="3"/>
        <v>0.57183180864563432</v>
      </c>
      <c r="Q42" s="35">
        <f t="shared" si="3"/>
        <v>0.5123810768317697</v>
      </c>
      <c r="R42" s="42">
        <f>E42*EXP(0*$B$3)*P42-$B$6*EXP(-$B$5*$B$3)*Q42</f>
        <v>3.3557548204033765</v>
      </c>
      <c r="S42" s="44">
        <f t="shared" si="4"/>
        <v>335575.48204033764</v>
      </c>
      <c r="T42" s="45">
        <f>F42-S42</f>
        <v>-161841.73021347664</v>
      </c>
      <c r="U42" s="28">
        <v>6.9139623379117473E-3</v>
      </c>
    </row>
    <row r="43" spans="4:21" x14ac:dyDescent="0.2">
      <c r="D43" s="13">
        <v>41</v>
      </c>
      <c r="E43" s="32">
        <v>53.024136529819785</v>
      </c>
      <c r="F43" s="20">
        <f t="shared" si="5"/>
        <v>320848.12089843972</v>
      </c>
      <c r="G43" s="38">
        <f>F43+H43*(E44-E43)+(F43-H43*E43)*(EXP($B$5*($B$3/$B$8))-1)</f>
        <v>461459.290069365</v>
      </c>
      <c r="H43" s="51">
        <f t="shared" si="0"/>
        <v>83365.851452161325</v>
      </c>
      <c r="I43" s="21">
        <f>F43-H43*E43</f>
        <v>-4099554.1684256373</v>
      </c>
      <c r="J43" s="35">
        <f>MAX(E43-$B$6,0)</f>
        <v>3.0241365298197849</v>
      </c>
      <c r="K43" s="55">
        <f>LN(E43/$B$6)</f>
        <v>5.8724210681048869E-2</v>
      </c>
      <c r="L43" s="55">
        <f>($B$5-0+$B$4^2/2)*($B$3*($B$8-D43)/$B$8)</f>
        <v>2.9250000000000001E-3</v>
      </c>
      <c r="M43" s="55">
        <f>$B$4*SQRT($B$3*($B$8-D43)/$B$8)</f>
        <v>6.3639610306789274E-2</v>
      </c>
      <c r="N43" s="55">
        <f t="shared" si="1"/>
        <v>0.96872388727483982</v>
      </c>
      <c r="O43" s="35">
        <f t="shared" si="2"/>
        <v>0.8187238872748398</v>
      </c>
      <c r="P43" s="35">
        <f t="shared" si="3"/>
        <v>0.83365851452161321</v>
      </c>
      <c r="Q43" s="35">
        <f t="shared" si="3"/>
        <v>0.79352801761212999</v>
      </c>
      <c r="R43" s="42">
        <f>E43*EXP(0*$B$3)*P43-$B$6*EXP(-$B$5*$B$3)*Q43</f>
        <v>4.725508887585768</v>
      </c>
      <c r="S43" s="44">
        <f t="shared" si="4"/>
        <v>472550.88875857682</v>
      </c>
      <c r="T43" s="45">
        <f>F43-S43</f>
        <v>-151702.7678601371</v>
      </c>
      <c r="U43" s="28">
        <v>-2.3095672477087364E-2</v>
      </c>
    </row>
    <row r="44" spans="4:21" x14ac:dyDescent="0.2">
      <c r="D44" s="13">
        <v>42</v>
      </c>
      <c r="E44" s="32">
        <v>54.715730181533949</v>
      </c>
      <c r="F44" s="20">
        <f t="shared" si="5"/>
        <v>461459.290069365</v>
      </c>
      <c r="G44" s="38">
        <f>F44+H44*(E45-E44)+(F44-H44*E44)*(EXP($B$5*($B$3/$B$8))-1)</f>
        <v>387369.91323951387</v>
      </c>
      <c r="H44" s="51">
        <f t="shared" si="0"/>
        <v>93888.375959012003</v>
      </c>
      <c r="I44" s="21">
        <f>F44-H44*E44</f>
        <v>-4675711.7560863541</v>
      </c>
      <c r="J44" s="35">
        <f>MAX(E44-$B$6,0)</f>
        <v>4.7157301815339494</v>
      </c>
      <c r="K44" s="55">
        <f>LN(E44/$B$6)</f>
        <v>9.0128234533401491E-2</v>
      </c>
      <c r="L44" s="55">
        <f>($B$5-0+$B$4^2/2)*($B$3*($B$8-D44)/$B$8)</f>
        <v>2.6000000000000003E-3</v>
      </c>
      <c r="M44" s="55">
        <f>$B$4*SQRT($B$3*($B$8-D44)/$B$8)</f>
        <v>0.06</v>
      </c>
      <c r="N44" s="55">
        <f t="shared" si="1"/>
        <v>1.5454705755566918</v>
      </c>
      <c r="O44" s="35">
        <f t="shared" si="2"/>
        <v>1.3954705755566919</v>
      </c>
      <c r="P44" s="35">
        <f t="shared" si="3"/>
        <v>0.93888375959012005</v>
      </c>
      <c r="Q44" s="35">
        <f>_xlfn.NORM.DIST(O44,0,1,TRUE)</f>
        <v>0.91856300906810162</v>
      </c>
      <c r="R44" s="42">
        <f>E44*EXP(0*$B$3)*P44-$B$6*EXP(-$B$5*$B$3)*Q44</f>
        <v>5.6726276141800867</v>
      </c>
      <c r="S44" s="44">
        <f t="shared" si="4"/>
        <v>567262.76141800871</v>
      </c>
      <c r="T44" s="45">
        <f>F44-S44</f>
        <v>-105803.47134864371</v>
      </c>
      <c r="U44" s="28">
        <v>-3.2933973104773751E-2</v>
      </c>
    </row>
    <row r="45" spans="4:21" x14ac:dyDescent="0.2">
      <c r="D45" s="13">
        <v>43</v>
      </c>
      <c r="E45" s="32">
        <v>53.931588571639189</v>
      </c>
      <c r="F45" s="20">
        <f t="shared" si="5"/>
        <v>387369.91323951387</v>
      </c>
      <c r="G45" s="38">
        <f>F45+H45*(E46-E45)+(F45-H45*E45)*(EXP($B$5*($B$3/$B$8))-1)</f>
        <v>479332.40161106631</v>
      </c>
      <c r="H45" s="51">
        <f t="shared" si="0"/>
        <v>91761.32248900058</v>
      </c>
      <c r="I45" s="21">
        <f>F45-H45*E45</f>
        <v>-4561463.9780267682</v>
      </c>
      <c r="J45" s="35">
        <f>MAX(E45-$B$6,0)</f>
        <v>3.931588571639189</v>
      </c>
      <c r="K45" s="55">
        <f>LN(E45/$B$6)</f>
        <v>7.5693359664416704E-2</v>
      </c>
      <c r="L45" s="55">
        <f>($B$5-0+$B$4^2/2)*($B$3*($B$8-D45)/$B$8)</f>
        <v>2.2750000000000001E-3</v>
      </c>
      <c r="M45" s="55">
        <f>$B$4*SQRT($B$3*($B$8-D45)/$B$8)</f>
        <v>5.6124860801609125E-2</v>
      </c>
      <c r="N45" s="55">
        <f t="shared" si="1"/>
        <v>1.3891947089191055</v>
      </c>
      <c r="O45" s="35">
        <f t="shared" si="2"/>
        <v>1.2391947089191055</v>
      </c>
      <c r="P45" s="35">
        <f t="shared" si="3"/>
        <v>0.91761322489000585</v>
      </c>
      <c r="Q45" s="35">
        <f t="shared" si="3"/>
        <v>0.89236330021686783</v>
      </c>
      <c r="R45" s="42">
        <f>E45*EXP(0*$B$3)*P45-$B$6*EXP(-$B$5*$B$3)*Q45</f>
        <v>5.0927079281953382</v>
      </c>
      <c r="S45" s="44">
        <f t="shared" si="4"/>
        <v>509270.79281953385</v>
      </c>
      <c r="T45" s="45">
        <f>F45-S45</f>
        <v>-121900.87958001997</v>
      </c>
      <c r="U45" s="28">
        <v>7.1505764840803379E-3</v>
      </c>
    </row>
    <row r="46" spans="4:21" x14ac:dyDescent="0.2">
      <c r="D46" s="13">
        <v>44</v>
      </c>
      <c r="E46" s="32">
        <v>54.938752102750172</v>
      </c>
      <c r="F46" s="20">
        <f t="shared" si="5"/>
        <v>479332.40161106631</v>
      </c>
      <c r="G46" s="38">
        <f>F46+H46*(E47-E46)+(F46-H46*E46)*(EXP($B$5*($B$3/$B$8))-1)</f>
        <v>562124.08988769318</v>
      </c>
      <c r="H46" s="51">
        <f t="shared" si="0"/>
        <v>96786.699109156267</v>
      </c>
      <c r="I46" s="21">
        <f>F46-H46*E46</f>
        <v>-4838008.067590341</v>
      </c>
      <c r="J46" s="35">
        <f>MAX(E46-$B$6,0)</f>
        <v>4.938752102750172</v>
      </c>
      <c r="K46" s="55">
        <f>LN(E46/$B$6)</f>
        <v>9.419596116140086E-2</v>
      </c>
      <c r="L46" s="55">
        <f>($B$5-0+$B$4^2/2)*($B$3*($B$8-D46)/$B$8)</f>
        <v>1.9499999999999999E-3</v>
      </c>
      <c r="M46" s="55">
        <f>$B$4*SQRT($B$3*($B$8-D46)/$B$8)</f>
        <v>5.1961524227066319E-2</v>
      </c>
      <c r="N46" s="55">
        <f t="shared" si="1"/>
        <v>1.8503298852676695</v>
      </c>
      <c r="O46" s="35">
        <f t="shared" si="2"/>
        <v>1.7003298852676696</v>
      </c>
      <c r="P46" s="35">
        <f t="shared" si="3"/>
        <v>0.96786699109156271</v>
      </c>
      <c r="Q46" s="35">
        <f t="shared" si="3"/>
        <v>0.9554655539479846</v>
      </c>
      <c r="R46" s="42">
        <f>E46*EXP(0*$B$3)*P46-$B$6*EXP(-$B$5*$B$3)*Q46</f>
        <v>5.6383972111643885</v>
      </c>
      <c r="S46" s="44">
        <f t="shared" si="4"/>
        <v>563839.72111643886</v>
      </c>
      <c r="T46" s="45">
        <f>F46-S46</f>
        <v>-84507.31950537255</v>
      </c>
      <c r="U46" s="28">
        <v>2.0845291252531463E-2</v>
      </c>
    </row>
    <row r="47" spans="4:21" x14ac:dyDescent="0.2">
      <c r="D47" s="13">
        <v>45</v>
      </c>
      <c r="E47" s="32">
        <v>55.799154555160648</v>
      </c>
      <c r="F47" s="20">
        <f t="shared" si="5"/>
        <v>562124.08988769318</v>
      </c>
      <c r="G47" s="38">
        <f>F47+H47*(E48-E47)+(F47-H47*E47)*(EXP($B$5*($B$3/$B$8))-1)</f>
        <v>533632.43062867993</v>
      </c>
      <c r="H47" s="51">
        <f t="shared" si="0"/>
        <v>99055.488090565341</v>
      </c>
      <c r="I47" s="21">
        <f>F47-H47*E47</f>
        <v>-4965088.3996146368</v>
      </c>
      <c r="J47" s="35">
        <f>MAX(E47-$B$6,0)</f>
        <v>5.7991545551606478</v>
      </c>
      <c r="K47" s="55">
        <f>LN(E47/$B$6)</f>
        <v>0.10973571250312941</v>
      </c>
      <c r="L47" s="55">
        <f>($B$5-0+$B$4^2/2)*($B$3*($B$8-D47)/$B$8)</f>
        <v>1.6250000000000001E-3</v>
      </c>
      <c r="M47" s="55">
        <f>$B$4*SQRT($B$3*($B$8-D47)/$B$8)</f>
        <v>4.7434164902525687E-2</v>
      </c>
      <c r="N47" s="55">
        <f t="shared" si="1"/>
        <v>2.3476899557938644</v>
      </c>
      <c r="O47" s="35">
        <f t="shared" si="2"/>
        <v>2.1976899557938645</v>
      </c>
      <c r="P47" s="35">
        <f t="shared" si="3"/>
        <v>0.99055488090565347</v>
      </c>
      <c r="Q47" s="35">
        <f t="shared" si="3"/>
        <v>0.98601439609524832</v>
      </c>
      <c r="R47" s="42">
        <f>E47*EXP(0*$B$3)*P47-$B$6*EXP(-$B$5*$B$3)*Q47</f>
        <v>6.2172934561028725</v>
      </c>
      <c r="S47" s="44">
        <f t="shared" si="4"/>
        <v>621729.34561028727</v>
      </c>
      <c r="T47" s="45">
        <f>F47-S47</f>
        <v>-59605.255722594098</v>
      </c>
      <c r="U47" s="28">
        <v>7.5314231179725534E-3</v>
      </c>
    </row>
    <row r="48" spans="4:21" x14ac:dyDescent="0.2">
      <c r="D48" s="13">
        <v>46</v>
      </c>
      <c r="E48" s="32">
        <v>55.516533913614907</v>
      </c>
      <c r="F48" s="20">
        <f t="shared" si="5"/>
        <v>533632.43062867993</v>
      </c>
      <c r="G48" s="38">
        <f>F48+H48*(E49-E48)+(F48-H48*E48)*(EXP($B$5*($B$3/$B$8))-1)</f>
        <v>571390.31918042141</v>
      </c>
      <c r="H48" s="51">
        <f t="shared" si="0"/>
        <v>99374.551535068007</v>
      </c>
      <c r="I48" s="21">
        <f>F48-H48*E48</f>
        <v>-4983298.229818196</v>
      </c>
      <c r="J48" s="35">
        <f>MAX(E48-$B$6,0)</f>
        <v>5.5165339136149072</v>
      </c>
      <c r="K48" s="55">
        <f>LN(E48/$B$6)</f>
        <v>0.1046578793117821</v>
      </c>
      <c r="L48" s="55">
        <f>($B$5-0+$B$4^2/2)*($B$3*($B$8-D48)/$B$8)</f>
        <v>1.3000000000000002E-3</v>
      </c>
      <c r="M48" s="55">
        <f>$B$4*SQRT($B$3*($B$8-D48)/$B$8)</f>
        <v>4.2426406871192847E-2</v>
      </c>
      <c r="N48" s="55">
        <f t="shared" si="1"/>
        <v>2.4974511660502308</v>
      </c>
      <c r="O48" s="35">
        <f t="shared" si="2"/>
        <v>2.3474511660502309</v>
      </c>
      <c r="P48" s="35">
        <f t="shared" si="3"/>
        <v>0.99374551535068001</v>
      </c>
      <c r="Q48" s="35">
        <f t="shared" si="3"/>
        <v>0.99054882459301574</v>
      </c>
      <c r="R48" s="42">
        <f>E48*EXP(0*$B$3)*P48-$B$6*EXP(-$B$5*$B$3)*Q48</f>
        <v>5.8888845184840477</v>
      </c>
      <c r="S48" s="44">
        <f t="shared" si="4"/>
        <v>588888.45184840471</v>
      </c>
      <c r="T48" s="45">
        <f>F48-S48</f>
        <v>-55256.021219724789</v>
      </c>
      <c r="U48" s="28">
        <v>-4.1406434764863454E-3</v>
      </c>
    </row>
    <row r="49" spans="4:21" x14ac:dyDescent="0.2">
      <c r="D49" s="13">
        <v>47</v>
      </c>
      <c r="E49" s="32">
        <v>55.901504136887262</v>
      </c>
      <c r="F49" s="20">
        <f t="shared" si="5"/>
        <v>571390.31918042141</v>
      </c>
      <c r="G49" s="38">
        <f>F49+H49*(E50-E49)+(F49-H49*E49)*(EXP($B$5*($B$3/$B$8))-1)</f>
        <v>568318.846571489</v>
      </c>
      <c r="H49" s="51">
        <f t="shared" si="0"/>
        <v>99890.449675163472</v>
      </c>
      <c r="I49" s="21">
        <f>F49-H49*E49</f>
        <v>-5012636.066571258</v>
      </c>
      <c r="J49" s="35">
        <f>MAX(E49-$B$6,0)</f>
        <v>5.9015041368872616</v>
      </c>
      <c r="K49" s="55">
        <f>LN(E49/$B$6)</f>
        <v>0.11156828200752705</v>
      </c>
      <c r="L49" s="55">
        <f>($B$5-0+$B$4^2/2)*($B$3*($B$8-D49)/$B$8)</f>
        <v>9.7499999999999996E-4</v>
      </c>
      <c r="M49" s="55">
        <f>$B$4*SQRT($B$3*($B$8-D49)/$B$8)</f>
        <v>3.6742346141747671E-2</v>
      </c>
      <c r="N49" s="55">
        <f t="shared" si="1"/>
        <v>3.0630401655176902</v>
      </c>
      <c r="O49" s="35">
        <f t="shared" si="2"/>
        <v>2.9130401655176903</v>
      </c>
      <c r="P49" s="35">
        <f t="shared" si="3"/>
        <v>0.99890449675163473</v>
      </c>
      <c r="Q49" s="35">
        <f t="shared" si="3"/>
        <v>0.99821035720112294</v>
      </c>
      <c r="R49" s="42">
        <f>E49*EXP(0*$B$3)*P49-$B$6*EXP(-$B$5*$B$3)*Q49</f>
        <v>6.1786757437916791</v>
      </c>
      <c r="S49" s="44">
        <f t="shared" si="4"/>
        <v>617867.57437916787</v>
      </c>
      <c r="T49" s="45">
        <f>F49-S49</f>
        <v>-46477.255198746454</v>
      </c>
      <c r="U49" s="28">
        <v>-1.8975155454743455E-2</v>
      </c>
    </row>
    <row r="50" spans="4:21" x14ac:dyDescent="0.2">
      <c r="D50" s="13">
        <v>48</v>
      </c>
      <c r="E50" s="32">
        <v>55.875774110176827</v>
      </c>
      <c r="F50" s="20">
        <f t="shared" si="5"/>
        <v>568318.846571489</v>
      </c>
      <c r="G50" s="38">
        <f>F50+H50*(E51-E50)+(F50-H50*E50)*(EXP($B$5*($B$3/$B$8))-1)</f>
        <v>566677.92858352792</v>
      </c>
      <c r="H50" s="51">
        <f t="shared" si="0"/>
        <v>99990.244430546067</v>
      </c>
      <c r="I50" s="21">
        <f>F50-H50*E50</f>
        <v>-5018713.464451069</v>
      </c>
      <c r="J50" s="35">
        <f>MAX(E50-$B$6,0)</f>
        <v>5.8757741101768275</v>
      </c>
      <c r="K50" s="55">
        <f>LN(E50/$B$6)</f>
        <v>0.11110790173045464</v>
      </c>
      <c r="L50" s="55">
        <f>($B$5-0+$B$4^2/2)*($B$3*($B$8-D50)/$B$8)</f>
        <v>6.5000000000000008E-4</v>
      </c>
      <c r="M50" s="55">
        <f>$B$4*SQRT($B$3*($B$8-D50)/$B$8)</f>
        <v>0.03</v>
      </c>
      <c r="N50" s="55">
        <f t="shared" si="1"/>
        <v>3.7252633910151545</v>
      </c>
      <c r="O50" s="35">
        <f t="shared" si="2"/>
        <v>3.5752633910151546</v>
      </c>
      <c r="P50" s="35">
        <f t="shared" si="3"/>
        <v>0.99990244430546071</v>
      </c>
      <c r="Q50" s="35">
        <f t="shared" si="3"/>
        <v>0.99982506226135293</v>
      </c>
      <c r="R50" s="42">
        <f>E50*EXP(0*$B$3)*P50-$B$6*EXP(-$B$5*$B$3)*Q50</f>
        <v>6.1284024122432541</v>
      </c>
      <c r="S50" s="44">
        <f t="shared" si="4"/>
        <v>612840.24122432538</v>
      </c>
      <c r="T50" s="45">
        <f>F50-S50</f>
        <v>-44521.394652836374</v>
      </c>
      <c r="U50" s="28">
        <v>-3.6526425363974291E-4</v>
      </c>
    </row>
    <row r="51" spans="4:21" x14ac:dyDescent="0.2">
      <c r="D51" s="13">
        <v>49</v>
      </c>
      <c r="E51" s="32">
        <v>55.864382783416914</v>
      </c>
      <c r="F51" s="20">
        <f t="shared" si="5"/>
        <v>566677.92858352792</v>
      </c>
      <c r="G51" s="38">
        <f>F51+H51*(E52-E51)+(F51-H51*E51)*(EXP($B$5*($B$3/$B$8))-1)</f>
        <v>435303.42933488422</v>
      </c>
      <c r="H51" s="51">
        <f t="shared" si="0"/>
        <v>99999.992117184811</v>
      </c>
      <c r="I51" s="21">
        <f>F51-H51*E51</f>
        <v>-5019759.9093895582</v>
      </c>
      <c r="J51" s="35">
        <f>MAX(E51-$B$6,0)</f>
        <v>5.8643827834169144</v>
      </c>
      <c r="K51" s="55">
        <f>LN(E51/$B$6)</f>
        <v>0.11090401215098639</v>
      </c>
      <c r="L51" s="55">
        <f>($B$5-0+$B$4^2/2)*($B$3*($B$8-D51)/$B$8)</f>
        <v>3.2500000000000004E-4</v>
      </c>
      <c r="M51" s="55">
        <f>$B$4*SQRT($B$3*($B$8-D51)/$B$8)</f>
        <v>2.1213203435596423E-2</v>
      </c>
      <c r="N51" s="55">
        <f t="shared" si="1"/>
        <v>5.2433859171095589</v>
      </c>
      <c r="O51" s="35">
        <f t="shared" si="2"/>
        <v>5.0933859171095586</v>
      </c>
      <c r="P51" s="35">
        <f t="shared" si="3"/>
        <v>0.99999992117184811</v>
      </c>
      <c r="Q51" s="35">
        <f t="shared" si="3"/>
        <v>0.99999982413763588</v>
      </c>
      <c r="R51" s="42">
        <f>E51*EXP(0*$B$3)*P51-$B$6*EXP(-$B$5*$B$3)*Q51</f>
        <v>6.1137631693590961</v>
      </c>
      <c r="S51" s="44">
        <f t="shared" si="4"/>
        <v>611376.31693590956</v>
      </c>
      <c r="T51" s="45">
        <f>F51-S51</f>
        <v>-44698.388352381648</v>
      </c>
      <c r="U51" s="28">
        <v>4.0794050164213273E-2</v>
      </c>
    </row>
    <row r="52" spans="4:21" x14ac:dyDescent="0.2">
      <c r="D52" s="13">
        <v>50</v>
      </c>
      <c r="E52" s="32">
        <v>54.555657698671851</v>
      </c>
      <c r="F52" s="20">
        <f t="shared" si="5"/>
        <v>435303.42933488422</v>
      </c>
      <c r="G52" s="25"/>
      <c r="H52" s="51" t="e">
        <f t="shared" si="0"/>
        <v>#DIV/0!</v>
      </c>
      <c r="I52" s="27"/>
      <c r="J52" s="35">
        <f>MAX(E52-$B$6,0)</f>
        <v>4.5556576986718511</v>
      </c>
      <c r="K52" s="55">
        <f>LN(E52/$B$6)</f>
        <v>8.7198417305483278E-2</v>
      </c>
      <c r="L52" s="55">
        <f>($B$5-0+$B$4^2/2)*($B$3*($B$8-D52)/$B$8)</f>
        <v>0</v>
      </c>
      <c r="M52" s="55">
        <f>$B$4*SQRT($B$3*($B$8-D52)/$B$8)</f>
        <v>0</v>
      </c>
      <c r="N52" s="55" t="e">
        <f t="shared" si="1"/>
        <v>#DIV/0!</v>
      </c>
      <c r="O52" s="35" t="e">
        <f t="shared" si="2"/>
        <v>#DIV/0!</v>
      </c>
      <c r="P52" s="35" t="e">
        <f t="shared" si="3"/>
        <v>#DIV/0!</v>
      </c>
      <c r="Q52" s="35" t="e">
        <f t="shared" si="3"/>
        <v>#DIV/0!</v>
      </c>
      <c r="R52" s="42" t="e">
        <f>E52*EXP(0*$B$3)*P52-$B$6*EXP(-$B$5*$B$3)*Q52</f>
        <v>#DIV/0!</v>
      </c>
      <c r="S52" s="44" t="e">
        <f t="shared" si="4"/>
        <v>#DIV/0!</v>
      </c>
      <c r="T52" s="45" t="e">
        <f>F52-S52</f>
        <v>#DIV/0!</v>
      </c>
      <c r="U52" s="28">
        <v>1.5504318547883592E-2</v>
      </c>
    </row>
    <row r="53" spans="4:21" x14ac:dyDescent="0.2">
      <c r="D53" s="13"/>
      <c r="F53" s="37"/>
      <c r="G53" s="37"/>
      <c r="H53" s="53"/>
      <c r="I53" s="27"/>
      <c r="J53" s="35">
        <f>J52*B7</f>
        <v>455565.7698671851</v>
      </c>
      <c r="R53" s="42"/>
      <c r="U53" s="36"/>
    </row>
    <row r="54" spans="4:21" x14ac:dyDescent="0.2">
      <c r="J54" s="40">
        <f>F52-J53</f>
        <v>-20262.340532300877</v>
      </c>
      <c r="R54" s="35"/>
    </row>
    <row r="55" spans="4:21" x14ac:dyDescent="0.2">
      <c r="R55" s="35"/>
    </row>
    <row r="56" spans="4:21" x14ac:dyDescent="0.2">
      <c r="R56" s="35"/>
    </row>
  </sheetData>
  <mergeCells count="1">
    <mergeCell ref="A1:B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BE3A-F3B4-544B-A5EE-D0C93D8F304A}">
  <dimension ref="A1:W56"/>
  <sheetViews>
    <sheetView showGridLines="0" workbookViewId="0">
      <pane ySplit="11" topLeftCell="A47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20.83203125" bestFit="1" customWidth="1"/>
    <col min="2" max="2" width="14.5" customWidth="1"/>
    <col min="5" max="5" width="11" bestFit="1" customWidth="1"/>
    <col min="6" max="6" width="14.5" bestFit="1" customWidth="1"/>
    <col min="7" max="7" width="14.5" customWidth="1"/>
    <col min="8" max="8" width="12.5" style="54" customWidth="1"/>
    <col min="9" max="9" width="20.33203125" customWidth="1"/>
    <col min="10" max="10" width="11.83203125" customWidth="1"/>
    <col min="11" max="11" width="9.6640625" customWidth="1"/>
    <col min="12" max="14" width="13" customWidth="1"/>
    <col min="15" max="17" width="9.6640625" customWidth="1"/>
    <col min="18" max="18" width="10.5" customWidth="1"/>
    <col min="19" max="19" width="19.6640625" customWidth="1"/>
    <col min="20" max="20" width="9.1640625" bestFit="1" customWidth="1"/>
    <col min="22" max="22" width="18.5" bestFit="1" customWidth="1"/>
    <col min="23" max="23" width="18" bestFit="1" customWidth="1"/>
  </cols>
  <sheetData>
    <row r="1" spans="1:23" ht="16" thickBot="1" x14ac:dyDescent="0.25">
      <c r="A1" s="47" t="s">
        <v>5</v>
      </c>
      <c r="B1" s="48"/>
      <c r="D1" s="14" t="s">
        <v>10</v>
      </c>
      <c r="E1" s="15" t="s">
        <v>22</v>
      </c>
      <c r="F1" s="15" t="s">
        <v>12</v>
      </c>
      <c r="G1" s="15" t="s">
        <v>41</v>
      </c>
      <c r="H1" s="50" t="s">
        <v>40</v>
      </c>
      <c r="I1" s="16" t="s">
        <v>9</v>
      </c>
      <c r="J1" s="34" t="s">
        <v>31</v>
      </c>
      <c r="K1" s="34" t="s">
        <v>42</v>
      </c>
      <c r="L1" s="34" t="s">
        <v>44</v>
      </c>
      <c r="M1" s="34" t="s">
        <v>43</v>
      </c>
      <c r="N1" s="34" t="s">
        <v>38</v>
      </c>
      <c r="O1" s="34" t="s">
        <v>34</v>
      </c>
      <c r="P1" s="34" t="s">
        <v>35</v>
      </c>
      <c r="Q1" s="34" t="s">
        <v>36</v>
      </c>
      <c r="R1" s="34" t="s">
        <v>33</v>
      </c>
      <c r="S1" s="34" t="s">
        <v>37</v>
      </c>
      <c r="T1" s="34" t="s">
        <v>39</v>
      </c>
      <c r="V1" s="14" t="s">
        <v>19</v>
      </c>
      <c r="W1" s="29" t="s">
        <v>18</v>
      </c>
    </row>
    <row r="2" spans="1:23" ht="16" thickBot="1" x14ac:dyDescent="0.25">
      <c r="A2" s="1" t="s">
        <v>0</v>
      </c>
      <c r="B2" s="2">
        <v>50</v>
      </c>
      <c r="D2" s="13">
        <v>0</v>
      </c>
      <c r="E2" s="32">
        <v>50</v>
      </c>
      <c r="F2" s="38">
        <v>310815.121620644</v>
      </c>
      <c r="G2" s="38">
        <f>F2+H2*(E3-E2)+(F2-H2*E2)*(EXP($B$5*($B$3/$B$8))-1)</f>
        <v>238332.8417904432</v>
      </c>
      <c r="H2" s="51">
        <f>EXP(0*$B$3)*P2*$B$7</f>
        <v>54313.435898599892</v>
      </c>
      <c r="I2" s="21">
        <f>F2-H2*E2</f>
        <v>-2404856.6733093509</v>
      </c>
      <c r="J2" s="35">
        <f>MAX(E2-$B$6,0)</f>
        <v>0</v>
      </c>
      <c r="K2" s="55">
        <f>LN(E2/$B$6)</f>
        <v>0</v>
      </c>
      <c r="L2" s="55">
        <f>($B$5-0+$B$4^2/2)*($B$3*($B$8-D2)/$B$8)</f>
        <v>1.6250000000000001E-2</v>
      </c>
      <c r="M2" s="55">
        <f>$B$4*SQRT($B$3*($B$8-D2)/$B$8)</f>
        <v>0.15</v>
      </c>
      <c r="N2" s="55">
        <f>(K2+L2)/M2</f>
        <v>0.10833333333333334</v>
      </c>
      <c r="O2" s="35">
        <f>N2-$B$4*SQRT($B$3)</f>
        <v>-4.1666666666666657E-2</v>
      </c>
      <c r="P2" s="35">
        <f>_xlfn.NORM.DIST(N2,0,1,TRUE)</f>
        <v>0.54313435898599893</v>
      </c>
      <c r="Q2" s="35">
        <f>_xlfn.NORM.DIST(O2,0,1,TRUE)</f>
        <v>0.48338221350963662</v>
      </c>
      <c r="R2" s="42">
        <f>E2*EXP(0*$B$3)*P2-$B$6*EXP(-$B$5*$B$3)*Q2</f>
        <v>3.1081512162064442</v>
      </c>
      <c r="S2" s="35">
        <f>R2*$B$7</f>
        <v>310815.12162064441</v>
      </c>
      <c r="T2" s="43">
        <f>F2-S2</f>
        <v>0</v>
      </c>
      <c r="U2" s="14" t="s">
        <v>17</v>
      </c>
      <c r="V2" s="30">
        <v>0.33794342711050401</v>
      </c>
      <c r="W2" s="31">
        <v>0.24901388231924659</v>
      </c>
    </row>
    <row r="3" spans="1:23" x14ac:dyDescent="0.2">
      <c r="A3" s="3" t="s">
        <v>1</v>
      </c>
      <c r="B3" s="4">
        <v>0.25</v>
      </c>
      <c r="D3" s="13">
        <v>1</v>
      </c>
      <c r="E3" s="33">
        <v>48.669909554736016</v>
      </c>
      <c r="F3" s="20">
        <f>G2</f>
        <v>238332.8417904432</v>
      </c>
      <c r="G3" s="38">
        <f>F3+H3*(E4-E3)+(F3-H3*E3)*(EXP($B$5*($B$3/$B$8))-1)</f>
        <v>120507.05510824715</v>
      </c>
      <c r="H3" s="51">
        <f t="shared" ref="H3:H52" si="0">EXP(0*$B$3)*P3*$B$7</f>
        <v>47037.49801795707</v>
      </c>
      <c r="I3" s="21">
        <f>F3-H3*E3</f>
        <v>-2050977.9324246021</v>
      </c>
      <c r="J3" s="35">
        <f>MAX(E3-$B$6,0)</f>
        <v>0</v>
      </c>
      <c r="K3" s="55">
        <f>LN(E3/$B$6)</f>
        <v>-2.6962039921554864E-2</v>
      </c>
      <c r="L3" s="55">
        <f>($B$5-0+$B$4^2/2)*($B$3*($B$8-D3)/$B$8)</f>
        <v>1.5925000000000002E-2</v>
      </c>
      <c r="M3" s="55">
        <f>$B$4*SQRT($B$3*($B$8-D3)/$B$8)</f>
        <v>0.14849242404917498</v>
      </c>
      <c r="N3" s="55">
        <f t="shared" ref="N3:N52" si="1">(K3+L3)/M3</f>
        <v>-7.4327293073886511E-2</v>
      </c>
      <c r="O3" s="35">
        <f t="shared" ref="O3:O52" si="2">N3-$B$4*SQRT($B$3)</f>
        <v>-0.22432729307388649</v>
      </c>
      <c r="P3" s="35">
        <f t="shared" ref="P3:Q52" si="3">_xlfn.NORM.DIST(N3,0,1,TRUE)</f>
        <v>0.47037498017957069</v>
      </c>
      <c r="Q3" s="35">
        <f>_xlfn.NORM.DIST(O3,0,1,TRUE)</f>
        <v>0.41125132025825872</v>
      </c>
      <c r="R3" s="42">
        <f>E3*EXP(0*$B$3)*P3-$B$6*EXP(-$B$5*$B$3)*Q3</f>
        <v>2.433097955078761</v>
      </c>
      <c r="S3" s="44">
        <f t="shared" ref="S3:S52" si="4">R3*$B$7</f>
        <v>243309.79550787612</v>
      </c>
      <c r="T3" s="45">
        <f>F3-S3</f>
        <v>-4976.9537174329162</v>
      </c>
      <c r="U3" s="28">
        <v>-9.9043634012489605E-3</v>
      </c>
    </row>
    <row r="4" spans="1:23" x14ac:dyDescent="0.2">
      <c r="A4" s="3" t="s">
        <v>2</v>
      </c>
      <c r="B4" s="5">
        <v>0.3</v>
      </c>
      <c r="D4" s="13">
        <v>2</v>
      </c>
      <c r="E4" s="33">
        <v>46.169336956490696</v>
      </c>
      <c r="F4" s="20">
        <f t="shared" ref="F4:F52" si="5">G3</f>
        <v>120507.05510824715</v>
      </c>
      <c r="G4" s="38">
        <f>F4+H4*(E5-E4)+(F4-H4*E4)*(EXP($B$5*($B$3/$B$8))-1)</f>
        <v>163828.32912288682</v>
      </c>
      <c r="H4" s="51">
        <f t="shared" si="0"/>
        <v>33134.807383199761</v>
      </c>
      <c r="I4" s="21">
        <f>F4-H4*E4</f>
        <v>-1409305.0319551183</v>
      </c>
      <c r="J4" s="35">
        <f>MAX(E4-$B$6,0)</f>
        <v>0</v>
      </c>
      <c r="K4" s="55">
        <f>LN(E4/$B$6)</f>
        <v>-7.9707129928748274E-2</v>
      </c>
      <c r="L4" s="55">
        <f>($B$5-0+$B$4^2/2)*($B$3*($B$8-D4)/$B$8)</f>
        <v>1.5599999999999999E-2</v>
      </c>
      <c r="M4" s="55">
        <f>$B$4*SQRT($B$3*($B$8-D4)/$B$8)</f>
        <v>0.14696938456699069</v>
      </c>
      <c r="N4" s="55">
        <f t="shared" si="1"/>
        <v>-0.43619376999927051</v>
      </c>
      <c r="O4" s="35">
        <f t="shared" si="2"/>
        <v>-0.58619376999927053</v>
      </c>
      <c r="P4" s="35">
        <f t="shared" si="3"/>
        <v>0.3313480738319976</v>
      </c>
      <c r="Q4" s="35">
        <f t="shared" si="3"/>
        <v>0.27887265390424476</v>
      </c>
      <c r="R4" s="42">
        <f>E4*EXP(0*$B$3)*P4-$B$6*EXP(-$B$5*$B$3)*Q4</f>
        <v>1.4240323336183813</v>
      </c>
      <c r="S4" s="44">
        <f t="shared" si="4"/>
        <v>142403.23336183812</v>
      </c>
      <c r="T4" s="45">
        <f>F4-S4</f>
        <v>-21896.178253590973</v>
      </c>
      <c r="U4" s="28">
        <v>-3.0796375432807398E-2</v>
      </c>
    </row>
    <row r="5" spans="1:23" x14ac:dyDescent="0.2">
      <c r="A5" s="3" t="s">
        <v>3</v>
      </c>
      <c r="B5" s="6">
        <v>0.02</v>
      </c>
      <c r="D5" s="13">
        <v>3</v>
      </c>
      <c r="E5" s="33">
        <v>47.481015369525075</v>
      </c>
      <c r="F5" s="20">
        <f t="shared" si="5"/>
        <v>163828.32912288682</v>
      </c>
      <c r="G5" s="38">
        <f>F5+H5*(E6-E5)+(F5-H5*E5)*(EXP($B$5*($B$3/$B$8))-1)</f>
        <v>225961.41327978999</v>
      </c>
      <c r="H5" s="51">
        <f t="shared" si="0"/>
        <v>40113.295440290509</v>
      </c>
      <c r="I5" s="21">
        <f>F5-H5*E5</f>
        <v>-1740791.668199847</v>
      </c>
      <c r="J5" s="35">
        <f>MAX(E5-$B$6,0)</f>
        <v>0</v>
      </c>
      <c r="K5" s="55">
        <f>LN(E5/$B$6)</f>
        <v>-5.1693050710514325E-2</v>
      </c>
      <c r="L5" s="55">
        <f>($B$5-0+$B$4^2/2)*($B$3*($B$8-D5)/$B$8)</f>
        <v>1.5275E-2</v>
      </c>
      <c r="M5" s="55">
        <f>$B$4*SQRT($B$3*($B$8-D5)/$B$8)</f>
        <v>0.14543039572248986</v>
      </c>
      <c r="N5" s="55">
        <f t="shared" si="1"/>
        <v>-0.25041567500103079</v>
      </c>
      <c r="O5" s="35">
        <f t="shared" si="2"/>
        <v>-0.40041567500103081</v>
      </c>
      <c r="P5" s="35">
        <f t="shared" si="3"/>
        <v>0.40113295440290508</v>
      </c>
      <c r="Q5" s="35">
        <f t="shared" si="3"/>
        <v>0.34442519042879138</v>
      </c>
      <c r="R5" s="42">
        <f>E5*EXP(0*$B$3)*P5-$B$6*EXP(-$B$5*$B$3)*Q5</f>
        <v>1.9108318419791672</v>
      </c>
      <c r="S5" s="44">
        <f t="shared" si="4"/>
        <v>191083.18419791674</v>
      </c>
      <c r="T5" s="45">
        <f>F5-S5</f>
        <v>-27254.855075029918</v>
      </c>
      <c r="U5" s="28">
        <v>-5.0195943995902E-3</v>
      </c>
    </row>
    <row r="6" spans="1:23" x14ac:dyDescent="0.2">
      <c r="A6" s="7" t="s">
        <v>4</v>
      </c>
      <c r="B6" s="8">
        <v>50</v>
      </c>
      <c r="D6" s="13">
        <v>4</v>
      </c>
      <c r="E6" s="33">
        <v>49.034295182217534</v>
      </c>
      <c r="F6" s="20">
        <f t="shared" si="5"/>
        <v>225961.41327978999</v>
      </c>
      <c r="G6" s="38">
        <f>F6+H6*(E7-E6)+(F6-H6*E6)*(EXP($B$5*($B$3/$B$8))-1)</f>
        <v>188167.19480909096</v>
      </c>
      <c r="H6" s="51">
        <f t="shared" si="0"/>
        <v>48737.722407534093</v>
      </c>
      <c r="I6" s="21">
        <f>F6-H6*E6</f>
        <v>-2163858.4537602146</v>
      </c>
      <c r="J6" s="35">
        <f>MAX(E6-$B$6,0)</f>
        <v>0</v>
      </c>
      <c r="K6" s="55">
        <f>LN(E6/$B$6)</f>
        <v>-1.9503050456564728E-2</v>
      </c>
      <c r="L6" s="55">
        <f>($B$5-0+$B$4^2/2)*($B$3*($B$8-D6)/$B$8)</f>
        <v>1.4950000000000001E-2</v>
      </c>
      <c r="M6" s="55">
        <f>$B$4*SQRT($B$3*($B$8-D6)/$B$8)</f>
        <v>0.14387494569938158</v>
      </c>
      <c r="N6" s="55">
        <f t="shared" si="1"/>
        <v>-3.164588827076302E-2</v>
      </c>
      <c r="O6" s="35">
        <f t="shared" si="2"/>
        <v>-0.181645888270763</v>
      </c>
      <c r="P6" s="35">
        <f t="shared" si="3"/>
        <v>0.48737722407534095</v>
      </c>
      <c r="Q6" s="35">
        <f>_xlfn.NORM.DIST(O6,0,1,TRUE)</f>
        <v>0.42793031711857388</v>
      </c>
      <c r="R6" s="42">
        <f>E6*EXP(0*$B$3)*P6-$B$6*EXP(-$B$5*$B$3)*Q6</f>
        <v>2.6083983825068984</v>
      </c>
      <c r="S6" s="44">
        <f t="shared" si="4"/>
        <v>260839.83825068985</v>
      </c>
      <c r="T6" s="45">
        <f>F6-S6</f>
        <v>-34878.424970899854</v>
      </c>
      <c r="U6" s="28">
        <v>3.7760829219278444E-3</v>
      </c>
    </row>
    <row r="7" spans="1:23" ht="16" thickBot="1" x14ac:dyDescent="0.25">
      <c r="A7" s="3" t="s">
        <v>13</v>
      </c>
      <c r="B7" s="23">
        <v>100000</v>
      </c>
      <c r="D7" s="13">
        <v>5</v>
      </c>
      <c r="E7" s="33">
        <v>48.263273888045177</v>
      </c>
      <c r="F7" s="20">
        <f t="shared" si="5"/>
        <v>188167.19480909096</v>
      </c>
      <c r="G7" s="38">
        <f>F7+H7*(E8-E7)+(F7-H7*E7)*(EXP($B$5*($B$3/$B$8))-1)</f>
        <v>171680.79142284134</v>
      </c>
      <c r="H7" s="51">
        <f t="shared" si="0"/>
        <v>44209.676507770077</v>
      </c>
      <c r="I7" s="21">
        <f>F7-H7*E7</f>
        <v>-1945536.5309872928</v>
      </c>
      <c r="J7" s="35">
        <f>MAX(E7-$B$6,0)</f>
        <v>0</v>
      </c>
      <c r="K7" s="55">
        <f>LN(E7/$B$6)</f>
        <v>-3.5352108990019129E-2</v>
      </c>
      <c r="L7" s="55">
        <f>($B$5-0+$B$4^2/2)*($B$3*($B$8-D7)/$B$8)</f>
        <v>1.4625000000000001E-2</v>
      </c>
      <c r="M7" s="55">
        <f>$B$4*SQRT($B$3*($B$8-D7)/$B$8)</f>
        <v>0.14230249470757705</v>
      </c>
      <c r="N7" s="55">
        <f t="shared" si="1"/>
        <v>-0.14565527493113931</v>
      </c>
      <c r="O7" s="35">
        <f t="shared" si="2"/>
        <v>-0.2956552749311393</v>
      </c>
      <c r="P7" s="35">
        <f t="shared" si="3"/>
        <v>0.44209676507770074</v>
      </c>
      <c r="Q7" s="35">
        <f t="shared" si="3"/>
        <v>0.38374667816275526</v>
      </c>
      <c r="R7" s="42">
        <f>E7*EXP(0*$B$3)*P7-$B$6*EXP(-$B$5*$B$3)*Q7</f>
        <v>2.2454005769298604</v>
      </c>
      <c r="S7" s="44">
        <f t="shared" si="4"/>
        <v>224540.05769298604</v>
      </c>
      <c r="T7" s="45">
        <f>F7-S7</f>
        <v>-36372.862883895083</v>
      </c>
      <c r="U7" s="28">
        <v>1.5092239628852483E-2</v>
      </c>
    </row>
    <row r="8" spans="1:23" ht="16" thickBot="1" x14ac:dyDescent="0.25">
      <c r="A8" s="24" t="s">
        <v>16</v>
      </c>
      <c r="B8" s="11">
        <v>50</v>
      </c>
      <c r="D8" s="13">
        <v>6</v>
      </c>
      <c r="E8" s="33">
        <v>47.894760899666252</v>
      </c>
      <c r="F8" s="20">
        <f t="shared" si="5"/>
        <v>171680.79142284134</v>
      </c>
      <c r="G8" s="38">
        <f>F8+H8*(E9-E8)+(F8-H8*E8)*(EXP($B$5*($B$3/$B$8))-1)</f>
        <v>356557.37634718517</v>
      </c>
      <c r="H8" s="51">
        <f t="shared" si="0"/>
        <v>41914.471037000985</v>
      </c>
      <c r="I8" s="21">
        <f>F8-H8*E8</f>
        <v>-1835802.7771303069</v>
      </c>
      <c r="J8" s="35">
        <f>MAX(E8-$B$6,0)</f>
        <v>0</v>
      </c>
      <c r="K8" s="55">
        <f>LN(E8/$B$6)</f>
        <v>-4.3016882783093048E-2</v>
      </c>
      <c r="L8" s="55">
        <f>($B$5-0+$B$4^2/2)*($B$3*($B$8-D8)/$B$8)</f>
        <v>1.43E-2</v>
      </c>
      <c r="M8" s="55">
        <f>$B$4*SQRT($B$3*($B$8-D8)/$B$8)</f>
        <v>0.14071247279470289</v>
      </c>
      <c r="N8" s="55">
        <f t="shared" si="1"/>
        <v>-0.20408199936185112</v>
      </c>
      <c r="O8" s="35">
        <f t="shared" si="2"/>
        <v>-0.35408199936185114</v>
      </c>
      <c r="P8" s="35">
        <f t="shared" si="3"/>
        <v>0.41914471037000989</v>
      </c>
      <c r="Q8" s="35">
        <f t="shared" si="3"/>
        <v>0.36163871588782115</v>
      </c>
      <c r="R8" s="42">
        <f>E8*EXP(0*$B$3)*P8-$B$6*EXP(-$B$5*$B$3)*Q8</f>
        <v>2.083083922151534</v>
      </c>
      <c r="S8" s="44">
        <f t="shared" si="4"/>
        <v>208308.39221515341</v>
      </c>
      <c r="T8" s="45">
        <f>F8-S8</f>
        <v>-36627.600792312063</v>
      </c>
      <c r="U8" s="28">
        <v>4.1788177017770354E-3</v>
      </c>
    </row>
    <row r="9" spans="1:23" x14ac:dyDescent="0.2">
      <c r="A9" s="10" t="s">
        <v>6</v>
      </c>
      <c r="B9" s="12">
        <v>0.108333333333333</v>
      </c>
      <c r="D9" s="13">
        <v>7</v>
      </c>
      <c r="E9" s="33">
        <v>52.309946629148811</v>
      </c>
      <c r="F9" s="20">
        <f t="shared" si="5"/>
        <v>356557.37634718517</v>
      </c>
      <c r="G9" s="38">
        <f>F9+H9*(E10-E9)+(F9-H9*E9)*(EXP($B$5*($B$3/$B$8))-1)</f>
        <v>419083.76489703398</v>
      </c>
      <c r="H9" s="51">
        <f t="shared" si="0"/>
        <v>66463.200655653796</v>
      </c>
      <c r="I9" s="21">
        <f>F9-H9*E9</f>
        <v>-3120129.1027524732</v>
      </c>
      <c r="J9" s="35">
        <f>MAX(E9-$B$6,0)</f>
        <v>2.3099466291488113</v>
      </c>
      <c r="K9" s="55">
        <f>LN(E9/$B$6)</f>
        <v>4.5163531673769172E-2</v>
      </c>
      <c r="L9" s="55">
        <f>($B$5-0+$B$4^2/2)*($B$3*($B$8-D9)/$B$8)</f>
        <v>1.3975E-2</v>
      </c>
      <c r="M9" s="55">
        <f>$B$4*SQRT($B$3*($B$8-D9)/$B$8)</f>
        <v>0.13910427743243556</v>
      </c>
      <c r="N9" s="55">
        <f t="shared" si="1"/>
        <v>0.42513812490412739</v>
      </c>
      <c r="O9" s="35">
        <f t="shared" si="2"/>
        <v>0.27513812490412737</v>
      </c>
      <c r="P9" s="35">
        <f t="shared" si="3"/>
        <v>0.66463200655653798</v>
      </c>
      <c r="Q9" s="35">
        <f t="shared" si="3"/>
        <v>0.60839493898937846</v>
      </c>
      <c r="R9" s="42">
        <f>E9*EXP(0*$B$3)*P9-$B$6*EXP(-$B$5*$B$3)*Q9</f>
        <v>4.4988369623914757</v>
      </c>
      <c r="S9" s="44">
        <f t="shared" si="4"/>
        <v>449883.69623914757</v>
      </c>
      <c r="T9" s="45">
        <f>F9-S9</f>
        <v>-93326.319891962397</v>
      </c>
      <c r="U9" s="28">
        <v>8.1570110093929608E-3</v>
      </c>
    </row>
    <row r="10" spans="1:23" ht="16" thickBot="1" x14ac:dyDescent="0.25">
      <c r="A10" s="9" t="s">
        <v>14</v>
      </c>
      <c r="B10" s="39">
        <v>310815.121620644</v>
      </c>
      <c r="D10" s="13">
        <v>8</v>
      </c>
      <c r="E10" s="33">
        <v>53.255408425171183</v>
      </c>
      <c r="F10" s="20">
        <f t="shared" si="5"/>
        <v>419083.76489703398</v>
      </c>
      <c r="G10" s="38">
        <f>F10+H10*(E11-E10)+(F10-H10*E10)*(EXP($B$5*($B$3/$B$8))-1)</f>
        <v>413580.66055889084</v>
      </c>
      <c r="H10" s="51">
        <f t="shared" si="0"/>
        <v>71161.268430707889</v>
      </c>
      <c r="I10" s="21">
        <f>F10-H10*E10</f>
        <v>-3370638.6494335551</v>
      </c>
      <c r="J10" s="35">
        <f>MAX(E10-$B$6,0)</f>
        <v>3.2554084251711828</v>
      </c>
      <c r="K10" s="55">
        <f>LN(E10/$B$6)</f>
        <v>6.3076360673724755E-2</v>
      </c>
      <c r="L10" s="55">
        <f>($B$5-0+$B$4^2/2)*($B$3*($B$8-D10)/$B$8)</f>
        <v>1.3650000000000001E-2</v>
      </c>
      <c r="M10" s="55">
        <f>$B$4*SQRT($B$3*($B$8-D10)/$B$8)</f>
        <v>0.1374772708486752</v>
      </c>
      <c r="N10" s="55">
        <f t="shared" si="1"/>
        <v>0.55810215172353439</v>
      </c>
      <c r="O10" s="35">
        <f t="shared" si="2"/>
        <v>0.40810215172353437</v>
      </c>
      <c r="P10" s="35">
        <f t="shared" si="3"/>
        <v>0.71161268430707891</v>
      </c>
      <c r="Q10" s="35">
        <f>_xlfn.NORM.DIST(O10,0,1,TRUE)</f>
        <v>0.65840065980731666</v>
      </c>
      <c r="R10" s="42">
        <f>E10*EXP(0*$B$3)*P10-$B$6*EXP(-$B$5*$B$3)*Q10</f>
        <v>5.1413805024570891</v>
      </c>
      <c r="S10" s="44">
        <f t="shared" si="4"/>
        <v>514138.0502457089</v>
      </c>
      <c r="T10" s="45">
        <f>F10-S10</f>
        <v>-95054.285348674923</v>
      </c>
      <c r="U10" s="28">
        <v>1.8318030699522477E-2</v>
      </c>
    </row>
    <row r="11" spans="1:23" ht="16" thickBot="1" x14ac:dyDescent="0.25">
      <c r="A11" s="22" t="s">
        <v>15</v>
      </c>
      <c r="B11" s="49">
        <f>J54</f>
        <v>-122866.99316143524</v>
      </c>
      <c r="D11" s="13">
        <v>9</v>
      </c>
      <c r="E11" s="33">
        <v>53.182812422691619</v>
      </c>
      <c r="F11" s="20">
        <f t="shared" si="5"/>
        <v>413580.66055889084</v>
      </c>
      <c r="G11" s="38">
        <f>F11+H11*(E12-E11)+(F11-H11*E11)*(EXP($B$5*($B$3/$B$8))-1)</f>
        <v>542543.63318334066</v>
      </c>
      <c r="H11" s="51">
        <f t="shared" si="0"/>
        <v>70967.378450229386</v>
      </c>
      <c r="I11" s="21">
        <f>F11-H11*E11</f>
        <v>-3360664.1156898257</v>
      </c>
      <c r="J11" s="35">
        <f>MAX(E11-$B$6,0)</f>
        <v>3.1828124226916188</v>
      </c>
      <c r="K11" s="55">
        <f>LN(E11/$B$6)</f>
        <v>6.1712263958122841E-2</v>
      </c>
      <c r="L11" s="55">
        <f>($B$5-0+$B$4^2/2)*($B$3*($B$8-D11)/$B$8)</f>
        <v>1.3325E-2</v>
      </c>
      <c r="M11" s="55">
        <f>$B$4*SQRT($B$3*($B$8-D11)/$B$8)</f>
        <v>0.13583077707206123</v>
      </c>
      <c r="N11" s="55">
        <f t="shared" si="1"/>
        <v>0.55243197142510569</v>
      </c>
      <c r="O11" s="35">
        <f t="shared" si="2"/>
        <v>0.40243197142510567</v>
      </c>
      <c r="P11" s="35">
        <f t="shared" si="3"/>
        <v>0.7096737845022939</v>
      </c>
      <c r="Q11" s="35">
        <f t="shared" si="3"/>
        <v>0.65631692770162642</v>
      </c>
      <c r="R11" s="42">
        <f>E11*EXP(0*$B$3)*P11-$B$6*EXP(-$B$5*$B$3)*Q11</f>
        <v>5.0902710940611868</v>
      </c>
      <c r="S11" s="44">
        <f t="shared" si="4"/>
        <v>509027.10940611869</v>
      </c>
      <c r="T11" s="45">
        <f>F11-S11</f>
        <v>-95446.448847227846</v>
      </c>
      <c r="U11" s="28">
        <v>-4.5773177978467427E-3</v>
      </c>
    </row>
    <row r="12" spans="1:23" x14ac:dyDescent="0.2">
      <c r="D12" s="13">
        <v>10</v>
      </c>
      <c r="E12" s="33">
        <v>55.004762995807113</v>
      </c>
      <c r="F12" s="20">
        <f t="shared" si="5"/>
        <v>542543.63318334066</v>
      </c>
      <c r="G12" s="38">
        <f>F12+H12*(E13-E12)+(F12-H12*E12)*(EXP($B$5*($B$3/$B$8))-1)</f>
        <v>476947.42115200043</v>
      </c>
      <c r="H12" s="51">
        <f t="shared" si="0"/>
        <v>79043.797541716238</v>
      </c>
      <c r="I12" s="21">
        <f>F12-H12*E12</f>
        <v>-3805241.7168873223</v>
      </c>
      <c r="J12" s="35">
        <f>MAX(E12-$B$6,0)</f>
        <v>5.0047629958071127</v>
      </c>
      <c r="K12" s="55">
        <f>LN(E12/$B$6)</f>
        <v>9.5396775978533577E-2</v>
      </c>
      <c r="L12" s="55">
        <f>($B$5-0+$B$4^2/2)*($B$3*($B$8-D12)/$B$8)</f>
        <v>1.3000000000000001E-2</v>
      </c>
      <c r="M12" s="55">
        <f>$B$4*SQRT($B$3*($B$8-D12)/$B$8)</f>
        <v>0.13416407864998736</v>
      </c>
      <c r="N12" s="55">
        <f t="shared" si="1"/>
        <v>0.80794186543272462</v>
      </c>
      <c r="O12" s="35">
        <f t="shared" si="2"/>
        <v>0.65794186543272459</v>
      </c>
      <c r="P12" s="35">
        <f t="shared" si="3"/>
        <v>0.79043797541716232</v>
      </c>
      <c r="Q12" s="35">
        <f t="shared" si="3"/>
        <v>0.74471225618587489</v>
      </c>
      <c r="R12" s="42">
        <f>E12*EXP(0*$B$3)*P12-$B$6*EXP(-$B$5*$B$3)*Q12</f>
        <v>6.4279540850724501</v>
      </c>
      <c r="S12" s="44">
        <f t="shared" si="4"/>
        <v>642795.40850724501</v>
      </c>
      <c r="T12" s="45">
        <f>F12-S12</f>
        <v>-100251.77532390435</v>
      </c>
      <c r="U12" s="28">
        <v>1.7503125657134754E-2</v>
      </c>
    </row>
    <row r="13" spans="1:23" x14ac:dyDescent="0.2">
      <c r="D13" s="13">
        <v>11</v>
      </c>
      <c r="E13" s="33">
        <v>54.179705611660175</v>
      </c>
      <c r="F13" s="20">
        <f t="shared" si="5"/>
        <v>476947.42115200043</v>
      </c>
      <c r="G13" s="38">
        <f>F13+H13*(E14-E13)+(F13-H13*E13)*(EXP($B$5*($B$3/$B$8))-1)</f>
        <v>328097.93936748314</v>
      </c>
      <c r="H13" s="51">
        <f t="shared" si="0"/>
        <v>75856.615413316948</v>
      </c>
      <c r="I13" s="21">
        <f>F13-H13*E13</f>
        <v>-3632941.6706384355</v>
      </c>
      <c r="J13" s="35">
        <f>MAX(E13-$B$6,0)</f>
        <v>4.1797056116601752</v>
      </c>
      <c r="K13" s="55">
        <f>LN(E13/$B$6)</f>
        <v>8.0283397689865976E-2</v>
      </c>
      <c r="L13" s="55">
        <f>($B$5-0+$B$4^2/2)*($B$3*($B$8-D13)/$B$8)</f>
        <v>1.2675000000000001E-2</v>
      </c>
      <c r="M13" s="55">
        <f>$B$4*SQRT($B$3*($B$8-D13)/$B$8)</f>
        <v>0.13247641299491769</v>
      </c>
      <c r="N13" s="55">
        <f t="shared" si="1"/>
        <v>0.70169772556743537</v>
      </c>
      <c r="O13" s="35">
        <f t="shared" si="2"/>
        <v>0.55169772556743535</v>
      </c>
      <c r="P13" s="35">
        <f t="shared" si="3"/>
        <v>0.75856615413316941</v>
      </c>
      <c r="Q13" s="35">
        <f t="shared" si="3"/>
        <v>0.70942226574179434</v>
      </c>
      <c r="R13" s="42">
        <f>E13*EXP(0*$B$3)*P13-$B$6*EXP(-$B$5*$B$3)*Q13</f>
        <v>5.8046905463927203</v>
      </c>
      <c r="S13" s="44">
        <f t="shared" si="4"/>
        <v>580469.05463927204</v>
      </c>
      <c r="T13" s="45">
        <f>F13-S13</f>
        <v>-103521.63348727161</v>
      </c>
      <c r="U13" s="28">
        <v>1.2302257130831532E-2</v>
      </c>
    </row>
    <row r="14" spans="1:23" x14ac:dyDescent="0.2">
      <c r="D14" s="13">
        <v>12</v>
      </c>
      <c r="E14" s="33">
        <v>52.222247206179141</v>
      </c>
      <c r="F14" s="20">
        <f t="shared" si="5"/>
        <v>328097.93936748314</v>
      </c>
      <c r="G14" s="38">
        <f>F14+H14*(E15-E14)+(F14-H14*E14)*(EXP($B$5*($B$3/$B$8))-1)</f>
        <v>491235.45077698672</v>
      </c>
      <c r="H14" s="51">
        <f t="shared" si="0"/>
        <v>66530.503046902973</v>
      </c>
      <c r="I14" s="21">
        <f>F14-H14*E14</f>
        <v>-3146274.4374993388</v>
      </c>
      <c r="J14" s="35">
        <f>MAX(E14-$B$6,0)</f>
        <v>2.2222472061791407</v>
      </c>
      <c r="K14" s="55">
        <f>LN(E14/$B$6)</f>
        <v>4.3485590355820683E-2</v>
      </c>
      <c r="L14" s="55">
        <f>($B$5-0+$B$4^2/2)*($B$3*($B$8-D14)/$B$8)</f>
        <v>1.235E-2</v>
      </c>
      <c r="M14" s="55">
        <f>$B$4*SQRT($B$3*($B$8-D14)/$B$8)</f>
        <v>0.1307669683062202</v>
      </c>
      <c r="N14" s="55">
        <f t="shared" si="1"/>
        <v>0.42698543125255545</v>
      </c>
      <c r="O14" s="35">
        <f t="shared" si="2"/>
        <v>0.27698543125255548</v>
      </c>
      <c r="P14" s="35">
        <f t="shared" si="3"/>
        <v>0.66530503046902978</v>
      </c>
      <c r="Q14" s="35">
        <f t="shared" si="3"/>
        <v>0.6091043535816042</v>
      </c>
      <c r="R14" s="42">
        <f>E14*EXP(0*$B$3)*P14-$B$6*EXP(-$B$5*$B$3)*Q14</f>
        <v>4.4404021214538076</v>
      </c>
      <c r="S14" s="44">
        <f t="shared" si="4"/>
        <v>444040.21214538079</v>
      </c>
      <c r="T14" s="45">
        <f>F14-S14</f>
        <v>-115942.27277789766</v>
      </c>
      <c r="U14" s="28">
        <v>1.0595699476062034E-2</v>
      </c>
    </row>
    <row r="15" spans="1:23" x14ac:dyDescent="0.2">
      <c r="D15" s="13">
        <v>13</v>
      </c>
      <c r="E15" s="33">
        <v>54.679047427123194</v>
      </c>
      <c r="F15" s="20">
        <f t="shared" si="5"/>
        <v>491235.45077698672</v>
      </c>
      <c r="G15" s="38">
        <f>F15+H15*(E16-E15)+(F15-H15*E15)*(EXP($B$5*($B$3/$B$8))-1)</f>
        <v>492697.03924581688</v>
      </c>
      <c r="H15" s="51">
        <f t="shared" si="0"/>
        <v>78420.509542107742</v>
      </c>
      <c r="I15" s="21">
        <f>F15-H15*E15</f>
        <v>-3796723.3097350895</v>
      </c>
      <c r="J15" s="35">
        <f>MAX(E15-$B$6,0)</f>
        <v>4.6790474271231943</v>
      </c>
      <c r="K15" s="55">
        <f>LN(E15/$B$6)</f>
        <v>8.9457585411249013E-2</v>
      </c>
      <c r="L15" s="55">
        <f>($B$5-0+$B$4^2/2)*($B$3*($B$8-D15)/$B$8)</f>
        <v>1.2025000000000001E-2</v>
      </c>
      <c r="M15" s="55">
        <f>$B$4*SQRT($B$3*($B$8-D15)/$B$8)</f>
        <v>0.1290348790056394</v>
      </c>
      <c r="N15" s="55">
        <f t="shared" si="1"/>
        <v>0.78647406184504409</v>
      </c>
      <c r="O15" s="35">
        <f t="shared" si="2"/>
        <v>0.63647406184504407</v>
      </c>
      <c r="P15" s="35">
        <f t="shared" si="3"/>
        <v>0.78420509542107741</v>
      </c>
      <c r="Q15" s="35">
        <f t="shared" si="3"/>
        <v>0.73776625907240634</v>
      </c>
      <c r="R15" s="42">
        <f>E15*EXP(0*$B$3)*P15-$B$6*EXP(-$B$5*$B$3)*Q15</f>
        <v>6.1752558799034674</v>
      </c>
      <c r="S15" s="44">
        <f t="shared" si="4"/>
        <v>617525.58799034671</v>
      </c>
      <c r="T15" s="45">
        <f>F15-S15</f>
        <v>-126290.13721335999</v>
      </c>
      <c r="U15" s="28">
        <v>1.2928248640737468E-2</v>
      </c>
    </row>
    <row r="16" spans="1:23" x14ac:dyDescent="0.2">
      <c r="D16" s="13">
        <v>14</v>
      </c>
      <c r="E16" s="33">
        <v>54.70252699636859</v>
      </c>
      <c r="F16" s="20">
        <f t="shared" si="5"/>
        <v>492697.03924581688</v>
      </c>
      <c r="G16" s="38">
        <f>F16+H16*(E17-E16)+(F16-H16*E16)*(EXP($B$5*($B$3/$B$8))-1)</f>
        <v>613770.96038573666</v>
      </c>
      <c r="H16" s="51">
        <f t="shared" si="0"/>
        <v>78760.59742193266</v>
      </c>
      <c r="I16" s="21">
        <f>F16-H16*E16</f>
        <v>-3815706.6674775733</v>
      </c>
      <c r="J16" s="35">
        <f>MAX(E16-$B$6,0)</f>
        <v>4.7025269963685901</v>
      </c>
      <c r="K16" s="55">
        <f>LN(E16/$B$6)</f>
        <v>8.988690030692098E-2</v>
      </c>
      <c r="L16" s="55">
        <f>($B$5-0+$B$4^2/2)*($B$3*($B$8-D16)/$B$8)</f>
        <v>1.17E-2</v>
      </c>
      <c r="M16" s="55">
        <f>$B$4*SQRT($B$3*($B$8-D16)/$B$8)</f>
        <v>0.12727922061357855</v>
      </c>
      <c r="N16" s="55">
        <f t="shared" si="1"/>
        <v>0.79814206763050666</v>
      </c>
      <c r="O16" s="35">
        <f t="shared" si="2"/>
        <v>0.64814206763050664</v>
      </c>
      <c r="P16" s="35">
        <f t="shared" si="3"/>
        <v>0.78760597421932654</v>
      </c>
      <c r="Q16" s="35">
        <f t="shared" si="3"/>
        <v>0.74155346625876772</v>
      </c>
      <c r="R16" s="42">
        <f>E16*EXP(0*$B$3)*P16-$B$6*EXP(-$B$5*$B$3)*Q16</f>
        <v>6.1912894214307101</v>
      </c>
      <c r="S16" s="44">
        <f t="shared" si="4"/>
        <v>619128.94214307098</v>
      </c>
      <c r="T16" s="45">
        <f>F16-S16</f>
        <v>-126431.9028972541</v>
      </c>
      <c r="U16" s="28">
        <v>-1.8568317452208504E-2</v>
      </c>
    </row>
    <row r="17" spans="4:21" x14ac:dyDescent="0.2">
      <c r="D17" s="13">
        <v>15</v>
      </c>
      <c r="E17" s="33">
        <v>56.244611679083491</v>
      </c>
      <c r="F17" s="20">
        <f t="shared" si="5"/>
        <v>613770.96038573666</v>
      </c>
      <c r="G17" s="38">
        <f>F17+H17*(E18-E17)+(F17-H17*E17)*(EXP($B$5*($B$3/$B$8))-1)</f>
        <v>660258.15730805777</v>
      </c>
      <c r="H17" s="51">
        <f t="shared" si="0"/>
        <v>84811.739042527319</v>
      </c>
      <c r="I17" s="21">
        <f>F17-H17*E17</f>
        <v>-4156432.3678889764</v>
      </c>
      <c r="J17" s="35">
        <f>MAX(E17-$B$6,0)</f>
        <v>6.2446116790834907</v>
      </c>
      <c r="K17" s="55">
        <f>LN(E17/$B$6)</f>
        <v>0.11768723869615209</v>
      </c>
      <c r="L17" s="55">
        <f>($B$5-0+$B$4^2/2)*($B$3*($B$8-D17)/$B$8)</f>
        <v>1.1375E-2</v>
      </c>
      <c r="M17" s="55">
        <f>$B$4*SQRT($B$3*($B$8-D17)/$B$8)</f>
        <v>0.12549900398011132</v>
      </c>
      <c r="N17" s="55">
        <f t="shared" si="1"/>
        <v>1.0283925338292363</v>
      </c>
      <c r="O17" s="35">
        <f t="shared" si="2"/>
        <v>0.87839253382923632</v>
      </c>
      <c r="P17" s="35">
        <f t="shared" si="3"/>
        <v>0.84811739042527323</v>
      </c>
      <c r="Q17" s="35">
        <f t="shared" si="3"/>
        <v>0.81013463263895014</v>
      </c>
      <c r="R17" s="42">
        <f>E17*EXP(0*$B$3)*P17-$B$6*EXP(-$B$5*$B$3)*Q17</f>
        <v>7.3973298176504017</v>
      </c>
      <c r="S17" s="44">
        <f t="shared" si="4"/>
        <v>739732.9817650402</v>
      </c>
      <c r="T17" s="45">
        <f>F17-S17</f>
        <v>-125962.02137930354</v>
      </c>
      <c r="U17" s="28">
        <v>1.5804169054773946E-2</v>
      </c>
    </row>
    <row r="18" spans="4:21" x14ac:dyDescent="0.2">
      <c r="D18" s="13">
        <v>16</v>
      </c>
      <c r="E18" s="33">
        <v>56.797634898174024</v>
      </c>
      <c r="F18" s="20">
        <f t="shared" si="5"/>
        <v>660258.15730805777</v>
      </c>
      <c r="G18" s="38">
        <f>F18+H18*(E19-E18)+(F18-H18*E18)*(EXP($B$5*($B$3/$B$8))-1)</f>
        <v>588404.95835184527</v>
      </c>
      <c r="H18" s="51">
        <f t="shared" si="0"/>
        <v>86861.784952538364</v>
      </c>
      <c r="I18" s="21">
        <f>F18-H18*E18</f>
        <v>-4273285.7910299227</v>
      </c>
      <c r="J18" s="35">
        <f>MAX(E18-$B$6,0)</f>
        <v>6.7976348981740244</v>
      </c>
      <c r="K18" s="55">
        <f>LN(E18/$B$6)</f>
        <v>0.12747168031537295</v>
      </c>
      <c r="L18" s="55">
        <f>($B$5-0+$B$4^2/2)*($B$3*($B$8-D18)/$B$8)</f>
        <v>1.1050000000000001E-2</v>
      </c>
      <c r="M18" s="55">
        <f>$B$4*SQRT($B$3*($B$8-D18)/$B$8)</f>
        <v>0.12369316876852982</v>
      </c>
      <c r="N18" s="55">
        <f t="shared" si="1"/>
        <v>1.119881410545736</v>
      </c>
      <c r="O18" s="35">
        <f t="shared" si="2"/>
        <v>0.96988141054573596</v>
      </c>
      <c r="P18" s="35">
        <f t="shared" si="3"/>
        <v>0.86861784952538368</v>
      </c>
      <c r="Q18" s="35">
        <f t="shared" si="3"/>
        <v>0.83394719646525273</v>
      </c>
      <c r="R18" s="42">
        <f>E18*EXP(0*$B$3)*P18-$B$6*EXP(-$B$5*$B$3)*Q18</f>
        <v>7.8460461098459007</v>
      </c>
      <c r="S18" s="44">
        <f t="shared" si="4"/>
        <v>784604.61098459002</v>
      </c>
      <c r="T18" s="45">
        <f>F18-S18</f>
        <v>-124346.45367653226</v>
      </c>
      <c r="U18" s="28">
        <v>-3.1454808897936885E-2</v>
      </c>
    </row>
    <row r="19" spans="4:21" x14ac:dyDescent="0.2">
      <c r="D19" s="13">
        <v>17</v>
      </c>
      <c r="E19" s="33">
        <v>55.975341768358703</v>
      </c>
      <c r="F19" s="20">
        <f t="shared" si="5"/>
        <v>588404.95835184527</v>
      </c>
      <c r="G19" s="38">
        <f>F19+H19*(E20-E19)+(F19-H19*E19)*(EXP($B$5*($B$3/$B$8))-1)</f>
        <v>892522.39885446359</v>
      </c>
      <c r="H19" s="51">
        <f t="shared" si="0"/>
        <v>84479.991706243789</v>
      </c>
      <c r="I19" s="21">
        <f>F19-H19*E19</f>
        <v>-4140391.4499932597</v>
      </c>
      <c r="J19" s="35">
        <f>MAX(E19-$B$6,0)</f>
        <v>5.9753417683587031</v>
      </c>
      <c r="K19" s="55">
        <f>LN(E19/$B$6)</f>
        <v>0.1128882627702112</v>
      </c>
      <c r="L19" s="55">
        <f>($B$5-0+$B$4^2/2)*($B$3*($B$8-D19)/$B$8)</f>
        <v>1.0725E-2</v>
      </c>
      <c r="M19" s="55">
        <f>$B$4*SQRT($B$3*($B$8-D19)/$B$8)</f>
        <v>0.1218605760695394</v>
      </c>
      <c r="N19" s="55">
        <f t="shared" si="1"/>
        <v>1.014382721280356</v>
      </c>
      <c r="O19" s="35">
        <f t="shared" si="2"/>
        <v>0.86438272128035598</v>
      </c>
      <c r="P19" s="35">
        <f t="shared" si="3"/>
        <v>0.84479991706243796</v>
      </c>
      <c r="Q19" s="35">
        <f t="shared" si="3"/>
        <v>0.80631115922497043</v>
      </c>
      <c r="R19" s="42">
        <f>E19*EXP(0*$B$3)*P19-$B$6*EXP(-$B$5*$B$3)*Q19</f>
        <v>7.1734808063928739</v>
      </c>
      <c r="S19" s="44">
        <f t="shared" si="4"/>
        <v>717348.08063928736</v>
      </c>
      <c r="T19" s="45">
        <f>F19-S19</f>
        <v>-128943.12228744209</v>
      </c>
      <c r="U19" s="28">
        <v>-1.4562218878677351E-2</v>
      </c>
    </row>
    <row r="20" spans="4:21" x14ac:dyDescent="0.2">
      <c r="D20" s="13">
        <v>18</v>
      </c>
      <c r="E20" s="33">
        <v>59.58011840480998</v>
      </c>
      <c r="F20" s="20">
        <f t="shared" si="5"/>
        <v>892522.39885446359</v>
      </c>
      <c r="G20" s="38">
        <f>F20+H20*(E21-E20)+(F20-H20*E20)*(EXP($B$5*($B$3/$B$8))-1)</f>
        <v>824462.71999819321</v>
      </c>
      <c r="H20" s="51">
        <f t="shared" si="0"/>
        <v>93912.756270208614</v>
      </c>
      <c r="I20" s="21">
        <f>F20-H20*E20</f>
        <v>-4702810.739446627</v>
      </c>
      <c r="J20" s="35">
        <f>MAX(E20-$B$6,0)</f>
        <v>9.5801184048099799</v>
      </c>
      <c r="K20" s="55">
        <f>LN(E20/$B$6)</f>
        <v>0.17529892917978848</v>
      </c>
      <c r="L20" s="55">
        <f>($B$5-0+$B$4^2/2)*($B$3*($B$8-D20)/$B$8)</f>
        <v>1.0400000000000001E-2</v>
      </c>
      <c r="M20" s="55">
        <f>$B$4*SQRT($B$3*($B$8-D20)/$B$8)</f>
        <v>0.12</v>
      </c>
      <c r="N20" s="55">
        <f t="shared" si="1"/>
        <v>1.5474910764982373</v>
      </c>
      <c r="O20" s="35">
        <f t="shared" si="2"/>
        <v>1.3974910764982373</v>
      </c>
      <c r="P20" s="35">
        <f t="shared" si="3"/>
        <v>0.93912756270208608</v>
      </c>
      <c r="Q20" s="35">
        <f t="shared" si="3"/>
        <v>0.91886702588852076</v>
      </c>
      <c r="R20" s="42">
        <f>E20*EXP(0*$B$3)*P20-$B$6*EXP(-$B$5*$B$3)*Q20</f>
        <v>10.239123509123715</v>
      </c>
      <c r="S20" s="44">
        <f t="shared" si="4"/>
        <v>1023912.3509123715</v>
      </c>
      <c r="T20" s="45">
        <f>F20-S20</f>
        <v>-131389.95205790794</v>
      </c>
      <c r="U20" s="28">
        <v>3.4852939116880956E-2</v>
      </c>
    </row>
    <row r="21" spans="4:21" x14ac:dyDescent="0.2">
      <c r="D21" s="13">
        <v>19</v>
      </c>
      <c r="E21" s="33">
        <v>58.860414533346365</v>
      </c>
      <c r="F21" s="20">
        <f t="shared" si="5"/>
        <v>824462.71999819321</v>
      </c>
      <c r="G21" s="38">
        <f>F21+H21*(E22-E21)+(F21-H21*E21)*(EXP($B$5*($B$3/$B$8))-1)</f>
        <v>722696.78105781891</v>
      </c>
      <c r="H21" s="51">
        <f t="shared" si="0"/>
        <v>92875.810402833507</v>
      </c>
      <c r="I21" s="21">
        <f>F21-H21*E21</f>
        <v>-4642245.9804330701</v>
      </c>
      <c r="J21" s="35">
        <f>MAX(E21-$B$6,0)</f>
        <v>8.8604145333463649</v>
      </c>
      <c r="K21" s="55">
        <f>LN(E21/$B$6)</f>
        <v>0.16314578005279484</v>
      </c>
      <c r="L21" s="55">
        <f>($B$5-0+$B$4^2/2)*($B$3*($B$8-D21)/$B$8)</f>
        <v>1.0075000000000001E-2</v>
      </c>
      <c r="M21" s="55">
        <f>$B$4*SQRT($B$3*($B$8-D21)/$B$8)</f>
        <v>0.11811011811017716</v>
      </c>
      <c r="N21" s="55">
        <f t="shared" si="1"/>
        <v>1.4666040710518007</v>
      </c>
      <c r="O21" s="35">
        <f t="shared" si="2"/>
        <v>1.3166040710518008</v>
      </c>
      <c r="P21" s="35">
        <f t="shared" si="3"/>
        <v>0.92875810402833514</v>
      </c>
      <c r="Q21" s="35">
        <f t="shared" si="3"/>
        <v>0.90601431325195825</v>
      </c>
      <c r="R21" s="42">
        <f>E21*EXP(0*$B$3)*P21-$B$6*EXP(-$B$5*$B$3)*Q21</f>
        <v>9.5923096036683049</v>
      </c>
      <c r="S21" s="44">
        <f t="shared" si="4"/>
        <v>959230.96036683046</v>
      </c>
      <c r="T21" s="45">
        <f>F21-S21</f>
        <v>-134768.24036863726</v>
      </c>
      <c r="U21" s="28">
        <v>1.9283392313881806E-2</v>
      </c>
    </row>
    <row r="22" spans="4:21" x14ac:dyDescent="0.2">
      <c r="D22" s="13">
        <v>20</v>
      </c>
      <c r="E22" s="33">
        <v>57.76969251766814</v>
      </c>
      <c r="F22" s="20">
        <f t="shared" si="5"/>
        <v>722696.78105781891</v>
      </c>
      <c r="G22" s="38">
        <f>F22+H22*(E23-E22)+(F22-H22*E22)*(EXP($B$5*($B$3/$B$8))-1)</f>
        <v>577466.50637668918</v>
      </c>
      <c r="H22" s="51">
        <f t="shared" si="0"/>
        <v>90775.678268000163</v>
      </c>
      <c r="I22" s="21">
        <f>F22-H22*E22</f>
        <v>-4521386.240567321</v>
      </c>
      <c r="J22" s="35">
        <f>MAX(E22-$B$6,0)</f>
        <v>7.7696925176681404</v>
      </c>
      <c r="K22" s="55">
        <f>LN(E22/$B$6)</f>
        <v>0.14444128182477958</v>
      </c>
      <c r="L22" s="55">
        <f>($B$5-0+$B$4^2/2)*($B$3*($B$8-D22)/$B$8)</f>
        <v>9.75E-3</v>
      </c>
      <c r="M22" s="55">
        <f>$B$4*SQRT($B$3*($B$8-D22)/$B$8)</f>
        <v>0.1161895003862225</v>
      </c>
      <c r="N22" s="55">
        <f t="shared" si="1"/>
        <v>1.3270672591949906</v>
      </c>
      <c r="O22" s="35">
        <f t="shared" si="2"/>
        <v>1.1770672591949907</v>
      </c>
      <c r="P22" s="35">
        <f t="shared" si="3"/>
        <v>0.90775678268000171</v>
      </c>
      <c r="Q22" s="35">
        <f t="shared" si="3"/>
        <v>0.88041566908794866</v>
      </c>
      <c r="R22" s="42">
        <f>E22*EXP(0*$B$3)*P22-$B$6*EXP(-$B$5*$B$3)*Q22</f>
        <v>8.6396013352871961</v>
      </c>
      <c r="S22" s="44">
        <f t="shared" si="4"/>
        <v>863960.13352871966</v>
      </c>
      <c r="T22" s="45">
        <f>F22-S22</f>
        <v>-141263.35247090075</v>
      </c>
      <c r="U22" s="28">
        <v>-1.6543730158862412E-2</v>
      </c>
    </row>
    <row r="23" spans="4:21" x14ac:dyDescent="0.2">
      <c r="D23" s="13">
        <v>21</v>
      </c>
      <c r="E23" s="33">
        <v>56.1747926919466</v>
      </c>
      <c r="F23" s="20">
        <f t="shared" si="5"/>
        <v>577466.50637668918</v>
      </c>
      <c r="G23" s="38">
        <f>F23+H23*(E24-E23)+(F23-H23*E23)*(EXP($B$5*($B$3/$B$8))-1)</f>
        <v>705313.95055381046</v>
      </c>
      <c r="H23" s="51">
        <f t="shared" si="0"/>
        <v>86473.375464920449</v>
      </c>
      <c r="I23" s="21">
        <f>F23-H23*E23</f>
        <v>-4280157.433738078</v>
      </c>
      <c r="J23" s="35">
        <f>MAX(E23-$B$6,0)</f>
        <v>6.1747926919465996</v>
      </c>
      <c r="K23" s="55">
        <f>LN(E23/$B$6)</f>
        <v>0.11644512223940293</v>
      </c>
      <c r="L23" s="55">
        <f>($B$5-0+$B$4^2/2)*($B$3*($B$8-D23)/$B$8)</f>
        <v>9.4249999999999994E-3</v>
      </c>
      <c r="M23" s="55">
        <f>$B$4*SQRT($B$3*($B$8-D23)/$B$8)</f>
        <v>0.11423659658795861</v>
      </c>
      <c r="N23" s="55">
        <f t="shared" si="1"/>
        <v>1.1018371169915488</v>
      </c>
      <c r="O23" s="35">
        <f t="shared" si="2"/>
        <v>0.95183711699154883</v>
      </c>
      <c r="P23" s="35">
        <f t="shared" si="3"/>
        <v>0.86473375464920443</v>
      </c>
      <c r="Q23" s="35">
        <f t="shared" si="3"/>
        <v>0.8294102025873723</v>
      </c>
      <c r="R23" s="42">
        <f>E23*EXP(0*$B$3)*P23-$B$6*EXP(-$B$5*$B$3)*Q23</f>
        <v>7.3125643039393609</v>
      </c>
      <c r="S23" s="44">
        <f t="shared" si="4"/>
        <v>731256.43039393611</v>
      </c>
      <c r="T23" s="45">
        <f>F23-S23</f>
        <v>-153789.92401724693</v>
      </c>
      <c r="U23" s="28">
        <v>-1.9203807071014059E-2</v>
      </c>
    </row>
    <row r="24" spans="4:21" x14ac:dyDescent="0.2">
      <c r="D24" s="13">
        <v>22</v>
      </c>
      <c r="E24" s="33">
        <v>57.658202824051749</v>
      </c>
      <c r="F24" s="20">
        <f t="shared" si="5"/>
        <v>705313.95055381046</v>
      </c>
      <c r="G24" s="38">
        <f>F24+H24*(E25-E24)+(F24-H24*E24)*(EXP($B$5*($B$3/$B$8))-1)</f>
        <v>938913.63669808488</v>
      </c>
      <c r="H24" s="51">
        <f t="shared" si="0"/>
        <v>91159.540015157283</v>
      </c>
      <c r="I24" s="21">
        <f>F24-H24*E24</f>
        <v>-4550781.2969873901</v>
      </c>
      <c r="J24" s="35">
        <f>MAX(E24-$B$6,0)</f>
        <v>7.6582028240517488</v>
      </c>
      <c r="K24" s="55">
        <f>LN(E24/$B$6)</f>
        <v>0.1425095177922302</v>
      </c>
      <c r="L24" s="55">
        <f>($B$5-0+$B$4^2/2)*($B$3*($B$8-D24)/$B$8)</f>
        <v>9.1000000000000004E-3</v>
      </c>
      <c r="M24" s="55">
        <f>$B$4*SQRT($B$3*($B$8-D24)/$B$8)</f>
        <v>0.11224972160321825</v>
      </c>
      <c r="N24" s="55">
        <f t="shared" si="1"/>
        <v>1.3506449336965081</v>
      </c>
      <c r="O24" s="35">
        <f t="shared" si="2"/>
        <v>1.2006449336965082</v>
      </c>
      <c r="P24" s="35">
        <f t="shared" si="3"/>
        <v>0.91159540015157281</v>
      </c>
      <c r="Q24" s="35">
        <f t="shared" si="3"/>
        <v>0.88505551845057784</v>
      </c>
      <c r="R24" s="42">
        <f>E24*EXP(0*$B$3)*P24-$B$6*EXP(-$B$5*$B$3)*Q24</f>
        <v>8.5288881935782896</v>
      </c>
      <c r="S24" s="44">
        <f t="shared" si="4"/>
        <v>852888.81935782894</v>
      </c>
      <c r="T24" s="45">
        <f>F24-S24</f>
        <v>-147574.86880401848</v>
      </c>
      <c r="U24" s="28">
        <v>-1.5318829168680735E-2</v>
      </c>
    </row>
    <row r="25" spans="4:21" x14ac:dyDescent="0.2">
      <c r="D25" s="13">
        <v>23</v>
      </c>
      <c r="E25" s="33">
        <v>60.225732091857637</v>
      </c>
      <c r="F25" s="20">
        <f t="shared" si="5"/>
        <v>938913.63669808488</v>
      </c>
      <c r="G25" s="38">
        <f>F25+H25*(E26-E25)+(F25-H25*E25)*(EXP($B$5*($B$3/$B$8))-1)</f>
        <v>693517.2150163094</v>
      </c>
      <c r="H25" s="51">
        <f t="shared" si="0"/>
        <v>96144.701663672808</v>
      </c>
      <c r="I25" s="21">
        <f>F25-H25*E25</f>
        <v>-4851471.4077498531</v>
      </c>
      <c r="J25" s="35">
        <f>MAX(E25-$B$6,0)</f>
        <v>10.225732091857637</v>
      </c>
      <c r="K25" s="55">
        <f>LN(E25/$B$6)</f>
        <v>0.18607669894506867</v>
      </c>
      <c r="L25" s="55">
        <f>($B$5-0+$B$4^2/2)*($B$3*($B$8-D25)/$B$8)</f>
        <v>8.7750000000000015E-3</v>
      </c>
      <c r="M25" s="55">
        <f>$B$4*SQRT($B$3*($B$8-D25)/$B$8)</f>
        <v>0.11022703842524302</v>
      </c>
      <c r="N25" s="55">
        <f t="shared" si="1"/>
        <v>1.7677305108511907</v>
      </c>
      <c r="O25" s="35">
        <f t="shared" si="2"/>
        <v>1.6177305108511908</v>
      </c>
      <c r="P25" s="35">
        <f t="shared" si="3"/>
        <v>0.96144701663672805</v>
      </c>
      <c r="Q25" s="35">
        <f t="shared" si="3"/>
        <v>0.94713965618894291</v>
      </c>
      <c r="R25" s="42">
        <f>E25*EXP(0*$B$3)*P25-$B$6*EXP(-$B$5*$B$3)*Q25</f>
        <v>10.783061572166126</v>
      </c>
      <c r="S25" s="44">
        <f t="shared" si="4"/>
        <v>1078306.1572166127</v>
      </c>
      <c r="T25" s="45">
        <f>F25-S25</f>
        <v>-139392.52051852783</v>
      </c>
      <c r="U25" s="28">
        <v>3.0479740754336859E-2</v>
      </c>
    </row>
    <row r="26" spans="4:21" x14ac:dyDescent="0.2">
      <c r="D26" s="13">
        <v>24</v>
      </c>
      <c r="E26" s="33">
        <v>57.678412831982378</v>
      </c>
      <c r="F26" s="20">
        <f t="shared" si="5"/>
        <v>693517.2150163094</v>
      </c>
      <c r="G26" s="38">
        <f>F26+H26*(E27-E26)+(F26-H26*E26)*(EXP($B$5*($B$3/$B$8))-1)</f>
        <v>940251.86758441105</v>
      </c>
      <c r="H26" s="51">
        <f t="shared" si="0"/>
        <v>91907.269083232328</v>
      </c>
      <c r="I26" s="21">
        <f>F26-H26*E26</f>
        <v>-4607548.1934264554</v>
      </c>
      <c r="J26" s="35">
        <f>MAX(E26-$B$6,0)</f>
        <v>7.6784128319823779</v>
      </c>
      <c r="K26" s="55">
        <f>LN(E26/$B$6)</f>
        <v>0.1428599703874015</v>
      </c>
      <c r="L26" s="55">
        <f>($B$5-0+$B$4^2/2)*($B$3*($B$8-D26)/$B$8)</f>
        <v>8.4500000000000009E-3</v>
      </c>
      <c r="M26" s="55">
        <f>$B$4*SQRT($B$3*($B$8-D26)/$B$8)</f>
        <v>0.10816653826391968</v>
      </c>
      <c r="N26" s="55">
        <f t="shared" si="1"/>
        <v>1.3988611710787537</v>
      </c>
      <c r="O26" s="35">
        <f t="shared" si="2"/>
        <v>1.2488611710787538</v>
      </c>
      <c r="P26" s="35">
        <f t="shared" si="3"/>
        <v>0.91907269083232324</v>
      </c>
      <c r="Q26" s="35">
        <f t="shared" si="3"/>
        <v>0.89414207219492303</v>
      </c>
      <c r="R26" s="42">
        <f>E26*EXP(0*$B$3)*P26-$B$6*EXP(-$B$5*$B$3)*Q26</f>
        <v>8.5265280841700033</v>
      </c>
      <c r="S26" s="44">
        <f t="shared" si="4"/>
        <v>852652.80841700034</v>
      </c>
      <c r="T26" s="45">
        <f>F26-S26</f>
        <v>-159135.59340069094</v>
      </c>
      <c r="U26" s="28">
        <v>-1.3936053276895741E-2</v>
      </c>
    </row>
    <row r="27" spans="4:21" x14ac:dyDescent="0.2">
      <c r="D27" s="13">
        <v>25</v>
      </c>
      <c r="E27" s="33">
        <v>60.368030670611553</v>
      </c>
      <c r="F27" s="20">
        <f t="shared" si="5"/>
        <v>940251.86758441105</v>
      </c>
      <c r="G27" s="38">
        <f>F27+H27*(E28-E27)+(F27-H27*E27)*(EXP($B$5*($B$3/$B$8))-1)</f>
        <v>1001036.5355297382</v>
      </c>
      <c r="H27" s="51">
        <f t="shared" si="0"/>
        <v>96807.323411211706</v>
      </c>
      <c r="I27" s="21">
        <f>F27-H27*E27</f>
        <v>-4903815.6012434289</v>
      </c>
      <c r="J27" s="35">
        <f>MAX(E27-$B$6,0)</f>
        <v>10.368030670611553</v>
      </c>
      <c r="K27" s="55">
        <f>LN(E27/$B$6)</f>
        <v>0.18843666585443272</v>
      </c>
      <c r="L27" s="55">
        <f>($B$5-0+$B$4^2/2)*($B$3*($B$8-D27)/$B$8)</f>
        <v>8.1250000000000003E-3</v>
      </c>
      <c r="M27" s="55">
        <f>$B$4*SQRT($B$3*($B$8-D27)/$B$8)</f>
        <v>0.10606601717798213</v>
      </c>
      <c r="N27" s="55">
        <f t="shared" si="1"/>
        <v>1.853201157959915</v>
      </c>
      <c r="O27" s="35">
        <f t="shared" si="2"/>
        <v>1.7032011579599151</v>
      </c>
      <c r="P27" s="35">
        <f t="shared" si="3"/>
        <v>0.9680732341121171</v>
      </c>
      <c r="Q27" s="35">
        <f>_xlfn.NORM.DIST(O27,0,1,TRUE)</f>
        <v>0.95573478497030107</v>
      </c>
      <c r="R27" s="42">
        <f>E27*EXP(0*$B$3)*P27-$B$6*EXP(-$B$5*$B$3)*Q27</f>
        <v>10.892272796079183</v>
      </c>
      <c r="S27" s="44">
        <f t="shared" si="4"/>
        <v>1089227.2796079183</v>
      </c>
      <c r="T27" s="45">
        <f>F27-S27</f>
        <v>-148975.41202350729</v>
      </c>
      <c r="U27" s="28">
        <v>-1.404092018394067E-2</v>
      </c>
    </row>
    <row r="28" spans="4:21" x14ac:dyDescent="0.2">
      <c r="D28" s="13">
        <v>26</v>
      </c>
      <c r="E28" s="33">
        <v>61.000989747117231</v>
      </c>
      <c r="F28" s="20">
        <f t="shared" si="5"/>
        <v>1001036.5355297382</v>
      </c>
      <c r="G28" s="38">
        <f>F28+H28*(E29-E28)+(F28-H28*E28)*(EXP($B$5*($B$3/$B$8))-1)</f>
        <v>1261423.1334323268</v>
      </c>
      <c r="H28" s="51">
        <f t="shared" si="0"/>
        <v>97663.034875848069</v>
      </c>
      <c r="I28" s="21">
        <f>F28-H28*E28</f>
        <v>-4956505.2536042221</v>
      </c>
      <c r="J28" s="35">
        <f>MAX(E28-$B$6,0)</f>
        <v>11.000989747117231</v>
      </c>
      <c r="K28" s="55">
        <f>LN(E28/$B$6)</f>
        <v>0.19886708397611294</v>
      </c>
      <c r="L28" s="55">
        <f>($B$5-0+$B$4^2/2)*($B$3*($B$8-D28)/$B$8)</f>
        <v>7.7999999999999996E-3</v>
      </c>
      <c r="M28" s="55">
        <f>$B$4*SQRT($B$3*($B$8-D28)/$B$8)</f>
        <v>0.10392304845413264</v>
      </c>
      <c r="N28" s="55">
        <f t="shared" si="1"/>
        <v>1.9886549427707301</v>
      </c>
      <c r="O28" s="35">
        <f t="shared" si="2"/>
        <v>1.8386549427707302</v>
      </c>
      <c r="P28" s="35">
        <f t="shared" si="3"/>
        <v>0.97663034875848065</v>
      </c>
      <c r="Q28" s="35">
        <f t="shared" si="3"/>
        <v>0.96701702272428913</v>
      </c>
      <c r="R28" s="42">
        <f>E28*EXP(0*$B$3)*P28-$B$6*EXP(-$B$5*$B$3)*Q28</f>
        <v>11.465717631218531</v>
      </c>
      <c r="S28" s="44">
        <f t="shared" si="4"/>
        <v>1146571.7631218531</v>
      </c>
      <c r="T28" s="45">
        <f>F28-S28</f>
        <v>-145535.22759211494</v>
      </c>
      <c r="U28" s="28">
        <v>1.1893111742726992E-2</v>
      </c>
    </row>
    <row r="29" spans="4:21" x14ac:dyDescent="0.2">
      <c r="D29" s="13">
        <v>27</v>
      </c>
      <c r="E29" s="33">
        <v>63.672238634098292</v>
      </c>
      <c r="F29" s="20">
        <f t="shared" si="5"/>
        <v>1261423.1334323268</v>
      </c>
      <c r="G29" s="38">
        <f>F29+H29*(E30-E29)+(F29-H29*E29)*(EXP($B$5*($B$3/$B$8))-1)</f>
        <v>1415059.6010586638</v>
      </c>
      <c r="H29" s="51">
        <f t="shared" si="0"/>
        <v>99284.743797552772</v>
      </c>
      <c r="I29" s="21">
        <f>F29-H29*E29</f>
        <v>-5060258.766370764</v>
      </c>
      <c r="J29" s="35">
        <f>MAX(E29-$B$6,0)</f>
        <v>13.672238634098292</v>
      </c>
      <c r="K29" s="55">
        <f>LN(E29/$B$6)</f>
        <v>0.24172564793397586</v>
      </c>
      <c r="L29" s="55">
        <f>($B$5-0+$B$4^2/2)*($B$3*($B$8-D29)/$B$8)</f>
        <v>7.4750000000000007E-3</v>
      </c>
      <c r="M29" s="55">
        <f>$B$4*SQRT($B$3*($B$8-D29)/$B$8)</f>
        <v>0.10173494974687902</v>
      </c>
      <c r="N29" s="55">
        <f t="shared" si="1"/>
        <v>2.4495087337635484</v>
      </c>
      <c r="O29" s="35">
        <f t="shared" si="2"/>
        <v>2.2995087337635485</v>
      </c>
      <c r="P29" s="35">
        <f t="shared" si="3"/>
        <v>0.99284743797552777</v>
      </c>
      <c r="Q29" s="35">
        <f t="shared" si="3"/>
        <v>0.98926196599670502</v>
      </c>
      <c r="R29" s="42">
        <f>E29*EXP(0*$B$3)*P29-$B$6*EXP(-$B$5*$B$3)*Q29</f>
        <v>14.000418930160485</v>
      </c>
      <c r="S29" s="44">
        <f t="shared" si="4"/>
        <v>1400041.8930160485</v>
      </c>
      <c r="T29" s="45">
        <f>F29-S29</f>
        <v>-138618.75958372164</v>
      </c>
      <c r="U29" s="28">
        <v>8.9074904164304358E-3</v>
      </c>
    </row>
    <row r="30" spans="4:21" x14ac:dyDescent="0.2">
      <c r="D30" s="13">
        <v>28</v>
      </c>
      <c r="E30" s="33">
        <v>65.224768387505492</v>
      </c>
      <c r="F30" s="20">
        <f t="shared" si="5"/>
        <v>1415059.6010586638</v>
      </c>
      <c r="G30" s="38">
        <f>F30+H30*(E31-E30)+(F30-H30*E30)*(EXP($B$5*($B$3/$B$8))-1)</f>
        <v>1309530.9781434471</v>
      </c>
      <c r="H30" s="51">
        <f t="shared" si="0"/>
        <v>99695.980397944368</v>
      </c>
      <c r="I30" s="21">
        <f>F30-H30*E30</f>
        <v>-5087587.6295625456</v>
      </c>
      <c r="J30" s="35">
        <f>MAX(E30-$B$6,0)</f>
        <v>15.224768387505492</v>
      </c>
      <c r="K30" s="55">
        <f>LN(E30/$B$6)</f>
        <v>0.26581627461103957</v>
      </c>
      <c r="L30" s="55">
        <f>($B$5-0+$B$4^2/2)*($B$3*($B$8-D30)/$B$8)</f>
        <v>7.1500000000000001E-3</v>
      </c>
      <c r="M30" s="55">
        <f>$B$4*SQRT($B$3*($B$8-D30)/$B$8)</f>
        <v>9.9498743710661988E-2</v>
      </c>
      <c r="N30" s="55">
        <f t="shared" si="1"/>
        <v>2.7434142827452535</v>
      </c>
      <c r="O30" s="35">
        <f t="shared" si="2"/>
        <v>2.5934142827452535</v>
      </c>
      <c r="P30" s="35">
        <f t="shared" si="3"/>
        <v>0.99695980397944362</v>
      </c>
      <c r="Q30" s="35">
        <f t="shared" si="3"/>
        <v>0.99524858879553924</v>
      </c>
      <c r="R30" s="42">
        <f>E30*EXP(0*$B$3)*P30-$B$6*EXP(-$B$5*$B$3)*Q30</f>
        <v>15.512234018688687</v>
      </c>
      <c r="S30" s="44">
        <f t="shared" si="4"/>
        <v>1551223.4018688686</v>
      </c>
      <c r="T30" s="45">
        <f>F30-S30</f>
        <v>-136163.80081020482</v>
      </c>
      <c r="U30" s="28">
        <v>1.5750451863981829E-2</v>
      </c>
    </row>
    <row r="31" spans="4:21" x14ac:dyDescent="0.2">
      <c r="D31" s="13">
        <v>29</v>
      </c>
      <c r="E31" s="33">
        <v>64.171367455047843</v>
      </c>
      <c r="F31" s="20">
        <f t="shared" si="5"/>
        <v>1309530.9781434471</v>
      </c>
      <c r="G31" s="38">
        <f>F31+H31*(E32-E31)+(F31-H31*E31)*(EXP($B$5*($B$3/$B$8))-1)</f>
        <v>1327402.0884497957</v>
      </c>
      <c r="H31" s="51">
        <f t="shared" si="0"/>
        <v>99581.955979610735</v>
      </c>
      <c r="I31" s="21">
        <f>F31-H31*E31</f>
        <v>-5080779.3109165523</v>
      </c>
      <c r="J31" s="35">
        <f>MAX(E31-$B$6,0)</f>
        <v>14.171367455047843</v>
      </c>
      <c r="K31" s="55">
        <f>LN(E31/$B$6)</f>
        <v>0.24953411598797745</v>
      </c>
      <c r="L31" s="55">
        <f>($B$5-0+$B$4^2/2)*($B$3*($B$8-D31)/$B$8)</f>
        <v>6.8250000000000003E-3</v>
      </c>
      <c r="M31" s="55">
        <f>$B$4*SQRT($B$3*($B$8-D31)/$B$8)</f>
        <v>9.7211110476117898E-2</v>
      </c>
      <c r="N31" s="55">
        <f t="shared" si="1"/>
        <v>2.6371380260176931</v>
      </c>
      <c r="O31" s="35">
        <f t="shared" si="2"/>
        <v>2.4871380260176932</v>
      </c>
      <c r="P31" s="35">
        <f t="shared" si="3"/>
        <v>0.99581955979610737</v>
      </c>
      <c r="Q31" s="35">
        <f t="shared" si="3"/>
        <v>0.99356122869100938</v>
      </c>
      <c r="R31" s="42">
        <f>E31*EXP(0*$B$3)*P31-$B$6*EXP(-$B$5*$B$3)*Q31</f>
        <v>14.472811821121553</v>
      </c>
      <c r="S31" s="44">
        <f t="shared" si="4"/>
        <v>1447281.1821121552</v>
      </c>
      <c r="T31" s="45">
        <f>F31-S31</f>
        <v>-137750.20396870817</v>
      </c>
      <c r="U31" s="28">
        <v>1.4779287633009855E-2</v>
      </c>
    </row>
    <row r="32" spans="4:21" x14ac:dyDescent="0.2">
      <c r="D32" s="13">
        <v>30</v>
      </c>
      <c r="E32" s="33">
        <v>64.355931148955875</v>
      </c>
      <c r="F32" s="20">
        <f t="shared" si="5"/>
        <v>1327402.0884497957</v>
      </c>
      <c r="G32" s="38">
        <f>F32+H32*(E33-E32)+(F32-H32*E32)*(EXP($B$5*($B$3/$B$8))-1)</f>
        <v>1538139.0953867999</v>
      </c>
      <c r="H32" s="51">
        <f t="shared" si="0"/>
        <v>99682.472284665229</v>
      </c>
      <c r="I32" s="21">
        <f>F32-H32*E32</f>
        <v>-5087756.2346598217</v>
      </c>
      <c r="J32" s="35">
        <f>MAX(E32-$B$6,0)</f>
        <v>14.355931148955875</v>
      </c>
      <c r="K32" s="55">
        <f>LN(E32/$B$6)</f>
        <v>0.25240609451352713</v>
      </c>
      <c r="L32" s="55">
        <f>($B$5-0+$B$4^2/2)*($B$3*($B$8-D32)/$B$8)</f>
        <v>6.5000000000000006E-3</v>
      </c>
      <c r="M32" s="55">
        <f>$B$4*SQRT($B$3*($B$8-D32)/$B$8)</f>
        <v>9.4868329805051374E-2</v>
      </c>
      <c r="N32" s="55">
        <f t="shared" si="1"/>
        <v>2.7291098625385666</v>
      </c>
      <c r="O32" s="35">
        <f t="shared" si="2"/>
        <v>2.5791098625385667</v>
      </c>
      <c r="P32" s="35">
        <f t="shared" si="3"/>
        <v>0.99682472284665224</v>
      </c>
      <c r="Q32" s="35">
        <f t="shared" si="3"/>
        <v>0.99504723609770396</v>
      </c>
      <c r="R32" s="42">
        <f>E32*EXP(0*$B$3)*P32-$B$6*EXP(-$B$5*$B$3)*Q32</f>
        <v>14.647362365926028</v>
      </c>
      <c r="S32" s="44">
        <f t="shared" si="4"/>
        <v>1464736.2365926029</v>
      </c>
      <c r="T32" s="45">
        <f>F32-S32</f>
        <v>-137334.14814280719</v>
      </c>
      <c r="U32" s="28">
        <v>-1.0735943689196711E-2</v>
      </c>
    </row>
    <row r="33" spans="4:21" x14ac:dyDescent="0.2">
      <c r="D33" s="13">
        <v>31</v>
      </c>
      <c r="E33" s="33">
        <v>66.475118235295795</v>
      </c>
      <c r="F33" s="20">
        <f t="shared" si="5"/>
        <v>1538139.0953867999</v>
      </c>
      <c r="G33" s="38">
        <f>F33+H33*(E34-E33)+(F33-H33*E33)*(EXP($B$5*($B$3/$B$8))-1)</f>
        <v>1298429.9129445697</v>
      </c>
      <c r="H33" s="51">
        <f t="shared" si="0"/>
        <v>99917.487574743456</v>
      </c>
      <c r="I33" s="21">
        <f>F33-H33*E33</f>
        <v>-5103887.7049179692</v>
      </c>
      <c r="J33" s="35">
        <f>MAX(E33-$B$6,0)</f>
        <v>16.475118235295795</v>
      </c>
      <c r="K33" s="55">
        <f>LN(E33/$B$6)</f>
        <v>0.2848047103423913</v>
      </c>
      <c r="L33" s="55">
        <f>($B$5-0+$B$4^2/2)*($B$3*($B$8-D33)/$B$8)</f>
        <v>6.1749999999999999E-3</v>
      </c>
      <c r="M33" s="55">
        <f>$B$4*SQRT($B$3*($B$8-D33)/$B$8)</f>
        <v>9.2466210044534647E-2</v>
      </c>
      <c r="N33" s="55">
        <f t="shared" si="1"/>
        <v>3.1468761421306906</v>
      </c>
      <c r="O33" s="35">
        <f t="shared" si="2"/>
        <v>2.9968761421306906</v>
      </c>
      <c r="P33" s="35">
        <f t="shared" si="3"/>
        <v>0.99917487574743458</v>
      </c>
      <c r="Q33" s="35">
        <f t="shared" si="3"/>
        <v>0.99863619245117186</v>
      </c>
      <c r="R33" s="42">
        <f>E33*EXP(0*$B$3)*P33-$B$6*EXP(-$B$5*$B$3)*Q33</f>
        <v>16.737494319928636</v>
      </c>
      <c r="S33" s="44">
        <f t="shared" si="4"/>
        <v>1673749.4319928635</v>
      </c>
      <c r="T33" s="45">
        <f>F33-S33</f>
        <v>-135610.33660606365</v>
      </c>
      <c r="U33" s="28">
        <v>1.9666478953777298E-2</v>
      </c>
    </row>
    <row r="34" spans="4:21" x14ac:dyDescent="0.2">
      <c r="D34" s="13">
        <v>32</v>
      </c>
      <c r="E34" s="33">
        <v>64.081155236851544</v>
      </c>
      <c r="F34" s="20">
        <f t="shared" si="5"/>
        <v>1298429.9129445697</v>
      </c>
      <c r="G34" s="38">
        <f>F34+H34*(E35-E34)+(F34-H34*E34)*(EXP($B$5*($B$3/$B$8))-1)</f>
        <v>1481990.6246590449</v>
      </c>
      <c r="H34" s="51">
        <f t="shared" si="0"/>
        <v>99761.351998855273</v>
      </c>
      <c r="I34" s="21">
        <f>F34-H34*E34</f>
        <v>-5094392.7711322643</v>
      </c>
      <c r="J34" s="35">
        <f>MAX(E34-$B$6,0)</f>
        <v>14.081155236851544</v>
      </c>
      <c r="K34" s="55">
        <f>LN(E34/$B$6)</f>
        <v>0.24812732521020892</v>
      </c>
      <c r="L34" s="55">
        <f>($B$5-0+$B$4^2/2)*($B$3*($B$8-D34)/$B$8)</f>
        <v>5.8500000000000002E-3</v>
      </c>
      <c r="M34" s="55">
        <f>$B$4*SQRT($B$3*($B$8-D34)/$B$8)</f>
        <v>0.09</v>
      </c>
      <c r="N34" s="55">
        <f t="shared" si="1"/>
        <v>2.8219702801134328</v>
      </c>
      <c r="O34" s="35">
        <f t="shared" si="2"/>
        <v>2.6719702801134328</v>
      </c>
      <c r="P34" s="35">
        <f t="shared" si="3"/>
        <v>0.99761351998855274</v>
      </c>
      <c r="Q34" s="35">
        <f t="shared" si="3"/>
        <v>0.99622963366471129</v>
      </c>
      <c r="R34" s="42">
        <f>E34*EXP(0*$B$3)*P34-$B$6*EXP(-$B$5*$B$3)*Q34</f>
        <v>14.365180958871242</v>
      </c>
      <c r="S34" s="44">
        <f t="shared" si="4"/>
        <v>1436518.0958871243</v>
      </c>
      <c r="T34" s="45">
        <f>F34-S34</f>
        <v>-138088.18294255459</v>
      </c>
      <c r="U34" s="28">
        <v>1.2162954571170628E-2</v>
      </c>
    </row>
    <row r="35" spans="4:21" x14ac:dyDescent="0.2">
      <c r="D35" s="13">
        <v>33</v>
      </c>
      <c r="E35" s="33">
        <v>65.926260307866556</v>
      </c>
      <c r="F35" s="20">
        <f t="shared" si="5"/>
        <v>1481990.6246590449</v>
      </c>
      <c r="G35" s="38">
        <f>F35+H35*(E36-E35)+(F35-H35*E35)*(EXP($B$5*($B$3/$B$8))-1)</f>
        <v>1436291.1953485652</v>
      </c>
      <c r="H35" s="51">
        <f t="shared" si="0"/>
        <v>99936.929462500644</v>
      </c>
      <c r="I35" s="21">
        <f>F35-H35*E35</f>
        <v>-5106477.4014546713</v>
      </c>
      <c r="J35" s="35">
        <f>MAX(E35-$B$6,0)</f>
        <v>15.926260307866556</v>
      </c>
      <c r="K35" s="55">
        <f>LN(E35/$B$6)</f>
        <v>0.27651384392640904</v>
      </c>
      <c r="L35" s="55">
        <f>($B$5-0+$B$4^2/2)*($B$3*($B$8-D35)/$B$8)</f>
        <v>5.5250000000000004E-3</v>
      </c>
      <c r="M35" s="55">
        <f>$B$4*SQRT($B$3*($B$8-D35)/$B$8)</f>
        <v>8.7464278422679509E-2</v>
      </c>
      <c r="N35" s="55">
        <f t="shared" si="1"/>
        <v>3.2246175125738681</v>
      </c>
      <c r="O35" s="35">
        <f t="shared" si="2"/>
        <v>3.0746175125738682</v>
      </c>
      <c r="P35" s="35">
        <f t="shared" si="3"/>
        <v>0.99936929462500645</v>
      </c>
      <c r="Q35" s="35">
        <f t="shared" si="3"/>
        <v>0.99894613665334653</v>
      </c>
      <c r="R35" s="42">
        <f>E35*EXP(0*$B$3)*P35-$B$6*EXP(-$B$5*$B$3)*Q35</f>
        <v>16.18648666056724</v>
      </c>
      <c r="S35" s="44">
        <f t="shared" si="4"/>
        <v>1618648.666056724</v>
      </c>
      <c r="T35" s="45">
        <f>F35-S35</f>
        <v>-136658.04139767913</v>
      </c>
      <c r="U35" s="28">
        <v>2.6580700262362544E-2</v>
      </c>
    </row>
    <row r="36" spans="4:21" x14ac:dyDescent="0.2">
      <c r="D36" s="13">
        <v>34</v>
      </c>
      <c r="E36" s="33">
        <v>65.474087559712913</v>
      </c>
      <c r="F36" s="20">
        <f t="shared" si="5"/>
        <v>1436291.1953485652</v>
      </c>
      <c r="G36" s="38">
        <f>F36+H36*(E37-E36)+(F36-H36*E36)*(EXP($B$5*($B$3/$B$8))-1)</f>
        <v>1457872.6345094091</v>
      </c>
      <c r="H36" s="51">
        <f t="shared" si="0"/>
        <v>99940.008323665228</v>
      </c>
      <c r="I36" s="21">
        <f>F36-H36*E36</f>
        <v>-5107189.6603535293</v>
      </c>
      <c r="J36" s="35">
        <f>MAX(E36-$B$6,0)</f>
        <v>15.474087559712913</v>
      </c>
      <c r="K36" s="55">
        <f>LN(E36/$B$6)</f>
        <v>0.26963144916349291</v>
      </c>
      <c r="L36" s="55">
        <f>($B$5-0+$B$4^2/2)*($B$3*($B$8-D36)/$B$8)</f>
        <v>5.2000000000000006E-3</v>
      </c>
      <c r="M36" s="55">
        <f>$B$4*SQRT($B$3*($B$8-D36)/$B$8)</f>
        <v>8.4852813742385694E-2</v>
      </c>
      <c r="N36" s="55">
        <f t="shared" si="1"/>
        <v>3.2389196897805292</v>
      </c>
      <c r="O36" s="35">
        <f t="shared" si="2"/>
        <v>3.0889196897805293</v>
      </c>
      <c r="P36" s="35">
        <f t="shared" si="3"/>
        <v>0.9994000832366523</v>
      </c>
      <c r="Q36" s="35">
        <f t="shared" si="3"/>
        <v>0.99899557132774153</v>
      </c>
      <c r="R36" s="42">
        <f>E36*EXP(0*$B$3)*P36-$B$6*EXP(-$B$5*$B$3)*Q36</f>
        <v>15.734155550554632</v>
      </c>
      <c r="S36" s="44">
        <f t="shared" si="4"/>
        <v>1573415.5550554632</v>
      </c>
      <c r="T36" s="45">
        <f>F36-S36</f>
        <v>-137124.35970689799</v>
      </c>
      <c r="U36" s="28">
        <v>-1.6324881907914233E-2</v>
      </c>
    </row>
    <row r="37" spans="4:21" x14ac:dyDescent="0.2">
      <c r="D37" s="13">
        <v>35</v>
      </c>
      <c r="E37" s="33">
        <v>65.695142010620415</v>
      </c>
      <c r="F37" s="20">
        <f t="shared" si="5"/>
        <v>1457872.6345094091</v>
      </c>
      <c r="G37" s="38">
        <f>F37+H37*(E38-E37)+(F37-H37*E37)*(EXP($B$5*($B$3/$B$8))-1)</f>
        <v>1122569.3487490702</v>
      </c>
      <c r="H37" s="51">
        <f t="shared" si="0"/>
        <v>99964.047532541241</v>
      </c>
      <c r="I37" s="21">
        <f>F37-H37*E37</f>
        <v>-5109279.664097297</v>
      </c>
      <c r="J37" s="35">
        <f>MAX(E37-$B$6,0)</f>
        <v>15.695142010620415</v>
      </c>
      <c r="K37" s="55">
        <f>LN(E37/$B$6)</f>
        <v>0.27300197532888504</v>
      </c>
      <c r="L37" s="55">
        <f>($B$5-0+$B$4^2/2)*($B$3*($B$8-D37)/$B$8)</f>
        <v>4.875E-3</v>
      </c>
      <c r="M37" s="55">
        <f>$B$4*SQRT($B$3*($B$8-D37)/$B$8)</f>
        <v>8.2158383625774906E-2</v>
      </c>
      <c r="N37" s="55">
        <f t="shared" si="1"/>
        <v>3.3822108355319309</v>
      </c>
      <c r="O37" s="35">
        <f t="shared" si="2"/>
        <v>3.232210835531931</v>
      </c>
      <c r="P37" s="35">
        <f t="shared" si="3"/>
        <v>0.99964047532541234</v>
      </c>
      <c r="Q37" s="35">
        <f t="shared" si="3"/>
        <v>0.99938581805951221</v>
      </c>
      <c r="R37" s="42">
        <f>E37*EXP(0*$B$3)*P37-$B$6*EXP(-$B$5*$B$3)*Q37</f>
        <v>15.951454961196951</v>
      </c>
      <c r="S37" s="44">
        <f t="shared" si="4"/>
        <v>1595145.4961196952</v>
      </c>
      <c r="T37" s="45">
        <f>F37-S37</f>
        <v>-137272.86161028617</v>
      </c>
      <c r="U37" s="28">
        <v>-7.952513728231584E-3</v>
      </c>
    </row>
    <row r="38" spans="4:21" x14ac:dyDescent="0.2">
      <c r="D38" s="13">
        <v>36</v>
      </c>
      <c r="E38" s="33">
        <v>62.346014594209088</v>
      </c>
      <c r="F38" s="20">
        <f t="shared" si="5"/>
        <v>1122569.3487490702</v>
      </c>
      <c r="G38" s="38">
        <f>F38+H38*(E39-E38)+(F38-H38*E38)*(EXP($B$5*($B$3/$B$8))-1)</f>
        <v>780059.1632594011</v>
      </c>
      <c r="H38" s="51">
        <f t="shared" si="0"/>
        <v>99772.722538219547</v>
      </c>
      <c r="I38" s="21">
        <f>F38-H38*E38</f>
        <v>-5097862.2667227397</v>
      </c>
      <c r="J38" s="35">
        <f>MAX(E38-$B$6,0)</f>
        <v>12.346014594209088</v>
      </c>
      <c r="K38" s="55">
        <f>LN(E38/$B$6)</f>
        <v>0.2206767447545199</v>
      </c>
      <c r="L38" s="55">
        <f>($B$5-0+$B$4^2/2)*($B$3*($B$8-D38)/$B$8)</f>
        <v>4.5500000000000002E-3</v>
      </c>
      <c r="M38" s="55">
        <f>$B$4*SQRT($B$3*($B$8-D38)/$B$8)</f>
        <v>7.9372539331937719E-2</v>
      </c>
      <c r="N38" s="55">
        <f t="shared" si="1"/>
        <v>2.8375902629575283</v>
      </c>
      <c r="O38" s="35">
        <f t="shared" si="2"/>
        <v>2.6875902629575283</v>
      </c>
      <c r="P38" s="35">
        <f t="shared" si="3"/>
        <v>0.99772722538219549</v>
      </c>
      <c r="Q38" s="35">
        <f t="shared" si="3"/>
        <v>0.9964015176038592</v>
      </c>
      <c r="R38" s="42">
        <f>E38*EXP(0*$B$3)*P38-$B$6*EXP(-$B$5*$B$3)*Q38</f>
        <v>12.632718939599748</v>
      </c>
      <c r="S38" s="44">
        <f t="shared" si="4"/>
        <v>1263271.8939599749</v>
      </c>
      <c r="T38" s="45">
        <f>F38-S38</f>
        <v>-140702.54521090467</v>
      </c>
      <c r="U38" s="28">
        <v>2.7177546892079916E-3</v>
      </c>
    </row>
    <row r="39" spans="4:21" x14ac:dyDescent="0.2">
      <c r="D39" s="13">
        <v>37</v>
      </c>
      <c r="E39" s="33">
        <v>58.918220252505854</v>
      </c>
      <c r="F39" s="20">
        <f t="shared" si="5"/>
        <v>780059.1632594011</v>
      </c>
      <c r="G39" s="38">
        <f>F39+H39*(E40-E39)+(F39-H39*E39)*(EXP($B$5*($B$3/$B$8))-1)</f>
        <v>980280.18294640468</v>
      </c>
      <c r="H39" s="51">
        <f t="shared" si="0"/>
        <v>98613.580578161811</v>
      </c>
      <c r="I39" s="21">
        <f>F39-H39*E39</f>
        <v>-5030077.49713297</v>
      </c>
      <c r="J39" s="35">
        <f>MAX(E39-$B$6,0)</f>
        <v>8.9182202525058543</v>
      </c>
      <c r="K39" s="55">
        <f>LN(E39/$B$6)</f>
        <v>0.16412737954078518</v>
      </c>
      <c r="L39" s="55">
        <f>($B$5-0+$B$4^2/2)*($B$3*($B$8-D39)/$B$8)</f>
        <v>4.2250000000000005E-3</v>
      </c>
      <c r="M39" s="55">
        <f>$B$4*SQRT($B$3*($B$8-D39)/$B$8)</f>
        <v>7.6485292703891775E-2</v>
      </c>
      <c r="N39" s="55">
        <f t="shared" si="1"/>
        <v>2.2011078677903653</v>
      </c>
      <c r="O39" s="35">
        <f t="shared" si="2"/>
        <v>2.0511078677903654</v>
      </c>
      <c r="P39" s="35">
        <f t="shared" si="3"/>
        <v>0.98613580578161808</v>
      </c>
      <c r="Q39" s="35">
        <f t="shared" si="3"/>
        <v>0.97987177835245243</v>
      </c>
      <c r="R39" s="42">
        <f>E39*EXP(0*$B$3)*P39-$B$6*EXP(-$B$5*$B$3)*Q39</f>
        <v>9.3521342304528972</v>
      </c>
      <c r="S39" s="44">
        <f t="shared" si="4"/>
        <v>935213.4230452897</v>
      </c>
      <c r="T39" s="45">
        <f>F39-S39</f>
        <v>-155154.2597858886</v>
      </c>
      <c r="U39" s="28">
        <v>-7.98036075936083E-3</v>
      </c>
    </row>
    <row r="40" spans="4:21" x14ac:dyDescent="0.2">
      <c r="D40" s="13">
        <v>38</v>
      </c>
      <c r="E40" s="33">
        <v>60.953680798721876</v>
      </c>
      <c r="F40" s="20">
        <f t="shared" si="5"/>
        <v>980280.18294640468</v>
      </c>
      <c r="G40" s="38">
        <f>F40+H40*(E41-E40)+(F40-H40*E40)*(EXP($B$5*($B$3/$B$8))-1)</f>
        <v>1456095.4465982306</v>
      </c>
      <c r="H40" s="51">
        <f t="shared" si="0"/>
        <v>99700.887400040199</v>
      </c>
      <c r="I40" s="21">
        <f>F40-H40*E40</f>
        <v>-5096855.8829849577</v>
      </c>
      <c r="J40" s="35">
        <f>MAX(E40-$B$6,0)</f>
        <v>10.953680798721876</v>
      </c>
      <c r="K40" s="55">
        <f>LN(E40/$B$6)</f>
        <v>0.19809123913873711</v>
      </c>
      <c r="L40" s="55">
        <f>($B$5-0+$B$4^2/2)*($B$3*($B$8-D40)/$B$8)</f>
        <v>3.8999999999999998E-3</v>
      </c>
      <c r="M40" s="55">
        <f>$B$4*SQRT($B$3*($B$8-D40)/$B$8)</f>
        <v>7.3484692283495343E-2</v>
      </c>
      <c r="N40" s="55">
        <f t="shared" si="1"/>
        <v>2.7487526022355584</v>
      </c>
      <c r="O40" s="35">
        <f t="shared" si="2"/>
        <v>2.5987526022355585</v>
      </c>
      <c r="P40" s="35">
        <f t="shared" si="3"/>
        <v>0.99700887400040206</v>
      </c>
      <c r="Q40" s="35">
        <f t="shared" si="3"/>
        <v>0.99532184110985089</v>
      </c>
      <c r="R40" s="42">
        <f>E40*EXP(0*$B$3)*P40-$B$6*EXP(-$B$5*$B$3)*Q40</f>
        <v>11.253478023446739</v>
      </c>
      <c r="S40" s="44">
        <f t="shared" si="4"/>
        <v>1125347.802344674</v>
      </c>
      <c r="T40" s="45">
        <f>F40-S40</f>
        <v>-145067.61939826934</v>
      </c>
      <c r="U40" s="28">
        <v>-1.7654316705577527E-2</v>
      </c>
    </row>
    <row r="41" spans="4:21" x14ac:dyDescent="0.2">
      <c r="D41" s="13">
        <v>39</v>
      </c>
      <c r="E41" s="33">
        <v>65.731220769996611</v>
      </c>
      <c r="F41" s="20">
        <f t="shared" si="5"/>
        <v>1456095.4465982306</v>
      </c>
      <c r="G41" s="38">
        <f>F41+H41*(E42-E41)+(F41-H41*E41)*(EXP($B$5*($B$3/$B$8))-1)</f>
        <v>988744.42435818654</v>
      </c>
      <c r="H41" s="51">
        <f t="shared" si="0"/>
        <v>99995.907156887741</v>
      </c>
      <c r="I41" s="21">
        <f>F41-H41*E41</f>
        <v>-5116757.6028272416</v>
      </c>
      <c r="J41" s="35">
        <f>MAX(E41-$B$6,0)</f>
        <v>15.731220769996611</v>
      </c>
      <c r="K41" s="55">
        <f>LN(E41/$B$6)</f>
        <v>0.27355100916835479</v>
      </c>
      <c r="L41" s="55">
        <f>($B$5-0+$B$4^2/2)*($B$3*($B$8-D41)/$B$8)</f>
        <v>3.5750000000000001E-3</v>
      </c>
      <c r="M41" s="55">
        <f>$B$4*SQRT($B$3*($B$8-D41)/$B$8)</f>
        <v>7.0356236397351446E-2</v>
      </c>
      <c r="N41" s="55">
        <f t="shared" si="1"/>
        <v>3.9388975783643136</v>
      </c>
      <c r="O41" s="35">
        <f t="shared" si="2"/>
        <v>3.7888975783643137</v>
      </c>
      <c r="P41" s="35">
        <f t="shared" si="3"/>
        <v>0.99995907156887742</v>
      </c>
      <c r="Q41" s="35">
        <f t="shared" si="3"/>
        <v>0.99992434136085284</v>
      </c>
      <c r="R41" s="42">
        <f>E41*EXP(0*$B$3)*P41-$B$6*EXP(-$B$5*$B$3)*Q41</f>
        <v>15.981670599126119</v>
      </c>
      <c r="S41" s="44">
        <f t="shared" si="4"/>
        <v>1598167.059912612</v>
      </c>
      <c r="T41" s="45">
        <f>F41-S41</f>
        <v>-142071.61331438133</v>
      </c>
      <c r="U41" s="28">
        <v>4.1013123109745692E-3</v>
      </c>
    </row>
    <row r="42" spans="4:21" x14ac:dyDescent="0.2">
      <c r="D42" s="13">
        <v>40</v>
      </c>
      <c r="E42" s="33">
        <v>61.062636483214987</v>
      </c>
      <c r="F42" s="20">
        <f t="shared" si="5"/>
        <v>988744.42435818654</v>
      </c>
      <c r="G42" s="38">
        <f>F42+H42*(E43-E42)+(F42-H42*E42)*(EXP($B$5*($B$3/$B$8))-1)</f>
        <v>1072569.0139449853</v>
      </c>
      <c r="H42" s="51">
        <f t="shared" si="0"/>
        <v>99876.927619364156</v>
      </c>
      <c r="I42" s="21">
        <f>F42-H42*E42</f>
        <v>-5110004.0999234216</v>
      </c>
      <c r="J42" s="35">
        <f>MAX(E42-$B$6,0)</f>
        <v>11.062636483214987</v>
      </c>
      <c r="K42" s="55">
        <f>LN(E42/$B$6)</f>
        <v>0.19987715951200924</v>
      </c>
      <c r="L42" s="55">
        <f>($B$5-0+$B$4^2/2)*($B$3*($B$8-D42)/$B$8)</f>
        <v>3.2500000000000003E-3</v>
      </c>
      <c r="M42" s="55">
        <f>$B$4*SQRT($B$3*($B$8-D42)/$B$8)</f>
        <v>6.7082039324993681E-2</v>
      </c>
      <c r="N42" s="55">
        <f t="shared" si="1"/>
        <v>3.0280409116353049</v>
      </c>
      <c r="O42" s="35">
        <f t="shared" si="2"/>
        <v>2.878040911635305</v>
      </c>
      <c r="P42" s="35">
        <f t="shared" si="3"/>
        <v>0.99876927619364153</v>
      </c>
      <c r="Q42" s="35">
        <f t="shared" si="3"/>
        <v>0.99799923379733557</v>
      </c>
      <c r="R42" s="42">
        <f>E42*EXP(0*$B$3)*P42-$B$6*EXP(-$B$5*$B$3)*Q42</f>
        <v>11.33640065016187</v>
      </c>
      <c r="S42" s="44">
        <f t="shared" si="4"/>
        <v>1133640.065016187</v>
      </c>
      <c r="T42" s="45">
        <f>F42-S42</f>
        <v>-144895.64065800048</v>
      </c>
      <c r="U42" s="28">
        <v>6.9139623379117473E-3</v>
      </c>
    </row>
    <row r="43" spans="4:21" x14ac:dyDescent="0.2">
      <c r="D43" s="13">
        <v>41</v>
      </c>
      <c r="E43" s="33">
        <v>61.90703185617911</v>
      </c>
      <c r="F43" s="20">
        <f t="shared" si="5"/>
        <v>1072569.0139449853</v>
      </c>
      <c r="G43" s="38">
        <f>F43+H43*(E44-E43)+(F43-H43*E43)*(EXP($B$5*($B$3/$B$8))-1)</f>
        <v>1448990.4155786238</v>
      </c>
      <c r="H43" s="51">
        <f t="shared" si="0"/>
        <v>99966.617650359331</v>
      </c>
      <c r="I43" s="21">
        <f>F43-H43*E43</f>
        <v>-5116067.5694902865</v>
      </c>
      <c r="J43" s="35">
        <f>MAX(E43-$B$6,0)</f>
        <v>11.90703185617911</v>
      </c>
      <c r="K43" s="55">
        <f>LN(E43/$B$6)</f>
        <v>0.21361076807175819</v>
      </c>
      <c r="L43" s="55">
        <f>($B$5-0+$B$4^2/2)*($B$3*($B$8-D43)/$B$8)</f>
        <v>2.9250000000000001E-3</v>
      </c>
      <c r="M43" s="55">
        <f>$B$4*SQRT($B$3*($B$8-D43)/$B$8)</f>
        <v>6.3639610306789274E-2</v>
      </c>
      <c r="N43" s="55">
        <f t="shared" si="1"/>
        <v>3.4025313327328388</v>
      </c>
      <c r="O43" s="35">
        <f t="shared" si="2"/>
        <v>3.2525313327328389</v>
      </c>
      <c r="P43" s="35">
        <f t="shared" si="3"/>
        <v>0.99966617650359324</v>
      </c>
      <c r="Q43" s="35">
        <f t="shared" si="3"/>
        <v>0.99942809007843147</v>
      </c>
      <c r="R43" s="42">
        <f>E43*EXP(0*$B$3)*P43-$B$6*EXP(-$B$5*$B$3)*Q43</f>
        <v>12.164194750165336</v>
      </c>
      <c r="S43" s="44">
        <f t="shared" si="4"/>
        <v>1216419.4750165336</v>
      </c>
      <c r="T43" s="45">
        <f>F43-S43</f>
        <v>-143850.46107154828</v>
      </c>
      <c r="U43" s="28">
        <v>-2.3095672477087364E-2</v>
      </c>
    </row>
    <row r="44" spans="4:21" x14ac:dyDescent="0.2">
      <c r="D44" s="13">
        <v>42</v>
      </c>
      <c r="E44" s="33">
        <v>65.677620907117387</v>
      </c>
      <c r="F44" s="20">
        <f t="shared" si="5"/>
        <v>1448990.4155786238</v>
      </c>
      <c r="G44" s="38">
        <f>F44+H44*(E45-E44)+(F44-H44*E44)*(EXP($B$5*($B$3/$B$8))-1)</f>
        <v>1177935.8816084047</v>
      </c>
      <c r="H44" s="51">
        <f t="shared" si="0"/>
        <v>99999.777228087754</v>
      </c>
      <c r="I44" s="21">
        <f>F44-H44*E44</f>
        <v>-5118757.0440039132</v>
      </c>
      <c r="J44" s="35">
        <f>MAX(E44-$B$6,0)</f>
        <v>15.677620907117387</v>
      </c>
      <c r="K44" s="55">
        <f>LN(E44/$B$6)</f>
        <v>0.27273523657394411</v>
      </c>
      <c r="L44" s="55">
        <f>($B$5-0+$B$4^2/2)*($B$3*($B$8-D44)/$B$8)</f>
        <v>2.6000000000000003E-3</v>
      </c>
      <c r="M44" s="55">
        <f>$B$4*SQRT($B$3*($B$8-D44)/$B$8)</f>
        <v>0.06</v>
      </c>
      <c r="N44" s="55">
        <f t="shared" si="1"/>
        <v>4.5889206095657356</v>
      </c>
      <c r="O44" s="35">
        <f t="shared" si="2"/>
        <v>4.4389206095657352</v>
      </c>
      <c r="P44" s="35">
        <f t="shared" si="3"/>
        <v>0.99999777228087761</v>
      </c>
      <c r="Q44" s="35">
        <f>_xlfn.NORM.DIST(O44,0,1,TRUE)</f>
        <v>0.99999547944219469</v>
      </c>
      <c r="R44" s="42">
        <f>E44*EXP(0*$B$3)*P44-$B$6*EXP(-$B$5*$B$3)*Q44</f>
        <v>15.927075536762715</v>
      </c>
      <c r="S44" s="44">
        <f t="shared" si="4"/>
        <v>1592707.5536762713</v>
      </c>
      <c r="T44" s="45">
        <f>F44-S44</f>
        <v>-143717.13809764758</v>
      </c>
      <c r="U44" s="28">
        <v>-3.2933973104773751E-2</v>
      </c>
    </row>
    <row r="45" spans="4:21" x14ac:dyDescent="0.2">
      <c r="D45" s="13">
        <v>43</v>
      </c>
      <c r="E45" s="33">
        <v>62.972188553462196</v>
      </c>
      <c r="F45" s="20">
        <f t="shared" si="5"/>
        <v>1177935.8816084047</v>
      </c>
      <c r="G45" s="38">
        <f>F45+H45*(E46-E45)+(F45-H45*E45)*(EXP($B$5*($B$3/$B$8))-1)</f>
        <v>1109115.3519806957</v>
      </c>
      <c r="H45" s="51">
        <f t="shared" si="0"/>
        <v>99998.341113911942</v>
      </c>
      <c r="I45" s="21">
        <f>F45-H45*E45</f>
        <v>-5119178.5100502893</v>
      </c>
      <c r="J45" s="35">
        <f>MAX(E45-$B$6,0)</f>
        <v>12.972188553462196</v>
      </c>
      <c r="K45" s="55">
        <f>LN(E45/$B$6)</f>
        <v>0.23067017196262668</v>
      </c>
      <c r="L45" s="55">
        <f>($B$5-0+$B$4^2/2)*($B$3*($B$8-D45)/$B$8)</f>
        <v>2.2750000000000001E-3</v>
      </c>
      <c r="M45" s="55">
        <f>$B$4*SQRT($B$3*($B$8-D45)/$B$8)</f>
        <v>5.6124860801609125E-2</v>
      </c>
      <c r="N45" s="55">
        <f t="shared" si="1"/>
        <v>4.1504810637489911</v>
      </c>
      <c r="O45" s="35">
        <f t="shared" si="2"/>
        <v>4.0004810637489907</v>
      </c>
      <c r="P45" s="35">
        <f t="shared" si="3"/>
        <v>0.99998341113911948</v>
      </c>
      <c r="Q45" s="35">
        <f t="shared" si="3"/>
        <v>0.99996839307713159</v>
      </c>
      <c r="R45" s="42">
        <f>E45*EXP(0*$B$3)*P45-$B$6*EXP(-$B$5*$B$3)*Q45</f>
        <v>13.22209242108697</v>
      </c>
      <c r="S45" s="44">
        <f t="shared" si="4"/>
        <v>1322209.2421086971</v>
      </c>
      <c r="T45" s="45">
        <f>F45-S45</f>
        <v>-144273.36050029239</v>
      </c>
      <c r="U45" s="28">
        <v>7.1505764840803379E-3</v>
      </c>
    </row>
    <row r="46" spans="4:21" x14ac:dyDescent="0.2">
      <c r="D46" s="13">
        <v>44</v>
      </c>
      <c r="E46" s="33">
        <v>62.289091359858304</v>
      </c>
      <c r="F46" s="20">
        <f t="shared" si="5"/>
        <v>1109115.3519806957</v>
      </c>
      <c r="G46" s="38">
        <f>F46+H46*(E47-E46)+(F46-H46*E46)*(EXP($B$5*($B$3/$B$8))-1)</f>
        <v>1101361.5282396052</v>
      </c>
      <c r="H46" s="51">
        <f t="shared" si="0"/>
        <v>99999.008847329373</v>
      </c>
      <c r="I46" s="21">
        <f>F46-H46*E46</f>
        <v>-5119732.0460058823</v>
      </c>
      <c r="J46" s="35">
        <f>MAX(E46-$B$6,0)</f>
        <v>12.289091359858304</v>
      </c>
      <c r="K46" s="55">
        <f>LN(E46/$B$6)</f>
        <v>0.21976330647606765</v>
      </c>
      <c r="L46" s="55">
        <f>($B$5-0+$B$4^2/2)*($B$3*($B$8-D46)/$B$8)</f>
        <v>1.9499999999999999E-3</v>
      </c>
      <c r="M46" s="55">
        <f>$B$4*SQRT($B$3*($B$8-D46)/$B$8)</f>
        <v>5.1961524227066319E-2</v>
      </c>
      <c r="N46" s="55">
        <f t="shared" si="1"/>
        <v>4.2668745725626556</v>
      </c>
      <c r="O46" s="35">
        <f t="shared" si="2"/>
        <v>4.1168745725626552</v>
      </c>
      <c r="P46" s="35">
        <f t="shared" si="3"/>
        <v>0.99999008847329374</v>
      </c>
      <c r="Q46" s="35">
        <f t="shared" si="3"/>
        <v>0.99998079775308424</v>
      </c>
      <c r="R46" s="42">
        <f>E46*EXP(0*$B$3)*P46-$B$6*EXP(-$B$5*$B$3)*Q46</f>
        <v>12.538805343997154</v>
      </c>
      <c r="S46" s="44">
        <f t="shared" si="4"/>
        <v>1253880.5343997155</v>
      </c>
      <c r="T46" s="45">
        <f>F46-S46</f>
        <v>-144765.18241901975</v>
      </c>
      <c r="U46" s="28">
        <v>2.0845291252531463E-2</v>
      </c>
    </row>
    <row r="47" spans="4:21" x14ac:dyDescent="0.2">
      <c r="D47" s="13">
        <v>45</v>
      </c>
      <c r="E47" s="33">
        <v>62.216672392706016</v>
      </c>
      <c r="F47" s="20">
        <f t="shared" si="5"/>
        <v>1101361.5282396052</v>
      </c>
      <c r="G47" s="38">
        <f>F47+H47*(E48-E47)+(F47-H47*E47)*(EXP($B$5*($B$3/$B$8))-1)</f>
        <v>1385904.9447480796</v>
      </c>
      <c r="H47" s="51">
        <f t="shared" si="0"/>
        <v>99999.828099473365</v>
      </c>
      <c r="I47" s="21">
        <f>F47-H47*E47</f>
        <v>-5120295.0159522472</v>
      </c>
      <c r="J47" s="35">
        <f>MAX(E47-$B$6,0)</f>
        <v>12.216672392706016</v>
      </c>
      <c r="K47" s="55">
        <f>LN(E47/$B$6)</f>
        <v>0.2186000032981826</v>
      </c>
      <c r="L47" s="55">
        <f>($B$5-0+$B$4^2/2)*($B$3*($B$8-D47)/$B$8)</f>
        <v>1.6250000000000001E-3</v>
      </c>
      <c r="M47" s="55">
        <f>$B$4*SQRT($B$3*($B$8-D47)/$B$8)</f>
        <v>4.7434164902525687E-2</v>
      </c>
      <c r="N47" s="55">
        <f t="shared" si="1"/>
        <v>4.6427507209356698</v>
      </c>
      <c r="O47" s="35">
        <f t="shared" si="2"/>
        <v>4.4927507209356694</v>
      </c>
      <c r="P47" s="35">
        <f t="shared" si="3"/>
        <v>0.99999828099473365</v>
      </c>
      <c r="Q47" s="35">
        <f t="shared" si="3"/>
        <v>0.99999648454664447</v>
      </c>
      <c r="R47" s="42">
        <f>E47*EXP(0*$B$3)*P47-$B$6*EXP(-$B$5*$B$3)*Q47</f>
        <v>12.466116378282337</v>
      </c>
      <c r="S47" s="44">
        <f t="shared" si="4"/>
        <v>1246611.6378282337</v>
      </c>
      <c r="T47" s="45">
        <f>F47-S47</f>
        <v>-145250.1095886284</v>
      </c>
      <c r="U47" s="28">
        <v>7.5314231179725534E-3</v>
      </c>
    </row>
    <row r="48" spans="4:21" x14ac:dyDescent="0.2">
      <c r="D48" s="13">
        <v>46</v>
      </c>
      <c r="E48" s="33">
        <v>65.067232008956992</v>
      </c>
      <c r="F48" s="20">
        <f t="shared" si="5"/>
        <v>1385904.9447480796</v>
      </c>
      <c r="G48" s="38">
        <f>F48+H48*(E49-E48)+(F48-H48*E48)*(EXP($B$5*($B$3/$B$8))-1)</f>
        <v>1165730.8448951098</v>
      </c>
      <c r="H48" s="51">
        <f t="shared" si="0"/>
        <v>99999.999977980202</v>
      </c>
      <c r="I48" s="21">
        <f>F48-H48*E48</f>
        <v>-5120818.2547148522</v>
      </c>
      <c r="J48" s="35">
        <f>MAX(E48-$B$6,0)</f>
        <v>15.067232008956992</v>
      </c>
      <c r="K48" s="55">
        <f>LN(E48/$B$6)</f>
        <v>0.26339806850723896</v>
      </c>
      <c r="L48" s="55">
        <f>($B$5-0+$B$4^2/2)*($B$3*($B$8-D48)/$B$8)</f>
        <v>1.3000000000000002E-3</v>
      </c>
      <c r="M48" s="55">
        <f>$B$4*SQRT($B$3*($B$8-D48)/$B$8)</f>
        <v>4.2426406871192847E-2</v>
      </c>
      <c r="N48" s="55">
        <f t="shared" si="1"/>
        <v>6.2389933069483341</v>
      </c>
      <c r="O48" s="35">
        <f t="shared" si="2"/>
        <v>6.0889933069483337</v>
      </c>
      <c r="P48" s="35">
        <f t="shared" si="3"/>
        <v>0.99999999977980203</v>
      </c>
      <c r="Q48" s="35">
        <f t="shared" si="3"/>
        <v>0.99999999943188567</v>
      </c>
      <c r="R48" s="42">
        <f>E48*EXP(0*$B$3)*P48-$B$6*EXP(-$B$5*$B$3)*Q48</f>
        <v>15.316608063259245</v>
      </c>
      <c r="S48" s="44">
        <f t="shared" si="4"/>
        <v>1531660.8063259246</v>
      </c>
      <c r="T48" s="45">
        <f>F48-S48</f>
        <v>-145755.86157784495</v>
      </c>
      <c r="U48" s="28">
        <v>-4.1406434764863454E-3</v>
      </c>
    </row>
    <row r="49" spans="4:21" x14ac:dyDescent="0.2">
      <c r="D49" s="13">
        <v>47</v>
      </c>
      <c r="E49" s="33">
        <v>62.870612084247767</v>
      </c>
      <c r="F49" s="20">
        <f t="shared" si="5"/>
        <v>1165730.8448951098</v>
      </c>
      <c r="G49" s="38">
        <f>F49+H49*(E50-E49)+(F49-H49*E49)*(EXP($B$5*($B$3/$B$8))-1)</f>
        <v>1373401.1524755147</v>
      </c>
      <c r="H49" s="51">
        <f t="shared" si="0"/>
        <v>99999.999980830733</v>
      </c>
      <c r="I49" s="21">
        <f>F49-H49*E49</f>
        <v>-5121330.3623244837</v>
      </c>
      <c r="J49" s="35">
        <f>MAX(E49-$B$6,0)</f>
        <v>12.870612084247767</v>
      </c>
      <c r="K49" s="55">
        <f>LN(E49/$B$6)</f>
        <v>0.22905583263197793</v>
      </c>
      <c r="L49" s="55">
        <f>($B$5-0+$B$4^2/2)*($B$3*($B$8-D49)/$B$8)</f>
        <v>9.7499999999999996E-4</v>
      </c>
      <c r="M49" s="55">
        <f>$B$4*SQRT($B$3*($B$8-D49)/$B$8)</f>
        <v>3.6742346141747671E-2</v>
      </c>
      <c r="N49" s="55">
        <f t="shared" si="1"/>
        <v>6.2606462783989327</v>
      </c>
      <c r="O49" s="35">
        <f t="shared" si="2"/>
        <v>6.1106462783989324</v>
      </c>
      <c r="P49" s="35">
        <f t="shared" si="3"/>
        <v>0.99999999980830734</v>
      </c>
      <c r="Q49" s="35">
        <f t="shared" si="3"/>
        <v>0.99999999950385765</v>
      </c>
      <c r="R49" s="42">
        <f>E49*EXP(0*$B$3)*P49-$B$6*EXP(-$B$5*$B$3)*Q49</f>
        <v>13.119988137245208</v>
      </c>
      <c r="S49" s="44">
        <f t="shared" si="4"/>
        <v>1311998.8137245208</v>
      </c>
      <c r="T49" s="45">
        <f>F49-S49</f>
        <v>-146267.96882941108</v>
      </c>
      <c r="U49" s="28">
        <v>-1.8975155454743455E-2</v>
      </c>
    </row>
    <row r="50" spans="4:21" x14ac:dyDescent="0.2">
      <c r="D50" s="13">
        <v>48</v>
      </c>
      <c r="E50" s="33">
        <v>64.952436746888267</v>
      </c>
      <c r="F50" s="20">
        <f t="shared" si="5"/>
        <v>1373401.1524755147</v>
      </c>
      <c r="G50" s="38">
        <f>F50+H50*(E51-E50)+(F50-H50*E50)*(EXP($B$5*($B$3/$B$8))-1)</f>
        <v>1460239.460354998</v>
      </c>
      <c r="H50" s="51">
        <f t="shared" si="0"/>
        <v>100000</v>
      </c>
      <c r="I50" s="21">
        <f>F50-H50*E50</f>
        <v>-5121842.5222133119</v>
      </c>
      <c r="J50" s="35">
        <f>MAX(E50-$B$6,0)</f>
        <v>14.952436746888267</v>
      </c>
      <c r="K50" s="55">
        <f>LN(E50/$B$6)</f>
        <v>0.26163225425781367</v>
      </c>
      <c r="L50" s="55">
        <f>($B$5-0+$B$4^2/2)*($B$3*($B$8-D50)/$B$8)</f>
        <v>6.5000000000000008E-4</v>
      </c>
      <c r="M50" s="55">
        <f>$B$4*SQRT($B$3*($B$8-D50)/$B$8)</f>
        <v>0.03</v>
      </c>
      <c r="N50" s="55">
        <f t="shared" si="1"/>
        <v>8.742741808593788</v>
      </c>
      <c r="O50" s="35">
        <f t="shared" si="2"/>
        <v>8.5927418085937877</v>
      </c>
      <c r="P50" s="35">
        <f t="shared" si="3"/>
        <v>1</v>
      </c>
      <c r="Q50" s="35">
        <f t="shared" si="3"/>
        <v>1</v>
      </c>
      <c r="R50" s="42">
        <f>E50*EXP(0*$B$3)*P50-$B$6*EXP(-$B$5*$B$3)*Q50</f>
        <v>15.201812787254148</v>
      </c>
      <c r="S50" s="44">
        <f t="shared" si="4"/>
        <v>1520181.2787254148</v>
      </c>
      <c r="T50" s="45">
        <f>F50-S50</f>
        <v>-146780.12624990009</v>
      </c>
      <c r="U50" s="28">
        <v>-3.6526425363974291E-4</v>
      </c>
    </row>
    <row r="51" spans="4:21" x14ac:dyDescent="0.2">
      <c r="D51" s="13">
        <v>49</v>
      </c>
      <c r="E51" s="33">
        <v>65.82594192430598</v>
      </c>
      <c r="F51" s="20">
        <f t="shared" si="5"/>
        <v>1460239.460354998</v>
      </c>
      <c r="G51" s="38">
        <f>F51+H51*(E52-E51)+(F51-H51*E51)*(EXP($B$5*($B$3/$B$8))-1)</f>
        <v>1280823.8942014324</v>
      </c>
      <c r="H51" s="51">
        <f t="shared" si="0"/>
        <v>100000</v>
      </c>
      <c r="I51" s="21">
        <f>F51-H51*E51</f>
        <v>-5122354.7320756</v>
      </c>
      <c r="J51" s="35">
        <f>MAX(E51-$B$6,0)</f>
        <v>15.82594192430598</v>
      </c>
      <c r="K51" s="55">
        <f>LN(E51/$B$6)</f>
        <v>0.2749910093741556</v>
      </c>
      <c r="L51" s="55">
        <f>($B$5-0+$B$4^2/2)*($B$3*($B$8-D51)/$B$8)</f>
        <v>3.2500000000000004E-4</v>
      </c>
      <c r="M51" s="55">
        <f>$B$4*SQRT($B$3*($B$8-D51)/$B$8)</f>
        <v>2.1213203435596423E-2</v>
      </c>
      <c r="N51" s="55">
        <f t="shared" si="1"/>
        <v>12.978521146512303</v>
      </c>
      <c r="O51" s="35">
        <f t="shared" si="2"/>
        <v>12.828521146512303</v>
      </c>
      <c r="P51" s="35">
        <f t="shared" si="3"/>
        <v>1</v>
      </c>
      <c r="Q51" s="35">
        <f t="shared" si="3"/>
        <v>1</v>
      </c>
      <c r="R51" s="42">
        <f>E51*EXP(0*$B$3)*P51-$B$6*EXP(-$B$5*$B$3)*Q51</f>
        <v>16.075317964671861</v>
      </c>
      <c r="S51" s="44">
        <f t="shared" si="4"/>
        <v>1607531.7964671862</v>
      </c>
      <c r="T51" s="45">
        <f>F51-S51</f>
        <v>-147292.33611218818</v>
      </c>
      <c r="U51" s="28">
        <v>4.0794050164213273E-2</v>
      </c>
    </row>
    <row r="52" spans="4:21" x14ac:dyDescent="0.2">
      <c r="D52" s="13">
        <v>50</v>
      </c>
      <c r="E52" s="33">
        <v>64.036908873628676</v>
      </c>
      <c r="F52" s="20">
        <f t="shared" si="5"/>
        <v>1280823.8942014324</v>
      </c>
      <c r="G52" s="25"/>
      <c r="H52" s="51" t="e">
        <f t="shared" si="0"/>
        <v>#DIV/0!</v>
      </c>
      <c r="I52" s="27"/>
      <c r="J52" s="35">
        <f>MAX(E52-$B$6,0)</f>
        <v>14.036908873628676</v>
      </c>
      <c r="K52" s="55">
        <f>LN(E52/$B$6)</f>
        <v>0.24743661285377161</v>
      </c>
      <c r="L52" s="55">
        <f>($B$5-0+$B$4^2/2)*($B$3*($B$8-D52)/$B$8)</f>
        <v>0</v>
      </c>
      <c r="M52" s="55">
        <f>$B$4*SQRT($B$3*($B$8-D52)/$B$8)</f>
        <v>0</v>
      </c>
      <c r="N52" s="55" t="e">
        <f t="shared" si="1"/>
        <v>#DIV/0!</v>
      </c>
      <c r="O52" s="35" t="e">
        <f t="shared" si="2"/>
        <v>#DIV/0!</v>
      </c>
      <c r="P52" s="35" t="e">
        <f t="shared" si="3"/>
        <v>#DIV/0!</v>
      </c>
      <c r="Q52" s="35" t="e">
        <f t="shared" si="3"/>
        <v>#DIV/0!</v>
      </c>
      <c r="R52" s="42" t="e">
        <f>E52*EXP(0*$B$3)*P52-$B$6*EXP(-$B$5*$B$3)*Q52</f>
        <v>#DIV/0!</v>
      </c>
      <c r="S52" s="44" t="e">
        <f t="shared" si="4"/>
        <v>#DIV/0!</v>
      </c>
      <c r="T52" s="45" t="e">
        <f>F52-S52</f>
        <v>#DIV/0!</v>
      </c>
      <c r="U52" s="28">
        <v>1.5504318547883592E-2</v>
      </c>
    </row>
    <row r="53" spans="4:21" x14ac:dyDescent="0.2">
      <c r="D53" s="13"/>
      <c r="F53" s="37"/>
      <c r="G53" s="37"/>
      <c r="H53" s="53"/>
      <c r="I53" s="27"/>
      <c r="J53" s="35">
        <f>J52*B7</f>
        <v>1403690.8873628676</v>
      </c>
      <c r="R53" s="42"/>
      <c r="U53" s="36"/>
    </row>
    <row r="54" spans="4:21" x14ac:dyDescent="0.2">
      <c r="J54" s="40">
        <f>F52-J53</f>
        <v>-122866.99316143524</v>
      </c>
      <c r="R54" s="35"/>
    </row>
    <row r="55" spans="4:21" x14ac:dyDescent="0.2">
      <c r="R55" s="35"/>
    </row>
    <row r="56" spans="4:21" x14ac:dyDescent="0.2">
      <c r="R56" s="35"/>
    </row>
  </sheetData>
  <mergeCells count="1">
    <mergeCell ref="A1:B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531-5AAD-0A42-9A19-D61A9FF1488D}">
  <dimension ref="A1:W56"/>
  <sheetViews>
    <sheetView showGridLines="0" workbookViewId="0">
      <pane ySplit="11" topLeftCell="A24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20.83203125" bestFit="1" customWidth="1"/>
    <col min="2" max="2" width="14.5" customWidth="1"/>
    <col min="5" max="5" width="11" bestFit="1" customWidth="1"/>
    <col min="6" max="6" width="14.5" bestFit="1" customWidth="1"/>
    <col min="7" max="7" width="14.5" customWidth="1"/>
    <col min="8" max="8" width="12.5" style="54" customWidth="1"/>
    <col min="9" max="9" width="20.33203125" customWidth="1"/>
    <col min="10" max="10" width="11.83203125" customWidth="1"/>
    <col min="11" max="11" width="9.6640625" customWidth="1"/>
    <col min="12" max="14" width="13" customWidth="1"/>
    <col min="15" max="17" width="9.6640625" customWidth="1"/>
    <col min="18" max="18" width="10.5" customWidth="1"/>
    <col min="19" max="19" width="19.6640625" customWidth="1"/>
    <col min="20" max="20" width="9.1640625" bestFit="1" customWidth="1"/>
    <col min="22" max="22" width="18.5" bestFit="1" customWidth="1"/>
    <col min="23" max="23" width="18" bestFit="1" customWidth="1"/>
  </cols>
  <sheetData>
    <row r="1" spans="1:23" ht="16" thickBot="1" x14ac:dyDescent="0.25">
      <c r="A1" s="47" t="s">
        <v>5</v>
      </c>
      <c r="B1" s="48"/>
      <c r="D1" s="14" t="s">
        <v>10</v>
      </c>
      <c r="E1" s="15" t="s">
        <v>23</v>
      </c>
      <c r="F1" s="15" t="s">
        <v>12</v>
      </c>
      <c r="G1" s="15" t="s">
        <v>41</v>
      </c>
      <c r="H1" s="50" t="s">
        <v>40</v>
      </c>
      <c r="I1" s="16" t="s">
        <v>9</v>
      </c>
      <c r="J1" s="34" t="s">
        <v>31</v>
      </c>
      <c r="K1" s="34" t="s">
        <v>42</v>
      </c>
      <c r="L1" s="34" t="s">
        <v>44</v>
      </c>
      <c r="M1" s="34" t="s">
        <v>43</v>
      </c>
      <c r="N1" s="34" t="s">
        <v>38</v>
      </c>
      <c r="O1" s="34" t="s">
        <v>34</v>
      </c>
      <c r="P1" s="34" t="s">
        <v>35</v>
      </c>
      <c r="Q1" s="34" t="s">
        <v>36</v>
      </c>
      <c r="R1" s="34" t="s">
        <v>33</v>
      </c>
      <c r="S1" s="34" t="s">
        <v>37</v>
      </c>
      <c r="T1" s="34" t="s">
        <v>39</v>
      </c>
      <c r="V1" s="14" t="s">
        <v>19</v>
      </c>
      <c r="W1" s="29" t="s">
        <v>18</v>
      </c>
    </row>
    <row r="2" spans="1:23" ht="16" thickBot="1" x14ac:dyDescent="0.25">
      <c r="A2" s="1" t="s">
        <v>0</v>
      </c>
      <c r="B2" s="2">
        <v>50</v>
      </c>
      <c r="D2" s="13">
        <v>0</v>
      </c>
      <c r="E2" s="19">
        <f>B2</f>
        <v>50</v>
      </c>
      <c r="F2" s="38">
        <v>310815.121620644</v>
      </c>
      <c r="G2" s="38">
        <f>F2+H2*(E3-E2)+(F2-H2*E2)*(EXP($B$5*($B$3/$B$8))-1)</f>
        <v>182429.0410836713</v>
      </c>
      <c r="H2" s="51">
        <f>EXP(0*$B$3)*P2*$B$7</f>
        <v>54313.435898599892</v>
      </c>
      <c r="I2" s="21">
        <f>F2-H2*E2</f>
        <v>-2404856.6733093509</v>
      </c>
      <c r="J2" s="35">
        <f>MAX(E2-$B$6,0)</f>
        <v>0</v>
      </c>
      <c r="K2" s="55">
        <f>LN(E2/$B$6)</f>
        <v>0</v>
      </c>
      <c r="L2" s="55">
        <f>($B$5-0+$B$4^2/2)*($B$3*($B$8-D2)/$B$8)</f>
        <v>1.6250000000000001E-2</v>
      </c>
      <c r="M2" s="55">
        <f>$B$4*SQRT($B$3*($B$8-D2)/$B$8)</f>
        <v>0.15</v>
      </c>
      <c r="N2" s="55">
        <f>(K2+L2)/M2</f>
        <v>0.10833333333333334</v>
      </c>
      <c r="O2" s="35">
        <f>N2-$B$4*SQRT($B$3)</f>
        <v>-4.1666666666666657E-2</v>
      </c>
      <c r="P2" s="35">
        <f>_xlfn.NORM.DIST(N2,0,1,TRUE)</f>
        <v>0.54313435898599893</v>
      </c>
      <c r="Q2" s="35">
        <f>_xlfn.NORM.DIST(O2,0,1,TRUE)</f>
        <v>0.48338221350963662</v>
      </c>
      <c r="R2" s="42">
        <f>E2*EXP(0*$B$3)*P2-$B$6*EXP(-$B$5*$B$3)*Q2</f>
        <v>3.1081512162064442</v>
      </c>
      <c r="S2" s="35">
        <f>R2*$B$7</f>
        <v>310815.12162064441</v>
      </c>
      <c r="T2" s="43">
        <f>F2-S2</f>
        <v>0</v>
      </c>
      <c r="U2" s="14" t="s">
        <v>17</v>
      </c>
      <c r="V2" s="30">
        <v>0.33794342711050401</v>
      </c>
      <c r="W2" s="31">
        <v>0.24901388231924659</v>
      </c>
    </row>
    <row r="3" spans="1:23" x14ac:dyDescent="0.2">
      <c r="A3" s="3" t="s">
        <v>1</v>
      </c>
      <c r="B3" s="4">
        <v>0.25</v>
      </c>
      <c r="D3" s="13">
        <v>1</v>
      </c>
      <c r="E3" s="18">
        <v>47.64062831369759</v>
      </c>
      <c r="F3" s="20">
        <f>G2</f>
        <v>182429.0410836713</v>
      </c>
      <c r="G3" s="38">
        <f>F3+H3*(E4-E3)+(F3-H3*E3)*(EXP($B$5*($B$3/$B$8))-1)</f>
        <v>257073.03095606552</v>
      </c>
      <c r="H3" s="51">
        <f t="shared" ref="H3:H52" si="0">EXP(0*$B$3)*P3*$B$7</f>
        <v>41360.771878796353</v>
      </c>
      <c r="I3" s="21">
        <f>F3-H3*E3</f>
        <v>-1788024.1187617013</v>
      </c>
      <c r="J3" s="35">
        <f>MAX(E3-$B$6,0)</f>
        <v>0</v>
      </c>
      <c r="K3" s="55">
        <f>LN(E3/$B$6)</f>
        <v>-4.8337072243433747E-2</v>
      </c>
      <c r="L3" s="55">
        <f>($B$5-0+$B$4^2/2)*($B$3*($B$8-D3)/$B$8)</f>
        <v>1.5925000000000002E-2</v>
      </c>
      <c r="M3" s="55">
        <f>$B$4*SQRT($B$3*($B$8-D3)/$B$8)</f>
        <v>0.14849242404917498</v>
      </c>
      <c r="N3" s="55">
        <f t="shared" ref="N3:N52" si="1">(K3+L3)/M3</f>
        <v>-0.21827424833943121</v>
      </c>
      <c r="O3" s="35">
        <f t="shared" ref="O3:O52" si="2">N3-$B$4*SQRT($B$3)</f>
        <v>-0.36827424833943123</v>
      </c>
      <c r="P3" s="35">
        <f t="shared" ref="P3:Q52" si="3">_xlfn.NORM.DIST(N3,0,1,TRUE)</f>
        <v>0.41360771878796354</v>
      </c>
      <c r="Q3" s="35">
        <f>_xlfn.NORM.DIST(O3,0,1,TRUE)</f>
        <v>0.3563343760677492</v>
      </c>
      <c r="R3" s="42">
        <f>E3*EXP(0*$B$3)*P3-$B$6*EXP(-$B$5*$B$3)*Q3</f>
        <v>1.976674050816289</v>
      </c>
      <c r="S3" s="44">
        <f t="shared" ref="S3:S52" si="4">R3*$B$7</f>
        <v>197667.40508162891</v>
      </c>
      <c r="T3" s="45">
        <f>F3-S3</f>
        <v>-15238.363997957611</v>
      </c>
      <c r="U3" s="28">
        <v>-9.9043634012489605E-3</v>
      </c>
    </row>
    <row r="4" spans="1:23" x14ac:dyDescent="0.2">
      <c r="A4" s="3" t="s">
        <v>2</v>
      </c>
      <c r="B4" s="5">
        <v>0.3</v>
      </c>
      <c r="D4" s="13">
        <v>2</v>
      </c>
      <c r="E4" s="18">
        <v>49.449656477967586</v>
      </c>
      <c r="F4" s="20">
        <f t="shared" ref="F4:F52" si="5">G3</f>
        <v>257073.03095606552</v>
      </c>
      <c r="G4" s="38">
        <f>F4+H4*(E5-E4)+(F4-H4*E4)*(EXP($B$5*($B$3/$B$8))-1)</f>
        <v>252903.19028889935</v>
      </c>
      <c r="H4" s="51">
        <f t="shared" si="0"/>
        <v>51230.02630794268</v>
      </c>
      <c r="I4" s="21">
        <f>F4-H4*E4</f>
        <v>-2276234.1713289423</v>
      </c>
      <c r="J4" s="35">
        <f>MAX(E4-$B$6,0)</f>
        <v>0</v>
      </c>
      <c r="K4" s="55">
        <f>LN(E4/$B$6)</f>
        <v>-1.1067894239619467E-2</v>
      </c>
      <c r="L4" s="55">
        <f>($B$5-0+$B$4^2/2)*($B$3*($B$8-D4)/$B$8)</f>
        <v>1.5599999999999999E-2</v>
      </c>
      <c r="M4" s="55">
        <f>$B$4*SQRT($B$3*($B$8-D4)/$B$8)</f>
        <v>0.14696938456699069</v>
      </c>
      <c r="N4" s="55">
        <f t="shared" si="1"/>
        <v>3.0837073814612974E-2</v>
      </c>
      <c r="O4" s="35">
        <f t="shared" si="2"/>
        <v>-0.11916292618538701</v>
      </c>
      <c r="P4" s="35">
        <f t="shared" si="3"/>
        <v>0.51230026307942678</v>
      </c>
      <c r="Q4" s="35">
        <f t="shared" si="3"/>
        <v>0.45257313896685847</v>
      </c>
      <c r="R4" s="42">
        <f>E4*EXP(0*$B$3)*P4-$B$6*EXP(-$B$5*$B$3)*Q4</f>
        <v>2.8172759718786651</v>
      </c>
      <c r="S4" s="44">
        <f t="shared" si="4"/>
        <v>281727.59718786652</v>
      </c>
      <c r="T4" s="45">
        <f>F4-S4</f>
        <v>-24654.566231801</v>
      </c>
      <c r="U4" s="28">
        <v>-3.0796375432807398E-2</v>
      </c>
    </row>
    <row r="5" spans="1:23" x14ac:dyDescent="0.2">
      <c r="A5" s="3" t="s">
        <v>3</v>
      </c>
      <c r="B5" s="6">
        <v>0.02</v>
      </c>
      <c r="D5" s="13">
        <v>3</v>
      </c>
      <c r="E5" s="18">
        <v>49.372705397661939</v>
      </c>
      <c r="F5" s="20">
        <f t="shared" si="5"/>
        <v>252903.19028889935</v>
      </c>
      <c r="G5" s="38">
        <f>F5+H5*(E6-E5)+(F5-H5*E5)*(EXP($B$5*($B$3/$B$8))-1)</f>
        <v>281840.05274559575</v>
      </c>
      <c r="H5" s="51">
        <f t="shared" si="0"/>
        <v>50726.833153729342</v>
      </c>
      <c r="I5" s="21">
        <f>F5-H5*E5</f>
        <v>-2251617.7987665297</v>
      </c>
      <c r="J5" s="35">
        <f>MAX(E5-$B$6,0)</f>
        <v>0</v>
      </c>
      <c r="K5" s="55">
        <f>LN(E5/$B$6)</f>
        <v>-1.2625256245507107E-2</v>
      </c>
      <c r="L5" s="55">
        <f>($B$5-0+$B$4^2/2)*($B$3*($B$8-D5)/$B$8)</f>
        <v>1.5275E-2</v>
      </c>
      <c r="M5" s="55">
        <f>$B$4*SQRT($B$3*($B$8-D5)/$B$8)</f>
        <v>0.14543039572248986</v>
      </c>
      <c r="N5" s="55">
        <f t="shared" si="1"/>
        <v>1.8220013370170096E-2</v>
      </c>
      <c r="O5" s="35">
        <f t="shared" si="2"/>
        <v>-0.1317799866298299</v>
      </c>
      <c r="P5" s="35">
        <f t="shared" si="3"/>
        <v>0.50726833153729345</v>
      </c>
      <c r="Q5" s="35">
        <f t="shared" si="3"/>
        <v>0.44757915841888074</v>
      </c>
      <c r="R5" s="42">
        <f>E5*EXP(0*$B$3)*P5-$B$6*EXP(-$B$5*$B$3)*Q5</f>
        <v>2.7778674878870504</v>
      </c>
      <c r="S5" s="44">
        <f t="shared" si="4"/>
        <v>277786.74878870504</v>
      </c>
      <c r="T5" s="45">
        <f>F5-S5</f>
        <v>-24883.558499805687</v>
      </c>
      <c r="U5" s="28">
        <v>-5.0195943995902E-3</v>
      </c>
    </row>
    <row r="6" spans="1:23" x14ac:dyDescent="0.2">
      <c r="A6" s="7" t="s">
        <v>4</v>
      </c>
      <c r="B6" s="8">
        <v>50</v>
      </c>
      <c r="D6" s="13">
        <v>4</v>
      </c>
      <c r="E6" s="18">
        <v>49.947589215200104</v>
      </c>
      <c r="F6" s="20">
        <f t="shared" si="5"/>
        <v>281840.05274559575</v>
      </c>
      <c r="G6" s="38">
        <f>F6+H6*(E7-E6)+(F6-H6*E6)*(EXP($B$5*($B$3/$B$8))-1)</f>
        <v>167003.29594594755</v>
      </c>
      <c r="H6" s="51">
        <f t="shared" si="0"/>
        <v>53848.601636195912</v>
      </c>
      <c r="I6" s="21">
        <f>F6-H6*E6</f>
        <v>-2407767.7815920701</v>
      </c>
      <c r="J6" s="35">
        <f>MAX(E6-$B$6,0)</f>
        <v>0</v>
      </c>
      <c r="K6" s="55">
        <f>LN(E6/$B$6)</f>
        <v>-1.048765458283773E-3</v>
      </c>
      <c r="L6" s="55">
        <f>($B$5-0+$B$4^2/2)*($B$3*($B$8-D6)/$B$8)</f>
        <v>1.4950000000000001E-2</v>
      </c>
      <c r="M6" s="55">
        <f>$B$4*SQRT($B$3*($B$8-D6)/$B$8)</f>
        <v>0.14387494569938158</v>
      </c>
      <c r="N6" s="55">
        <f t="shared" si="1"/>
        <v>9.6620259171197598E-2</v>
      </c>
      <c r="O6" s="35">
        <f t="shared" si="2"/>
        <v>-5.3379740828802397E-2</v>
      </c>
      <c r="P6" s="35">
        <f t="shared" si="3"/>
        <v>0.53848601636195914</v>
      </c>
      <c r="Q6" s="35">
        <f>_xlfn.NORM.DIST(O6,0,1,TRUE)</f>
        <v>0.47871467333624429</v>
      </c>
      <c r="R6" s="42">
        <f>E6*EXP(0*$B$3)*P6-$B$6*EXP(-$B$5*$B$3)*Q6</f>
        <v>3.079724646266083</v>
      </c>
      <c r="S6" s="44">
        <f t="shared" si="4"/>
        <v>307972.4646266083</v>
      </c>
      <c r="T6" s="45">
        <f>F6-S6</f>
        <v>-26132.411881012551</v>
      </c>
      <c r="U6" s="28">
        <v>3.7760829219278444E-3</v>
      </c>
    </row>
    <row r="7" spans="1:23" ht="16" thickBot="1" x14ac:dyDescent="0.25">
      <c r="A7" s="3" t="s">
        <v>13</v>
      </c>
      <c r="B7" s="23">
        <v>100000</v>
      </c>
      <c r="D7" s="13">
        <v>5</v>
      </c>
      <c r="E7" s="18">
        <v>47.819475123093028</v>
      </c>
      <c r="F7" s="20">
        <f t="shared" si="5"/>
        <v>167003.29594594755</v>
      </c>
      <c r="G7" s="38">
        <f>F7+H7*(E8-E7)+(F7-H7*E7)*(EXP($B$5*($B$3/$B$8))-1)</f>
        <v>44514.527320300796</v>
      </c>
      <c r="H7" s="51">
        <f t="shared" si="0"/>
        <v>41661.036111375688</v>
      </c>
      <c r="I7" s="21">
        <f>F7-H7*E7</f>
        <v>-1825205.5839842625</v>
      </c>
      <c r="J7" s="35">
        <f>MAX(E7-$B$6,0)</f>
        <v>0</v>
      </c>
      <c r="K7" s="55">
        <f>LN(E7/$B$6)</f>
        <v>-4.4590019554126739E-2</v>
      </c>
      <c r="L7" s="55">
        <f>($B$5-0+$B$4^2/2)*($B$3*($B$8-D7)/$B$8)</f>
        <v>1.4625000000000001E-2</v>
      </c>
      <c r="M7" s="55">
        <f>$B$4*SQRT($B$3*($B$8-D7)/$B$8)</f>
        <v>0.14230249470757705</v>
      </c>
      <c r="N7" s="55">
        <f t="shared" si="1"/>
        <v>-0.21057269316116367</v>
      </c>
      <c r="O7" s="35">
        <f t="shared" si="2"/>
        <v>-0.36057269316116369</v>
      </c>
      <c r="P7" s="35">
        <f t="shared" si="3"/>
        <v>0.41661036111375688</v>
      </c>
      <c r="Q7" s="35">
        <f t="shared" si="3"/>
        <v>0.35920945281977645</v>
      </c>
      <c r="R7" s="42">
        <f>E7*EXP(0*$B$3)*P7-$B$6*EXP(-$B$5*$B$3)*Q7</f>
        <v>2.0511943893194662</v>
      </c>
      <c r="S7" s="44">
        <f t="shared" si="4"/>
        <v>205119.43893194661</v>
      </c>
      <c r="T7" s="45">
        <f>F7-S7</f>
        <v>-38116.14298599906</v>
      </c>
      <c r="U7" s="28">
        <v>1.5092239628852483E-2</v>
      </c>
    </row>
    <row r="8" spans="1:23" ht="16" thickBot="1" x14ac:dyDescent="0.25">
      <c r="A8" s="24" t="s">
        <v>16</v>
      </c>
      <c r="B8" s="11">
        <v>50</v>
      </c>
      <c r="D8" s="13">
        <v>6</v>
      </c>
      <c r="E8" s="18">
        <v>44.883728671325834</v>
      </c>
      <c r="F8" s="20">
        <f t="shared" si="5"/>
        <v>44514.527320300796</v>
      </c>
      <c r="G8" s="38">
        <f>F8+H8*(E9-E8)+(F8-H8*E8)*(EXP($B$5*($B$3/$B$8))-1)</f>
        <v>99383.98089695684</v>
      </c>
      <c r="H8" s="51">
        <f t="shared" si="0"/>
        <v>25285.738330338216</v>
      </c>
      <c r="I8" s="21">
        <f>F8-H8*E8</f>
        <v>-1090403.6911527433</v>
      </c>
      <c r="J8" s="35">
        <f>MAX(E8-$B$6,0)</f>
        <v>0</v>
      </c>
      <c r="K8" s="55">
        <f>LN(E8/$B$6)</f>
        <v>-0.1079476667528383</v>
      </c>
      <c r="L8" s="55">
        <f>($B$5-0+$B$4^2/2)*($B$3*($B$8-D8)/$B$8)</f>
        <v>1.43E-2</v>
      </c>
      <c r="M8" s="55">
        <f>$B$4*SQRT($B$3*($B$8-D8)/$B$8)</f>
        <v>0.14071247279470289</v>
      </c>
      <c r="N8" s="55">
        <f t="shared" si="1"/>
        <v>-0.66552498789122028</v>
      </c>
      <c r="O8" s="35">
        <f t="shared" si="2"/>
        <v>-0.8155249878912203</v>
      </c>
      <c r="P8" s="35">
        <f t="shared" si="3"/>
        <v>0.25285738330338214</v>
      </c>
      <c r="Q8" s="35">
        <f t="shared" si="3"/>
        <v>0.20738593364318567</v>
      </c>
      <c r="R8" s="42">
        <f>E8*EXP(0*$B$3)*P8-$B$6*EXP(-$B$5*$B$3)*Q8</f>
        <v>1.0316025855306759</v>
      </c>
      <c r="S8" s="44">
        <f t="shared" si="4"/>
        <v>103160.25855306759</v>
      </c>
      <c r="T8" s="45">
        <f>F8-S8</f>
        <v>-58645.73123276679</v>
      </c>
      <c r="U8" s="28">
        <v>4.1788177017770354E-3</v>
      </c>
    </row>
    <row r="9" spans="1:23" x14ac:dyDescent="0.2">
      <c r="A9" s="10" t="s">
        <v>6</v>
      </c>
      <c r="B9" s="12">
        <v>0.108333333333333</v>
      </c>
      <c r="D9" s="13">
        <v>7</v>
      </c>
      <c r="E9" s="18">
        <v>47.05801754039981</v>
      </c>
      <c r="F9" s="20">
        <f t="shared" si="5"/>
        <v>99383.98089695684</v>
      </c>
      <c r="G9" s="38">
        <f>F9+H9*(E10-E9)+(F9-H9*E9)*(EXP($B$5*($B$3/$B$8))-1)</f>
        <v>58561.328333833066</v>
      </c>
      <c r="H9" s="51">
        <f t="shared" si="0"/>
        <v>36863.138923295788</v>
      </c>
      <c r="I9" s="21">
        <f>F9-H9*E9</f>
        <v>-1635322.2571496915</v>
      </c>
      <c r="J9" s="35">
        <f>MAX(E9-$B$6,0)</f>
        <v>0</v>
      </c>
      <c r="K9" s="55">
        <f>LN(E9/$B$6)</f>
        <v>-6.0641749229612178E-2</v>
      </c>
      <c r="L9" s="55">
        <f>($B$5-0+$B$4^2/2)*($B$3*($B$8-D9)/$B$8)</f>
        <v>1.3975E-2</v>
      </c>
      <c r="M9" s="55">
        <f>$B$4*SQRT($B$3*($B$8-D9)/$B$8)</f>
        <v>0.13910427743243556</v>
      </c>
      <c r="N9" s="55">
        <f t="shared" si="1"/>
        <v>-0.33548033238790026</v>
      </c>
      <c r="O9" s="35">
        <f t="shared" si="2"/>
        <v>-0.48548033238790023</v>
      </c>
      <c r="P9" s="35">
        <f t="shared" si="3"/>
        <v>0.36863138923295785</v>
      </c>
      <c r="Q9" s="35">
        <f t="shared" si="3"/>
        <v>0.31366783031262835</v>
      </c>
      <c r="R9" s="42">
        <f>E9*EXP(0*$B$3)*P9-$B$6*EXP(-$B$5*$B$3)*Q9</f>
        <v>1.7418921063485815</v>
      </c>
      <c r="S9" s="44">
        <f t="shared" si="4"/>
        <v>174189.21063485814</v>
      </c>
      <c r="T9" s="45">
        <f>F9-S9</f>
        <v>-74805.229737901303</v>
      </c>
      <c r="U9" s="28">
        <v>8.1570110093929608E-3</v>
      </c>
    </row>
    <row r="10" spans="1:23" ht="16" thickBot="1" x14ac:dyDescent="0.25">
      <c r="A10" s="9" t="s">
        <v>14</v>
      </c>
      <c r="B10" s="39">
        <v>310815.121620644</v>
      </c>
      <c r="D10" s="13">
        <v>8</v>
      </c>
      <c r="E10" s="18">
        <v>45.955042770803338</v>
      </c>
      <c r="F10" s="20">
        <f t="shared" si="5"/>
        <v>58561.328333833066</v>
      </c>
      <c r="G10" s="38">
        <f>F10+H10*(E11-E10)+(F10-H10*E10)*(EXP($B$5*($B$3/$B$8))-1)</f>
        <v>107011.17121590314</v>
      </c>
      <c r="H10" s="51">
        <f t="shared" si="0"/>
        <v>30350.878126562107</v>
      </c>
      <c r="I10" s="21">
        <f>F10-H10*E10</f>
        <v>-1336214.5741037682</v>
      </c>
      <c r="J10" s="35">
        <f>MAX(E10-$B$6,0)</f>
        <v>0</v>
      </c>
      <c r="K10" s="55">
        <f>LN(E10/$B$6)</f>
        <v>-8.435941790795605E-2</v>
      </c>
      <c r="L10" s="55">
        <f>($B$5-0+$B$4^2/2)*($B$3*($B$8-D10)/$B$8)</f>
        <v>1.3650000000000001E-2</v>
      </c>
      <c r="M10" s="55">
        <f>$B$4*SQRT($B$3*($B$8-D10)/$B$8)</f>
        <v>0.1374772708486752</v>
      </c>
      <c r="N10" s="55">
        <f t="shared" si="1"/>
        <v>-0.51433533318964231</v>
      </c>
      <c r="O10" s="35">
        <f t="shared" si="2"/>
        <v>-0.66433533318964233</v>
      </c>
      <c r="P10" s="35">
        <f t="shared" si="3"/>
        <v>0.30350878126562109</v>
      </c>
      <c r="Q10" s="35">
        <f>_xlfn.NORM.DIST(O10,0,1,TRUE)</f>
        <v>0.25323785574653662</v>
      </c>
      <c r="R10" s="42">
        <f>E10*EXP(0*$B$3)*P10-$B$6*EXP(-$B$5*$B$3)*Q10</f>
        <v>1.349017690785999</v>
      </c>
      <c r="S10" s="44">
        <f t="shared" si="4"/>
        <v>134901.7690785999</v>
      </c>
      <c r="T10" s="45">
        <f>F10-S10</f>
        <v>-76340.440744766835</v>
      </c>
      <c r="U10" s="28">
        <v>1.8318030699522477E-2</v>
      </c>
    </row>
    <row r="11" spans="1:23" ht="16" thickBot="1" x14ac:dyDescent="0.25">
      <c r="A11" s="22" t="s">
        <v>15</v>
      </c>
      <c r="B11" s="49">
        <f>J54</f>
        <v>-104400.91062716495</v>
      </c>
      <c r="D11" s="13">
        <v>9</v>
      </c>
      <c r="E11" s="18">
        <v>47.55576980144096</v>
      </c>
      <c r="F11" s="20">
        <f t="shared" si="5"/>
        <v>107011.17121590314</v>
      </c>
      <c r="G11" s="38">
        <f>F11+H11*(E12-E11)+(F11-H11*E11)*(EXP($B$5*($B$3/$B$8))-1)</f>
        <v>97935.46957780415</v>
      </c>
      <c r="H11" s="51">
        <f t="shared" si="0"/>
        <v>39323.871621957158</v>
      </c>
      <c r="I11" s="21">
        <f>F11-H11*E11</f>
        <v>-1763065.815339308</v>
      </c>
      <c r="J11" s="35">
        <f>MAX(E11-$B$6,0)</f>
        <v>0</v>
      </c>
      <c r="K11" s="55">
        <f>LN(E11/$B$6)</f>
        <v>-5.0119882022229396E-2</v>
      </c>
      <c r="L11" s="55">
        <f>($B$5-0+$B$4^2/2)*($B$3*($B$8-D11)/$B$8)</f>
        <v>1.3325E-2</v>
      </c>
      <c r="M11" s="55">
        <f>$B$4*SQRT($B$3*($B$8-D11)/$B$8)</f>
        <v>0.13583077707206123</v>
      </c>
      <c r="N11" s="55">
        <f t="shared" si="1"/>
        <v>-0.27088766489724858</v>
      </c>
      <c r="O11" s="35">
        <f t="shared" si="2"/>
        <v>-0.4208876648972486</v>
      </c>
      <c r="P11" s="35">
        <f t="shared" si="3"/>
        <v>0.39323871621957157</v>
      </c>
      <c r="Q11" s="35">
        <f t="shared" si="3"/>
        <v>0.33691855647029767</v>
      </c>
      <c r="R11" s="42">
        <f>E11*EXP(0*$B$3)*P11-$B$6*EXP(-$B$5*$B$3)*Q11</f>
        <v>1.9388614575755838</v>
      </c>
      <c r="S11" s="44">
        <f t="shared" si="4"/>
        <v>193886.14575755838</v>
      </c>
      <c r="T11" s="45">
        <f>F11-S11</f>
        <v>-86874.974541655232</v>
      </c>
      <c r="U11" s="28">
        <v>-4.5773177978467427E-3</v>
      </c>
    </row>
    <row r="12" spans="1:23" x14ac:dyDescent="0.2">
      <c r="D12" s="13">
        <v>10</v>
      </c>
      <c r="E12" s="18">
        <v>47.329459779719372</v>
      </c>
      <c r="F12" s="20">
        <f t="shared" si="5"/>
        <v>97935.46957780415</v>
      </c>
      <c r="G12" s="38">
        <f>F12+H12*(E13-E12)+(F12-H12*E12)*(EXP($B$5*($B$3/$B$8))-1)</f>
        <v>48627.050021455296</v>
      </c>
      <c r="H12" s="51">
        <f t="shared" si="0"/>
        <v>37743.279573318905</v>
      </c>
      <c r="I12" s="21">
        <f>F12-H12*E12</f>
        <v>-1688433.5629422967</v>
      </c>
      <c r="J12" s="35">
        <f>MAX(E12-$B$6,0)</f>
        <v>0</v>
      </c>
      <c r="K12" s="55">
        <f>LN(E12/$B$6)</f>
        <v>-5.4890075483445218E-2</v>
      </c>
      <c r="L12" s="55">
        <f>($B$5-0+$B$4^2/2)*($B$3*($B$8-D12)/$B$8)</f>
        <v>1.3000000000000001E-2</v>
      </c>
      <c r="M12" s="55">
        <f>$B$4*SQRT($B$3*($B$8-D12)/$B$8)</f>
        <v>0.13416407864998736</v>
      </c>
      <c r="N12" s="55">
        <f t="shared" si="1"/>
        <v>-0.31223018787860291</v>
      </c>
      <c r="O12" s="35">
        <f t="shared" si="2"/>
        <v>-0.46223018787860293</v>
      </c>
      <c r="P12" s="35">
        <f t="shared" si="3"/>
        <v>0.37743279573318905</v>
      </c>
      <c r="Q12" s="35">
        <f t="shared" si="3"/>
        <v>0.32195812855219946</v>
      </c>
      <c r="R12" s="42">
        <f>E12*EXP(0*$B$3)*P12-$B$6*EXP(-$B$5*$B$3)*Q12</f>
        <v>1.8460725408529939</v>
      </c>
      <c r="S12" s="44">
        <f t="shared" si="4"/>
        <v>184607.25408529938</v>
      </c>
      <c r="T12" s="45">
        <f>F12-S12</f>
        <v>-86671.784507495235</v>
      </c>
      <c r="U12" s="28">
        <v>1.7503125657134754E-2</v>
      </c>
    </row>
    <row r="13" spans="1:23" x14ac:dyDescent="0.2">
      <c r="D13" s="13">
        <v>11</v>
      </c>
      <c r="E13" s="18">
        <v>46.027517597876155</v>
      </c>
      <c r="F13" s="20">
        <f t="shared" si="5"/>
        <v>48627.050021455296</v>
      </c>
      <c r="G13" s="38">
        <f>F13+H13*(E14-E13)+(F13-H13*E13)*(EXP($B$5*($B$3/$B$8))-1)</f>
        <v>25680.316227871466</v>
      </c>
      <c r="H13" s="51">
        <f t="shared" si="0"/>
        <v>29832.796178774934</v>
      </c>
      <c r="I13" s="21">
        <f>F13-H13*E13</f>
        <v>-1324502.5010909603</v>
      </c>
      <c r="J13" s="35">
        <f>MAX(E13-$B$6,0)</f>
        <v>0</v>
      </c>
      <c r="K13" s="55">
        <f>LN(E13/$B$6)</f>
        <v>-8.2783579145038547E-2</v>
      </c>
      <c r="L13" s="55">
        <f>($B$5-0+$B$4^2/2)*($B$3*($B$8-D13)/$B$8)</f>
        <v>1.2675000000000001E-2</v>
      </c>
      <c r="M13" s="55">
        <f>$B$4*SQRT($B$3*($B$8-D13)/$B$8)</f>
        <v>0.13247641299491769</v>
      </c>
      <c r="N13" s="55">
        <f t="shared" si="1"/>
        <v>-0.52921556041623941</v>
      </c>
      <c r="O13" s="35">
        <f t="shared" si="2"/>
        <v>-0.67921556041623943</v>
      </c>
      <c r="P13" s="35">
        <f t="shared" si="3"/>
        <v>0.29832796178774934</v>
      </c>
      <c r="Q13" s="35">
        <f t="shared" si="3"/>
        <v>0.24850064468537847</v>
      </c>
      <c r="R13" s="42">
        <f>E13*EXP(0*$B$3)*P13-$B$6*EXP(-$B$5*$B$3)*Q13</f>
        <v>1.3682333836552427</v>
      </c>
      <c r="S13" s="44">
        <f t="shared" si="4"/>
        <v>136823.33836552428</v>
      </c>
      <c r="T13" s="45">
        <f>F13-S13</f>
        <v>-88196.288344068977</v>
      </c>
      <c r="U13" s="28">
        <v>1.2302257130831532E-2</v>
      </c>
    </row>
    <row r="14" spans="1:23" x14ac:dyDescent="0.2">
      <c r="D14" s="13">
        <v>12</v>
      </c>
      <c r="E14" s="18">
        <v>45.262779462569448</v>
      </c>
      <c r="F14" s="20">
        <f t="shared" si="5"/>
        <v>25680.316227871466</v>
      </c>
      <c r="G14" s="38">
        <f>F14+H14*(E15-E14)+(F14-H14*E14)*(EXP($B$5*($B$3/$B$8))-1)</f>
        <v>46541.452672422733</v>
      </c>
      <c r="H14" s="51">
        <f t="shared" si="0"/>
        <v>25246.816501156478</v>
      </c>
      <c r="I14" s="21">
        <f>F14-H14*E14</f>
        <v>-1117060.7711959335</v>
      </c>
      <c r="J14" s="35">
        <f>MAX(E14-$B$6,0)</f>
        <v>0</v>
      </c>
      <c r="K14" s="55">
        <f>LN(E14/$B$6)</f>
        <v>-9.9537956092659044E-2</v>
      </c>
      <c r="L14" s="55">
        <f>($B$5-0+$B$4^2/2)*($B$3*($B$8-D14)/$B$8)</f>
        <v>1.235E-2</v>
      </c>
      <c r="M14" s="55">
        <f>$B$4*SQRT($B$3*($B$8-D14)/$B$8)</f>
        <v>0.1307669683062202</v>
      </c>
      <c r="N14" s="55">
        <f t="shared" si="1"/>
        <v>-0.66674296438905645</v>
      </c>
      <c r="O14" s="35">
        <f t="shared" si="2"/>
        <v>-0.81674296438905647</v>
      </c>
      <c r="P14" s="35">
        <f t="shared" si="3"/>
        <v>0.25246816501156477</v>
      </c>
      <c r="Q14" s="35">
        <f t="shared" si="3"/>
        <v>0.20703766635131762</v>
      </c>
      <c r="R14" s="42">
        <f>E14*EXP(0*$B$3)*P14-$B$6*EXP(-$B$5*$B$3)*Q14</f>
        <v>1.1271577901134524</v>
      </c>
      <c r="S14" s="44">
        <f t="shared" si="4"/>
        <v>112715.77901134524</v>
      </c>
      <c r="T14" s="45">
        <f>F14-S14</f>
        <v>-87035.462783473777</v>
      </c>
      <c r="U14" s="28">
        <v>1.0595699476062034E-2</v>
      </c>
    </row>
    <row r="15" spans="1:23" x14ac:dyDescent="0.2">
      <c r="D15" s="13">
        <v>13</v>
      </c>
      <c r="E15" s="18">
        <v>46.093492043943826</v>
      </c>
      <c r="F15" s="20">
        <f t="shared" si="5"/>
        <v>46541.452672422733</v>
      </c>
      <c r="G15" s="38">
        <f>F15+H15*(E16-E15)+(F15-H15*E15)*(EXP($B$5*($B$3/$B$8))-1)</f>
        <v>86334.58814285371</v>
      </c>
      <c r="H15" s="51">
        <f t="shared" si="0"/>
        <v>29554.145529264864</v>
      </c>
      <c r="I15" s="21">
        <f>F15-H15*E15</f>
        <v>-1315712.3191463053</v>
      </c>
      <c r="J15" s="35">
        <f>MAX(E15-$B$6,0)</f>
        <v>0</v>
      </c>
      <c r="K15" s="55">
        <f>LN(E15/$B$6)</f>
        <v>-8.1351235804390021E-2</v>
      </c>
      <c r="L15" s="55">
        <f>($B$5-0+$B$4^2/2)*($B$3*($B$8-D15)/$B$8)</f>
        <v>1.2025000000000001E-2</v>
      </c>
      <c r="M15" s="55">
        <f>$B$4*SQRT($B$3*($B$8-D15)/$B$8)</f>
        <v>0.1290348790056394</v>
      </c>
      <c r="N15" s="55">
        <f t="shared" si="1"/>
        <v>-0.53726741435050396</v>
      </c>
      <c r="O15" s="35">
        <f t="shared" si="2"/>
        <v>-0.68726741435050398</v>
      </c>
      <c r="P15" s="35">
        <f t="shared" si="3"/>
        <v>0.29554145529264864</v>
      </c>
      <c r="Q15" s="35">
        <f t="shared" si="3"/>
        <v>0.2459571145613238</v>
      </c>
      <c r="R15" s="42">
        <f>E15*EXP(0*$B$3)*P15-$B$6*EXP(-$B$5*$B$3)*Q15</f>
        <v>1.38601780145021</v>
      </c>
      <c r="S15" s="44">
        <f t="shared" si="4"/>
        <v>138601.78014502101</v>
      </c>
      <c r="T15" s="45">
        <f>F15-S15</f>
        <v>-92060.327472598277</v>
      </c>
      <c r="U15" s="28">
        <v>1.2928248640737468E-2</v>
      </c>
    </row>
    <row r="16" spans="1:23" x14ac:dyDescent="0.2">
      <c r="D16" s="13">
        <v>14</v>
      </c>
      <c r="E16" s="18">
        <v>47.44439265589326</v>
      </c>
      <c r="F16" s="20">
        <f t="shared" si="5"/>
        <v>86334.58814285371</v>
      </c>
      <c r="G16" s="38">
        <f>F16+H16*(E17-E16)+(F16-H16*E16)*(EXP($B$5*($B$3/$B$8))-1)</f>
        <v>51945.172077754527</v>
      </c>
      <c r="H16" s="51">
        <f t="shared" si="0"/>
        <v>37437.901721057155</v>
      </c>
      <c r="I16" s="21">
        <f>F16-H16*E16</f>
        <v>-1689883.9213237241</v>
      </c>
      <c r="J16" s="35">
        <f>MAX(E16-$B$6,0)</f>
        <v>0</v>
      </c>
      <c r="K16" s="55">
        <f>LN(E16/$B$6)</f>
        <v>-5.2464661098305436E-2</v>
      </c>
      <c r="L16" s="55">
        <f>($B$5-0+$B$4^2/2)*($B$3*($B$8-D16)/$B$8)</f>
        <v>1.17E-2</v>
      </c>
      <c r="M16" s="55">
        <f>$B$4*SQRT($B$3*($B$8-D16)/$B$8)</f>
        <v>0.12727922061357855</v>
      </c>
      <c r="N16" s="55">
        <f t="shared" si="1"/>
        <v>-0.32027742550425808</v>
      </c>
      <c r="O16" s="35">
        <f t="shared" si="2"/>
        <v>-0.47027742550425811</v>
      </c>
      <c r="P16" s="35">
        <f t="shared" si="3"/>
        <v>0.37437901721057154</v>
      </c>
      <c r="Q16" s="35">
        <f t="shared" si="3"/>
        <v>0.31907841182860813</v>
      </c>
      <c r="R16" s="42">
        <f>E16*EXP(0*$B$3)*P16-$B$6*EXP(-$B$5*$B$3)*Q16</f>
        <v>1.8878350141434233</v>
      </c>
      <c r="S16" s="44">
        <f t="shared" si="4"/>
        <v>188783.50141434232</v>
      </c>
      <c r="T16" s="45">
        <f>F16-S16</f>
        <v>-102448.91327148861</v>
      </c>
      <c r="U16" s="28">
        <v>-1.8568317452208504E-2</v>
      </c>
    </row>
    <row r="17" spans="4:21" x14ac:dyDescent="0.2">
      <c r="D17" s="13">
        <v>15</v>
      </c>
      <c r="E17" s="18">
        <v>46.530334504925413</v>
      </c>
      <c r="F17" s="20">
        <f t="shared" si="5"/>
        <v>51945.172077754527</v>
      </c>
      <c r="G17" s="38">
        <f>F17+H17*(E18-E17)+(F17-H17*E17)*(EXP($B$5*($B$3/$B$8))-1)</f>
        <v>34324.397520334402</v>
      </c>
      <c r="H17" s="51">
        <f t="shared" si="0"/>
        <v>31475.28996087956</v>
      </c>
      <c r="I17" s="21">
        <f>F17-H17*E17</f>
        <v>-1412610.5984414921</v>
      </c>
      <c r="J17" s="35">
        <f>MAX(E17-$B$6,0)</f>
        <v>0</v>
      </c>
      <c r="K17" s="55">
        <f>LN(E17/$B$6)</f>
        <v>-7.1918550581194784E-2</v>
      </c>
      <c r="L17" s="55">
        <f>($B$5-0+$B$4^2/2)*($B$3*($B$8-D17)/$B$8)</f>
        <v>1.1375E-2</v>
      </c>
      <c r="M17" s="55">
        <f>$B$4*SQRT($B$3*($B$8-D17)/$B$8)</f>
        <v>0.12549900398011132</v>
      </c>
      <c r="N17" s="55">
        <f t="shared" si="1"/>
        <v>-0.48242255843551979</v>
      </c>
      <c r="O17" s="35">
        <f t="shared" si="2"/>
        <v>-0.63242255843551975</v>
      </c>
      <c r="P17" s="35">
        <f t="shared" si="3"/>
        <v>0.3147528996087956</v>
      </c>
      <c r="Q17" s="35">
        <f t="shared" si="3"/>
        <v>0.26355539858988303</v>
      </c>
      <c r="R17" s="42">
        <f>E17*EXP(0*$B$3)*P17-$B$6*EXP(-$B$5*$B$3)*Q17</f>
        <v>1.5335121774157123</v>
      </c>
      <c r="S17" s="44">
        <f t="shared" si="4"/>
        <v>153351.21774157122</v>
      </c>
      <c r="T17" s="45">
        <f>F17-S17</f>
        <v>-101406.04566381669</v>
      </c>
      <c r="U17" s="28">
        <v>1.5804169054773946E-2</v>
      </c>
    </row>
    <row r="18" spans="4:21" x14ac:dyDescent="0.2">
      <c r="D18" s="13">
        <v>16</v>
      </c>
      <c r="E18" s="18">
        <v>45.97499390421887</v>
      </c>
      <c r="F18" s="20">
        <f t="shared" si="5"/>
        <v>34324.397520334402</v>
      </c>
      <c r="G18" s="38">
        <f>F18+H18*(E19-E18)+(F18-H18*E18)*(EXP($B$5*($B$3/$B$8))-1)</f>
        <v>74031.015765365009</v>
      </c>
      <c r="H18" s="51">
        <f t="shared" si="0"/>
        <v>27787.615959781066</v>
      </c>
      <c r="I18" s="21">
        <f>F18-H18*E18</f>
        <v>-1243211.0768433751</v>
      </c>
      <c r="J18" s="35">
        <f>MAX(E18-$B$6,0)</f>
        <v>0</v>
      </c>
      <c r="K18" s="55">
        <f>LN(E18/$B$6)</f>
        <v>-8.3925367526810429E-2</v>
      </c>
      <c r="L18" s="55">
        <f>($B$5-0+$B$4^2/2)*($B$3*($B$8-D18)/$B$8)</f>
        <v>1.1050000000000001E-2</v>
      </c>
      <c r="M18" s="55">
        <f>$B$4*SQRT($B$3*($B$8-D18)/$B$8)</f>
        <v>0.12369316876852982</v>
      </c>
      <c r="N18" s="55">
        <f t="shared" si="1"/>
        <v>-0.58916242709558164</v>
      </c>
      <c r="O18" s="35">
        <f t="shared" si="2"/>
        <v>-0.73916242709558166</v>
      </c>
      <c r="P18" s="35">
        <f t="shared" si="3"/>
        <v>0.27787615959781065</v>
      </c>
      <c r="Q18" s="35">
        <f t="shared" si="3"/>
        <v>0.22990418654429345</v>
      </c>
      <c r="R18" s="42">
        <f>E18*EXP(0*$B$3)*P18-$B$6*EXP(-$B$5*$B$3)*Q18</f>
        <v>1.3374780121263772</v>
      </c>
      <c r="S18" s="44">
        <f t="shared" si="4"/>
        <v>133747.80121263771</v>
      </c>
      <c r="T18" s="45">
        <f>F18-S18</f>
        <v>-99423.403692303313</v>
      </c>
      <c r="U18" s="28">
        <v>-3.1454808897936885E-2</v>
      </c>
    </row>
    <row r="19" spans="4:21" x14ac:dyDescent="0.2">
      <c r="D19" s="13">
        <v>17</v>
      </c>
      <c r="E19" s="18">
        <v>47.40840026864494</v>
      </c>
      <c r="F19" s="20">
        <f t="shared" si="5"/>
        <v>74031.015765365009</v>
      </c>
      <c r="G19" s="38">
        <f>F19+H19*(E20-E19)+(F19-H19*E19)*(EXP($B$5*($B$3/$B$8))-1)</f>
        <v>125445.86363254119</v>
      </c>
      <c r="H19" s="51">
        <f t="shared" si="0"/>
        <v>36363.943928522887</v>
      </c>
      <c r="I19" s="21">
        <f>F19-H19*E19</f>
        <v>-1649925.3933446091</v>
      </c>
      <c r="J19" s="35">
        <f>MAX(E19-$B$6,0)</f>
        <v>0</v>
      </c>
      <c r="K19" s="55">
        <f>LN(E19/$B$6)</f>
        <v>-5.3223571571388129E-2</v>
      </c>
      <c r="L19" s="55">
        <f>($B$5-0+$B$4^2/2)*($B$3*($B$8-D19)/$B$8)</f>
        <v>1.0725E-2</v>
      </c>
      <c r="M19" s="55">
        <f>$B$4*SQRT($B$3*($B$8-D19)/$B$8)</f>
        <v>0.1218605760695394</v>
      </c>
      <c r="N19" s="55">
        <f t="shared" si="1"/>
        <v>-0.3487475026142699</v>
      </c>
      <c r="O19" s="35">
        <f t="shared" si="2"/>
        <v>-0.49874750261426992</v>
      </c>
      <c r="P19" s="35">
        <f t="shared" si="3"/>
        <v>0.3636394392852289</v>
      </c>
      <c r="Q19" s="35">
        <f t="shared" si="3"/>
        <v>0.30897863761644018</v>
      </c>
      <c r="R19" s="42">
        <f>E19*EXP(0*$B$3)*P19-$B$6*EXP(-$B$5*$B$3)*Q19</f>
        <v>1.8676840794841638</v>
      </c>
      <c r="S19" s="44">
        <f t="shared" si="4"/>
        <v>186768.4079484164</v>
      </c>
      <c r="T19" s="45">
        <f>F19-S19</f>
        <v>-112737.39218305139</v>
      </c>
      <c r="U19" s="28">
        <v>-1.4562218878677351E-2</v>
      </c>
    </row>
    <row r="20" spans="4:21" x14ac:dyDescent="0.2">
      <c r="D20" s="13">
        <v>18</v>
      </c>
      <c r="E20" s="18">
        <v>48.826834109534097</v>
      </c>
      <c r="F20" s="20">
        <f t="shared" si="5"/>
        <v>125445.86363254119</v>
      </c>
      <c r="G20" s="38">
        <f>F20+H20*(E21-E20)+(F20-H20*E20)*(EXP($B$5*($B$3/$B$8))-1)</f>
        <v>109888.69130024062</v>
      </c>
      <c r="H20" s="51">
        <f t="shared" si="0"/>
        <v>45573.229745809018</v>
      </c>
      <c r="I20" s="21">
        <f>F20-H20*E20</f>
        <v>-2099750.6650017607</v>
      </c>
      <c r="J20" s="35">
        <f>MAX(E20-$B$6,0)</f>
        <v>0</v>
      </c>
      <c r="K20" s="55">
        <f>LN(E20/$B$6)</f>
        <v>-2.3742964403532962E-2</v>
      </c>
      <c r="L20" s="55">
        <f>($B$5-0+$B$4^2/2)*($B$3*($B$8-D20)/$B$8)</f>
        <v>1.0400000000000001E-2</v>
      </c>
      <c r="M20" s="55">
        <f>$B$4*SQRT($B$3*($B$8-D20)/$B$8)</f>
        <v>0.12</v>
      </c>
      <c r="N20" s="55">
        <f t="shared" si="1"/>
        <v>-0.11119137002944135</v>
      </c>
      <c r="O20" s="35">
        <f t="shared" si="2"/>
        <v>-0.26119137002944137</v>
      </c>
      <c r="P20" s="35">
        <f t="shared" si="3"/>
        <v>0.45573229745809019</v>
      </c>
      <c r="Q20" s="35">
        <f t="shared" si="3"/>
        <v>0.39697246645784406</v>
      </c>
      <c r="R20" s="42">
        <f>E20*EXP(0*$B$3)*P20-$B$6*EXP(-$B$5*$B$3)*Q20</f>
        <v>2.5023373852703514</v>
      </c>
      <c r="S20" s="44">
        <f t="shared" si="4"/>
        <v>250233.73852703514</v>
      </c>
      <c r="T20" s="45">
        <f>F20-S20</f>
        <v>-124787.87489449394</v>
      </c>
      <c r="U20" s="28">
        <v>3.4852939116880956E-2</v>
      </c>
    </row>
    <row r="21" spans="4:21" x14ac:dyDescent="0.2">
      <c r="D21" s="13">
        <v>19</v>
      </c>
      <c r="E21" s="18">
        <v>48.490075296250552</v>
      </c>
      <c r="F21" s="20">
        <f t="shared" si="5"/>
        <v>109888.69130024062</v>
      </c>
      <c r="G21" s="38">
        <f>F21+H21*(E22-E21)+(F21-H21*E21)*(EXP($B$5*($B$3/$B$8))-1)</f>
        <v>122156.19669295967</v>
      </c>
      <c r="H21" s="51">
        <f t="shared" si="0"/>
        <v>43080.730478053229</v>
      </c>
      <c r="I21" s="21">
        <f>F21-H21*E21</f>
        <v>-1979099.1733980365</v>
      </c>
      <c r="J21" s="35">
        <f>MAX(E21-$B$6,0)</f>
        <v>0</v>
      </c>
      <c r="K21" s="55">
        <f>LN(E21/$B$6)</f>
        <v>-3.0663861491910301E-2</v>
      </c>
      <c r="L21" s="55">
        <f>($B$5-0+$B$4^2/2)*($B$3*($B$8-D21)/$B$8)</f>
        <v>1.0075000000000001E-2</v>
      </c>
      <c r="M21" s="55">
        <f>$B$4*SQRT($B$3*($B$8-D21)/$B$8)</f>
        <v>0.11811011811017716</v>
      </c>
      <c r="N21" s="55">
        <f t="shared" si="1"/>
        <v>-0.17431920161746267</v>
      </c>
      <c r="O21" s="35">
        <f t="shared" si="2"/>
        <v>-0.32431920161746264</v>
      </c>
      <c r="P21" s="35">
        <f t="shared" si="3"/>
        <v>0.43080730478053231</v>
      </c>
      <c r="Q21" s="35">
        <f t="shared" si="3"/>
        <v>0.37284819193968899</v>
      </c>
      <c r="R21" s="42">
        <f>E21*EXP(0*$B$3)*P21-$B$6*EXP(-$B$5*$B$3)*Q21</f>
        <v>2.3404484557618197</v>
      </c>
      <c r="S21" s="44">
        <f t="shared" si="4"/>
        <v>234044.84557618198</v>
      </c>
      <c r="T21" s="45">
        <f>F21-S21</f>
        <v>-124156.15427594136</v>
      </c>
      <c r="U21" s="28">
        <v>1.9283392313881806E-2</v>
      </c>
    </row>
    <row r="22" spans="4:21" x14ac:dyDescent="0.2">
      <c r="D22" s="13">
        <v>20</v>
      </c>
      <c r="E22" s="18">
        <v>48.779425663980156</v>
      </c>
      <c r="F22" s="20">
        <f t="shared" si="5"/>
        <v>122156.19669295967</v>
      </c>
      <c r="G22" s="38">
        <f>F22+H22*(E23-E22)+(F22-H22*E22)*(EXP($B$5*($B$3/$B$8))-1)</f>
        <v>66236.323439974309</v>
      </c>
      <c r="H22" s="51">
        <f t="shared" si="0"/>
        <v>44876.074819910507</v>
      </c>
      <c r="I22" s="21">
        <f>F22-H22*E22</f>
        <v>-2066872.9590760765</v>
      </c>
      <c r="J22" s="35">
        <f>MAX(E22-$B$6,0)</f>
        <v>0</v>
      </c>
      <c r="K22" s="55">
        <f>LN(E22/$B$6)</f>
        <v>-2.4714386715832808E-2</v>
      </c>
      <c r="L22" s="55">
        <f>($B$5-0+$B$4^2/2)*($B$3*($B$8-D22)/$B$8)</f>
        <v>9.75E-3</v>
      </c>
      <c r="M22" s="55">
        <f>$B$4*SQRT($B$3*($B$8-D22)/$B$8)</f>
        <v>0.1161895003862225</v>
      </c>
      <c r="N22" s="55">
        <f t="shared" si="1"/>
        <v>-0.12879293452583992</v>
      </c>
      <c r="O22" s="35">
        <f t="shared" si="2"/>
        <v>-0.27879293452583992</v>
      </c>
      <c r="P22" s="35">
        <f t="shared" si="3"/>
        <v>0.44876074819910505</v>
      </c>
      <c r="Q22" s="35">
        <f t="shared" si="3"/>
        <v>0.39020186849986849</v>
      </c>
      <c r="R22" s="42">
        <f>E22*EXP(0*$B$3)*P22-$B$6*EXP(-$B$5*$B$3)*Q22</f>
        <v>2.4775051296068007</v>
      </c>
      <c r="S22" s="44">
        <f t="shared" si="4"/>
        <v>247750.51296068006</v>
      </c>
      <c r="T22" s="45">
        <f>F22-S22</f>
        <v>-125594.31626772039</v>
      </c>
      <c r="U22" s="28">
        <v>-1.6543730158862412E-2</v>
      </c>
    </row>
    <row r="23" spans="4:21" x14ac:dyDescent="0.2">
      <c r="D23" s="13">
        <v>21</v>
      </c>
      <c r="E23" s="18">
        <v>47.537936165490201</v>
      </c>
      <c r="F23" s="20">
        <f t="shared" si="5"/>
        <v>66236.323439974309</v>
      </c>
      <c r="G23" s="38">
        <f>F23+H23*(E24-E23)+(F23-H23*E23)*(EXP($B$5*($B$3/$B$8))-1)</f>
        <v>143192.64329996536</v>
      </c>
      <c r="H23" s="51">
        <f t="shared" si="0"/>
        <v>35960.431705129755</v>
      </c>
      <c r="I23" s="21">
        <f>F23-H23*E23</f>
        <v>-1643248.3834419539</v>
      </c>
      <c r="J23" s="35">
        <f>MAX(E23-$B$6,0)</f>
        <v>0</v>
      </c>
      <c r="K23" s="55">
        <f>LN(E23/$B$6)</f>
        <v>-5.0494957028056432E-2</v>
      </c>
      <c r="L23" s="55">
        <f>($B$5-0+$B$4^2/2)*($B$3*($B$8-D23)/$B$8)</f>
        <v>9.4249999999999994E-3</v>
      </c>
      <c r="M23" s="55">
        <f>$B$4*SQRT($B$3*($B$8-D23)/$B$8)</f>
        <v>0.11423659658795861</v>
      </c>
      <c r="N23" s="55">
        <f t="shared" si="1"/>
        <v>-0.35951663700374559</v>
      </c>
      <c r="O23" s="35">
        <f t="shared" si="2"/>
        <v>-0.50951663700374561</v>
      </c>
      <c r="P23" s="35">
        <f t="shared" si="3"/>
        <v>0.35960431705129753</v>
      </c>
      <c r="Q23" s="35">
        <f t="shared" si="3"/>
        <v>0.30519506989437917</v>
      </c>
      <c r="R23" s="42">
        <f>E23*EXP(0*$B$3)*P23-$B$6*EXP(-$B$5*$B$3)*Q23</f>
        <v>1.911201912169771</v>
      </c>
      <c r="S23" s="44">
        <f t="shared" si="4"/>
        <v>191120.19121697711</v>
      </c>
      <c r="T23" s="45">
        <f>F23-S23</f>
        <v>-124883.8677770028</v>
      </c>
      <c r="U23" s="28">
        <v>-1.9203807071014059E-2</v>
      </c>
    </row>
    <row r="24" spans="4:21" x14ac:dyDescent="0.2">
      <c r="D24" s="13">
        <v>22</v>
      </c>
      <c r="E24" s="18">
        <v>49.68253369277322</v>
      </c>
      <c r="F24" s="20">
        <f t="shared" si="5"/>
        <v>143192.64329996536</v>
      </c>
      <c r="G24" s="38">
        <f>F24+H24*(E25-E24)+(F24-H24*E24)*(EXP($B$5*($B$3/$B$8))-1)</f>
        <v>94734.029555913643</v>
      </c>
      <c r="H24" s="51">
        <f t="shared" si="0"/>
        <v>50970.316011218885</v>
      </c>
      <c r="I24" s="21">
        <f>F24-H24*E24</f>
        <v>-2389141.7992587155</v>
      </c>
      <c r="J24" s="35">
        <f>MAX(E24-$B$6,0)</f>
        <v>0</v>
      </c>
      <c r="K24" s="55">
        <f>LN(E24/$B$6)</f>
        <v>-6.3695688462817764E-3</v>
      </c>
      <c r="L24" s="55">
        <f>($B$5-0+$B$4^2/2)*($B$3*($B$8-D24)/$B$8)</f>
        <v>9.1000000000000004E-3</v>
      </c>
      <c r="M24" s="55">
        <f>$B$4*SQRT($B$3*($B$8-D24)/$B$8)</f>
        <v>0.11224972160321825</v>
      </c>
      <c r="N24" s="55">
        <f t="shared" si="1"/>
        <v>2.4324614036636875E-2</v>
      </c>
      <c r="O24" s="35">
        <f t="shared" si="2"/>
        <v>-0.12567538596336311</v>
      </c>
      <c r="P24" s="35">
        <f t="shared" si="3"/>
        <v>0.50970316011218886</v>
      </c>
      <c r="Q24" s="35">
        <f t="shared" si="3"/>
        <v>0.44999444325735127</v>
      </c>
      <c r="R24" s="42">
        <f>E24*EXP(0*$B$3)*P24-$B$6*EXP(-$B$5*$B$3)*Q24</f>
        <v>2.9358400951654104</v>
      </c>
      <c r="S24" s="44">
        <f t="shared" si="4"/>
        <v>293584.00951654103</v>
      </c>
      <c r="T24" s="45">
        <f>F24-S24</f>
        <v>-150391.36621657567</v>
      </c>
      <c r="U24" s="28">
        <v>-1.5318829168680735E-2</v>
      </c>
    </row>
    <row r="25" spans="4:21" x14ac:dyDescent="0.2">
      <c r="D25" s="13">
        <v>23</v>
      </c>
      <c r="E25" s="18">
        <v>48.73649899274497</v>
      </c>
      <c r="F25" s="20">
        <f t="shared" si="5"/>
        <v>94734.029555913643</v>
      </c>
      <c r="G25" s="38">
        <f>F25+H25*(E26-E25)+(F25-H25*E25)*(EXP($B$5*($B$3/$B$8))-1)</f>
        <v>-31014.686077627186</v>
      </c>
      <c r="H25" s="51">
        <f t="shared" si="0"/>
        <v>43935.992468588411</v>
      </c>
      <c r="I25" s="21">
        <f>F25-H25*E25</f>
        <v>-2046552.4231346962</v>
      </c>
      <c r="J25" s="35">
        <f>MAX(E25-$B$6,0)</f>
        <v>0</v>
      </c>
      <c r="K25" s="55">
        <f>LN(E25/$B$6)</f>
        <v>-2.5594790078853562E-2</v>
      </c>
      <c r="L25" s="55">
        <f>($B$5-0+$B$4^2/2)*($B$3*($B$8-D25)/$B$8)</f>
        <v>8.7750000000000015E-3</v>
      </c>
      <c r="M25" s="55">
        <f>$B$4*SQRT($B$3*($B$8-D25)/$B$8)</f>
        <v>0.11022703842524302</v>
      </c>
      <c r="N25" s="55">
        <f t="shared" si="1"/>
        <v>-0.15259223434784466</v>
      </c>
      <c r="O25" s="35">
        <f t="shared" si="2"/>
        <v>-0.30259223434784466</v>
      </c>
      <c r="P25" s="35">
        <f t="shared" si="3"/>
        <v>0.43935992468588408</v>
      </c>
      <c r="Q25" s="35">
        <f t="shared" si="3"/>
        <v>0.3811003166434635</v>
      </c>
      <c r="R25" s="42">
        <f>E25*EXP(0*$B$3)*P25-$B$6*EXP(-$B$5*$B$3)*Q25</f>
        <v>2.4528859826796499</v>
      </c>
      <c r="S25" s="44">
        <f t="shared" si="4"/>
        <v>245288.59826796499</v>
      </c>
      <c r="T25" s="45">
        <f>F25-S25</f>
        <v>-150554.56871205135</v>
      </c>
      <c r="U25" s="28">
        <v>3.0479740754336859E-2</v>
      </c>
    </row>
    <row r="26" spans="4:21" x14ac:dyDescent="0.2">
      <c r="D26" s="13">
        <v>24</v>
      </c>
      <c r="E26" s="18">
        <v>45.879068373694302</v>
      </c>
      <c r="F26" s="20">
        <f t="shared" si="5"/>
        <v>-31014.686077627186</v>
      </c>
      <c r="G26" s="38">
        <f>F26+H26*(E27-E26)+(F26-H26*E26)*(EXP($B$5*($B$3/$B$8))-1)</f>
        <v>-46173.042555401116</v>
      </c>
      <c r="H26" s="51">
        <f t="shared" si="0"/>
        <v>23666.248805928459</v>
      </c>
      <c r="I26" s="21">
        <f>F26-H26*E26</f>
        <v>-1116800.1331936801</v>
      </c>
      <c r="J26" s="35">
        <f>MAX(E26-$B$6,0)</f>
        <v>0</v>
      </c>
      <c r="K26" s="55">
        <f>LN(E26/$B$6)</f>
        <v>-8.6014019090352195E-2</v>
      </c>
      <c r="L26" s="55">
        <f>($B$5-0+$B$4^2/2)*($B$3*($B$8-D26)/$B$8)</f>
        <v>8.4500000000000009E-3</v>
      </c>
      <c r="M26" s="55">
        <f>$B$4*SQRT($B$3*($B$8-D26)/$B$8)</f>
        <v>0.10816653826391968</v>
      </c>
      <c r="N26" s="55">
        <f t="shared" si="1"/>
        <v>-0.71707961015726296</v>
      </c>
      <c r="O26" s="35">
        <f t="shared" si="2"/>
        <v>-0.86707961015726298</v>
      </c>
      <c r="P26" s="35">
        <f t="shared" si="3"/>
        <v>0.23666248805928458</v>
      </c>
      <c r="Q26" s="35">
        <f t="shared" si="3"/>
        <v>0.19294919581668796</v>
      </c>
      <c r="R26" s="42">
        <f>E26*EXP(0*$B$3)*P26-$B$6*EXP(-$B$5*$B$3)*Q26</f>
        <v>1.2585115867706769</v>
      </c>
      <c r="S26" s="44">
        <f t="shared" si="4"/>
        <v>125851.15867706768</v>
      </c>
      <c r="T26" s="45">
        <f>F26-S26</f>
        <v>-156865.84475469487</v>
      </c>
      <c r="U26" s="28">
        <v>-1.3936053276895741E-2</v>
      </c>
    </row>
    <row r="27" spans="4:21" x14ac:dyDescent="0.2">
      <c r="D27" s="13">
        <v>25</v>
      </c>
      <c r="E27" s="18">
        <v>45.243282322273323</v>
      </c>
      <c r="F27" s="20">
        <f t="shared" si="5"/>
        <v>-46173.042555401116</v>
      </c>
      <c r="G27" s="38">
        <f>F27+H27*(E28-E27)+(F27-H27*E27)*(EXP($B$5*($B$3/$B$8))-1)</f>
        <v>-40755.186429268346</v>
      </c>
      <c r="H27" s="51">
        <f t="shared" si="0"/>
        <v>19326.929833168848</v>
      </c>
      <c r="I27" s="21">
        <f>F27-H27*E27</f>
        <v>-920586.78542022617</v>
      </c>
      <c r="J27" s="35">
        <f>MAX(E27-$B$6,0)</f>
        <v>0</v>
      </c>
      <c r="K27" s="55">
        <f>LN(E27/$B$6)</f>
        <v>-9.996880326937245E-2</v>
      </c>
      <c r="L27" s="55">
        <f>($B$5-0+$B$4^2/2)*($B$3*($B$8-D27)/$B$8)</f>
        <v>8.1250000000000003E-3</v>
      </c>
      <c r="M27" s="55">
        <f>$B$4*SQRT($B$3*($B$8-D27)/$B$8)</f>
        <v>0.10606601717798213</v>
      </c>
      <c r="N27" s="55">
        <f t="shared" si="1"/>
        <v>-0.86591168135648611</v>
      </c>
      <c r="O27" s="35">
        <f t="shared" si="2"/>
        <v>-1.0159116813564861</v>
      </c>
      <c r="P27" s="35">
        <f t="shared" si="3"/>
        <v>0.19326929833168849</v>
      </c>
      <c r="Q27" s="35">
        <f>_xlfn.NORM.DIST(O27,0,1,TRUE)</f>
        <v>0.15483572284493841</v>
      </c>
      <c r="R27" s="42">
        <f>E27*EXP(0*$B$3)*P27-$B$6*EXP(-$B$5*$B$3)*Q27</f>
        <v>1.0409636058715908</v>
      </c>
      <c r="S27" s="44">
        <f t="shared" si="4"/>
        <v>104096.36058715907</v>
      </c>
      <c r="T27" s="45">
        <f>F27-S27</f>
        <v>-150269.40314256019</v>
      </c>
      <c r="U27" s="28">
        <v>-1.404092018394067E-2</v>
      </c>
    </row>
    <row r="28" spans="4:21" x14ac:dyDescent="0.2">
      <c r="D28" s="13">
        <v>26</v>
      </c>
      <c r="E28" s="18">
        <v>45.528372580028908</v>
      </c>
      <c r="F28" s="20">
        <f t="shared" si="5"/>
        <v>-40755.186429268346</v>
      </c>
      <c r="G28" s="38">
        <f>F28+H28*(E29-E28)+(F28-H28*E28)*(EXP($B$5*($B$3/$B$8))-1)</f>
        <v>-49758.081734442145</v>
      </c>
      <c r="H28" s="51">
        <f t="shared" si="0"/>
        <v>20427.416981661194</v>
      </c>
      <c r="I28" s="21">
        <f>F28-H28*E28</f>
        <v>-970782.23761794867</v>
      </c>
      <c r="J28" s="35">
        <f>MAX(E28-$B$6,0)</f>
        <v>0</v>
      </c>
      <c r="K28" s="55">
        <f>LN(E28/$B$6)</f>
        <v>-9.368730062476649E-2</v>
      </c>
      <c r="L28" s="55">
        <f>($B$5-0+$B$4^2/2)*($B$3*($B$8-D28)/$B$8)</f>
        <v>7.7999999999999996E-3</v>
      </c>
      <c r="M28" s="55">
        <f>$B$4*SQRT($B$3*($B$8-D28)/$B$8)</f>
        <v>0.10392304845413264</v>
      </c>
      <c r="N28" s="55">
        <f t="shared" si="1"/>
        <v>-0.8264509355946541</v>
      </c>
      <c r="O28" s="35">
        <f t="shared" si="2"/>
        <v>-0.97645093559465412</v>
      </c>
      <c r="P28" s="35">
        <f t="shared" si="3"/>
        <v>0.20427416981661192</v>
      </c>
      <c r="Q28" s="35">
        <f t="shared" si="3"/>
        <v>0.16442052533037624</v>
      </c>
      <c r="R28" s="42">
        <f>E28*EXP(0*$B$3)*P28-$B$6*EXP(-$B$5*$B$3)*Q28</f>
        <v>1.1202467849297584</v>
      </c>
      <c r="S28" s="44">
        <f t="shared" si="4"/>
        <v>112024.67849297584</v>
      </c>
      <c r="T28" s="45">
        <f>F28-S28</f>
        <v>-152779.86492224419</v>
      </c>
      <c r="U28" s="28">
        <v>1.1893111742726992E-2</v>
      </c>
    </row>
    <row r="29" spans="4:21" x14ac:dyDescent="0.2">
      <c r="D29" s="13">
        <v>27</v>
      </c>
      <c r="E29" s="18">
        <v>45.092399092273006</v>
      </c>
      <c r="F29" s="20">
        <f t="shared" si="5"/>
        <v>-49758.081734442145</v>
      </c>
      <c r="G29" s="38">
        <f>F29+H29*(E30-E29)+(F29-H29*E29)*(EXP($B$5*($B$3/$B$8))-1)</f>
        <v>-42468.423634606603</v>
      </c>
      <c r="H29" s="51">
        <f t="shared" si="0"/>
        <v>17309.635769654855</v>
      </c>
      <c r="I29" s="21">
        <f>F29-H29*E29</f>
        <v>-830291.08600160305</v>
      </c>
      <c r="J29" s="35">
        <f>MAX(E29-$B$6,0)</f>
        <v>0</v>
      </c>
      <c r="K29" s="55">
        <f>LN(E29/$B$6)</f>
        <v>-0.10330930766245597</v>
      </c>
      <c r="L29" s="55">
        <f>($B$5-0+$B$4^2/2)*($B$3*($B$8-D29)/$B$8)</f>
        <v>7.4750000000000007E-3</v>
      </c>
      <c r="M29" s="55">
        <f>$B$4*SQRT($B$3*($B$8-D29)/$B$8)</f>
        <v>0.10173494974687902</v>
      </c>
      <c r="N29" s="55">
        <f t="shared" si="1"/>
        <v>-0.94199985256685037</v>
      </c>
      <c r="O29" s="35">
        <f t="shared" si="2"/>
        <v>-1.0919998525668504</v>
      </c>
      <c r="P29" s="35">
        <f t="shared" si="3"/>
        <v>0.17309635769654855</v>
      </c>
      <c r="Q29" s="35">
        <f t="shared" si="3"/>
        <v>0.13741658299130163</v>
      </c>
      <c r="R29" s="42">
        <f>E29*EXP(0*$B$3)*P29-$B$6*EXP(-$B$5*$B$3)*Q29</f>
        <v>0.96876929645350796</v>
      </c>
      <c r="S29" s="44">
        <f t="shared" si="4"/>
        <v>96876.9296453508</v>
      </c>
      <c r="T29" s="45">
        <f>F29-S29</f>
        <v>-146635.01137979294</v>
      </c>
      <c r="U29" s="28">
        <v>8.9074904164304358E-3</v>
      </c>
    </row>
    <row r="30" spans="4:21" x14ac:dyDescent="0.2">
      <c r="D30" s="13">
        <v>28</v>
      </c>
      <c r="E30" s="18">
        <v>45.518328988091753</v>
      </c>
      <c r="F30" s="20">
        <f t="shared" si="5"/>
        <v>-42468.423634606603</v>
      </c>
      <c r="G30" s="38">
        <f>F30+H30*(E31-E30)+(F30-H30*E30)*(EXP($B$5*($B$3/$B$8))-1)</f>
        <v>-27187.994382849403</v>
      </c>
      <c r="H30" s="51">
        <f t="shared" si="0"/>
        <v>19161.783819157652</v>
      </c>
      <c r="I30" s="21">
        <f>F30-H30*E30</f>
        <v>-914680.80351371784</v>
      </c>
      <c r="J30" s="35">
        <f>MAX(E30-$B$6,0)</f>
        <v>0</v>
      </c>
      <c r="K30" s="55">
        <f>LN(E30/$B$6)</f>
        <v>-9.3907925684321852E-2</v>
      </c>
      <c r="L30" s="55">
        <f>($B$5-0+$B$4^2/2)*($B$3*($B$8-D30)/$B$8)</f>
        <v>7.1500000000000001E-3</v>
      </c>
      <c r="M30" s="55">
        <f>$B$4*SQRT($B$3*($B$8-D30)/$B$8)</f>
        <v>9.9498743710661988E-2</v>
      </c>
      <c r="N30" s="55">
        <f t="shared" si="1"/>
        <v>-0.87194996086191923</v>
      </c>
      <c r="O30" s="35">
        <f t="shared" si="2"/>
        <v>-1.0219499608619191</v>
      </c>
      <c r="P30" s="35">
        <f t="shared" si="3"/>
        <v>0.19161783819157652</v>
      </c>
      <c r="Q30" s="35">
        <f t="shared" si="3"/>
        <v>0.15340229218066934</v>
      </c>
      <c r="R30" s="42">
        <f>E30*EXP(0*$B$3)*P30-$B$6*EXP(-$B$5*$B$3)*Q30</f>
        <v>1.0902640459647115</v>
      </c>
      <c r="S30" s="44">
        <f t="shared" si="4"/>
        <v>109026.40459647115</v>
      </c>
      <c r="T30" s="45">
        <f>F30-S30</f>
        <v>-151494.82823107776</v>
      </c>
      <c r="U30" s="28">
        <v>1.5750451863981829E-2</v>
      </c>
    </row>
    <row r="31" spans="4:21" x14ac:dyDescent="0.2">
      <c r="D31" s="13">
        <v>29</v>
      </c>
      <c r="E31" s="18">
        <v>46.32054563194599</v>
      </c>
      <c r="F31" s="20">
        <f t="shared" si="5"/>
        <v>-27187.994382849403</v>
      </c>
      <c r="G31" s="38">
        <f>F31+H31*(E32-E31)+(F31-H31*E31)*(EXP($B$5*($B$3/$B$8))-1)</f>
        <v>-10877.189400255142</v>
      </c>
      <c r="H31" s="51">
        <f t="shared" si="0"/>
        <v>23696.633766558261</v>
      </c>
      <c r="I31" s="21">
        <f>F31-H31*E31</f>
        <v>-1124829.0000902235</v>
      </c>
      <c r="J31" s="35">
        <f>MAX(E31-$B$6,0)</f>
        <v>0</v>
      </c>
      <c r="K31" s="55">
        <f>LN(E31/$B$6)</f>
        <v>-7.6437392613916855E-2</v>
      </c>
      <c r="L31" s="55">
        <f>($B$5-0+$B$4^2/2)*($B$3*($B$8-D31)/$B$8)</f>
        <v>6.8250000000000003E-3</v>
      </c>
      <c r="M31" s="55">
        <f>$B$4*SQRT($B$3*($B$8-D31)/$B$8)</f>
        <v>9.7211110476117898E-2</v>
      </c>
      <c r="N31" s="55">
        <f t="shared" si="1"/>
        <v>-0.71609502528025037</v>
      </c>
      <c r="O31" s="35">
        <f t="shared" si="2"/>
        <v>-0.8660950252802504</v>
      </c>
      <c r="P31" s="35">
        <f t="shared" si="3"/>
        <v>0.23696633766558262</v>
      </c>
      <c r="Q31" s="35">
        <f t="shared" si="3"/>
        <v>0.19321902653004785</v>
      </c>
      <c r="R31" s="42">
        <f>E31*EXP(0*$B$3)*P31-$B$6*EXP(-$B$5*$B$3)*Q31</f>
        <v>1.3636429263307619</v>
      </c>
      <c r="S31" s="44">
        <f t="shared" si="4"/>
        <v>136364.2926330762</v>
      </c>
      <c r="T31" s="45">
        <f>F31-S31</f>
        <v>-163552.2870159256</v>
      </c>
      <c r="U31" s="28">
        <v>1.4779287633009855E-2</v>
      </c>
    </row>
    <row r="32" spans="4:21" x14ac:dyDescent="0.2">
      <c r="D32" s="13">
        <v>30</v>
      </c>
      <c r="E32" s="18">
        <v>47.013610042221558</v>
      </c>
      <c r="F32" s="20">
        <f t="shared" si="5"/>
        <v>-10877.189400255142</v>
      </c>
      <c r="G32" s="38">
        <f>F32+H32*(E33-E32)+(F32-H32*E32)*(EXP($B$5*($B$3/$B$8))-1)</f>
        <v>-45232.836564010562</v>
      </c>
      <c r="H32" s="51">
        <f t="shared" si="0"/>
        <v>28073.614190462169</v>
      </c>
      <c r="I32" s="21">
        <f>F32-H32*E32</f>
        <v>-1330719.1394264211</v>
      </c>
      <c r="J32" s="35">
        <f>MAX(E32-$B$6,0)</f>
        <v>0</v>
      </c>
      <c r="K32" s="55">
        <f>LN(E32/$B$6)</f>
        <v>-6.1585870270525478E-2</v>
      </c>
      <c r="L32" s="55">
        <f>($B$5-0+$B$4^2/2)*($B$3*($B$8-D32)/$B$8)</f>
        <v>6.5000000000000006E-3</v>
      </c>
      <c r="M32" s="55">
        <f>$B$4*SQRT($B$3*($B$8-D32)/$B$8)</f>
        <v>9.4868329805051374E-2</v>
      </c>
      <c r="N32" s="55">
        <f t="shared" si="1"/>
        <v>-0.58065605649138741</v>
      </c>
      <c r="O32" s="35">
        <f t="shared" si="2"/>
        <v>-0.73065605649138743</v>
      </c>
      <c r="P32" s="35">
        <f t="shared" si="3"/>
        <v>0.28073614190462171</v>
      </c>
      <c r="Q32" s="35">
        <f t="shared" si="3"/>
        <v>0.23249463147528796</v>
      </c>
      <c r="R32" s="42">
        <f>E32*EXP(0*$B$3)*P32-$B$6*EXP(-$B$5*$B$3)*Q32</f>
        <v>1.6316665171008928</v>
      </c>
      <c r="S32" s="44">
        <f t="shared" si="4"/>
        <v>163166.6517100893</v>
      </c>
      <c r="T32" s="45">
        <f>F32-S32</f>
        <v>-174043.84111034445</v>
      </c>
      <c r="U32" s="28">
        <v>-1.0735943689196711E-2</v>
      </c>
    </row>
    <row r="33" spans="4:21" x14ac:dyDescent="0.2">
      <c r="D33" s="13">
        <v>31</v>
      </c>
      <c r="E33" s="18">
        <v>45.794580373871192</v>
      </c>
      <c r="F33" s="20">
        <f t="shared" si="5"/>
        <v>-45232.836564010562</v>
      </c>
      <c r="G33" s="38">
        <f>F33+H33*(E34-E33)+(F33-H33*E33)*(EXP($B$5*($B$3/$B$8))-1)</f>
        <v>-83699.548886025295</v>
      </c>
      <c r="H33" s="51">
        <f t="shared" si="0"/>
        <v>18851.709370674995</v>
      </c>
      <c r="I33" s="21">
        <f>F33-H33*E33</f>
        <v>-908538.9565242473</v>
      </c>
      <c r="J33" s="35">
        <f>MAX(E33-$B$6,0)</f>
        <v>0</v>
      </c>
      <c r="K33" s="55">
        <f>LN(E33/$B$6)</f>
        <v>-8.7857253758070575E-2</v>
      </c>
      <c r="L33" s="55">
        <f>($B$5-0+$B$4^2/2)*($B$3*($B$8-D33)/$B$8)</f>
        <v>6.1749999999999999E-3</v>
      </c>
      <c r="M33" s="55">
        <f>$B$4*SQRT($B$3*($B$8-D33)/$B$8)</f>
        <v>9.2466210044534647E-2</v>
      </c>
      <c r="N33" s="55">
        <f t="shared" si="1"/>
        <v>-0.88337408571985188</v>
      </c>
      <c r="O33" s="35">
        <f t="shared" si="2"/>
        <v>-1.0333740857198519</v>
      </c>
      <c r="P33" s="35">
        <f t="shared" si="3"/>
        <v>0.18851709370674996</v>
      </c>
      <c r="Q33" s="35">
        <f t="shared" si="3"/>
        <v>0.15071443446068414</v>
      </c>
      <c r="R33" s="42">
        <f>E33*EXP(0*$B$3)*P33-$B$6*EXP(-$B$5*$B$3)*Q33</f>
        <v>1.1349240454599494</v>
      </c>
      <c r="S33" s="44">
        <f t="shared" si="4"/>
        <v>113492.40454599494</v>
      </c>
      <c r="T33" s="45">
        <f>F33-S33</f>
        <v>-158725.2411100055</v>
      </c>
      <c r="U33" s="28">
        <v>1.9666478953777298E-2</v>
      </c>
    </row>
    <row r="34" spans="4:21" x14ac:dyDescent="0.2">
      <c r="D34" s="13">
        <v>32</v>
      </c>
      <c r="E34" s="18">
        <v>43.758910656661776</v>
      </c>
      <c r="F34" s="20">
        <f t="shared" si="5"/>
        <v>-83699.548886025295</v>
      </c>
      <c r="G34" s="38">
        <f>F34+H34*(E35-E34)+(F34-H34*E34)*(EXP($B$5*($B$3/$B$8))-1)</f>
        <v>-90639.293059848904</v>
      </c>
      <c r="H34" s="51">
        <f t="shared" si="0"/>
        <v>7832.6381392621797</v>
      </c>
      <c r="I34" s="21">
        <f>F34-H34*E34</f>
        <v>-426447.26142796059</v>
      </c>
      <c r="J34" s="35">
        <f>MAX(E34-$B$6,0)</f>
        <v>0</v>
      </c>
      <c r="K34" s="55">
        <f>LN(E34/$B$6)</f>
        <v>-0.13332774121061042</v>
      </c>
      <c r="L34" s="55">
        <f>($B$5-0+$B$4^2/2)*($B$3*($B$8-D34)/$B$8)</f>
        <v>5.8500000000000002E-3</v>
      </c>
      <c r="M34" s="55">
        <f>$B$4*SQRT($B$3*($B$8-D34)/$B$8)</f>
        <v>0.09</v>
      </c>
      <c r="N34" s="55">
        <f t="shared" si="1"/>
        <v>-1.4164193467845603</v>
      </c>
      <c r="O34" s="35">
        <f t="shared" si="2"/>
        <v>-1.5664193467845602</v>
      </c>
      <c r="P34" s="35">
        <f t="shared" si="3"/>
        <v>7.8326381392621797E-2</v>
      </c>
      <c r="Q34" s="35">
        <f t="shared" si="3"/>
        <v>5.8625238308606255E-2</v>
      </c>
      <c r="R34" s="42">
        <f>E34*EXP(0*$B$3)*P34-$B$6*EXP(-$B$5*$B$3)*Q34</f>
        <v>0.51083493978394579</v>
      </c>
      <c r="S34" s="44">
        <f t="shared" si="4"/>
        <v>51083.493978394581</v>
      </c>
      <c r="T34" s="45">
        <f>F34-S34</f>
        <v>-134783.04286441987</v>
      </c>
      <c r="U34" s="28">
        <v>1.2162954571170628E-2</v>
      </c>
    </row>
    <row r="35" spans="4:21" x14ac:dyDescent="0.2">
      <c r="D35" s="13">
        <v>33</v>
      </c>
      <c r="E35" s="18">
        <v>42.878352000338722</v>
      </c>
      <c r="F35" s="20">
        <f t="shared" si="5"/>
        <v>-90639.293059848904</v>
      </c>
      <c r="G35" s="38">
        <f>F35+H35*(E36-E35)+(F35-H35*E35)*(EXP($B$5*($B$3/$B$8))-1)</f>
        <v>-95428.003089760416</v>
      </c>
      <c r="H35" s="51">
        <f t="shared" si="0"/>
        <v>4516.9115154032661</v>
      </c>
      <c r="I35" s="21">
        <f>F35-H35*E35</f>
        <v>-284317.01497169357</v>
      </c>
      <c r="J35" s="35">
        <f>MAX(E35-$B$6,0)</f>
        <v>0</v>
      </c>
      <c r="K35" s="55">
        <f>LN(E35/$B$6)</f>
        <v>-0.15365592223208119</v>
      </c>
      <c r="L35" s="55">
        <f>($B$5-0+$B$4^2/2)*($B$3*($B$8-D35)/$B$8)</f>
        <v>5.5250000000000004E-3</v>
      </c>
      <c r="M35" s="55">
        <f>$B$4*SQRT($B$3*($B$8-D35)/$B$8)</f>
        <v>8.7464278422679509E-2</v>
      </c>
      <c r="N35" s="55">
        <f t="shared" si="1"/>
        <v>-1.6936162385771287</v>
      </c>
      <c r="O35" s="35">
        <f t="shared" si="2"/>
        <v>-1.8436162385771286</v>
      </c>
      <c r="P35" s="35">
        <f t="shared" si="3"/>
        <v>4.5169115154032664E-2</v>
      </c>
      <c r="Q35" s="35">
        <f t="shared" si="3"/>
        <v>3.2619543889688359E-2</v>
      </c>
      <c r="R35" s="42">
        <f>E35*EXP(0*$B$3)*P35-$B$6*EXP(-$B$5*$B$3)*Q35</f>
        <v>0.31393455732778031</v>
      </c>
      <c r="S35" s="44">
        <f t="shared" si="4"/>
        <v>31393.455732778031</v>
      </c>
      <c r="T35" s="45">
        <f>F35-S35</f>
        <v>-122032.74879262694</v>
      </c>
      <c r="U35" s="28">
        <v>2.6580700262362544E-2</v>
      </c>
    </row>
    <row r="36" spans="4:21" x14ac:dyDescent="0.2">
      <c r="D36" s="13">
        <v>34</v>
      </c>
      <c r="E36" s="18">
        <v>41.824473284639133</v>
      </c>
      <c r="F36" s="20">
        <f t="shared" si="5"/>
        <v>-95428.003089760416</v>
      </c>
      <c r="G36" s="38">
        <f>F36+H36*(E37-E36)+(F36-H36*E36)*(EXP($B$5*($B$3/$B$8))-1)</f>
        <v>-90587.143751324445</v>
      </c>
      <c r="H36" s="51">
        <f t="shared" si="0"/>
        <v>2053.3772155380102</v>
      </c>
      <c r="I36" s="21">
        <f>F36-H36*E36</f>
        <v>-181309.42358431662</v>
      </c>
      <c r="J36" s="35">
        <f>MAX(E36-$B$6,0)</f>
        <v>0</v>
      </c>
      <c r="K36" s="55">
        <f>LN(E36/$B$6)</f>
        <v>-0.17854135194862214</v>
      </c>
      <c r="L36" s="55">
        <f>($B$5-0+$B$4^2/2)*($B$3*($B$8-D36)/$B$8)</f>
        <v>5.2000000000000006E-3</v>
      </c>
      <c r="M36" s="55">
        <f>$B$4*SQRT($B$3*($B$8-D36)/$B$8)</f>
        <v>8.4852813742385694E-2</v>
      </c>
      <c r="N36" s="55">
        <f t="shared" si="1"/>
        <v>-2.0428474237152447</v>
      </c>
      <c r="O36" s="35">
        <f t="shared" si="2"/>
        <v>-2.1928474237152447</v>
      </c>
      <c r="P36" s="35">
        <f t="shared" si="3"/>
        <v>2.05337721553801E-2</v>
      </c>
      <c r="Q36" s="35">
        <f t="shared" si="3"/>
        <v>1.4159186911151068E-2</v>
      </c>
      <c r="R36" s="42">
        <f>E36*EXP(0*$B$3)*P36-$B$6*EXP(-$B$5*$B$3)*Q36</f>
        <v>0.15438582135471179</v>
      </c>
      <c r="S36" s="44">
        <f t="shared" si="4"/>
        <v>15438.582135471179</v>
      </c>
      <c r="T36" s="45">
        <f>F36-S36</f>
        <v>-110866.5852252316</v>
      </c>
      <c r="U36" s="28">
        <v>-1.6324881907914233E-2</v>
      </c>
    </row>
    <row r="37" spans="4:21" x14ac:dyDescent="0.2">
      <c r="D37" s="13">
        <v>35</v>
      </c>
      <c r="E37" s="18">
        <v>44.190814525110447</v>
      </c>
      <c r="F37" s="20">
        <f t="shared" si="5"/>
        <v>-90587.143751324445</v>
      </c>
      <c r="G37" s="38">
        <f>F37+H37*(E38-E37)+(F37-H37*E37)*(EXP($B$5*($B$3/$B$8))-1)</f>
        <v>-99405.501844942628</v>
      </c>
      <c r="H37" s="51">
        <f t="shared" si="0"/>
        <v>7437.9163497559894</v>
      </c>
      <c r="I37" s="21">
        <f>F37-H37*E37</f>
        <v>-419274.7256166779</v>
      </c>
      <c r="J37" s="35">
        <f>MAX(E37-$B$6,0)</f>
        <v>0</v>
      </c>
      <c r="K37" s="55">
        <f>LN(E37/$B$6)</f>
        <v>-0.1235060541152387</v>
      </c>
      <c r="L37" s="55">
        <f>($B$5-0+$B$4^2/2)*($B$3*($B$8-D37)/$B$8)</f>
        <v>4.875E-3</v>
      </c>
      <c r="M37" s="55">
        <f>$B$4*SQRT($B$3*($B$8-D37)/$B$8)</f>
        <v>8.2158383625774906E-2</v>
      </c>
      <c r="N37" s="55">
        <f t="shared" si="1"/>
        <v>-1.4439312079896067</v>
      </c>
      <c r="O37" s="35">
        <f t="shared" si="2"/>
        <v>-1.5939312079896066</v>
      </c>
      <c r="P37" s="35">
        <f t="shared" si="3"/>
        <v>7.4379163497559894E-2</v>
      </c>
      <c r="Q37" s="35">
        <f t="shared" si="3"/>
        <v>5.547572180888883E-2</v>
      </c>
      <c r="R37" s="42">
        <f>E37*EXP(0*$B$3)*P37-$B$6*EXP(-$B$5*$B$3)*Q37</f>
        <v>0.52692404405023296</v>
      </c>
      <c r="S37" s="44">
        <f t="shared" si="4"/>
        <v>52692.404405023299</v>
      </c>
      <c r="T37" s="45">
        <f>F37-S37</f>
        <v>-143279.54815634774</v>
      </c>
      <c r="U37" s="28">
        <v>-7.952513728231584E-3</v>
      </c>
    </row>
    <row r="38" spans="4:21" x14ac:dyDescent="0.2">
      <c r="D38" s="13">
        <v>36</v>
      </c>
      <c r="E38" s="18">
        <v>43.010856575610127</v>
      </c>
      <c r="F38" s="20">
        <f t="shared" si="5"/>
        <v>-99405.501844942628</v>
      </c>
      <c r="G38" s="38">
        <f>F38+H38*(E39-E38)+(F38-H38*E38)*(EXP($B$5*($B$3/$B$8))-1)</f>
        <v>-97941.08426048595</v>
      </c>
      <c r="H38" s="51">
        <f t="shared" si="0"/>
        <v>3290.7273419637831</v>
      </c>
      <c r="I38" s="21">
        <f>F38-H38*E38</f>
        <v>-240942.50357958564</v>
      </c>
      <c r="J38" s="35">
        <f>MAX(E38-$B$6,0)</f>
        <v>0</v>
      </c>
      <c r="K38" s="55">
        <f>LN(E38/$B$6)</f>
        <v>-0.15057044309935586</v>
      </c>
      <c r="L38" s="55">
        <f>($B$5-0+$B$4^2/2)*($B$3*($B$8-D38)/$B$8)</f>
        <v>4.5500000000000002E-3</v>
      </c>
      <c r="M38" s="55">
        <f>$B$4*SQRT($B$3*($B$8-D38)/$B$8)</f>
        <v>7.9372539331937719E-2</v>
      </c>
      <c r="N38" s="55">
        <f t="shared" si="1"/>
        <v>-1.8396846608207296</v>
      </c>
      <c r="O38" s="35">
        <f t="shared" si="2"/>
        <v>-1.9896846608207295</v>
      </c>
      <c r="P38" s="35">
        <f t="shared" si="3"/>
        <v>3.2907273419637832E-2</v>
      </c>
      <c r="Q38" s="35">
        <f t="shared" si="3"/>
        <v>2.3312841736528027E-2</v>
      </c>
      <c r="R38" s="42">
        <f>E38*EXP(0*$B$3)*P38-$B$6*EXP(-$B$5*$B$3)*Q38</f>
        <v>0.2555415946819608</v>
      </c>
      <c r="S38" s="44">
        <f t="shared" si="4"/>
        <v>25554.159468196081</v>
      </c>
      <c r="T38" s="45">
        <f>F38-S38</f>
        <v>-124959.66131313871</v>
      </c>
      <c r="U38" s="28">
        <v>2.7177546892079916E-3</v>
      </c>
    </row>
    <row r="39" spans="4:21" x14ac:dyDescent="0.2">
      <c r="D39" s="13">
        <v>37</v>
      </c>
      <c r="E39" s="18">
        <v>43.463192149142948</v>
      </c>
      <c r="F39" s="20">
        <f t="shared" si="5"/>
        <v>-97941.08426048595</v>
      </c>
      <c r="G39" s="38">
        <f>F39+H39*(E40-E39)+(F39-H39*E39)*(EXP($B$5*($B$3/$B$8))-1)</f>
        <v>-91798.4841009394</v>
      </c>
      <c r="H39" s="51">
        <f t="shared" si="0"/>
        <v>3781.7240178144571</v>
      </c>
      <c r="I39" s="21">
        <f>F39-H39*E39</f>
        <v>-262306.88190178457</v>
      </c>
      <c r="J39" s="35">
        <f>MAX(E39-$B$6,0)</f>
        <v>0</v>
      </c>
      <c r="K39" s="55">
        <f>LN(E39/$B$6)</f>
        <v>-0.14010858301779699</v>
      </c>
      <c r="L39" s="55">
        <f>($B$5-0+$B$4^2/2)*($B$3*($B$8-D39)/$B$8)</f>
        <v>4.2250000000000005E-3</v>
      </c>
      <c r="M39" s="55">
        <f>$B$4*SQRT($B$3*($B$8-D39)/$B$8)</f>
        <v>7.6485292703891775E-2</v>
      </c>
      <c r="N39" s="55">
        <f t="shared" si="1"/>
        <v>-1.7765975420119282</v>
      </c>
      <c r="O39" s="35">
        <f t="shared" si="2"/>
        <v>-1.9265975420119281</v>
      </c>
      <c r="P39" s="35">
        <f t="shared" si="3"/>
        <v>3.7817240178144571E-2</v>
      </c>
      <c r="Q39" s="35">
        <f t="shared" si="3"/>
        <v>2.701490261152863E-2</v>
      </c>
      <c r="R39" s="42">
        <f>E39*EXP(0*$B$3)*P39-$B$6*EXP(-$B$5*$B$3)*Q39</f>
        <v>0.29964971528068785</v>
      </c>
      <c r="S39" s="44">
        <f t="shared" si="4"/>
        <v>29964.971528068785</v>
      </c>
      <c r="T39" s="45">
        <f>F39-S39</f>
        <v>-127906.05578855473</v>
      </c>
      <c r="U39" s="28">
        <v>-7.98036075936083E-3</v>
      </c>
    </row>
    <row r="40" spans="4:21" x14ac:dyDescent="0.2">
      <c r="D40" s="13">
        <v>38</v>
      </c>
      <c r="E40" s="18">
        <v>45.094414345753684</v>
      </c>
      <c r="F40" s="20">
        <f t="shared" si="5"/>
        <v>-91798.4841009394</v>
      </c>
      <c r="G40" s="38">
        <f>F40+H40*(E41-E40)+(F40-H40*E40)*(EXP($B$5*($B$3/$B$8))-1)</f>
        <v>-98972.756283386276</v>
      </c>
      <c r="H40" s="51">
        <f t="shared" si="0"/>
        <v>8815.8683323839487</v>
      </c>
      <c r="I40" s="21">
        <f>F40-H40*E40</f>
        <v>-489344.90349906974</v>
      </c>
      <c r="J40" s="35">
        <f>MAX(E40-$B$6,0)</f>
        <v>0</v>
      </c>
      <c r="K40" s="55">
        <f>LN(E40/$B$6)</f>
        <v>-0.10326461701635833</v>
      </c>
      <c r="L40" s="55">
        <f>($B$5-0+$B$4^2/2)*($B$3*($B$8-D40)/$B$8)</f>
        <v>3.8999999999999998E-3</v>
      </c>
      <c r="M40" s="55">
        <f>$B$4*SQRT($B$3*($B$8-D40)/$B$8)</f>
        <v>7.3484692283495343E-2</v>
      </c>
      <c r="N40" s="55">
        <f t="shared" si="1"/>
        <v>-1.3521811676508255</v>
      </c>
      <c r="O40" s="35">
        <f t="shared" si="2"/>
        <v>-1.5021811676508254</v>
      </c>
      <c r="P40" s="35">
        <f t="shared" si="3"/>
        <v>8.8158683323839485E-2</v>
      </c>
      <c r="Q40" s="35">
        <f t="shared" si="3"/>
        <v>6.6525163533069073E-2</v>
      </c>
      <c r="R40" s="42">
        <f>E40*EXP(0*$B$3)*P40-$B$6*EXP(-$B$5*$B$3)*Q40</f>
        <v>0.66579579919441878</v>
      </c>
      <c r="S40" s="44">
        <f t="shared" si="4"/>
        <v>66579.57991944188</v>
      </c>
      <c r="T40" s="45">
        <f>F40-S40</f>
        <v>-158378.06402038128</v>
      </c>
      <c r="U40" s="28">
        <v>-1.7654316705577527E-2</v>
      </c>
    </row>
    <row r="41" spans="4:21" x14ac:dyDescent="0.2">
      <c r="D41" s="13">
        <v>39</v>
      </c>
      <c r="E41" s="18">
        <v>44.286174592544477</v>
      </c>
      <c r="F41" s="20">
        <f t="shared" si="5"/>
        <v>-98972.756283386276</v>
      </c>
      <c r="G41" s="38">
        <f>F41+H41*(E42-E41)+(F41-H41*E41)*(EXP($B$5*($B$3/$B$8))-1)</f>
        <v>-103010.49382299813</v>
      </c>
      <c r="H41" s="51">
        <f t="shared" si="0"/>
        <v>4706.6524164338362</v>
      </c>
      <c r="I41" s="21">
        <f>F41-H41*E41</f>
        <v>-307412.38694399648</v>
      </c>
      <c r="J41" s="35">
        <f>MAX(E41-$B$6,0)</f>
        <v>0</v>
      </c>
      <c r="K41" s="55">
        <f>LN(E41/$B$6)</f>
        <v>-0.12135046303308712</v>
      </c>
      <c r="L41" s="55">
        <f>($B$5-0+$B$4^2/2)*($B$3*($B$8-D41)/$B$8)</f>
        <v>3.5750000000000001E-3</v>
      </c>
      <c r="M41" s="55">
        <f>$B$4*SQRT($B$3*($B$8-D41)/$B$8)</f>
        <v>7.0356236397351446E-2</v>
      </c>
      <c r="N41" s="55">
        <f t="shared" si="1"/>
        <v>-1.673987539184526</v>
      </c>
      <c r="O41" s="35">
        <f t="shared" si="2"/>
        <v>-1.8239875391845259</v>
      </c>
      <c r="P41" s="35">
        <f t="shared" si="3"/>
        <v>4.7066524164338361E-2</v>
      </c>
      <c r="Q41" s="35">
        <f t="shared" si="3"/>
        <v>3.4076978047732971E-2</v>
      </c>
      <c r="R41" s="42">
        <f>E41*EXP(0*$B$3)*P41-$B$6*EXP(-$B$5*$B$3)*Q41</f>
        <v>0.38904538607263239</v>
      </c>
      <c r="S41" s="44">
        <f t="shared" si="4"/>
        <v>38904.538607263239</v>
      </c>
      <c r="T41" s="45">
        <f>F41-S41</f>
        <v>-137877.2948906495</v>
      </c>
      <c r="U41" s="28">
        <v>4.1013123109745692E-3</v>
      </c>
    </row>
    <row r="42" spans="4:21" x14ac:dyDescent="0.2">
      <c r="D42" s="13">
        <v>40</v>
      </c>
      <c r="E42" s="18">
        <v>43.434827518387614</v>
      </c>
      <c r="F42" s="20">
        <f t="shared" si="5"/>
        <v>-103010.49382299813</v>
      </c>
      <c r="G42" s="38">
        <f>F42+H42*(E43-E42)+(F42-H42*E42)*(EXP($B$5*($B$3/$B$8))-1)</f>
        <v>-101249.76952693825</v>
      </c>
      <c r="H42" s="51">
        <f t="shared" si="0"/>
        <v>2018.7141420175053</v>
      </c>
      <c r="I42" s="21">
        <f>F42-H42*E42</f>
        <v>-190692.99439045833</v>
      </c>
      <c r="J42" s="35">
        <f>MAX(E42-$B$6,0)</f>
        <v>0</v>
      </c>
      <c r="K42" s="55">
        <f>LN(E42/$B$6)</f>
        <v>-0.14076140875240475</v>
      </c>
      <c r="L42" s="55">
        <f>($B$5-0+$B$4^2/2)*($B$3*($B$8-D42)/$B$8)</f>
        <v>3.2500000000000003E-3</v>
      </c>
      <c r="M42" s="55">
        <f>$B$4*SQRT($B$3*($B$8-D42)/$B$8)</f>
        <v>6.7082039324993681E-2</v>
      </c>
      <c r="N42" s="55">
        <f t="shared" si="1"/>
        <v>-2.0498990510142443</v>
      </c>
      <c r="O42" s="35">
        <f t="shared" si="2"/>
        <v>-2.1998990510142442</v>
      </c>
      <c r="P42" s="35">
        <f t="shared" si="3"/>
        <v>2.0187141420175053E-2</v>
      </c>
      <c r="Q42" s="35">
        <f t="shared" si="3"/>
        <v>1.3907029035351836E-2</v>
      </c>
      <c r="R42" s="42">
        <f>E42*EXP(0*$B$3)*P42-$B$6*EXP(-$B$5*$B$3)*Q42</f>
        <v>0.18494163374109951</v>
      </c>
      <c r="S42" s="44">
        <f t="shared" si="4"/>
        <v>18494.16337410995</v>
      </c>
      <c r="T42" s="45">
        <f>F42-S42</f>
        <v>-121504.65719710808</v>
      </c>
      <c r="U42" s="28">
        <v>6.9139623379117473E-3</v>
      </c>
    </row>
    <row r="43" spans="4:21" x14ac:dyDescent="0.2">
      <c r="D43" s="13">
        <v>41</v>
      </c>
      <c r="E43" s="18">
        <v>44.316475153360322</v>
      </c>
      <c r="F43" s="20">
        <f t="shared" si="5"/>
        <v>-101249.76952693825</v>
      </c>
      <c r="G43" s="38">
        <f>F43+H43*(E44-E43)+(F43-H43*E43)*(EXP($B$5*($B$3/$B$8))-1)</f>
        <v>-98549.022101268172</v>
      </c>
      <c r="H43" s="51">
        <f t="shared" si="0"/>
        <v>3214.746899272714</v>
      </c>
      <c r="I43" s="21">
        <f>F43-H43*E43</f>
        <v>-243716.02061289962</v>
      </c>
      <c r="J43" s="35">
        <f>MAX(E43-$B$6,0)</f>
        <v>0</v>
      </c>
      <c r="K43" s="55">
        <f>LN(E43/$B$6)</f>
        <v>-0.12066649789019392</v>
      </c>
      <c r="L43" s="55">
        <f>($B$5-0+$B$4^2/2)*($B$3*($B$8-D43)/$B$8)</f>
        <v>2.9250000000000001E-3</v>
      </c>
      <c r="M43" s="55">
        <f>$B$4*SQRT($B$3*($B$8-D43)/$B$8)</f>
        <v>6.3639610306789274E-2</v>
      </c>
      <c r="N43" s="55">
        <f t="shared" si="1"/>
        <v>-1.8501291463381713</v>
      </c>
      <c r="O43" s="35">
        <f t="shared" si="2"/>
        <v>-2.0001291463381712</v>
      </c>
      <c r="P43" s="35">
        <f t="shared" si="3"/>
        <v>3.2147468992727142E-2</v>
      </c>
      <c r="Q43" s="35">
        <f t="shared" si="3"/>
        <v>2.2743160113004816E-2</v>
      </c>
      <c r="R43" s="42">
        <f>E43*EXP(0*$B$3)*P43-$B$6*EXP(-$B$5*$B$3)*Q43</f>
        <v>0.29317610442376152</v>
      </c>
      <c r="S43" s="44">
        <f t="shared" si="4"/>
        <v>29317.610442376154</v>
      </c>
      <c r="T43" s="45">
        <f>F43-S43</f>
        <v>-130567.37996931441</v>
      </c>
      <c r="U43" s="28">
        <v>-2.3095672477087364E-2</v>
      </c>
    </row>
    <row r="44" spans="4:21" x14ac:dyDescent="0.2">
      <c r="D44" s="13">
        <v>42</v>
      </c>
      <c r="E44" s="18">
        <v>45.164168714234002</v>
      </c>
      <c r="F44" s="20">
        <f t="shared" si="5"/>
        <v>-98549.022101268172</v>
      </c>
      <c r="G44" s="38">
        <f>F44+H44*(E45-E44)+(F44-H44*E44)*(EXP($B$5*($B$3/$B$8))-1)</f>
        <v>-100544.08751944799</v>
      </c>
      <c r="H44" s="51">
        <f t="shared" si="0"/>
        <v>4926.9041304491193</v>
      </c>
      <c r="I44" s="21">
        <f>F44-H44*E44</f>
        <v>-321068.5514877286</v>
      </c>
      <c r="J44" s="35">
        <f>MAX(E44-$B$6,0)</f>
        <v>0</v>
      </c>
      <c r="K44" s="55">
        <f>LN(E44/$B$6)</f>
        <v>-0.10171896052580157</v>
      </c>
      <c r="L44" s="55">
        <f>($B$5-0+$B$4^2/2)*($B$3*($B$8-D44)/$B$8)</f>
        <v>2.6000000000000003E-3</v>
      </c>
      <c r="M44" s="55">
        <f>$B$4*SQRT($B$3*($B$8-D44)/$B$8)</f>
        <v>0.06</v>
      </c>
      <c r="N44" s="55">
        <f t="shared" si="1"/>
        <v>-1.651982675430026</v>
      </c>
      <c r="O44" s="35">
        <f t="shared" si="2"/>
        <v>-1.8019826754300259</v>
      </c>
      <c r="P44" s="35">
        <f t="shared" si="3"/>
        <v>4.9269041304491189E-2</v>
      </c>
      <c r="Q44" s="35">
        <f>_xlfn.NORM.DIST(O44,0,1,TRUE)</f>
        <v>3.5774065662062218E-2</v>
      </c>
      <c r="R44" s="42">
        <f>E44*EXP(0*$B$3)*P44-$B$6*EXP(-$B$5*$B$3)*Q44</f>
        <v>0.4454132056040867</v>
      </c>
      <c r="S44" s="44">
        <f t="shared" si="4"/>
        <v>44541.320560408669</v>
      </c>
      <c r="T44" s="45">
        <f>F44-S44</f>
        <v>-143090.34266167684</v>
      </c>
      <c r="U44" s="28">
        <v>-3.2933973104773751E-2</v>
      </c>
    </row>
    <row r="45" spans="4:21" x14ac:dyDescent="0.2">
      <c r="D45" s="13">
        <v>43</v>
      </c>
      <c r="E45" s="18">
        <v>44.765752811333975</v>
      </c>
      <c r="F45" s="20">
        <f t="shared" si="5"/>
        <v>-100544.08751944799</v>
      </c>
      <c r="G45" s="38">
        <f>F45+H45*(E46-E45)+(F45-H45*E45)*(EXP($B$5*($B$3/$B$8))-1)</f>
        <v>-104066.36748213792</v>
      </c>
      <c r="H45" s="51">
        <f t="shared" si="0"/>
        <v>2682.1501235054475</v>
      </c>
      <c r="I45" s="21">
        <f>F45-H45*E45</f>
        <v>-220612.55695118173</v>
      </c>
      <c r="J45" s="35">
        <f>MAX(E45-$B$6,0)</f>
        <v>0</v>
      </c>
      <c r="K45" s="55">
        <f>LN(E45/$B$6)</f>
        <v>-0.11057960452075909</v>
      </c>
      <c r="L45" s="55">
        <f>($B$5-0+$B$4^2/2)*($B$3*($B$8-D45)/$B$8)</f>
        <v>2.2750000000000001E-3</v>
      </c>
      <c r="M45" s="55">
        <f>$B$4*SQRT($B$3*($B$8-D45)/$B$8)</f>
        <v>5.6124860801609125E-2</v>
      </c>
      <c r="N45" s="55">
        <f t="shared" si="1"/>
        <v>-1.9297082072701364</v>
      </c>
      <c r="O45" s="35">
        <f t="shared" si="2"/>
        <v>-2.0797082072701363</v>
      </c>
      <c r="P45" s="35">
        <f t="shared" si="3"/>
        <v>2.6821501235054473E-2</v>
      </c>
      <c r="Q45" s="35">
        <f t="shared" si="3"/>
        <v>1.8776152425148553E-2</v>
      </c>
      <c r="R45" s="42">
        <f>E45*EXP(0*$B$3)*P45-$B$6*EXP(-$B$5*$B$3)*Q45</f>
        <v>0.26655939560499964</v>
      </c>
      <c r="S45" s="44">
        <f t="shared" si="4"/>
        <v>26655.939560499963</v>
      </c>
      <c r="T45" s="45">
        <f>F45-S45</f>
        <v>-127200.02707994795</v>
      </c>
      <c r="U45" s="28">
        <v>7.1505764840803379E-3</v>
      </c>
    </row>
    <row r="46" spans="4:21" x14ac:dyDescent="0.2">
      <c r="D46" s="13">
        <v>44</v>
      </c>
      <c r="E46" s="18">
        <v>43.460748451876036</v>
      </c>
      <c r="F46" s="20">
        <f t="shared" si="5"/>
        <v>-104066.36748213792</v>
      </c>
      <c r="G46" s="38">
        <f>F46+H46*(E47-E46)+(F46-H46*E46)*(EXP($B$5*($B$3/$B$8))-1)</f>
        <v>-104007.84568832134</v>
      </c>
      <c r="H46" s="51">
        <f t="shared" si="0"/>
        <v>390.76678242010536</v>
      </c>
      <c r="I46" s="21">
        <f>F46-H46*E46</f>
        <v>-121049.3843162471</v>
      </c>
      <c r="J46" s="35">
        <f>MAX(E46-$B$6,0)</f>
        <v>0</v>
      </c>
      <c r="K46" s="55">
        <f>LN(E46/$B$6)</f>
        <v>-0.14016480912192114</v>
      </c>
      <c r="L46" s="55">
        <f>($B$5-0+$B$4^2/2)*($B$3*($B$8-D46)/$B$8)</f>
        <v>1.9499999999999999E-3</v>
      </c>
      <c r="M46" s="55">
        <f>$B$4*SQRT($B$3*($B$8-D46)/$B$8)</f>
        <v>5.1961524227066319E-2</v>
      </c>
      <c r="N46" s="55">
        <f t="shared" si="1"/>
        <v>-2.6599452417511302</v>
      </c>
      <c r="O46" s="35">
        <f t="shared" si="2"/>
        <v>-2.8099452417511301</v>
      </c>
      <c r="P46" s="35">
        <f t="shared" si="3"/>
        <v>3.9076678242010538E-3</v>
      </c>
      <c r="Q46" s="35">
        <f t="shared" si="3"/>
        <v>2.477496478523071E-3</v>
      </c>
      <c r="R46" s="42">
        <f>E46*EXP(0*$B$3)*P46-$B$6*EXP(-$B$5*$B$3)*Q46</f>
        <v>4.6573172676772689E-2</v>
      </c>
      <c r="S46" s="44">
        <f t="shared" si="4"/>
        <v>4657.3172676772692</v>
      </c>
      <c r="T46" s="45">
        <f>F46-S46</f>
        <v>-108723.68474981519</v>
      </c>
      <c r="U46" s="28">
        <v>2.0845291252531463E-2</v>
      </c>
    </row>
    <row r="47" spans="4:21" x14ac:dyDescent="0.2">
      <c r="D47" s="13">
        <v>45</v>
      </c>
      <c r="E47" s="18">
        <v>43.641488833844775</v>
      </c>
      <c r="F47" s="20">
        <f t="shared" si="5"/>
        <v>-104007.84568832134</v>
      </c>
      <c r="G47" s="38">
        <f>F47+H47*(E48-E47)+(F47-H47*E47)*(EXP($B$5*($B$3/$B$8))-1)</f>
        <v>-104356.55520680061</v>
      </c>
      <c r="H47" s="51">
        <f t="shared" si="0"/>
        <v>230.43406884246912</v>
      </c>
      <c r="I47" s="21">
        <f>F47-H47*E47</f>
        <v>-114064.33153064737</v>
      </c>
      <c r="J47" s="35">
        <f>MAX(E47-$B$6,0)</f>
        <v>0</v>
      </c>
      <c r="K47" s="55">
        <f>LN(E47/$B$6)</f>
        <v>-0.1360147287793019</v>
      </c>
      <c r="L47" s="55">
        <f>($B$5-0+$B$4^2/2)*($B$3*($B$8-D47)/$B$8)</f>
        <v>1.6250000000000001E-3</v>
      </c>
      <c r="M47" s="55">
        <f>$B$4*SQRT($B$3*($B$8-D47)/$B$8)</f>
        <v>4.7434164902525687E-2</v>
      </c>
      <c r="N47" s="55">
        <f t="shared" si="1"/>
        <v>-2.8331842471658266</v>
      </c>
      <c r="O47" s="35">
        <f t="shared" si="2"/>
        <v>-2.9831842471658265</v>
      </c>
      <c r="P47" s="35">
        <f t="shared" si="3"/>
        <v>2.3043406884246912E-3</v>
      </c>
      <c r="Q47" s="35">
        <f t="shared" si="3"/>
        <v>1.4263310518339714E-3</v>
      </c>
      <c r="R47" s="42">
        <f>E47*EXP(0*$B$3)*P47-$B$6*EXP(-$B$5*$B$3)*Q47</f>
        <v>2.9603998621519023E-2</v>
      </c>
      <c r="S47" s="44">
        <f t="shared" si="4"/>
        <v>2960.3998621519022</v>
      </c>
      <c r="T47" s="45">
        <f>F47-S47</f>
        <v>-106968.24555047324</v>
      </c>
      <c r="U47" s="28">
        <v>7.5314231179725534E-3</v>
      </c>
    </row>
    <row r="48" spans="4:21" x14ac:dyDescent="0.2">
      <c r="D48" s="13">
        <v>46</v>
      </c>
      <c r="E48" s="18">
        <v>42.177718668782376</v>
      </c>
      <c r="F48" s="20">
        <f t="shared" si="5"/>
        <v>-104356.55520680061</v>
      </c>
      <c r="G48" s="38">
        <f>F48+H48*(E49-E48)+(F48-H48*E48)*(EXP($B$5*($B$3/$B$8))-1)</f>
        <v>-104369.61947570097</v>
      </c>
      <c r="H48" s="51">
        <f t="shared" si="0"/>
        <v>3.4547193090266459</v>
      </c>
      <c r="I48" s="21">
        <f>F48-H48*E48</f>
        <v>-104502.26738589634</v>
      </c>
      <c r="J48" s="35">
        <f>MAX(E48-$B$6,0)</f>
        <v>0</v>
      </c>
      <c r="K48" s="55">
        <f>LN(E48/$B$6)</f>
        <v>-0.17013091745465</v>
      </c>
      <c r="L48" s="55">
        <f>($B$5-0+$B$4^2/2)*($B$3*($B$8-D48)/$B$8)</f>
        <v>1.3000000000000002E-3</v>
      </c>
      <c r="M48" s="55">
        <f>$B$4*SQRT($B$3*($B$8-D48)/$B$8)</f>
        <v>4.2426406871192847E-2</v>
      </c>
      <c r="N48" s="55">
        <f t="shared" si="1"/>
        <v>-3.979382886870976</v>
      </c>
      <c r="O48" s="35">
        <f t="shared" si="2"/>
        <v>-4.1293828868709763</v>
      </c>
      <c r="P48" s="35">
        <f t="shared" si="3"/>
        <v>3.4547193090266459E-5</v>
      </c>
      <c r="Q48" s="35">
        <f t="shared" si="3"/>
        <v>1.8186911155293381E-5</v>
      </c>
      <c r="R48" s="42">
        <f>E48*EXP(0*$B$3)*P48-$B$6*EXP(-$B$5*$B$3)*Q48</f>
        <v>5.5231161308308516E-4</v>
      </c>
      <c r="S48" s="44">
        <f t="shared" si="4"/>
        <v>55.231161308308515</v>
      </c>
      <c r="T48" s="45">
        <f>F48-S48</f>
        <v>-104411.78636810892</v>
      </c>
      <c r="U48" s="28">
        <v>-4.1406434764863454E-3</v>
      </c>
    </row>
    <row r="49" spans="4:21" x14ac:dyDescent="0.2">
      <c r="D49" s="13">
        <v>47</v>
      </c>
      <c r="E49" s="18">
        <v>41.421211584057616</v>
      </c>
      <c r="F49" s="20">
        <f t="shared" si="5"/>
        <v>-104369.61947570097</v>
      </c>
      <c r="G49" s="38">
        <f>F49+H49*(E50-E49)+(F49-H49*E49)*(EXP($B$5*($B$3/$B$8))-1)</f>
        <v>-104380.0357372064</v>
      </c>
      <c r="H49" s="51">
        <f t="shared" si="0"/>
        <v>1.7305665563465533E-2</v>
      </c>
      <c r="I49" s="21">
        <f>F49-H49*E49</f>
        <v>-104370.33629733587</v>
      </c>
      <c r="J49" s="35">
        <f>MAX(E49-$B$6,0)</f>
        <v>0</v>
      </c>
      <c r="K49" s="55">
        <f>LN(E49/$B$6)</f>
        <v>-0.18822989870412113</v>
      </c>
      <c r="L49" s="55">
        <f>($B$5-0+$B$4^2/2)*($B$3*($B$8-D49)/$B$8)</f>
        <v>9.7499999999999996E-4</v>
      </c>
      <c r="M49" s="55">
        <f>$B$4*SQRT($B$3*($B$8-D49)/$B$8)</f>
        <v>3.6742346141747671E-2</v>
      </c>
      <c r="N49" s="55">
        <f t="shared" si="1"/>
        <v>-5.0964328184627528</v>
      </c>
      <c r="O49" s="35">
        <f t="shared" si="2"/>
        <v>-5.2464328184627531</v>
      </c>
      <c r="P49" s="35">
        <f t="shared" si="3"/>
        <v>1.7305665563465532E-7</v>
      </c>
      <c r="Q49" s="35">
        <f t="shared" si="3"/>
        <v>7.7536179185961466E-8</v>
      </c>
      <c r="R49" s="42">
        <f>E49*EXP(0*$B$3)*P49-$B$6*EXP(-$B$5*$B$3)*Q49</f>
        <v>3.3107430551248759E-6</v>
      </c>
      <c r="S49" s="44">
        <f t="shared" si="4"/>
        <v>0.33107430551248757</v>
      </c>
      <c r="T49" s="45">
        <f>F49-S49</f>
        <v>-104369.95055000648</v>
      </c>
      <c r="U49" s="28">
        <v>-1.8975155454743455E-2</v>
      </c>
    </row>
    <row r="50" spans="4:21" x14ac:dyDescent="0.2">
      <c r="D50" s="13">
        <v>48</v>
      </c>
      <c r="E50" s="18">
        <v>42.651675290446697</v>
      </c>
      <c r="F50" s="20">
        <f t="shared" si="5"/>
        <v>-104380.0357372064</v>
      </c>
      <c r="G50" s="38">
        <f>F50+H50*(E51-E50)+(F50-H50*E50)*(EXP($B$5*($B$3/$B$8))-1)</f>
        <v>-104390.47105805961</v>
      </c>
      <c r="H50" s="51">
        <f t="shared" si="0"/>
        <v>6.5700310517112235E-3</v>
      </c>
      <c r="I50" s="21">
        <f>F50-H50*E50</f>
        <v>-104380.31596003746</v>
      </c>
      <c r="J50" s="35">
        <f>MAX(E50-$B$6,0)</f>
        <v>0</v>
      </c>
      <c r="K50" s="55">
        <f>LN(E50/$B$6)</f>
        <v>-0.15895645229831531</v>
      </c>
      <c r="L50" s="55">
        <f>($B$5-0+$B$4^2/2)*($B$3*($B$8-D50)/$B$8)</f>
        <v>6.5000000000000008E-4</v>
      </c>
      <c r="M50" s="55">
        <f>$B$4*SQRT($B$3*($B$8-D50)/$B$8)</f>
        <v>0.03</v>
      </c>
      <c r="N50" s="55">
        <f t="shared" si="1"/>
        <v>-5.2768817432771771</v>
      </c>
      <c r="O50" s="35">
        <f t="shared" si="2"/>
        <v>-5.4268817432771774</v>
      </c>
      <c r="P50" s="35">
        <f t="shared" si="3"/>
        <v>6.5700310517112237E-8</v>
      </c>
      <c r="Q50" s="35">
        <f t="shared" si="3"/>
        <v>2.8673547975685877E-8</v>
      </c>
      <c r="R50" s="42">
        <f>E50*EXP(0*$B$3)*P50-$B$6*EXP(-$B$5*$B$3)*Q50</f>
        <v>1.375701407730515E-6</v>
      </c>
      <c r="S50" s="44">
        <f t="shared" si="4"/>
        <v>0.13757014077305149</v>
      </c>
      <c r="T50" s="45">
        <f>F50-S50</f>
        <v>-104380.17330734717</v>
      </c>
      <c r="U50" s="28">
        <v>-3.6526425363974291E-4</v>
      </c>
    </row>
    <row r="51" spans="4:21" x14ac:dyDescent="0.2">
      <c r="D51" s="13">
        <v>49</v>
      </c>
      <c r="E51" s="18">
        <v>43.143706721705264</v>
      </c>
      <c r="F51" s="20">
        <f t="shared" si="5"/>
        <v>-104390.47105805961</v>
      </c>
      <c r="G51" s="38">
        <f>F51+H51*(E52-E51)+(F51-H51*E51)*(EXP($B$5*($B$3/$B$8))-1)</f>
        <v>-104400.91062716495</v>
      </c>
      <c r="H51" s="51">
        <f t="shared" si="0"/>
        <v>1.9989301023389845E-7</v>
      </c>
      <c r="I51" s="21">
        <f>F51-H51*E51</f>
        <v>-104390.47106668373</v>
      </c>
      <c r="J51" s="35">
        <f>MAX(E51-$B$6,0)</f>
        <v>0</v>
      </c>
      <c r="K51" s="55">
        <f>LN(E51/$B$6)</f>
        <v>-0.14748644507752254</v>
      </c>
      <c r="L51" s="55">
        <f>($B$5-0+$B$4^2/2)*($B$3*($B$8-D51)/$B$8)</f>
        <v>3.2500000000000004E-4</v>
      </c>
      <c r="M51" s="55">
        <f>$B$4*SQRT($B$3*($B$8-D51)/$B$8)</f>
        <v>2.1213203435596423E-2</v>
      </c>
      <c r="N51" s="55">
        <f t="shared" si="1"/>
        <v>-6.9372570495685251</v>
      </c>
      <c r="O51" s="35">
        <f t="shared" si="2"/>
        <v>-7.0872570495685254</v>
      </c>
      <c r="P51" s="35">
        <f t="shared" si="3"/>
        <v>1.9989301023389844E-12</v>
      </c>
      <c r="Q51" s="35">
        <f t="shared" si="3"/>
        <v>6.839807914994816E-13</v>
      </c>
      <c r="R51" s="42">
        <f>E51*EXP(0*$B$3)*P51-$B$6*EXP(-$B$5*$B$3)*Q51</f>
        <v>5.2212782938997812E-11</v>
      </c>
      <c r="S51" s="44">
        <f t="shared" si="4"/>
        <v>5.2212782938997813E-6</v>
      </c>
      <c r="T51" s="45">
        <f>F51-S51</f>
        <v>-104390.4710632809</v>
      </c>
      <c r="U51" s="28">
        <v>4.0794050164213273E-2</v>
      </c>
    </row>
    <row r="52" spans="4:21" x14ac:dyDescent="0.2">
      <c r="D52" s="13">
        <v>50</v>
      </c>
      <c r="E52" s="18">
        <v>42.999051889622208</v>
      </c>
      <c r="F52" s="20">
        <f t="shared" si="5"/>
        <v>-104400.91062716495</v>
      </c>
      <c r="G52" s="25"/>
      <c r="H52" s="51" t="e">
        <f t="shared" si="0"/>
        <v>#DIV/0!</v>
      </c>
      <c r="I52" s="27"/>
      <c r="J52" s="35">
        <f>MAX(E52-$B$6,0)</f>
        <v>0</v>
      </c>
      <c r="K52" s="55">
        <f>LN(E52/$B$6)</f>
        <v>-0.15084493905622143</v>
      </c>
      <c r="L52" s="55">
        <f>($B$5-0+$B$4^2/2)*($B$3*($B$8-D52)/$B$8)</f>
        <v>0</v>
      </c>
      <c r="M52" s="55">
        <f>$B$4*SQRT($B$3*($B$8-D52)/$B$8)</f>
        <v>0</v>
      </c>
      <c r="N52" s="55" t="e">
        <f t="shared" si="1"/>
        <v>#DIV/0!</v>
      </c>
      <c r="O52" s="35" t="e">
        <f t="shared" si="2"/>
        <v>#DIV/0!</v>
      </c>
      <c r="P52" s="35" t="e">
        <f t="shared" si="3"/>
        <v>#DIV/0!</v>
      </c>
      <c r="Q52" s="35" t="e">
        <f t="shared" si="3"/>
        <v>#DIV/0!</v>
      </c>
      <c r="R52" s="42" t="e">
        <f>E52*EXP(0*$B$3)*P52-$B$6*EXP(-$B$5*$B$3)*Q52</f>
        <v>#DIV/0!</v>
      </c>
      <c r="S52" s="44" t="e">
        <f t="shared" si="4"/>
        <v>#DIV/0!</v>
      </c>
      <c r="T52" s="45" t="e">
        <f>F52-S52</f>
        <v>#DIV/0!</v>
      </c>
      <c r="U52" s="28">
        <v>1.5504318547883592E-2</v>
      </c>
    </row>
    <row r="53" spans="4:21" x14ac:dyDescent="0.2">
      <c r="D53" s="13"/>
      <c r="F53" s="37"/>
      <c r="G53" s="37"/>
      <c r="H53" s="53"/>
      <c r="I53" s="27"/>
      <c r="J53" s="35">
        <f>J52*B7</f>
        <v>0</v>
      </c>
      <c r="R53" s="42"/>
      <c r="U53" s="36"/>
    </row>
    <row r="54" spans="4:21" x14ac:dyDescent="0.2">
      <c r="J54" s="40">
        <f>F52-J53</f>
        <v>-104400.91062716495</v>
      </c>
      <c r="R54" s="35"/>
    </row>
    <row r="55" spans="4:21" x14ac:dyDescent="0.2">
      <c r="R55" s="35"/>
    </row>
    <row r="56" spans="4:21" x14ac:dyDescent="0.2">
      <c r="R56" s="35"/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DemoSheet</vt:lpstr>
      <vt:lpstr>DemoSheet_modified</vt:lpstr>
      <vt:lpstr>StockPricePaths</vt:lpstr>
      <vt:lpstr>1</vt:lpstr>
      <vt:lpstr>path1</vt:lpstr>
      <vt:lpstr>2</vt:lpstr>
      <vt:lpstr>3</vt:lpstr>
      <vt:lpstr>4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Microsoft Office User</cp:lastModifiedBy>
  <dcterms:created xsi:type="dcterms:W3CDTF">2013-04-13T14:31:31Z</dcterms:created>
  <dcterms:modified xsi:type="dcterms:W3CDTF">2022-10-03T07:46:18Z</dcterms:modified>
</cp:coreProperties>
</file>