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_z2\Desktop\DE_Final material for paper\trade\Trade\For Qie\"/>
    </mc:Choice>
  </mc:AlternateContent>
  <xr:revisionPtr revIDLastSave="0" documentId="13_ncr:1_{9F9B859A-76D5-42B4-89F4-BA441CE4F25F}" xr6:coauthVersionLast="47" xr6:coauthVersionMax="47" xr10:uidLastSave="{00000000-0000-0000-0000-000000000000}"/>
  <bookViews>
    <workbookView xWindow="-195" yWindow="135" windowWidth="22515" windowHeight="15180" xr2:uid="{00000000-000D-0000-FFFF-FFFF00000000}"/>
  </bookViews>
  <sheets>
    <sheet name="Trade_Attribution" sheetId="1" r:id="rId1"/>
    <sheet name="Trade_Packag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J26" i="2"/>
  <c r="K26" i="2"/>
  <c r="L26" i="2"/>
  <c r="M26" i="2"/>
  <c r="N26" i="2"/>
  <c r="O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I49" i="2"/>
  <c r="J49" i="2"/>
  <c r="K49" i="2"/>
  <c r="L49" i="2"/>
  <c r="M49" i="2"/>
  <c r="N49" i="2"/>
  <c r="O49" i="2"/>
  <c r="I50" i="2"/>
  <c r="J50" i="2"/>
  <c r="K50" i="2"/>
  <c r="L50" i="2"/>
  <c r="M50" i="2"/>
  <c r="N50" i="2"/>
  <c r="O50" i="2"/>
  <c r="I51" i="2"/>
  <c r="J51" i="2"/>
  <c r="K51" i="2"/>
  <c r="L51" i="2"/>
  <c r="M51" i="2"/>
  <c r="N51" i="2"/>
  <c r="O51" i="2"/>
  <c r="I52" i="2"/>
  <c r="J52" i="2"/>
  <c r="K52" i="2"/>
  <c r="L52" i="2"/>
  <c r="M52" i="2"/>
  <c r="N52" i="2"/>
  <c r="O52" i="2"/>
  <c r="I53" i="2"/>
  <c r="J53" i="2"/>
  <c r="K53" i="2"/>
  <c r="L53" i="2"/>
  <c r="M53" i="2"/>
  <c r="N53" i="2"/>
  <c r="O53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O3" i="2"/>
  <c r="N3" i="2"/>
  <c r="M3" i="2"/>
  <c r="L3" i="2"/>
  <c r="K3" i="2"/>
  <c r="J3" i="2"/>
  <c r="I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C3" i="2"/>
  <c r="D3" i="2"/>
  <c r="E3" i="2"/>
  <c r="F3" i="2"/>
  <c r="G3" i="2"/>
  <c r="H3" i="2"/>
  <c r="B3" i="2"/>
  <c r="T190" i="1" l="1"/>
  <c r="AG393" i="1"/>
  <c r="AH393" i="1"/>
  <c r="S196" i="1"/>
  <c r="T201" i="1" l="1"/>
  <c r="T202" i="1"/>
  <c r="T203" i="1"/>
  <c r="U201" i="1"/>
  <c r="T200" i="1"/>
  <c r="S201" i="1"/>
  <c r="S202" i="1"/>
  <c r="S203" i="1"/>
  <c r="S200" i="1"/>
  <c r="U200" i="1"/>
  <c r="U202" i="1"/>
  <c r="U203" i="1"/>
  <c r="V152" i="1" l="1"/>
  <c r="W142" i="1"/>
  <c r="X142" i="1" s="1"/>
  <c r="W143" i="1"/>
  <c r="X143" i="1" s="1"/>
  <c r="W144" i="1"/>
  <c r="X144" i="1" s="1"/>
  <c r="W141" i="1"/>
  <c r="X141" i="1" s="1"/>
  <c r="W129" i="1"/>
  <c r="X129" i="1" s="1"/>
  <c r="W128" i="1"/>
  <c r="W150" i="1" s="1"/>
  <c r="V129" i="1"/>
  <c r="V128" i="1"/>
  <c r="V147" i="1" s="1"/>
  <c r="T99" i="1"/>
  <c r="U99" i="1"/>
  <c r="V149" i="1" l="1"/>
  <c r="V148" i="1"/>
  <c r="W149" i="1"/>
  <c r="X128" i="1"/>
  <c r="W151" i="1"/>
  <c r="W147" i="1"/>
  <c r="V151" i="1"/>
  <c r="W145" i="1"/>
  <c r="W152" i="1"/>
  <c r="W146" i="1"/>
  <c r="W148" i="1"/>
  <c r="V145" i="1"/>
  <c r="V150" i="1"/>
  <c r="V146" i="1"/>
  <c r="L20" i="1"/>
  <c r="M20" i="1"/>
  <c r="N20" i="1"/>
  <c r="Q20" i="1"/>
  <c r="L21" i="1"/>
  <c r="M21" i="1"/>
  <c r="N21" i="1"/>
  <c r="Q21" i="1"/>
  <c r="L22" i="1"/>
  <c r="M22" i="1"/>
  <c r="N22" i="1"/>
  <c r="Q22" i="1"/>
  <c r="L23" i="1"/>
  <c r="M23" i="1"/>
  <c r="N23" i="1"/>
  <c r="Q23" i="1"/>
  <c r="X149" i="1" l="1"/>
  <c r="X148" i="1"/>
  <c r="X152" i="1"/>
  <c r="X150" i="1"/>
  <c r="X146" i="1"/>
  <c r="X151" i="1"/>
  <c r="X147" i="1"/>
  <c r="X145" i="1"/>
  <c r="AZ400" i="1"/>
  <c r="AV400" i="1"/>
  <c r="AU400" i="1"/>
  <c r="AN394" i="1"/>
  <c r="AG392" i="1" l="1"/>
  <c r="AG391" i="1"/>
  <c r="Y389" i="1"/>
  <c r="Z389" i="1"/>
  <c r="AA389" i="1"/>
  <c r="AB389" i="1"/>
  <c r="AC389" i="1"/>
  <c r="AD389" i="1"/>
  <c r="AE389" i="1"/>
  <c r="Y390" i="1"/>
  <c r="Z390" i="1"/>
  <c r="AA390" i="1"/>
  <c r="AB390" i="1"/>
  <c r="AC390" i="1"/>
  <c r="AD390" i="1"/>
  <c r="AE390" i="1"/>
  <c r="AE388" i="1"/>
  <c r="AD388" i="1"/>
  <c r="AC388" i="1"/>
  <c r="AB388" i="1"/>
  <c r="AA388" i="1"/>
  <c r="Z388" i="1"/>
  <c r="Y388" i="1"/>
  <c r="U221" i="1" l="1"/>
  <c r="T220" i="1"/>
  <c r="U220" i="1" s="1"/>
  <c r="S220" i="1"/>
  <c r="T219" i="1"/>
  <c r="U219" i="1" s="1"/>
  <c r="S219" i="1"/>
  <c r="T218" i="1"/>
  <c r="U218" i="1" s="1"/>
  <c r="S218" i="1"/>
  <c r="U217" i="1"/>
  <c r="U216" i="1"/>
  <c r="T215" i="1"/>
  <c r="U215" i="1" s="1"/>
  <c r="S215" i="1"/>
  <c r="T214" i="1"/>
  <c r="U214" i="1" s="1"/>
  <c r="S214" i="1"/>
  <c r="T213" i="1"/>
  <c r="U213" i="1" s="1"/>
  <c r="S213" i="1"/>
  <c r="T212" i="1"/>
  <c r="U212" i="1" s="1"/>
  <c r="T211" i="1"/>
  <c r="U211" i="1" s="1"/>
  <c r="U210" i="1"/>
  <c r="U209" i="1"/>
  <c r="U208" i="1"/>
  <c r="U207" i="1"/>
  <c r="U206" i="1"/>
  <c r="U205" i="1"/>
  <c r="U204" i="1"/>
  <c r="T199" i="1"/>
  <c r="U199" i="1" s="1"/>
  <c r="T198" i="1"/>
  <c r="U198" i="1" s="1"/>
  <c r="S197" i="1"/>
  <c r="T196" i="1"/>
  <c r="T197" i="1" s="1"/>
  <c r="U197" i="1" s="1"/>
  <c r="T194" i="1"/>
  <c r="U194" i="1" s="1"/>
  <c r="S194" i="1"/>
  <c r="U190" i="1"/>
  <c r="U177" i="1"/>
  <c r="U196" i="1" l="1"/>
  <c r="R76" i="1"/>
  <c r="R77" i="1"/>
  <c r="R78" i="1"/>
  <c r="R79" i="1"/>
  <c r="R75" i="1"/>
  <c r="L61" i="1"/>
  <c r="M60" i="1"/>
  <c r="M61" i="1" s="1"/>
  <c r="N60" i="1"/>
  <c r="N61" i="1" s="1"/>
  <c r="O60" i="1"/>
  <c r="O61" i="1" s="1"/>
  <c r="P60" i="1"/>
  <c r="P61" i="1" s="1"/>
  <c r="Q60" i="1"/>
  <c r="Q61" i="1" s="1"/>
  <c r="R60" i="1"/>
  <c r="R61" i="1" s="1"/>
  <c r="L60" i="1"/>
  <c r="AL393" i="1" l="1"/>
  <c r="AN395" i="1"/>
  <c r="AN396" i="1"/>
  <c r="AN397" i="1"/>
  <c r="AN398" i="1"/>
  <c r="R73" i="1" l="1"/>
  <c r="Q73" i="1"/>
  <c r="P73" i="1"/>
  <c r="O73" i="1"/>
  <c r="N73" i="1"/>
  <c r="M73" i="1"/>
  <c r="L73" i="1"/>
  <c r="R71" i="1"/>
  <c r="Q71" i="1"/>
  <c r="P71" i="1"/>
  <c r="O71" i="1"/>
  <c r="N71" i="1"/>
  <c r="M71" i="1"/>
  <c r="L71" i="1"/>
  <c r="Q70" i="1"/>
  <c r="P70" i="1"/>
  <c r="O70" i="1"/>
  <c r="N70" i="1"/>
  <c r="M70" i="1"/>
  <c r="L70" i="1"/>
  <c r="P69" i="1"/>
  <c r="O69" i="1"/>
  <c r="N69" i="1"/>
  <c r="M69" i="1"/>
  <c r="L69" i="1"/>
  <c r="R58" i="1"/>
  <c r="Q58" i="1"/>
  <c r="P58" i="1"/>
  <c r="O58" i="1"/>
  <c r="N58" i="1"/>
  <c r="R50" i="1"/>
  <c r="Q50" i="1"/>
  <c r="P50" i="1"/>
  <c r="O50" i="1"/>
  <c r="N50" i="1"/>
  <c r="L30" i="1"/>
  <c r="M30" i="1" s="1"/>
  <c r="R28" i="1"/>
  <c r="R29" i="1" s="1"/>
  <c r="Q28" i="1"/>
  <c r="Q29" i="1" s="1"/>
  <c r="P28" i="1"/>
  <c r="P29" i="1" s="1"/>
  <c r="O28" i="1"/>
  <c r="O29" i="1" s="1"/>
  <c r="N28" i="1"/>
  <c r="N29" i="1" s="1"/>
  <c r="M27" i="1"/>
  <c r="L27" i="1"/>
  <c r="Q19" i="1"/>
  <c r="N19" i="1"/>
  <c r="M19" i="1"/>
  <c r="L19" i="1"/>
  <c r="M15" i="1"/>
  <c r="L76" i="1" l="1"/>
  <c r="L79" i="1"/>
  <c r="L75" i="1"/>
  <c r="L78" i="1"/>
  <c r="L77" i="1"/>
  <c r="P76" i="1"/>
  <c r="P79" i="1"/>
  <c r="P78" i="1"/>
  <c r="P75" i="1"/>
  <c r="P77" i="1"/>
  <c r="L58" i="1"/>
  <c r="L57" i="1"/>
  <c r="L50" i="1"/>
  <c r="M77" i="1"/>
  <c r="M76" i="1"/>
  <c r="M79" i="1"/>
  <c r="M78" i="1"/>
  <c r="M75" i="1"/>
  <c r="Q77" i="1"/>
  <c r="Q76" i="1"/>
  <c r="Q79" i="1"/>
  <c r="Q78" i="1"/>
  <c r="Q75" i="1"/>
  <c r="M58" i="1"/>
  <c r="R57" i="1"/>
  <c r="M57" i="1"/>
  <c r="N57" i="1"/>
  <c r="P57" i="1"/>
  <c r="N78" i="1"/>
  <c r="N75" i="1"/>
  <c r="N77" i="1"/>
  <c r="N76" i="1"/>
  <c r="N79" i="1"/>
  <c r="O79" i="1"/>
  <c r="O78" i="1"/>
  <c r="O75" i="1"/>
  <c r="O77" i="1"/>
  <c r="O76" i="1"/>
  <c r="L28" i="1"/>
  <c r="L29" i="1" s="1"/>
  <c r="M28" i="1"/>
  <c r="M29" i="1" s="1"/>
  <c r="M50" i="1"/>
</calcChain>
</file>

<file path=xl/sharedStrings.xml><?xml version="1.0" encoding="utf-8"?>
<sst xmlns="http://schemas.openxmlformats.org/spreadsheetml/2006/main" count="719" uniqueCount="516">
  <si>
    <t>391710</t>
  </si>
  <si>
    <t>391721</t>
  </si>
  <si>
    <t>391722</t>
  </si>
  <si>
    <t>391723</t>
  </si>
  <si>
    <t>391729</t>
  </si>
  <si>
    <t>391731</t>
  </si>
  <si>
    <t>391732</t>
  </si>
  <si>
    <t>391733</t>
  </si>
  <si>
    <t>391739</t>
  </si>
  <si>
    <t>391740</t>
  </si>
  <si>
    <t>3917S9</t>
  </si>
  <si>
    <t>391810</t>
  </si>
  <si>
    <t>391890</t>
  </si>
  <si>
    <t>391910</t>
  </si>
  <si>
    <t>391990</t>
  </si>
  <si>
    <t>392010</t>
  </si>
  <si>
    <t>392020</t>
  </si>
  <si>
    <t>392030</t>
  </si>
  <si>
    <t>392041</t>
  </si>
  <si>
    <t>392042</t>
  </si>
  <si>
    <t>392043</t>
  </si>
  <si>
    <t>392049</t>
  </si>
  <si>
    <t>392051</t>
  </si>
  <si>
    <t>392059</t>
  </si>
  <si>
    <t>392061</t>
  </si>
  <si>
    <t>392062</t>
  </si>
  <si>
    <t>392063</t>
  </si>
  <si>
    <t>392069</t>
  </si>
  <si>
    <t>392071</t>
  </si>
  <si>
    <t>392072</t>
  </si>
  <si>
    <t>392073</t>
  </si>
  <si>
    <t>392079</t>
  </si>
  <si>
    <t>392091</t>
  </si>
  <si>
    <t>392092</t>
  </si>
  <si>
    <t>392093</t>
  </si>
  <si>
    <t>392094</t>
  </si>
  <si>
    <t>392099</t>
  </si>
  <si>
    <t>3920S5</t>
  </si>
  <si>
    <t>3920S9</t>
  </si>
  <si>
    <t>392111</t>
  </si>
  <si>
    <t>392112</t>
  </si>
  <si>
    <t>392113</t>
  </si>
  <si>
    <t>392114</t>
  </si>
  <si>
    <t>392119</t>
  </si>
  <si>
    <t>392190</t>
  </si>
  <si>
    <t>392210</t>
  </si>
  <si>
    <t>392220</t>
  </si>
  <si>
    <t>392290</t>
  </si>
  <si>
    <t>392310</t>
  </si>
  <si>
    <t>392321</t>
  </si>
  <si>
    <t>392329</t>
  </si>
  <si>
    <t>392330</t>
  </si>
  <si>
    <t>392340</t>
  </si>
  <si>
    <t>392350</t>
  </si>
  <si>
    <t>392390</t>
  </si>
  <si>
    <t>392410</t>
  </si>
  <si>
    <t>392490</t>
  </si>
  <si>
    <t>392510</t>
  </si>
  <si>
    <t>392520</t>
  </si>
  <si>
    <t>392530</t>
  </si>
  <si>
    <t>392590</t>
  </si>
  <si>
    <t>392610</t>
  </si>
  <si>
    <t>392620</t>
  </si>
  <si>
    <t>392630</t>
  </si>
  <si>
    <t>392640</t>
  </si>
  <si>
    <t>392690</t>
  </si>
  <si>
    <t>LDPE</t>
  </si>
  <si>
    <t>HDPE</t>
  </si>
  <si>
    <t>PP</t>
  </si>
  <si>
    <t>PS</t>
  </si>
  <si>
    <t>EPS</t>
  </si>
  <si>
    <t>PVC</t>
  </si>
  <si>
    <t>PET</t>
  </si>
  <si>
    <t>Comment</t>
  </si>
  <si>
    <t>Values undefined for 2014</t>
  </si>
  <si>
    <t>Code</t>
  </si>
  <si>
    <t>Type</t>
  </si>
  <si>
    <t>Semi-finished plastic products</t>
  </si>
  <si>
    <t>NonTextileManufacturing</t>
  </si>
  <si>
    <t>540110</t>
  </si>
  <si>
    <t>540120</t>
  </si>
  <si>
    <t>540210</t>
  </si>
  <si>
    <t>540211</t>
  </si>
  <si>
    <t>540219</t>
  </si>
  <si>
    <t>540220</t>
  </si>
  <si>
    <t>540231</t>
  </si>
  <si>
    <t>540232</t>
  </si>
  <si>
    <t>540233</t>
  </si>
  <si>
    <t>540234</t>
  </si>
  <si>
    <t>540239</t>
  </si>
  <si>
    <t>540241</t>
  </si>
  <si>
    <t>540242</t>
  </si>
  <si>
    <t>540243</t>
  </si>
  <si>
    <t>540244</t>
  </si>
  <si>
    <t>540245</t>
  </si>
  <si>
    <t>540246</t>
  </si>
  <si>
    <t>540247</t>
  </si>
  <si>
    <t>540248</t>
  </si>
  <si>
    <t>540249</t>
  </si>
  <si>
    <t>540251</t>
  </si>
  <si>
    <t>540252</t>
  </si>
  <si>
    <t>540259</t>
  </si>
  <si>
    <t>540261</t>
  </si>
  <si>
    <t>540262</t>
  </si>
  <si>
    <t>540269</t>
  </si>
  <si>
    <t>5402S6</t>
  </si>
  <si>
    <t>5402S9</t>
  </si>
  <si>
    <t>540310</t>
  </si>
  <si>
    <t>540320</t>
  </si>
  <si>
    <t>540331</t>
  </si>
  <si>
    <t>540332</t>
  </si>
  <si>
    <t>540333</t>
  </si>
  <si>
    <t>540339</t>
  </si>
  <si>
    <t>540341</t>
  </si>
  <si>
    <t>540342</t>
  </si>
  <si>
    <t>540349</t>
  </si>
  <si>
    <t>5403S9</t>
  </si>
  <si>
    <t>540410</t>
  </si>
  <si>
    <t>540411</t>
  </si>
  <si>
    <t>540412</t>
  </si>
  <si>
    <t>540419</t>
  </si>
  <si>
    <t>540490</t>
  </si>
  <si>
    <t>540500</t>
  </si>
  <si>
    <t>540600</t>
  </si>
  <si>
    <t>540610</t>
  </si>
  <si>
    <t>540620</t>
  </si>
  <si>
    <t>540710</t>
  </si>
  <si>
    <t>540720</t>
  </si>
  <si>
    <t>540730</t>
  </si>
  <si>
    <t>540741</t>
  </si>
  <si>
    <t>540742</t>
  </si>
  <si>
    <t>540743</t>
  </si>
  <si>
    <t>540744</t>
  </si>
  <si>
    <t>540751</t>
  </si>
  <si>
    <t>540752</t>
  </si>
  <si>
    <t>540753</t>
  </si>
  <si>
    <t>540754</t>
  </si>
  <si>
    <t>540760</t>
  </si>
  <si>
    <t>540761</t>
  </si>
  <si>
    <t>540769</t>
  </si>
  <si>
    <t>540771</t>
  </si>
  <si>
    <t>540772</t>
  </si>
  <si>
    <t>540773</t>
  </si>
  <si>
    <t>540774</t>
  </si>
  <si>
    <t>540781</t>
  </si>
  <si>
    <t>540782</t>
  </si>
  <si>
    <t>540783</t>
  </si>
  <si>
    <t>540784</t>
  </si>
  <si>
    <t>540791</t>
  </si>
  <si>
    <t>540792</t>
  </si>
  <si>
    <t>540793</t>
  </si>
  <si>
    <t>540794</t>
  </si>
  <si>
    <t>540810</t>
  </si>
  <si>
    <t>540821</t>
  </si>
  <si>
    <t>540822</t>
  </si>
  <si>
    <t>540823</t>
  </si>
  <si>
    <t>540824</t>
  </si>
  <si>
    <t>540831</t>
  </si>
  <si>
    <t>540832</t>
  </si>
  <si>
    <t>540833</t>
  </si>
  <si>
    <t>540834</t>
  </si>
  <si>
    <t>Fabrics</t>
  </si>
  <si>
    <t>FibreProduction</t>
  </si>
  <si>
    <t>TextileManufacturing</t>
  </si>
  <si>
    <t>550110</t>
  </si>
  <si>
    <t>550120</t>
  </si>
  <si>
    <t>550130</t>
  </si>
  <si>
    <t>550140</t>
  </si>
  <si>
    <t>550190</t>
  </si>
  <si>
    <t>5501S2</t>
  </si>
  <si>
    <t>5501S9</t>
  </si>
  <si>
    <t>550200</t>
  </si>
  <si>
    <t>5502S9</t>
  </si>
  <si>
    <t>550310</t>
  </si>
  <si>
    <t>550311</t>
  </si>
  <si>
    <t>550319</t>
  </si>
  <si>
    <t>550320</t>
  </si>
  <si>
    <t>550330</t>
  </si>
  <si>
    <t>550340</t>
  </si>
  <si>
    <t>550390</t>
  </si>
  <si>
    <t>5503S2</t>
  </si>
  <si>
    <t>5503S9</t>
  </si>
  <si>
    <t>550410</t>
  </si>
  <si>
    <t>550490</t>
  </si>
  <si>
    <t>5504S2</t>
  </si>
  <si>
    <t>5504S9</t>
  </si>
  <si>
    <t>550510</t>
  </si>
  <si>
    <t>550520</t>
  </si>
  <si>
    <t>5505S2</t>
  </si>
  <si>
    <t>550610</t>
  </si>
  <si>
    <t>550620</t>
  </si>
  <si>
    <t>550630</t>
  </si>
  <si>
    <t>550690</t>
  </si>
  <si>
    <t>5506S9</t>
  </si>
  <si>
    <t>550700</t>
  </si>
  <si>
    <t>5507S9</t>
  </si>
  <si>
    <t>550810</t>
  </si>
  <si>
    <t>550820</t>
  </si>
  <si>
    <t>550911</t>
  </si>
  <si>
    <t>550912</t>
  </si>
  <si>
    <t>550921</t>
  </si>
  <si>
    <t>550922</t>
  </si>
  <si>
    <t>550931</t>
  </si>
  <si>
    <t>550932</t>
  </si>
  <si>
    <t>550941</t>
  </si>
  <si>
    <t>550942</t>
  </si>
  <si>
    <t>550951</t>
  </si>
  <si>
    <t>550952</t>
  </si>
  <si>
    <t>550953</t>
  </si>
  <si>
    <t>550959</t>
  </si>
  <si>
    <t>550961</t>
  </si>
  <si>
    <t>550962</t>
  </si>
  <si>
    <t>550969</t>
  </si>
  <si>
    <t>550991</t>
  </si>
  <si>
    <t>550992</t>
  </si>
  <si>
    <t>550999</t>
  </si>
  <si>
    <t>551011</t>
  </si>
  <si>
    <t>551012</t>
  </si>
  <si>
    <t>551020</t>
  </si>
  <si>
    <t>551030</t>
  </si>
  <si>
    <t>551090</t>
  </si>
  <si>
    <t>551110</t>
  </si>
  <si>
    <t>551120</t>
  </si>
  <si>
    <t>551130</t>
  </si>
  <si>
    <t>551211</t>
  </si>
  <si>
    <t>551219</t>
  </si>
  <si>
    <t>551221</t>
  </si>
  <si>
    <t>551229</t>
  </si>
  <si>
    <t>551291</t>
  </si>
  <si>
    <t>551299</t>
  </si>
  <si>
    <t>551311</t>
  </si>
  <si>
    <t>551312</t>
  </si>
  <si>
    <t>551313</t>
  </si>
  <si>
    <t>551319</t>
  </si>
  <si>
    <t>551321</t>
  </si>
  <si>
    <t>551322</t>
  </si>
  <si>
    <t>551323</t>
  </si>
  <si>
    <t>551329</t>
  </si>
  <si>
    <t>551331</t>
  </si>
  <si>
    <t>551332</t>
  </si>
  <si>
    <t>551333</t>
  </si>
  <si>
    <t>551339</t>
  </si>
  <si>
    <t>551341</t>
  </si>
  <si>
    <t>551342</t>
  </si>
  <si>
    <t>551343</t>
  </si>
  <si>
    <t>551349</t>
  </si>
  <si>
    <t>551411</t>
  </si>
  <si>
    <t>551412</t>
  </si>
  <si>
    <t>551413</t>
  </si>
  <si>
    <t>551419</t>
  </si>
  <si>
    <t>551421</t>
  </si>
  <si>
    <t>551422</t>
  </si>
  <si>
    <t>551423</t>
  </si>
  <si>
    <t>551429</t>
  </si>
  <si>
    <t>551430</t>
  </si>
  <si>
    <t>551431</t>
  </si>
  <si>
    <t>551432</t>
  </si>
  <si>
    <t>551433</t>
  </si>
  <si>
    <t>551439</t>
  </si>
  <si>
    <t>551441</t>
  </si>
  <si>
    <t>551442</t>
  </si>
  <si>
    <t>551443</t>
  </si>
  <si>
    <t>551449</t>
  </si>
  <si>
    <t>551511</t>
  </si>
  <si>
    <t>551512</t>
  </si>
  <si>
    <t>551513</t>
  </si>
  <si>
    <t>551519</t>
  </si>
  <si>
    <t>551521</t>
  </si>
  <si>
    <t>551522</t>
  </si>
  <si>
    <t>551529</t>
  </si>
  <si>
    <t>551591</t>
  </si>
  <si>
    <t>551592</t>
  </si>
  <si>
    <t>551599</t>
  </si>
  <si>
    <t>551611</t>
  </si>
  <si>
    <t>551612</t>
  </si>
  <si>
    <t>551613</t>
  </si>
  <si>
    <t>551614</t>
  </si>
  <si>
    <t>551621</t>
  </si>
  <si>
    <t>551622</t>
  </si>
  <si>
    <t>551623</t>
  </si>
  <si>
    <t>551624</t>
  </si>
  <si>
    <t>551631</t>
  </si>
  <si>
    <t>551632</t>
  </si>
  <si>
    <t>551633</t>
  </si>
  <si>
    <t>551634</t>
  </si>
  <si>
    <t>551641</t>
  </si>
  <si>
    <t>551642</t>
  </si>
  <si>
    <t>551643</t>
  </si>
  <si>
    <t>551644</t>
  </si>
  <si>
    <t>551691</t>
  </si>
  <si>
    <t>551692</t>
  </si>
  <si>
    <t>551693</t>
  </si>
  <si>
    <t>551694</t>
  </si>
  <si>
    <t>580110</t>
  </si>
  <si>
    <t>580121</t>
  </si>
  <si>
    <t>580122</t>
  </si>
  <si>
    <t>580123</t>
  </si>
  <si>
    <t>580124</t>
  </si>
  <si>
    <t>580125</t>
  </si>
  <si>
    <t>580126</t>
  </si>
  <si>
    <t>580131</t>
  </si>
  <si>
    <t>580132</t>
  </si>
  <si>
    <t>580133</t>
  </si>
  <si>
    <t>580134</t>
  </si>
  <si>
    <t>580135</t>
  </si>
  <si>
    <t>580136</t>
  </si>
  <si>
    <t>580190</t>
  </si>
  <si>
    <t>580211</t>
  </si>
  <si>
    <t>580219</t>
  </si>
  <si>
    <t>580220</t>
  </si>
  <si>
    <t>580230</t>
  </si>
  <si>
    <t>580300</t>
  </si>
  <si>
    <t>580310</t>
  </si>
  <si>
    <t>580390</t>
  </si>
  <si>
    <t>580410</t>
  </si>
  <si>
    <t>580421</t>
  </si>
  <si>
    <t>580429</t>
  </si>
  <si>
    <t>580430</t>
  </si>
  <si>
    <t>580500</t>
  </si>
  <si>
    <t>580610</t>
  </si>
  <si>
    <t>580620</t>
  </si>
  <si>
    <t>580631</t>
  </si>
  <si>
    <t>580632</t>
  </si>
  <si>
    <t>580639</t>
  </si>
  <si>
    <t>580640</t>
  </si>
  <si>
    <t>580710</t>
  </si>
  <si>
    <t>580790</t>
  </si>
  <si>
    <t>580810</t>
  </si>
  <si>
    <t>580890</t>
  </si>
  <si>
    <t>580900</t>
  </si>
  <si>
    <t>581010</t>
  </si>
  <si>
    <t>581091</t>
  </si>
  <si>
    <t>581092</t>
  </si>
  <si>
    <t>581099</t>
  </si>
  <si>
    <t>581100</t>
  </si>
  <si>
    <t>600110</t>
  </si>
  <si>
    <t>600121</t>
  </si>
  <si>
    <t>600122</t>
  </si>
  <si>
    <t>600129</t>
  </si>
  <si>
    <t>600191</t>
  </si>
  <si>
    <t>600192</t>
  </si>
  <si>
    <t>600199</t>
  </si>
  <si>
    <t>600210</t>
  </si>
  <si>
    <t>600220</t>
  </si>
  <si>
    <t>600230</t>
  </si>
  <si>
    <t>600240</t>
  </si>
  <si>
    <t>600241</t>
  </si>
  <si>
    <t>600242</t>
  </si>
  <si>
    <t>600243</t>
  </si>
  <si>
    <t>600249</t>
  </si>
  <si>
    <t>600290</t>
  </si>
  <si>
    <t>600291</t>
  </si>
  <si>
    <t>600292</t>
  </si>
  <si>
    <t>600293</t>
  </si>
  <si>
    <t>600299</t>
  </si>
  <si>
    <t>600310</t>
  </si>
  <si>
    <t>600320</t>
  </si>
  <si>
    <t>600330</t>
  </si>
  <si>
    <t>600340</t>
  </si>
  <si>
    <t>600390</t>
  </si>
  <si>
    <t>600410</t>
  </si>
  <si>
    <t>600490</t>
  </si>
  <si>
    <t>600510</t>
  </si>
  <si>
    <t>600521</t>
  </si>
  <si>
    <t>600522</t>
  </si>
  <si>
    <t>600523</t>
  </si>
  <si>
    <t>600524</t>
  </si>
  <si>
    <t>600541</t>
  </si>
  <si>
    <t>600542</t>
  </si>
  <si>
    <t>600543</t>
  </si>
  <si>
    <t>600544</t>
  </si>
  <si>
    <t>600590</t>
  </si>
  <si>
    <t>600610</t>
  </si>
  <si>
    <t>600621</t>
  </si>
  <si>
    <t>600622</t>
  </si>
  <si>
    <t>600623</t>
  </si>
  <si>
    <t>600624</t>
  </si>
  <si>
    <t>600631</t>
  </si>
  <si>
    <t>600632</t>
  </si>
  <si>
    <t>600633</t>
  </si>
  <si>
    <t>600634</t>
  </si>
  <si>
    <t>600641</t>
  </si>
  <si>
    <t>600642</t>
  </si>
  <si>
    <t>600643</t>
  </si>
  <si>
    <t>600644</t>
  </si>
  <si>
    <t>600690</t>
  </si>
  <si>
    <t>Source</t>
  </si>
  <si>
    <t>Yarns and fabrics</t>
  </si>
  <si>
    <t>57</t>
  </si>
  <si>
    <t>61</t>
  </si>
  <si>
    <t>62</t>
  </si>
  <si>
    <t>64</t>
  </si>
  <si>
    <t>85</t>
  </si>
  <si>
    <t>9405</t>
  </si>
  <si>
    <t>9504</t>
  </si>
  <si>
    <t>EEE</t>
  </si>
  <si>
    <t>6301</t>
  </si>
  <si>
    <t>6302</t>
  </si>
  <si>
    <t>6303</t>
  </si>
  <si>
    <t>6304</t>
  </si>
  <si>
    <t>Household textiles</t>
  </si>
  <si>
    <t>Clothing</t>
  </si>
  <si>
    <t>56</t>
  </si>
  <si>
    <t>59</t>
  </si>
  <si>
    <t>6305</t>
  </si>
  <si>
    <t>6306</t>
  </si>
  <si>
    <t>Technical textiles</t>
  </si>
  <si>
    <t>TechnicalTextiles</t>
  </si>
  <si>
    <t>Apparel</t>
  </si>
  <si>
    <t>HouseholdTextiles</t>
  </si>
  <si>
    <t>Transport</t>
  </si>
  <si>
    <t>Plastic in primary forms</t>
  </si>
  <si>
    <t>As described in the code description</t>
  </si>
  <si>
    <t>Private com. A. Sevenster</t>
  </si>
  <si>
    <t xml:space="preserve"> </t>
  </si>
  <si>
    <t>APME, Plastics: A Material of Choice in Building and Construction - Plastics Consumption and Recovery in Western</t>
  </si>
  <si>
    <t>APME, Plastics: A Material of Choice in Building and Construction - Plastics Consumption and Recovery in Western Europe 1995, 1995</t>
  </si>
  <si>
    <t>Applied Market Information Ltd., AMI’s 2015 EUROPEAN PLASTICS INDUSTRY REPORT, 2015; Figure 18.2 + Figure 16.2</t>
  </si>
  <si>
    <t>Applied Market Information Ltd., AMI’s 2015 EUROPEAN PLASTICS INDUSTRY REPORT, 2015; Figure 18.2 + Figure 16.3</t>
  </si>
  <si>
    <t>Applied Market Information Ltd., AMI’s 2015 EUROPEAN PLASTICS INDUSTRY REPORT, 2015; Figure 18.2 + Figure 16.4</t>
  </si>
  <si>
    <t>Applied Market Information Ltd., AMI’s 2015 EUROPEAN PLASTICS INDUSTRY REPORT, 2015 ; Figure 16.2</t>
  </si>
  <si>
    <t>McComb, Gordon, ‘Plastics in Everyday Household Articles’, Robot Builder’s Bonanza, 4th Edition - Application Notes &amp; Bonus Projects, 2017 &lt;http://www.robotoid.com/appnotes/construction-plastics-in-household-items.html&gt; [accessed 8 August 2017] ratios between frequency of mention</t>
  </si>
  <si>
    <t>ratios between frequency of mentioning ; McComb, Gordon, ‘Plastics in Everyday Household Articles’, Robot Builder’s Bonanza, 4th Edition - Application Notes &amp; Bonus Projects, 2017 &lt;http://www.robotoid.com/appnotes/construction-plastics-in-household-items.html&gt; [accessed 8 August 2017]</t>
  </si>
  <si>
    <t>Simon, Claus-jürgen, Carolina Hupfer, and PlasticsEurope, Business Data and Charts 2015/2016: Plastics Europe Market Research Group, 2016</t>
  </si>
  <si>
    <t>Delgado, Clara, Leire Barruetabeña, and Oscar Salas, Assessment of the Environmental Advantages and Drawbacks of Existing and Emerging Polymers Recovery Processes - Annexes to Final Report, 2007 &lt;http://dx.doi.org/10.2791/46661&gt; ; Figure 4</t>
  </si>
  <si>
    <t>Applied Market Information Ltd., AMI’s 2015 EUROPEAN PLASTICS INDUSTRY REPORT, 2015 ; Figure 19.2</t>
  </si>
  <si>
    <t>Delgado, Clara, Leire Barruetabeña, and Oscar Salas, Assessment of the Environmental Advantages and Drawbacks of Existing and Emerging Polymers Recovery Processes - Annexes to Final Report, 2007 &lt;http://dx.doi.org/10.2791/46661&gt; ; Table 1</t>
  </si>
  <si>
    <t>Applied Market Information Ltd., AMI’s 2015 EUROPEAN PLASTICS INDUSTRY REPORT, 2015 ; Figure 19.3</t>
  </si>
  <si>
    <t>Applied Market Information Ltd., AMI’s 2015 EUROPEAN PLASTICS INDUSTRY REPORT, 2015 ; Figure 19.4</t>
  </si>
  <si>
    <t>Van Houte, Frédéric, ‘Polyester Fibres in Europe: Developments and Trends’, in 9th China International Polyester and Intermediates Forum (European Man-made Fibres Association, 2012), pp. 1–28</t>
  </si>
  <si>
    <t>assumption</t>
  </si>
  <si>
    <t>FRACTION OF PLASTICS: Buekens, A.; Yang, J. Recycling of WEEE Plastics: A Review. J. Mater. Cycles Waste Manag. 2014, 16 (3), 415–434 ; SHARE OF POLYMERS: Simon, C.; Hupfer, C.; PlasticsEurope. Business Data and Charts 2015/2016: Plastics Europe Market Research Group; 2016; FRACTION OF ADDITIVES: Groß, R.; Bunke, D.; Gensche, C.-O.; Zangl, S.; Manhart, A. Study on Hazardous Substances in Electrical and Electronic Equipment, Not Regulated by the RoHS Directive. 2008, 49 (070307), 273</t>
  </si>
  <si>
    <t>Adrien Beton and others, Environmental Improvement Potential of Textiles (IMPRO Textiles), JRC Scientific and Technical Reports, 2014 &lt;http://dx.doi.org/10.2791/52624&gt;.</t>
  </si>
  <si>
    <t>Caroline Bartlett, Ian McGill and Peter Willis, Textiles Flow and Market Development Opportunities in the UK, 2013 &lt;http://www.wrap.org.uk/node/12170/download/aa2a4cbc1cebe9fcfbcc345d8a7a76ce%5Cnhttp://www.wrap.org.uk/system/files/private/Textile Flows and Market Development Opportunities Updated June 2013v2.pdf&gt;.</t>
  </si>
  <si>
    <t>Beton, A.; Dias, D.; Farrant, L.; Gibon, T.; Le Guern, Y.; Desaxce, M.; Perwuelzz, A.; Cordella, M.; Dodd, N. Environmental Improvement Potential of Textiles (IMPRO Textiles); 2014; http://publications.jrc.ec.europa.eu/repository/bitstream/JRC85895/impro textiles_final report edited_pubsy web.pdf</t>
  </si>
  <si>
    <r>
      <t xml:space="preserve">Grebe, J. Technical Textiles - Prospects and Challenges; 2015 ; </t>
    </r>
    <r>
      <rPr>
        <b/>
        <sz val="10"/>
        <color theme="1"/>
        <rFont val="Segoe UI"/>
        <family val="2"/>
      </rPr>
      <t>David Rigby Associates (DRA). Mixed Outlook for Synthetic Polymers in Technical Textile Markets. Glob. Fibers Feed. Rep. 2003, No. 018, 10–13</t>
    </r>
  </si>
  <si>
    <r>
      <t xml:space="preserve">Grebe, J. Technical Textiles - Prospects and Challenges; 2015 ; </t>
    </r>
    <r>
      <rPr>
        <b/>
        <sz val="10"/>
        <color theme="1"/>
        <rFont val="Segoe UI"/>
        <family val="2"/>
      </rPr>
      <t>David Rigby Associates (DRA). Mixed Outlook for Synthetic Polymers in Technical Textile Markets. Glob. Fibers Feed. Rep. 2003, No. 018, 10–14</t>
    </r>
    <r>
      <rPr>
        <sz val="10"/>
        <color theme="1"/>
        <rFont val="Segoe UI"/>
        <family val="2"/>
      </rPr>
      <t/>
    </r>
  </si>
  <si>
    <r>
      <t xml:space="preserve">Grebe, J. Technical Textiles - Prospects and Challenges; 2015 ; </t>
    </r>
    <r>
      <rPr>
        <b/>
        <sz val="10"/>
        <color theme="1"/>
        <rFont val="Segoe UI"/>
        <family val="2"/>
      </rPr>
      <t>David Rigby Associates (DRA). Mixed Outlook for Synthetic Polymers in Technical Textile Markets. Glob. Fibers Feed. Rep. 2003, No. 018, 10–15</t>
    </r>
    <r>
      <rPr>
        <sz val="10"/>
        <color theme="1"/>
        <rFont val="Segoe UI"/>
        <family val="2"/>
      </rPr>
      <t/>
    </r>
  </si>
  <si>
    <r>
      <t xml:space="preserve">Grebe, J. Technical Textiles - Prospects and Challenges; 2015 ; </t>
    </r>
    <r>
      <rPr>
        <b/>
        <sz val="10"/>
        <color theme="1"/>
        <rFont val="Segoe UI"/>
        <family val="2"/>
      </rPr>
      <t>David Rigby Associates (DRA). Mixed Outlook for Synthetic Polymers in Technical Textile Markets. Glob. Fibers Feed. Rep. 2003, No. 018, 10–16</t>
    </r>
    <r>
      <rPr>
        <sz val="10"/>
        <color theme="1"/>
        <rFont val="Segoe UI"/>
        <family val="2"/>
      </rPr>
      <t/>
    </r>
  </si>
  <si>
    <t>APME, Plastics: A Material of Choice in Building and Construction - Plastics Consumption and Recovery in Western Europe 1995, 1995 (For windows)</t>
  </si>
  <si>
    <t>Waste of fibres - not considered</t>
  </si>
  <si>
    <t>Van Houte, Frédéric, ‘Polyester Fibres in Europe: Developments and Trends’, in 9th China International Polyester and Intermediates Forum (European Man-made Fibres Association, 2012), pp. 1–28 --- AND --- European Man-made Fibres Asociation (CIRFS), ‘About Man-Made Fibres’, 2017, 1–2 &lt;http://www.cirfs.org/ManmadeFibres/AboutManmadeFibres.aspx&gt; [accessed 24 August 2017]</t>
  </si>
  <si>
    <t>Assuming 50% of the mass are coatings or other materials for impregnation or covering</t>
  </si>
  <si>
    <t>First estimate</t>
  </si>
  <si>
    <t>Second estimate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</si>
  <si>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</si>
  <si>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</si>
  <si>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</si>
  <si>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</si>
  <si>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</si>
  <si>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</si>
  <si>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</si>
  <si>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</si>
  <si>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</si>
  <si>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</si>
  <si>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</si>
  <si>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</si>
  <si>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</si>
  <si>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</si>
  <si>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</si>
  <si>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</si>
  <si>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</si>
  <si>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</si>
  <si>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</si>
  <si>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</si>
  <si>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</si>
  <si>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</si>
  <si>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</si>
  <si>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</si>
  <si>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</si>
  <si>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</si>
  <si>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</si>
  <si>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</si>
  <si>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</si>
  <si>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</si>
  <si>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</si>
  <si>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</si>
  <si>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4417</t>
  </si>
  <si>
    <t>4418</t>
  </si>
  <si>
    <t>4419</t>
  </si>
  <si>
    <t>48</t>
  </si>
  <si>
    <t>49</t>
  </si>
  <si>
    <t>60</t>
  </si>
  <si>
    <t>63</t>
  </si>
  <si>
    <t>65</t>
  </si>
  <si>
    <t>66</t>
  </si>
  <si>
    <t>67</t>
  </si>
  <si>
    <t>69</t>
  </si>
  <si>
    <t>70</t>
  </si>
  <si>
    <t>82</t>
  </si>
  <si>
    <t>91</t>
  </si>
  <si>
    <t>94</t>
  </si>
  <si>
    <t>95</t>
  </si>
  <si>
    <t>APME, Plastics: A Material of Choice in Building and Construction - Plastics Consumption and Recovery in Western Europe 1995, 1996</t>
  </si>
  <si>
    <t>APME, Plastics: A Material of Choice in Building and Construction - Plastics Consumption and Recovery in Western Europe 1995, 1997</t>
  </si>
  <si>
    <t>APME, Plastics: A Material of Choice in Building and Construction - Plastics Consumption and Recovery in Western Europe 1995, 1998</t>
  </si>
  <si>
    <t>APME, Plastics: A Material of Choice in Building and Construction - Plastics Consumption and Recovery in Western Europe 1995, 1999</t>
  </si>
  <si>
    <t>Van Houte, Frédéric, ‘Polyester Fibres in Europe: Developments and Trends’, in 9th China International Polyester and Intermediates Forum (European Man-made Fibres Association, 2012), pp. 1–29</t>
  </si>
  <si>
    <t>Van Houte, Frédéric, ‘Polyester Fibres in Europe: Developments and Trends’, in 9th China International Polyester and Intermediates Forum (European Man-made Fibres Association, 2012), pp. 1–30</t>
  </si>
  <si>
    <t>Van Houte, Frédéric, ‘Polyester Fibres in Europe: Developments and Trends’, in 9th China International Polyester and Intermediates Forum (European Man-made Fibres Association, 2012), pp. 1–31</t>
  </si>
  <si>
    <t>Van Houte, Frédéric, ‘Polyester Fibres in Europe: Developments and Trends’, in 9th China International Polyester and Intermediates Forum (European Man-made Fibres Association, 2012), pp. 1–32</t>
  </si>
  <si>
    <t>Van Houte, Frédéric, ‘Polyester Fibres in Europe: Developments and Trends’, in 9th China International Polyester and Intermediates Forum (European Man-made Fibres Association, 2012), pp. 1–33</t>
  </si>
  <si>
    <t>Van Houte, Frédéric, ‘Polyester Fibres in Europe: Developments and Trends’, in 9th China International Polyester and Intermediates Forum (European Man-made Fibres Association, 2012), pp. 1–34</t>
  </si>
  <si>
    <t>Van Houte, Frédéric, ‘Polyester Fibres in Europe: Developments and Trends’, in 9th China International Polyester and Intermediates Forum (European Man-made Fibres Association, 2012), pp. 1–35</t>
  </si>
  <si>
    <t>Van Houte, Frédéric, ‘Polyester Fibres in Europe: Developments and Trends’, in 9th China International Polyester and Intermediates Forum (European Man-made Fibres Association, 2012), pp. 1–36</t>
  </si>
  <si>
    <t>Van Houte, Frédéric, ‘Polyester Fibres in Europe: Developments and Trends’, in 9th China International Polyester and Intermediates Forum (European Man-made Fibres Association, 2012), pp. 1–37</t>
  </si>
  <si>
    <t>Van Houte, Frédéric, ‘Polyester Fibres in Europe: Developments and Trends’, in 9th China International Polyester and Intermediates Forum (European Man-made Fibres Association, 2012), pp. 1–38</t>
  </si>
  <si>
    <t>Van Houte, Frédéric, ‘Polyester Fibres in Europe: Developments and Trends’, in 9th China International Polyester and Intermediates Forum (European Man-made Fibres Association, 2012), pp. 1–39</t>
  </si>
  <si>
    <t>assuming 50% of the mass is non-synthetic</t>
  </si>
  <si>
    <t>Assuming 10% of mass are other synthetic fibres</t>
  </si>
  <si>
    <t>390761</t>
  </si>
  <si>
    <t>390769</t>
  </si>
  <si>
    <t>600536</t>
  </si>
  <si>
    <t>600537</t>
  </si>
  <si>
    <t>600538</t>
  </si>
  <si>
    <t>600539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</si>
</sst>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1" xfId="0" applyNumberFormat="1" applyFont="1" applyFill="1" applyBorder="1"/>
    <xf numFmtId="2" fontId="0" fillId="0" borderId="0" xfId="0" applyNumberFormat="1" applyFont="1" applyFill="1" applyBorder="1"/>
    <xf numFmtId="2" fontId="0" fillId="0" borderId="2" xfId="0" applyNumberFormat="1" applyFon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2" fontId="0" fillId="0" borderId="9" xfId="0" applyNumberFormat="1" applyFont="1" applyFill="1" applyBorder="1"/>
    <xf numFmtId="2" fontId="0" fillId="0" borderId="10" xfId="0" applyNumberFormat="1" applyFont="1" applyFill="1" applyBorder="1"/>
    <xf numFmtId="2" fontId="0" fillId="0" borderId="11" xfId="0" applyNumberFormat="1" applyFont="1" applyFill="1" applyBorder="1"/>
    <xf numFmtId="2" fontId="0" fillId="0" borderId="6" xfId="0" applyNumberFormat="1" applyFont="1" applyFill="1" applyBorder="1"/>
    <xf numFmtId="2" fontId="0" fillId="0" borderId="7" xfId="0" applyNumberFormat="1" applyFont="1" applyFill="1" applyBorder="1"/>
    <xf numFmtId="2" fontId="0" fillId="0" borderId="8" xfId="0" applyNumberFormat="1" applyFont="1" applyFill="1" applyBorder="1"/>
    <xf numFmtId="2" fontId="0" fillId="0" borderId="6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1" xfId="0" applyNumberFormat="1" applyFont="1" applyBorder="1"/>
    <xf numFmtId="2" fontId="0" fillId="0" borderId="0" xfId="0" applyNumberFormat="1" applyFont="1" applyBorder="1"/>
    <xf numFmtId="2" fontId="0" fillId="0" borderId="2" xfId="0" applyNumberFormat="1" applyFont="1" applyBorder="1"/>
    <xf numFmtId="2" fontId="0" fillId="0" borderId="9" xfId="0" applyNumberFormat="1" applyFon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7" xfId="0" applyNumberFormat="1" applyFont="1" applyBorder="1"/>
    <xf numFmtId="2" fontId="0" fillId="0" borderId="8" xfId="0" applyNumberFormat="1" applyFont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49" fontId="0" fillId="0" borderId="0" xfId="0" applyNumberFormat="1" applyFont="1"/>
    <xf numFmtId="2" fontId="3" fillId="0" borderId="1" xfId="0" applyNumberFormat="1" applyFont="1" applyBorder="1"/>
    <xf numFmtId="2" fontId="3" fillId="0" borderId="0" xfId="0" applyNumberFormat="1" applyFont="1" applyBorder="1"/>
    <xf numFmtId="2" fontId="3" fillId="0" borderId="2" xfId="0" applyNumberFormat="1" applyFont="1" applyBorder="1"/>
    <xf numFmtId="0" fontId="0" fillId="0" borderId="0" xfId="0" applyFill="1" applyBorder="1"/>
    <xf numFmtId="0" fontId="0" fillId="0" borderId="4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1" xfId="0" applyNumberForma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6" xfId="0" applyBorder="1"/>
    <xf numFmtId="0" fontId="0" fillId="0" borderId="9" xfId="0" applyBorder="1"/>
    <xf numFmtId="2" fontId="0" fillId="0" borderId="0" xfId="0" applyNumberFormat="1" applyBorder="1"/>
    <xf numFmtId="2" fontId="0" fillId="0" borderId="1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7" xfId="0" applyNumberFormat="1" applyFont="1" applyBorder="1"/>
    <xf numFmtId="164" fontId="0" fillId="0" borderId="0" xfId="0" applyNumberFormat="1" applyFont="1" applyBorder="1"/>
    <xf numFmtId="164" fontId="0" fillId="0" borderId="10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0" fillId="2" borderId="0" xfId="0" applyNumberFormat="1" applyFont="1" applyFill="1"/>
    <xf numFmtId="0" fontId="0" fillId="2" borderId="0" xfId="0" applyFill="1"/>
    <xf numFmtId="0" fontId="0" fillId="2" borderId="1" xfId="0" applyFill="1" applyBorder="1"/>
    <xf numFmtId="0" fontId="0" fillId="2" borderId="0" xfId="0" quotePrefix="1" applyFill="1" applyBorder="1"/>
  </cellXfs>
  <cellStyles count="1"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02"/>
  <sheetViews>
    <sheetView tabSelected="1" zoomScale="115" zoomScaleNormal="115" workbookViewId="0">
      <pane xSplit="4" ySplit="2" topLeftCell="H143" activePane="bottomRight" state="frozen"/>
      <selection pane="topRight" activeCell="E1" sqref="E1"/>
      <selection pane="bottomLeft" activeCell="A3" sqref="A3"/>
      <selection pane="bottomRight" activeCell="B165" sqref="B165"/>
    </sheetView>
  </sheetViews>
  <sheetFormatPr defaultRowHeight="14.25" x14ac:dyDescent="0.25"/>
  <cols>
    <col min="1" max="1" width="9.140625" style="1"/>
    <col min="3" max="3" width="10.5703125" customWidth="1"/>
    <col min="4" max="4" width="14.85546875" customWidth="1"/>
    <col min="5" max="5" width="4.7109375" style="20" customWidth="1"/>
    <col min="6" max="10" width="4.7109375" style="18" customWidth="1"/>
    <col min="11" max="11" width="4.7109375" style="19" customWidth="1"/>
    <col min="12" max="12" width="4.7109375" style="12" customWidth="1"/>
    <col min="13" max="17" width="4.7109375" style="13" customWidth="1"/>
    <col min="18" max="18" width="4.7109375" style="14" customWidth="1"/>
    <col min="19" max="19" width="4.7109375" style="12" customWidth="1"/>
    <col min="20" max="20" width="4.7109375" style="18" customWidth="1"/>
    <col min="21" max="21" width="4.7109375" style="19" customWidth="1"/>
    <col min="22" max="22" width="4.7109375" style="20" customWidth="1"/>
    <col min="23" max="23" width="4.7109375" style="18" customWidth="1"/>
    <col min="24" max="24" width="4.7109375" style="19" customWidth="1"/>
    <col min="25" max="25" width="4.7109375" style="20" customWidth="1"/>
    <col min="26" max="30" width="4.7109375" style="18" customWidth="1"/>
    <col min="31" max="31" width="4.7109375" style="19" customWidth="1"/>
    <col min="32" max="32" width="4.7109375" style="20" customWidth="1"/>
    <col min="33" max="37" width="4.7109375" style="18" customWidth="1"/>
    <col min="38" max="38" width="4.7109375" style="19" customWidth="1"/>
    <col min="39" max="39" width="4.7109375" style="20" customWidth="1"/>
    <col min="40" max="44" width="4.7109375" style="18" customWidth="1"/>
    <col min="45" max="45" width="4.7109375" style="19" customWidth="1"/>
    <col min="46" max="46" width="4.7109375" style="20" customWidth="1"/>
    <col min="47" max="51" width="4.7109375" style="18" customWidth="1"/>
    <col min="52" max="52" width="4.7109375" style="19" customWidth="1"/>
  </cols>
  <sheetData>
    <row r="1" spans="1:52" s="1" customFormat="1" x14ac:dyDescent="0.25">
      <c r="E1" s="85" t="s">
        <v>410</v>
      </c>
      <c r="F1" s="86"/>
      <c r="G1" s="86"/>
      <c r="H1" s="86"/>
      <c r="I1" s="86"/>
      <c r="J1" s="86"/>
      <c r="K1" s="87"/>
      <c r="L1" s="85" t="s">
        <v>78</v>
      </c>
      <c r="M1" s="86"/>
      <c r="N1" s="86"/>
      <c r="O1" s="86"/>
      <c r="P1" s="86"/>
      <c r="Q1" s="86"/>
      <c r="R1" s="87"/>
      <c r="S1" s="85" t="s">
        <v>162</v>
      </c>
      <c r="T1" s="86"/>
      <c r="U1" s="87"/>
      <c r="V1" s="85" t="s">
        <v>163</v>
      </c>
      <c r="W1" s="86"/>
      <c r="X1" s="87"/>
      <c r="Y1" s="85" t="s">
        <v>395</v>
      </c>
      <c r="Z1" s="86"/>
      <c r="AA1" s="86"/>
      <c r="AB1" s="86"/>
      <c r="AC1" s="86"/>
      <c r="AD1" s="86"/>
      <c r="AE1" s="87"/>
      <c r="AF1" s="85" t="s">
        <v>408</v>
      </c>
      <c r="AG1" s="86"/>
      <c r="AH1" s="86"/>
      <c r="AI1" s="86"/>
      <c r="AJ1" s="86"/>
      <c r="AK1" s="86"/>
      <c r="AL1" s="87"/>
      <c r="AM1" s="85" t="s">
        <v>409</v>
      </c>
      <c r="AN1" s="86"/>
      <c r="AO1" s="86"/>
      <c r="AP1" s="86"/>
      <c r="AQ1" s="86"/>
      <c r="AR1" s="86"/>
      <c r="AS1" s="87"/>
      <c r="AT1" s="85" t="s">
        <v>407</v>
      </c>
      <c r="AU1" s="86"/>
      <c r="AV1" s="86"/>
      <c r="AW1" s="86"/>
      <c r="AX1" s="86"/>
      <c r="AY1" s="86"/>
      <c r="AZ1" s="87"/>
    </row>
    <row r="2" spans="1:52" s="1" customFormat="1" x14ac:dyDescent="0.25">
      <c r="A2" s="1" t="s">
        <v>76</v>
      </c>
      <c r="B2" s="1" t="s">
        <v>75</v>
      </c>
      <c r="C2" s="1" t="s">
        <v>73</v>
      </c>
      <c r="D2" s="1" t="s">
        <v>386</v>
      </c>
      <c r="E2" s="9" t="s">
        <v>66</v>
      </c>
      <c r="F2" s="10" t="s">
        <v>67</v>
      </c>
      <c r="G2" s="10" t="s">
        <v>68</v>
      </c>
      <c r="H2" s="10" t="s">
        <v>69</v>
      </c>
      <c r="I2" s="10" t="s">
        <v>70</v>
      </c>
      <c r="J2" s="10" t="s">
        <v>71</v>
      </c>
      <c r="K2" s="11" t="s">
        <v>72</v>
      </c>
      <c r="L2" s="9" t="s">
        <v>66</v>
      </c>
      <c r="M2" s="10" t="s">
        <v>67</v>
      </c>
      <c r="N2" s="10" t="s">
        <v>68</v>
      </c>
      <c r="O2" s="10" t="s">
        <v>69</v>
      </c>
      <c r="P2" s="10" t="s">
        <v>70</v>
      </c>
      <c r="Q2" s="10" t="s">
        <v>71</v>
      </c>
      <c r="R2" s="11" t="s">
        <v>72</v>
      </c>
      <c r="S2" s="15" t="s">
        <v>72</v>
      </c>
      <c r="T2" s="16" t="s">
        <v>68</v>
      </c>
      <c r="U2" s="17" t="s">
        <v>67</v>
      </c>
      <c r="V2" s="15" t="s">
        <v>72</v>
      </c>
      <c r="W2" s="16" t="s">
        <v>68</v>
      </c>
      <c r="X2" s="17" t="s">
        <v>67</v>
      </c>
      <c r="Y2" s="15" t="s">
        <v>66</v>
      </c>
      <c r="Z2" s="16" t="s">
        <v>67</v>
      </c>
      <c r="AA2" s="16" t="s">
        <v>68</v>
      </c>
      <c r="AB2" s="16" t="s">
        <v>69</v>
      </c>
      <c r="AC2" s="16" t="s">
        <v>70</v>
      </c>
      <c r="AD2" s="16" t="s">
        <v>71</v>
      </c>
      <c r="AE2" s="17" t="s">
        <v>72</v>
      </c>
      <c r="AF2" s="15" t="s">
        <v>66</v>
      </c>
      <c r="AG2" s="16" t="s">
        <v>67</v>
      </c>
      <c r="AH2" s="16" t="s">
        <v>68</v>
      </c>
      <c r="AI2" s="16" t="s">
        <v>69</v>
      </c>
      <c r="AJ2" s="16" t="s">
        <v>70</v>
      </c>
      <c r="AK2" s="16" t="s">
        <v>71</v>
      </c>
      <c r="AL2" s="17" t="s">
        <v>72</v>
      </c>
      <c r="AM2" s="15" t="s">
        <v>66</v>
      </c>
      <c r="AN2" s="16" t="s">
        <v>67</v>
      </c>
      <c r="AO2" s="16" t="s">
        <v>68</v>
      </c>
      <c r="AP2" s="16" t="s">
        <v>69</v>
      </c>
      <c r="AQ2" s="16" t="s">
        <v>70</v>
      </c>
      <c r="AR2" s="16" t="s">
        <v>71</v>
      </c>
      <c r="AS2" s="17" t="s">
        <v>72</v>
      </c>
      <c r="AT2" s="15" t="s">
        <v>66</v>
      </c>
      <c r="AU2" s="16" t="s">
        <v>67</v>
      </c>
      <c r="AV2" s="16" t="s">
        <v>68</v>
      </c>
      <c r="AW2" s="16" t="s">
        <v>69</v>
      </c>
      <c r="AX2" s="16" t="s">
        <v>70</v>
      </c>
      <c r="AY2" s="16" t="s">
        <v>71</v>
      </c>
      <c r="AZ2" s="17" t="s">
        <v>72</v>
      </c>
    </row>
    <row r="3" spans="1:52" s="2" customFormat="1" x14ac:dyDescent="0.25">
      <c r="A3" s="88" t="s">
        <v>411</v>
      </c>
      <c r="B3" s="44">
        <v>390110</v>
      </c>
      <c r="C3" s="2" t="s">
        <v>412</v>
      </c>
      <c r="D3" s="2" t="s">
        <v>414</v>
      </c>
      <c r="E3" s="33">
        <v>1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  <c r="L3" s="45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7">
        <v>0</v>
      </c>
      <c r="S3" s="33">
        <v>0</v>
      </c>
      <c r="T3" s="34">
        <v>0</v>
      </c>
      <c r="U3" s="35">
        <v>0</v>
      </c>
      <c r="V3" s="33">
        <v>0</v>
      </c>
      <c r="W3" s="34">
        <v>0</v>
      </c>
      <c r="X3" s="35">
        <v>0</v>
      </c>
      <c r="Y3" s="33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5">
        <v>0</v>
      </c>
      <c r="AF3" s="33">
        <v>0</v>
      </c>
      <c r="AG3" s="34">
        <v>0</v>
      </c>
      <c r="AH3" s="34">
        <v>0</v>
      </c>
      <c r="AI3" s="34">
        <v>0</v>
      </c>
      <c r="AJ3" s="34">
        <v>0</v>
      </c>
      <c r="AK3" s="34">
        <v>0</v>
      </c>
      <c r="AL3" s="35">
        <v>0</v>
      </c>
      <c r="AM3" s="33">
        <v>0</v>
      </c>
      <c r="AN3" s="34">
        <v>0</v>
      </c>
      <c r="AO3" s="34">
        <v>0</v>
      </c>
      <c r="AP3" s="34">
        <v>0</v>
      </c>
      <c r="AQ3" s="34">
        <v>0</v>
      </c>
      <c r="AR3" s="34">
        <v>0</v>
      </c>
      <c r="AS3" s="35">
        <v>0</v>
      </c>
      <c r="AT3" s="33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5">
        <v>0</v>
      </c>
    </row>
    <row r="4" spans="1:52" s="2" customFormat="1" x14ac:dyDescent="0.25">
      <c r="A4" s="88"/>
      <c r="B4" s="44">
        <v>390120</v>
      </c>
      <c r="C4" s="2" t="s">
        <v>412</v>
      </c>
      <c r="D4" s="2" t="s">
        <v>414</v>
      </c>
      <c r="E4" s="33">
        <v>0</v>
      </c>
      <c r="F4" s="34">
        <v>1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  <c r="L4" s="45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7">
        <v>0</v>
      </c>
      <c r="S4" s="33">
        <v>0</v>
      </c>
      <c r="T4" s="34">
        <v>0</v>
      </c>
      <c r="U4" s="35">
        <v>0</v>
      </c>
      <c r="V4" s="33">
        <v>0</v>
      </c>
      <c r="W4" s="34">
        <v>0</v>
      </c>
      <c r="X4" s="35">
        <v>0</v>
      </c>
      <c r="Y4" s="33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5">
        <v>0</v>
      </c>
      <c r="AF4" s="33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5">
        <v>0</v>
      </c>
      <c r="AM4" s="33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5">
        <v>0</v>
      </c>
      <c r="AT4" s="33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5">
        <v>0</v>
      </c>
    </row>
    <row r="5" spans="1:52" s="2" customFormat="1" x14ac:dyDescent="0.25">
      <c r="A5" s="88"/>
      <c r="B5" s="44">
        <v>390210</v>
      </c>
      <c r="C5" s="2" t="s">
        <v>412</v>
      </c>
      <c r="D5" s="2" t="s">
        <v>414</v>
      </c>
      <c r="E5" s="33">
        <v>0</v>
      </c>
      <c r="F5" s="34">
        <v>0</v>
      </c>
      <c r="G5" s="34">
        <v>1</v>
      </c>
      <c r="H5" s="34">
        <v>0</v>
      </c>
      <c r="I5" s="34">
        <v>0</v>
      </c>
      <c r="J5" s="34">
        <v>0</v>
      </c>
      <c r="K5" s="35">
        <v>0</v>
      </c>
      <c r="L5" s="45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7">
        <v>0</v>
      </c>
      <c r="S5" s="33">
        <v>0</v>
      </c>
      <c r="T5" s="34">
        <v>0</v>
      </c>
      <c r="U5" s="35">
        <v>0</v>
      </c>
      <c r="V5" s="33">
        <v>0</v>
      </c>
      <c r="W5" s="34">
        <v>0</v>
      </c>
      <c r="X5" s="35">
        <v>0</v>
      </c>
      <c r="Y5" s="33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5">
        <v>0</v>
      </c>
      <c r="AF5" s="33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5">
        <v>0</v>
      </c>
      <c r="AM5" s="33">
        <v>0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5">
        <v>0</v>
      </c>
      <c r="AT5" s="33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5">
        <v>0</v>
      </c>
    </row>
    <row r="6" spans="1:52" s="2" customFormat="1" x14ac:dyDescent="0.25">
      <c r="A6" s="88"/>
      <c r="B6" s="44">
        <v>390230</v>
      </c>
      <c r="C6" s="2" t="s">
        <v>412</v>
      </c>
      <c r="D6" s="2" t="s">
        <v>414</v>
      </c>
      <c r="E6" s="33">
        <v>0</v>
      </c>
      <c r="F6" s="34">
        <v>0</v>
      </c>
      <c r="G6" s="34">
        <v>1</v>
      </c>
      <c r="H6" s="34">
        <v>0</v>
      </c>
      <c r="I6" s="34">
        <v>0</v>
      </c>
      <c r="J6" s="34">
        <v>0</v>
      </c>
      <c r="K6" s="35">
        <v>0</v>
      </c>
      <c r="L6" s="45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7">
        <v>0</v>
      </c>
      <c r="S6" s="33">
        <v>0</v>
      </c>
      <c r="T6" s="34">
        <v>0</v>
      </c>
      <c r="U6" s="35">
        <v>0</v>
      </c>
      <c r="V6" s="33">
        <v>0</v>
      </c>
      <c r="W6" s="34">
        <v>0</v>
      </c>
      <c r="X6" s="35">
        <v>0</v>
      </c>
      <c r="Y6" s="33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5">
        <v>0</v>
      </c>
      <c r="AF6" s="33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5">
        <v>0</v>
      </c>
      <c r="AM6" s="33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5">
        <v>0</v>
      </c>
      <c r="AT6" s="33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5">
        <v>0</v>
      </c>
    </row>
    <row r="7" spans="1:52" s="2" customFormat="1" x14ac:dyDescent="0.25">
      <c r="A7" s="88"/>
      <c r="B7" s="44">
        <v>390311</v>
      </c>
      <c r="C7" s="2" t="s">
        <v>412</v>
      </c>
      <c r="D7" s="2" t="s">
        <v>414</v>
      </c>
      <c r="E7" s="33">
        <v>0</v>
      </c>
      <c r="F7" s="34">
        <v>0</v>
      </c>
      <c r="G7" s="34">
        <v>0</v>
      </c>
      <c r="H7" s="34">
        <v>0</v>
      </c>
      <c r="I7" s="34">
        <v>1</v>
      </c>
      <c r="J7" s="34">
        <v>0</v>
      </c>
      <c r="K7" s="35">
        <v>0</v>
      </c>
      <c r="L7" s="45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7">
        <v>0</v>
      </c>
      <c r="S7" s="33">
        <v>0</v>
      </c>
      <c r="T7" s="34">
        <v>0</v>
      </c>
      <c r="U7" s="35">
        <v>0</v>
      </c>
      <c r="V7" s="33">
        <v>0</v>
      </c>
      <c r="W7" s="34">
        <v>0</v>
      </c>
      <c r="X7" s="35">
        <v>0</v>
      </c>
      <c r="Y7" s="33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5">
        <v>0</v>
      </c>
      <c r="AF7" s="33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5">
        <v>0</v>
      </c>
      <c r="AM7" s="33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5">
        <v>0</v>
      </c>
      <c r="AT7" s="33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5">
        <v>0</v>
      </c>
    </row>
    <row r="8" spans="1:52" s="2" customFormat="1" x14ac:dyDescent="0.25">
      <c r="A8" s="88"/>
      <c r="B8" s="44">
        <v>390319</v>
      </c>
      <c r="C8" s="2" t="s">
        <v>412</v>
      </c>
      <c r="D8" s="2" t="s">
        <v>414</v>
      </c>
      <c r="E8" s="33">
        <v>0</v>
      </c>
      <c r="F8" s="34">
        <v>0</v>
      </c>
      <c r="G8" s="34">
        <v>0</v>
      </c>
      <c r="H8" s="34">
        <v>1</v>
      </c>
      <c r="I8" s="34">
        <v>0</v>
      </c>
      <c r="J8" s="34">
        <v>0</v>
      </c>
      <c r="K8" s="35">
        <v>0</v>
      </c>
      <c r="L8" s="45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7">
        <v>0</v>
      </c>
      <c r="S8" s="33">
        <v>0</v>
      </c>
      <c r="T8" s="34">
        <v>0</v>
      </c>
      <c r="U8" s="35">
        <v>0</v>
      </c>
      <c r="V8" s="33">
        <v>0</v>
      </c>
      <c r="W8" s="34">
        <v>0</v>
      </c>
      <c r="X8" s="35">
        <v>0</v>
      </c>
      <c r="Y8" s="33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5">
        <v>0</v>
      </c>
      <c r="AF8" s="33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5">
        <v>0</v>
      </c>
      <c r="AM8" s="33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5">
        <v>0</v>
      </c>
      <c r="AT8" s="33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5">
        <v>0</v>
      </c>
    </row>
    <row r="9" spans="1:52" s="2" customFormat="1" x14ac:dyDescent="0.25">
      <c r="A9" s="88"/>
      <c r="B9" s="44">
        <v>390410</v>
      </c>
      <c r="C9" s="2" t="s">
        <v>412</v>
      </c>
      <c r="D9" s="2" t="s">
        <v>414</v>
      </c>
      <c r="E9" s="33">
        <v>0</v>
      </c>
      <c r="F9" s="34">
        <v>0</v>
      </c>
      <c r="G9" s="34">
        <v>0</v>
      </c>
      <c r="H9" s="34">
        <v>0</v>
      </c>
      <c r="I9" s="34">
        <v>0</v>
      </c>
      <c r="J9" s="34">
        <v>1</v>
      </c>
      <c r="K9" s="35">
        <v>0</v>
      </c>
      <c r="L9" s="45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7">
        <v>0</v>
      </c>
      <c r="S9" s="33">
        <v>0</v>
      </c>
      <c r="T9" s="34">
        <v>0</v>
      </c>
      <c r="U9" s="35">
        <v>0</v>
      </c>
      <c r="V9" s="33">
        <v>0</v>
      </c>
      <c r="W9" s="34">
        <v>0</v>
      </c>
      <c r="X9" s="35">
        <v>0</v>
      </c>
      <c r="Y9" s="33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5">
        <v>0</v>
      </c>
      <c r="AF9" s="33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5">
        <v>0</v>
      </c>
      <c r="AM9" s="33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5">
        <v>0</v>
      </c>
      <c r="AT9" s="33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5">
        <v>0</v>
      </c>
    </row>
    <row r="10" spans="1:52" s="2" customFormat="1" x14ac:dyDescent="0.25">
      <c r="A10" s="88"/>
      <c r="B10" s="44">
        <v>390421</v>
      </c>
      <c r="C10" s="2" t="s">
        <v>412</v>
      </c>
      <c r="D10" s="2" t="s">
        <v>413</v>
      </c>
      <c r="E10" s="33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0.7</v>
      </c>
      <c r="K10" s="35">
        <v>0</v>
      </c>
      <c r="L10" s="45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7">
        <v>0</v>
      </c>
      <c r="S10" s="33">
        <v>0</v>
      </c>
      <c r="T10" s="34">
        <v>0</v>
      </c>
      <c r="U10" s="35">
        <v>0</v>
      </c>
      <c r="V10" s="33">
        <v>0</v>
      </c>
      <c r="W10" s="34">
        <v>0</v>
      </c>
      <c r="X10" s="35">
        <v>0</v>
      </c>
      <c r="Y10" s="33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5">
        <v>0</v>
      </c>
      <c r="AF10" s="33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5">
        <v>0</v>
      </c>
      <c r="AM10" s="33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5">
        <v>0</v>
      </c>
      <c r="AT10" s="33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5">
        <v>0</v>
      </c>
    </row>
    <row r="11" spans="1:52" s="2" customFormat="1" x14ac:dyDescent="0.25">
      <c r="A11" s="88"/>
      <c r="B11" s="44">
        <v>390422</v>
      </c>
      <c r="C11" s="2" t="s">
        <v>412</v>
      </c>
      <c r="D11" s="2" t="s">
        <v>413</v>
      </c>
      <c r="E11" s="33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0.7</v>
      </c>
      <c r="K11" s="35">
        <v>0</v>
      </c>
      <c r="L11" s="45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7">
        <v>0</v>
      </c>
      <c r="S11" s="33">
        <v>0</v>
      </c>
      <c r="T11" s="34">
        <v>0</v>
      </c>
      <c r="U11" s="35">
        <v>0</v>
      </c>
      <c r="V11" s="33">
        <v>0</v>
      </c>
      <c r="W11" s="34">
        <v>0</v>
      </c>
      <c r="X11" s="35">
        <v>0</v>
      </c>
      <c r="Y11" s="33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5">
        <v>0</v>
      </c>
      <c r="AF11" s="33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5">
        <v>0</v>
      </c>
      <c r="AM11" s="33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5">
        <v>0</v>
      </c>
      <c r="AT11" s="33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5">
        <v>0</v>
      </c>
    </row>
    <row r="12" spans="1:52" s="2" customFormat="1" x14ac:dyDescent="0.25">
      <c r="A12" s="88"/>
      <c r="B12" s="102" t="s">
        <v>510</v>
      </c>
      <c r="C12" s="2" t="s">
        <v>412</v>
      </c>
      <c r="D12" s="2" t="s">
        <v>414</v>
      </c>
      <c r="E12" s="70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v>1</v>
      </c>
      <c r="L12" s="45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7">
        <v>0</v>
      </c>
      <c r="S12" s="70">
        <v>0</v>
      </c>
      <c r="T12" s="34">
        <v>0</v>
      </c>
      <c r="U12" s="35">
        <v>0</v>
      </c>
      <c r="V12" s="70">
        <v>0</v>
      </c>
      <c r="W12" s="34">
        <v>0</v>
      </c>
      <c r="X12" s="35">
        <v>0</v>
      </c>
      <c r="Y12" s="70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5">
        <v>0</v>
      </c>
      <c r="AF12" s="70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5">
        <v>0</v>
      </c>
      <c r="AM12" s="70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5">
        <v>0</v>
      </c>
      <c r="AT12" s="70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5">
        <v>0</v>
      </c>
    </row>
    <row r="13" spans="1:52" s="2" customFormat="1" ht="15" thickBot="1" x14ac:dyDescent="0.3">
      <c r="A13" s="89"/>
      <c r="B13" s="102" t="s">
        <v>511</v>
      </c>
      <c r="C13" s="2" t="s">
        <v>412</v>
      </c>
      <c r="D13" s="2" t="s">
        <v>414</v>
      </c>
      <c r="E13" s="33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5">
        <v>1</v>
      </c>
      <c r="L13" s="45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7">
        <v>0</v>
      </c>
      <c r="S13" s="33">
        <v>0</v>
      </c>
      <c r="T13" s="34">
        <v>0</v>
      </c>
      <c r="U13" s="35">
        <v>0</v>
      </c>
      <c r="V13" s="33">
        <v>0</v>
      </c>
      <c r="W13" s="34">
        <v>0</v>
      </c>
      <c r="X13" s="35">
        <v>0</v>
      </c>
      <c r="Y13" s="33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5">
        <v>0</v>
      </c>
      <c r="AF13" s="33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5">
        <v>0</v>
      </c>
      <c r="AM13" s="33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5">
        <v>0</v>
      </c>
      <c r="AT13" s="33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5">
        <v>0</v>
      </c>
    </row>
    <row r="14" spans="1:52" s="21" customFormat="1" x14ac:dyDescent="0.25">
      <c r="A14" s="90" t="s">
        <v>77</v>
      </c>
      <c r="B14" s="21" t="s">
        <v>0</v>
      </c>
      <c r="E14" s="32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1">
        <v>0</v>
      </c>
      <c r="L14" s="26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8">
        <v>0</v>
      </c>
      <c r="S14" s="29">
        <v>0</v>
      </c>
      <c r="T14" s="30">
        <v>0</v>
      </c>
      <c r="U14" s="31">
        <v>0</v>
      </c>
      <c r="V14" s="32">
        <v>0</v>
      </c>
      <c r="W14" s="30">
        <v>0</v>
      </c>
      <c r="X14" s="31">
        <v>0</v>
      </c>
      <c r="Y14" s="32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1">
        <v>0</v>
      </c>
      <c r="AF14" s="32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1">
        <v>0</v>
      </c>
      <c r="AM14" s="32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1">
        <v>0</v>
      </c>
      <c r="AT14" s="32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1">
        <v>0</v>
      </c>
    </row>
    <row r="15" spans="1:52" s="18" customFormat="1" x14ac:dyDescent="0.25">
      <c r="A15" s="91"/>
      <c r="B15" s="18" t="s">
        <v>1</v>
      </c>
      <c r="D15" s="48" t="s">
        <v>415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  <c r="L15" s="3">
        <v>0.21</v>
      </c>
      <c r="M15" s="4">
        <f>1-L15</f>
        <v>0.79</v>
      </c>
      <c r="N15" s="4">
        <v>0</v>
      </c>
      <c r="O15" s="4">
        <v>0</v>
      </c>
      <c r="P15" s="4">
        <v>0</v>
      </c>
      <c r="Q15" s="4">
        <v>0</v>
      </c>
      <c r="R15" s="5">
        <v>0</v>
      </c>
      <c r="S15" s="33">
        <v>0</v>
      </c>
      <c r="T15" s="7">
        <v>0</v>
      </c>
      <c r="U15" s="8">
        <v>0</v>
      </c>
      <c r="V15" s="6">
        <v>0</v>
      </c>
      <c r="W15" s="7">
        <v>0</v>
      </c>
      <c r="X15" s="8">
        <v>0</v>
      </c>
      <c r="Y15" s="6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8">
        <v>0</v>
      </c>
      <c r="AF15" s="6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8">
        <v>0</v>
      </c>
      <c r="AM15" s="6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8">
        <v>0</v>
      </c>
      <c r="AT15" s="6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8">
        <v>0</v>
      </c>
    </row>
    <row r="16" spans="1:52" s="18" customFormat="1" x14ac:dyDescent="0.25">
      <c r="A16" s="91"/>
      <c r="B16" s="18" t="s">
        <v>2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8">
        <v>0</v>
      </c>
      <c r="L16" s="3">
        <v>0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R16" s="5">
        <v>0</v>
      </c>
      <c r="S16" s="33">
        <v>0</v>
      </c>
      <c r="T16" s="7">
        <v>0</v>
      </c>
      <c r="U16" s="8">
        <v>0</v>
      </c>
      <c r="V16" s="6">
        <v>0</v>
      </c>
      <c r="W16" s="7">
        <v>0</v>
      </c>
      <c r="X16" s="8">
        <v>0</v>
      </c>
      <c r="Y16" s="6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8">
        <v>0</v>
      </c>
      <c r="AF16" s="6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8">
        <v>0</v>
      </c>
      <c r="AM16" s="6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8">
        <v>0</v>
      </c>
      <c r="AT16" s="6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8">
        <v>0</v>
      </c>
    </row>
    <row r="17" spans="1:52" s="18" customFormat="1" x14ac:dyDescent="0.25">
      <c r="A17" s="91"/>
      <c r="B17" s="18" t="s">
        <v>3</v>
      </c>
      <c r="D17" s="48" t="s">
        <v>413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4">
        <v>0.7</v>
      </c>
      <c r="R17" s="5">
        <v>0</v>
      </c>
      <c r="S17" s="33">
        <v>0</v>
      </c>
      <c r="T17" s="7">
        <v>0</v>
      </c>
      <c r="U17" s="8">
        <v>0</v>
      </c>
      <c r="V17" s="6">
        <v>0</v>
      </c>
      <c r="W17" s="7">
        <v>0</v>
      </c>
      <c r="X17" s="8">
        <v>0</v>
      </c>
      <c r="Y17" s="6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8">
        <v>0</v>
      </c>
      <c r="AF17" s="6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8">
        <v>0</v>
      </c>
      <c r="AM17" s="6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8">
        <v>0</v>
      </c>
      <c r="AT17" s="6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8">
        <v>0</v>
      </c>
    </row>
    <row r="18" spans="1:52" s="18" customFormat="1" x14ac:dyDescent="0.25">
      <c r="A18" s="91"/>
      <c r="B18" s="18" t="s">
        <v>4</v>
      </c>
      <c r="E18" s="6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5">
        <v>0</v>
      </c>
      <c r="S18" s="33">
        <v>0</v>
      </c>
      <c r="T18" s="7">
        <v>0</v>
      </c>
      <c r="U18" s="8">
        <v>0</v>
      </c>
      <c r="V18" s="6">
        <v>0</v>
      </c>
      <c r="W18" s="7">
        <v>0</v>
      </c>
      <c r="X18" s="8">
        <v>0</v>
      </c>
      <c r="Y18" s="6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8">
        <v>0</v>
      </c>
      <c r="AF18" s="6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8">
        <v>0</v>
      </c>
      <c r="AM18" s="6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8">
        <v>0</v>
      </c>
      <c r="AT18" s="6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8">
        <v>0</v>
      </c>
    </row>
    <row r="19" spans="1:52" s="18" customFormat="1" x14ac:dyDescent="0.25">
      <c r="A19" s="91"/>
      <c r="B19" s="18" t="s">
        <v>5</v>
      </c>
      <c r="D19" s="18" t="s">
        <v>416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  <c r="L19" s="3">
        <f>88/1922</f>
        <v>4.5785639958376693E-2</v>
      </c>
      <c r="M19" s="4">
        <f>341/1922</f>
        <v>0.17741935483870969</v>
      </c>
      <c r="N19" s="4">
        <f>121/1922</f>
        <v>6.2955254942767949E-2</v>
      </c>
      <c r="O19" s="4">
        <v>0</v>
      </c>
      <c r="P19" s="4">
        <v>0</v>
      </c>
      <c r="Q19" s="4">
        <f>1329/1922</f>
        <v>0.69146722164412067</v>
      </c>
      <c r="R19" s="5">
        <v>0</v>
      </c>
      <c r="S19" s="33">
        <v>0</v>
      </c>
      <c r="T19" s="7">
        <v>0</v>
      </c>
      <c r="U19" s="8">
        <v>0</v>
      </c>
      <c r="V19" s="6">
        <v>0</v>
      </c>
      <c r="W19" s="7">
        <v>0</v>
      </c>
      <c r="X19" s="8">
        <v>0</v>
      </c>
      <c r="Y19" s="6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8">
        <v>0</v>
      </c>
      <c r="AF19" s="6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8">
        <v>0</v>
      </c>
      <c r="AM19" s="6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8">
        <v>0</v>
      </c>
      <c r="AT19" s="6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8">
        <v>0</v>
      </c>
    </row>
    <row r="20" spans="1:52" s="18" customFormat="1" x14ac:dyDescent="0.25">
      <c r="A20" s="91"/>
      <c r="B20" s="18" t="s">
        <v>6</v>
      </c>
      <c r="D20" s="18" t="s">
        <v>493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8">
        <v>0</v>
      </c>
      <c r="L20" s="3">
        <f t="shared" ref="L20:L23" si="0">88/1922</f>
        <v>4.5785639958376693E-2</v>
      </c>
      <c r="M20" s="4">
        <f t="shared" ref="M20:M23" si="1">341/1922</f>
        <v>0.17741935483870969</v>
      </c>
      <c r="N20" s="4">
        <f t="shared" ref="N20:N23" si="2">121/1922</f>
        <v>6.2955254942767949E-2</v>
      </c>
      <c r="O20" s="4">
        <v>0</v>
      </c>
      <c r="P20" s="4">
        <v>0</v>
      </c>
      <c r="Q20" s="4">
        <f t="shared" ref="Q20:Q23" si="3">1329/1922</f>
        <v>0.69146722164412067</v>
      </c>
      <c r="R20" s="5">
        <v>0</v>
      </c>
      <c r="S20" s="33">
        <v>0</v>
      </c>
      <c r="T20" s="7">
        <v>0</v>
      </c>
      <c r="U20" s="8">
        <v>0</v>
      </c>
      <c r="V20" s="6">
        <v>0</v>
      </c>
      <c r="W20" s="7">
        <v>0</v>
      </c>
      <c r="X20" s="8">
        <v>0</v>
      </c>
      <c r="Y20" s="6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8">
        <v>0</v>
      </c>
      <c r="AF20" s="6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8">
        <v>0</v>
      </c>
      <c r="AM20" s="6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8">
        <v>0</v>
      </c>
      <c r="AT20" s="6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8">
        <v>0</v>
      </c>
    </row>
    <row r="21" spans="1:52" s="18" customFormat="1" x14ac:dyDescent="0.25">
      <c r="A21" s="91"/>
      <c r="B21" s="18" t="s">
        <v>7</v>
      </c>
      <c r="D21" s="18" t="s">
        <v>494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8">
        <v>0</v>
      </c>
      <c r="L21" s="3">
        <f t="shared" si="0"/>
        <v>4.5785639958376693E-2</v>
      </c>
      <c r="M21" s="4">
        <f t="shared" si="1"/>
        <v>0.17741935483870969</v>
      </c>
      <c r="N21" s="4">
        <f t="shared" si="2"/>
        <v>6.2955254942767949E-2</v>
      </c>
      <c r="O21" s="4">
        <v>0</v>
      </c>
      <c r="P21" s="4">
        <v>0</v>
      </c>
      <c r="Q21" s="4">
        <f t="shared" si="3"/>
        <v>0.69146722164412067</v>
      </c>
      <c r="R21" s="5">
        <v>0</v>
      </c>
      <c r="S21" s="33">
        <v>0</v>
      </c>
      <c r="T21" s="7">
        <v>0</v>
      </c>
      <c r="U21" s="8">
        <v>0</v>
      </c>
      <c r="V21" s="6">
        <v>0</v>
      </c>
      <c r="W21" s="7">
        <v>0</v>
      </c>
      <c r="X21" s="8">
        <v>0</v>
      </c>
      <c r="Y21" s="6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8">
        <v>0</v>
      </c>
      <c r="AF21" s="6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8">
        <v>0</v>
      </c>
      <c r="AM21" s="6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8">
        <v>0</v>
      </c>
      <c r="AT21" s="6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8">
        <v>0</v>
      </c>
    </row>
    <row r="22" spans="1:52" s="18" customFormat="1" x14ac:dyDescent="0.25">
      <c r="A22" s="91"/>
      <c r="B22" s="18" t="s">
        <v>8</v>
      </c>
      <c r="D22" s="18" t="s">
        <v>495</v>
      </c>
      <c r="E22" s="6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  <c r="L22" s="3">
        <f t="shared" si="0"/>
        <v>4.5785639958376693E-2</v>
      </c>
      <c r="M22" s="4">
        <f t="shared" si="1"/>
        <v>0.17741935483870969</v>
      </c>
      <c r="N22" s="4">
        <f t="shared" si="2"/>
        <v>6.2955254942767949E-2</v>
      </c>
      <c r="O22" s="4">
        <v>0</v>
      </c>
      <c r="P22" s="4">
        <v>0</v>
      </c>
      <c r="Q22" s="4">
        <f t="shared" si="3"/>
        <v>0.69146722164412067</v>
      </c>
      <c r="R22" s="5">
        <v>0</v>
      </c>
      <c r="S22" s="33">
        <v>0</v>
      </c>
      <c r="T22" s="7">
        <v>0</v>
      </c>
      <c r="U22" s="8">
        <v>0</v>
      </c>
      <c r="V22" s="6">
        <v>0</v>
      </c>
      <c r="W22" s="7">
        <v>0</v>
      </c>
      <c r="X22" s="8">
        <v>0</v>
      </c>
      <c r="Y22" s="6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8">
        <v>0</v>
      </c>
      <c r="AF22" s="6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8">
        <v>0</v>
      </c>
      <c r="AM22" s="6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8">
        <v>0</v>
      </c>
      <c r="AT22" s="6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8">
        <v>0</v>
      </c>
    </row>
    <row r="23" spans="1:52" s="18" customFormat="1" x14ac:dyDescent="0.25">
      <c r="A23" s="91"/>
      <c r="B23" s="18" t="s">
        <v>9</v>
      </c>
      <c r="D23" s="18" t="s">
        <v>496</v>
      </c>
      <c r="E23" s="6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0</v>
      </c>
      <c r="L23" s="3">
        <f t="shared" si="0"/>
        <v>4.5785639958376693E-2</v>
      </c>
      <c r="M23" s="4">
        <f t="shared" si="1"/>
        <v>0.17741935483870969</v>
      </c>
      <c r="N23" s="4">
        <f t="shared" si="2"/>
        <v>6.2955254942767949E-2</v>
      </c>
      <c r="O23" s="4">
        <v>0</v>
      </c>
      <c r="P23" s="4">
        <v>0</v>
      </c>
      <c r="Q23" s="4">
        <f t="shared" si="3"/>
        <v>0.69146722164412067</v>
      </c>
      <c r="R23" s="5">
        <v>0</v>
      </c>
      <c r="S23" s="33">
        <v>0</v>
      </c>
      <c r="T23" s="7">
        <v>0</v>
      </c>
      <c r="U23" s="8">
        <v>0</v>
      </c>
      <c r="V23" s="6">
        <v>0</v>
      </c>
      <c r="W23" s="7">
        <v>0</v>
      </c>
      <c r="X23" s="8">
        <v>0</v>
      </c>
      <c r="Y23" s="6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8">
        <v>0</v>
      </c>
      <c r="AF23" s="6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8">
        <v>0</v>
      </c>
      <c r="AM23" s="6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8">
        <v>0</v>
      </c>
      <c r="AT23" s="6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8">
        <v>0</v>
      </c>
    </row>
    <row r="24" spans="1:52" s="18" customFormat="1" x14ac:dyDescent="0.25">
      <c r="A24" s="91"/>
      <c r="B24" s="18" t="s">
        <v>10</v>
      </c>
      <c r="E24" s="6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  <c r="L24" s="33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5">
        <v>0</v>
      </c>
      <c r="S24" s="33">
        <v>0</v>
      </c>
      <c r="T24" s="7">
        <v>0</v>
      </c>
      <c r="U24" s="8">
        <v>0</v>
      </c>
      <c r="V24" s="6">
        <v>0</v>
      </c>
      <c r="W24" s="7">
        <v>0</v>
      </c>
      <c r="X24" s="8">
        <v>0</v>
      </c>
      <c r="Y24" s="6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8">
        <v>0</v>
      </c>
      <c r="AF24" s="6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8">
        <v>0</v>
      </c>
      <c r="AM24" s="6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8">
        <v>0</v>
      </c>
      <c r="AT24" s="6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8">
        <v>0</v>
      </c>
    </row>
    <row r="25" spans="1:52" s="18" customFormat="1" x14ac:dyDescent="0.25">
      <c r="A25" s="91"/>
      <c r="B25" s="18" t="s">
        <v>11</v>
      </c>
      <c r="D25" s="18" t="s">
        <v>413</v>
      </c>
      <c r="E25" s="6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8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4">
        <v>0.7</v>
      </c>
      <c r="R25" s="5">
        <v>0</v>
      </c>
      <c r="S25" s="33">
        <v>0</v>
      </c>
      <c r="T25" s="7">
        <v>0</v>
      </c>
      <c r="U25" s="8">
        <v>0</v>
      </c>
      <c r="V25" s="6">
        <v>0</v>
      </c>
      <c r="W25" s="7">
        <v>0</v>
      </c>
      <c r="X25" s="8">
        <v>0</v>
      </c>
      <c r="Y25" s="6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8">
        <v>0</v>
      </c>
      <c r="AF25" s="6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8">
        <v>0</v>
      </c>
      <c r="AM25" s="6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8">
        <v>0</v>
      </c>
      <c r="AT25" s="6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8">
        <v>0</v>
      </c>
    </row>
    <row r="26" spans="1:52" s="18" customFormat="1" x14ac:dyDescent="0.25">
      <c r="A26" s="91"/>
      <c r="B26" s="18" t="s">
        <v>12</v>
      </c>
      <c r="E26" s="6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8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5">
        <v>0</v>
      </c>
      <c r="S26" s="33">
        <v>0</v>
      </c>
      <c r="T26" s="7">
        <v>0</v>
      </c>
      <c r="U26" s="8">
        <v>0</v>
      </c>
      <c r="V26" s="6">
        <v>0</v>
      </c>
      <c r="W26" s="7">
        <v>0</v>
      </c>
      <c r="X26" s="8">
        <v>0</v>
      </c>
      <c r="Y26" s="6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8">
        <v>0</v>
      </c>
      <c r="AF26" s="6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8">
        <v>0</v>
      </c>
      <c r="AM26" s="6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8">
        <v>0</v>
      </c>
      <c r="AT26" s="6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8">
        <v>0</v>
      </c>
    </row>
    <row r="27" spans="1:52" s="18" customFormat="1" x14ac:dyDescent="0.25">
      <c r="A27" s="91"/>
      <c r="B27" s="18" t="s">
        <v>13</v>
      </c>
      <c r="D27" s="18" t="s">
        <v>417</v>
      </c>
      <c r="E27" s="6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8">
        <v>0</v>
      </c>
      <c r="L27" s="3">
        <f>0.04*(0.71/(0.71+0.1))</f>
        <v>3.5061728395061727E-2</v>
      </c>
      <c r="M27" s="4">
        <f>0.04*(0.1/(0.71+0.1))</f>
        <v>4.9382716049382724E-3</v>
      </c>
      <c r="N27" s="4">
        <v>0.24</v>
      </c>
      <c r="O27" s="4">
        <v>0.31</v>
      </c>
      <c r="P27" s="4">
        <v>0</v>
      </c>
      <c r="Q27" s="4">
        <v>0.15</v>
      </c>
      <c r="R27" s="5">
        <v>0.12</v>
      </c>
      <c r="S27" s="33">
        <v>0</v>
      </c>
      <c r="T27" s="7">
        <v>0</v>
      </c>
      <c r="U27" s="8">
        <v>0</v>
      </c>
      <c r="V27" s="6">
        <v>0</v>
      </c>
      <c r="W27" s="7">
        <v>0</v>
      </c>
      <c r="X27" s="8">
        <v>0</v>
      </c>
      <c r="Y27" s="6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8">
        <v>0</v>
      </c>
      <c r="AF27" s="6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8">
        <v>0</v>
      </c>
      <c r="AM27" s="6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8">
        <v>0</v>
      </c>
      <c r="AT27" s="6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8">
        <v>0</v>
      </c>
    </row>
    <row r="28" spans="1:52" s="18" customFormat="1" x14ac:dyDescent="0.25">
      <c r="A28" s="91"/>
      <c r="B28" s="18" t="s">
        <v>14</v>
      </c>
      <c r="D28" s="18" t="s">
        <v>418</v>
      </c>
      <c r="E28" s="6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8">
        <v>0</v>
      </c>
      <c r="L28" s="3">
        <f>L27</f>
        <v>3.5061728395061727E-2</v>
      </c>
      <c r="M28" s="4">
        <f t="shared" ref="M28:R29" si="4">M27</f>
        <v>4.9382716049382724E-3</v>
      </c>
      <c r="N28" s="4">
        <f t="shared" si="4"/>
        <v>0.24</v>
      </c>
      <c r="O28" s="4">
        <f t="shared" si="4"/>
        <v>0.31</v>
      </c>
      <c r="P28" s="4">
        <f t="shared" si="4"/>
        <v>0</v>
      </c>
      <c r="Q28" s="4">
        <f t="shared" si="4"/>
        <v>0.15</v>
      </c>
      <c r="R28" s="5">
        <f t="shared" si="4"/>
        <v>0.12</v>
      </c>
      <c r="S28" s="33">
        <v>0</v>
      </c>
      <c r="T28" s="7">
        <v>0</v>
      </c>
      <c r="U28" s="8">
        <v>0</v>
      </c>
      <c r="V28" s="6">
        <v>0</v>
      </c>
      <c r="W28" s="7">
        <v>0</v>
      </c>
      <c r="X28" s="8">
        <v>0</v>
      </c>
      <c r="Y28" s="6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8">
        <v>0</v>
      </c>
      <c r="AF28" s="6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8">
        <v>0</v>
      </c>
      <c r="AM28" s="6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8">
        <v>0</v>
      </c>
      <c r="AT28" s="6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8">
        <v>0</v>
      </c>
    </row>
    <row r="29" spans="1:52" s="18" customFormat="1" x14ac:dyDescent="0.25">
      <c r="A29" s="91"/>
      <c r="B29" s="18" t="s">
        <v>15</v>
      </c>
      <c r="D29" s="18" t="s">
        <v>419</v>
      </c>
      <c r="E29" s="6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8">
        <v>0</v>
      </c>
      <c r="L29" s="3">
        <f>L28</f>
        <v>3.5061728395061727E-2</v>
      </c>
      <c r="M29" s="4">
        <f t="shared" si="4"/>
        <v>4.9382716049382724E-3</v>
      </c>
      <c r="N29" s="4">
        <f t="shared" si="4"/>
        <v>0.24</v>
      </c>
      <c r="O29" s="4">
        <f t="shared" si="4"/>
        <v>0.31</v>
      </c>
      <c r="P29" s="4">
        <f t="shared" si="4"/>
        <v>0</v>
      </c>
      <c r="Q29" s="4">
        <f t="shared" si="4"/>
        <v>0.15</v>
      </c>
      <c r="R29" s="5">
        <f t="shared" si="4"/>
        <v>0.12</v>
      </c>
      <c r="S29" s="33">
        <v>0</v>
      </c>
      <c r="T29" s="7">
        <v>0</v>
      </c>
      <c r="U29" s="8">
        <v>0</v>
      </c>
      <c r="V29" s="6">
        <v>0</v>
      </c>
      <c r="W29" s="7">
        <v>0</v>
      </c>
      <c r="X29" s="8">
        <v>0</v>
      </c>
      <c r="Y29" s="6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8">
        <v>0</v>
      </c>
      <c r="AF29" s="6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8">
        <v>0</v>
      </c>
      <c r="AM29" s="6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8">
        <v>0</v>
      </c>
      <c r="AT29" s="6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8">
        <v>0</v>
      </c>
    </row>
    <row r="30" spans="1:52" s="18" customFormat="1" x14ac:dyDescent="0.25">
      <c r="A30" s="91"/>
      <c r="B30" s="18" t="s">
        <v>16</v>
      </c>
      <c r="D30" s="48" t="s">
        <v>420</v>
      </c>
      <c r="E30" s="6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8">
        <v>0</v>
      </c>
      <c r="L30" s="3">
        <f>0.71/(0.71+0.1)</f>
        <v>0.87654320987654322</v>
      </c>
      <c r="M30" s="4">
        <f>1-L30</f>
        <v>0.12345679012345678</v>
      </c>
      <c r="N30" s="4">
        <v>0</v>
      </c>
      <c r="O30" s="4">
        <v>0</v>
      </c>
      <c r="P30" s="4">
        <v>0</v>
      </c>
      <c r="Q30" s="4">
        <v>0</v>
      </c>
      <c r="R30" s="5">
        <v>0</v>
      </c>
      <c r="S30" s="33">
        <v>0</v>
      </c>
      <c r="T30" s="7">
        <v>0</v>
      </c>
      <c r="U30" s="8">
        <v>0</v>
      </c>
      <c r="V30" s="6">
        <v>0</v>
      </c>
      <c r="W30" s="7">
        <v>0</v>
      </c>
      <c r="X30" s="8">
        <v>0</v>
      </c>
      <c r="Y30" s="6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8">
        <v>0</v>
      </c>
      <c r="AF30" s="6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8">
        <v>0</v>
      </c>
      <c r="AM30" s="6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8">
        <v>0</v>
      </c>
      <c r="AT30" s="6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8">
        <v>0</v>
      </c>
    </row>
    <row r="31" spans="1:52" s="18" customFormat="1" x14ac:dyDescent="0.25">
      <c r="A31" s="91"/>
      <c r="B31" s="18" t="s">
        <v>17</v>
      </c>
      <c r="E31" s="6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8">
        <v>0</v>
      </c>
      <c r="L31" s="3">
        <v>0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5">
        <v>0</v>
      </c>
      <c r="S31" s="33">
        <v>0</v>
      </c>
      <c r="T31" s="7">
        <v>0</v>
      </c>
      <c r="U31" s="8">
        <v>0</v>
      </c>
      <c r="V31" s="6">
        <v>0</v>
      </c>
      <c r="W31" s="7">
        <v>0</v>
      </c>
      <c r="X31" s="8">
        <v>0</v>
      </c>
      <c r="Y31" s="6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8">
        <v>0</v>
      </c>
      <c r="AF31" s="6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8">
        <v>0</v>
      </c>
      <c r="AM31" s="6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8">
        <v>0</v>
      </c>
      <c r="AT31" s="6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8">
        <v>0</v>
      </c>
    </row>
    <row r="32" spans="1:52" s="18" customFormat="1" x14ac:dyDescent="0.25">
      <c r="A32" s="91"/>
      <c r="B32" s="18" t="s">
        <v>18</v>
      </c>
      <c r="C32" s="18" t="s">
        <v>74</v>
      </c>
      <c r="D32" s="48" t="s">
        <v>414</v>
      </c>
      <c r="E32" s="6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>
        <v>0</v>
      </c>
      <c r="L32" s="33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5">
        <v>0</v>
      </c>
      <c r="S32" s="33">
        <v>0</v>
      </c>
      <c r="T32" s="7">
        <v>0</v>
      </c>
      <c r="U32" s="8">
        <v>0</v>
      </c>
      <c r="V32" s="6">
        <v>0</v>
      </c>
      <c r="W32" s="7">
        <v>0</v>
      </c>
      <c r="X32" s="8">
        <v>0</v>
      </c>
      <c r="Y32" s="6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8">
        <v>0</v>
      </c>
      <c r="AF32" s="6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8">
        <v>0</v>
      </c>
      <c r="AM32" s="6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8">
        <v>0</v>
      </c>
      <c r="AT32" s="6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8">
        <v>0</v>
      </c>
    </row>
    <row r="33" spans="1:52" s="18" customFormat="1" x14ac:dyDescent="0.25">
      <c r="A33" s="91"/>
      <c r="B33" s="18" t="s">
        <v>19</v>
      </c>
      <c r="C33" s="18" t="s">
        <v>74</v>
      </c>
      <c r="D33" s="48" t="s">
        <v>414</v>
      </c>
      <c r="E33" s="6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8">
        <v>0</v>
      </c>
      <c r="L33" s="33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5">
        <v>0</v>
      </c>
      <c r="S33" s="33">
        <v>0</v>
      </c>
      <c r="T33" s="7">
        <v>0</v>
      </c>
      <c r="U33" s="8">
        <v>0</v>
      </c>
      <c r="V33" s="6">
        <v>0</v>
      </c>
      <c r="W33" s="7">
        <v>0</v>
      </c>
      <c r="X33" s="8">
        <v>0</v>
      </c>
      <c r="Y33" s="6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8">
        <v>0</v>
      </c>
      <c r="AF33" s="6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8">
        <v>0</v>
      </c>
      <c r="AM33" s="6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8">
        <v>0</v>
      </c>
      <c r="AT33" s="6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8">
        <v>0</v>
      </c>
    </row>
    <row r="34" spans="1:52" s="18" customFormat="1" x14ac:dyDescent="0.25">
      <c r="A34" s="91"/>
      <c r="B34" s="18" t="s">
        <v>20</v>
      </c>
      <c r="D34" s="18" t="s">
        <v>413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4">
        <v>0.7</v>
      </c>
      <c r="R34" s="5">
        <v>0</v>
      </c>
      <c r="S34" s="33">
        <v>0</v>
      </c>
      <c r="T34" s="7">
        <v>0</v>
      </c>
      <c r="U34" s="8">
        <v>0</v>
      </c>
      <c r="V34" s="6">
        <v>0</v>
      </c>
      <c r="W34" s="7">
        <v>0</v>
      </c>
      <c r="X34" s="8">
        <v>0</v>
      </c>
      <c r="Y34" s="6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8">
        <v>0</v>
      </c>
      <c r="AF34" s="6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8">
        <v>0</v>
      </c>
      <c r="AM34" s="6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8">
        <v>0</v>
      </c>
      <c r="AT34" s="6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8">
        <v>0</v>
      </c>
    </row>
    <row r="35" spans="1:52" s="18" customFormat="1" x14ac:dyDescent="0.25">
      <c r="A35" s="91"/>
      <c r="B35" s="18" t="s">
        <v>21</v>
      </c>
      <c r="D35" s="18" t="s">
        <v>413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8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4">
        <v>0.7</v>
      </c>
      <c r="R35" s="5">
        <v>0</v>
      </c>
      <c r="S35" s="33">
        <v>0</v>
      </c>
      <c r="T35" s="7">
        <v>0</v>
      </c>
      <c r="U35" s="8">
        <v>0</v>
      </c>
      <c r="V35" s="6">
        <v>0</v>
      </c>
      <c r="W35" s="7">
        <v>0</v>
      </c>
      <c r="X35" s="8">
        <v>0</v>
      </c>
      <c r="Y35" s="6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8">
        <v>0</v>
      </c>
      <c r="AF35" s="6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8">
        <v>0</v>
      </c>
      <c r="AM35" s="6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8">
        <v>0</v>
      </c>
      <c r="AT35" s="6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8">
        <v>0</v>
      </c>
    </row>
    <row r="36" spans="1:52" s="18" customFormat="1" x14ac:dyDescent="0.25">
      <c r="A36" s="91"/>
      <c r="B36" s="18" t="s">
        <v>22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8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v>0</v>
      </c>
      <c r="S36" s="33">
        <v>0</v>
      </c>
      <c r="T36" s="7">
        <v>0</v>
      </c>
      <c r="U36" s="8">
        <v>0</v>
      </c>
      <c r="V36" s="6">
        <v>0</v>
      </c>
      <c r="W36" s="7">
        <v>0</v>
      </c>
      <c r="X36" s="8">
        <v>0</v>
      </c>
      <c r="Y36" s="6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8">
        <v>0</v>
      </c>
      <c r="AF36" s="6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8">
        <v>0</v>
      </c>
      <c r="AM36" s="6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8">
        <v>0</v>
      </c>
      <c r="AT36" s="6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8">
        <v>0</v>
      </c>
    </row>
    <row r="37" spans="1:52" s="18" customFormat="1" x14ac:dyDescent="0.25">
      <c r="A37" s="91"/>
      <c r="B37" s="18" t="s">
        <v>23</v>
      </c>
      <c r="E37" s="6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8">
        <v>0</v>
      </c>
      <c r="L37" s="3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>
        <v>0</v>
      </c>
      <c r="S37" s="33">
        <v>0</v>
      </c>
      <c r="T37" s="7">
        <v>0</v>
      </c>
      <c r="U37" s="8">
        <v>0</v>
      </c>
      <c r="V37" s="6">
        <v>0</v>
      </c>
      <c r="W37" s="7">
        <v>0</v>
      </c>
      <c r="X37" s="8">
        <v>0</v>
      </c>
      <c r="Y37" s="6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8">
        <v>0</v>
      </c>
      <c r="AF37" s="6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8">
        <v>0</v>
      </c>
      <c r="AM37" s="6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8">
        <v>0</v>
      </c>
      <c r="AT37" s="6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8">
        <v>0</v>
      </c>
    </row>
    <row r="38" spans="1:52" s="18" customFormat="1" x14ac:dyDescent="0.25">
      <c r="A38" s="91"/>
      <c r="B38" s="18" t="s">
        <v>24</v>
      </c>
      <c r="E38" s="6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8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5">
        <v>0</v>
      </c>
      <c r="S38" s="33">
        <v>0</v>
      </c>
      <c r="T38" s="7">
        <v>0</v>
      </c>
      <c r="U38" s="8">
        <v>0</v>
      </c>
      <c r="V38" s="6">
        <v>0</v>
      </c>
      <c r="W38" s="7">
        <v>0</v>
      </c>
      <c r="X38" s="8">
        <v>0</v>
      </c>
      <c r="Y38" s="6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8">
        <v>0</v>
      </c>
      <c r="AF38" s="6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8">
        <v>0</v>
      </c>
      <c r="AM38" s="6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8">
        <v>0</v>
      </c>
      <c r="AT38" s="6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8">
        <v>0</v>
      </c>
    </row>
    <row r="39" spans="1:52" s="18" customFormat="1" x14ac:dyDescent="0.25">
      <c r="A39" s="91"/>
      <c r="B39" s="18" t="s">
        <v>25</v>
      </c>
      <c r="E39" s="6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8">
        <v>0</v>
      </c>
      <c r="L39" s="3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5">
        <v>1</v>
      </c>
      <c r="S39" s="33">
        <v>0</v>
      </c>
      <c r="T39" s="7">
        <v>0</v>
      </c>
      <c r="U39" s="8">
        <v>0</v>
      </c>
      <c r="V39" s="6">
        <v>0</v>
      </c>
      <c r="W39" s="7">
        <v>0</v>
      </c>
      <c r="X39" s="8">
        <v>0</v>
      </c>
      <c r="Y39" s="6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8">
        <v>0</v>
      </c>
      <c r="AF39" s="6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8">
        <v>0</v>
      </c>
      <c r="AM39" s="6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8">
        <v>0</v>
      </c>
      <c r="AT39" s="6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8">
        <v>0</v>
      </c>
    </row>
    <row r="40" spans="1:52" s="18" customFormat="1" x14ac:dyDescent="0.25">
      <c r="A40" s="91"/>
      <c r="B40" s="18" t="s">
        <v>26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8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5">
        <v>0</v>
      </c>
      <c r="S40" s="33">
        <v>0</v>
      </c>
      <c r="T40" s="7">
        <v>0</v>
      </c>
      <c r="U40" s="8">
        <v>0</v>
      </c>
      <c r="V40" s="6">
        <v>0</v>
      </c>
      <c r="W40" s="7">
        <v>0</v>
      </c>
      <c r="X40" s="8">
        <v>0</v>
      </c>
      <c r="Y40" s="6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8">
        <v>0</v>
      </c>
      <c r="AF40" s="6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8">
        <v>0</v>
      </c>
      <c r="AM40" s="6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8">
        <v>0</v>
      </c>
      <c r="AT40" s="6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8">
        <v>0</v>
      </c>
    </row>
    <row r="41" spans="1:52" s="18" customFormat="1" x14ac:dyDescent="0.25">
      <c r="A41" s="91"/>
      <c r="B41" s="18" t="s">
        <v>27</v>
      </c>
      <c r="E41" s="6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8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5">
        <v>0</v>
      </c>
      <c r="S41" s="33">
        <v>0</v>
      </c>
      <c r="T41" s="7">
        <v>0</v>
      </c>
      <c r="U41" s="8">
        <v>0</v>
      </c>
      <c r="V41" s="6">
        <v>0</v>
      </c>
      <c r="W41" s="7">
        <v>0</v>
      </c>
      <c r="X41" s="8">
        <v>0</v>
      </c>
      <c r="Y41" s="6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8">
        <v>0</v>
      </c>
      <c r="AF41" s="6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8">
        <v>0</v>
      </c>
      <c r="AM41" s="6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8">
        <v>0</v>
      </c>
      <c r="AT41" s="6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8">
        <v>0</v>
      </c>
    </row>
    <row r="42" spans="1:52" s="18" customFormat="1" x14ac:dyDescent="0.25">
      <c r="A42" s="91"/>
      <c r="B42" s="18" t="s">
        <v>28</v>
      </c>
      <c r="E42" s="6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8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5">
        <v>0</v>
      </c>
      <c r="S42" s="33">
        <v>0</v>
      </c>
      <c r="T42" s="7">
        <v>0</v>
      </c>
      <c r="U42" s="8">
        <v>0</v>
      </c>
      <c r="V42" s="6">
        <v>0</v>
      </c>
      <c r="W42" s="7">
        <v>0</v>
      </c>
      <c r="X42" s="8">
        <v>0</v>
      </c>
      <c r="Y42" s="6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8">
        <v>0</v>
      </c>
      <c r="AF42" s="6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8">
        <v>0</v>
      </c>
      <c r="AM42" s="6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8">
        <v>0</v>
      </c>
      <c r="AT42" s="6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8">
        <v>0</v>
      </c>
    </row>
    <row r="43" spans="1:52" s="18" customFormat="1" x14ac:dyDescent="0.25">
      <c r="A43" s="91"/>
      <c r="B43" s="18" t="s">
        <v>29</v>
      </c>
      <c r="C43" s="18" t="s">
        <v>74</v>
      </c>
      <c r="D43" s="18" t="s">
        <v>414</v>
      </c>
      <c r="E43" s="6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8">
        <v>0</v>
      </c>
      <c r="L43" s="33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5">
        <v>0</v>
      </c>
      <c r="S43" s="33">
        <v>0</v>
      </c>
      <c r="T43" s="7">
        <v>0</v>
      </c>
      <c r="U43" s="8">
        <v>0</v>
      </c>
      <c r="V43" s="6">
        <v>0</v>
      </c>
      <c r="W43" s="7">
        <v>0</v>
      </c>
      <c r="X43" s="8">
        <v>0</v>
      </c>
      <c r="Y43" s="6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8">
        <v>0</v>
      </c>
      <c r="AF43" s="6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8">
        <v>0</v>
      </c>
      <c r="AM43" s="6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8">
        <v>0</v>
      </c>
      <c r="AT43" s="6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8">
        <v>0</v>
      </c>
    </row>
    <row r="44" spans="1:52" s="18" customFormat="1" x14ac:dyDescent="0.25">
      <c r="A44" s="91"/>
      <c r="B44" s="18" t="s">
        <v>30</v>
      </c>
      <c r="E44" s="6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8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5">
        <v>0</v>
      </c>
      <c r="S44" s="33">
        <v>0</v>
      </c>
      <c r="T44" s="7">
        <v>0</v>
      </c>
      <c r="U44" s="8">
        <v>0</v>
      </c>
      <c r="V44" s="6">
        <v>0</v>
      </c>
      <c r="W44" s="7">
        <v>0</v>
      </c>
      <c r="X44" s="8">
        <v>0</v>
      </c>
      <c r="Y44" s="6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8">
        <v>0</v>
      </c>
      <c r="AF44" s="6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8">
        <v>0</v>
      </c>
      <c r="AM44" s="6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8">
        <v>0</v>
      </c>
      <c r="AT44" s="6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8">
        <v>0</v>
      </c>
    </row>
    <row r="45" spans="1:52" s="18" customFormat="1" x14ac:dyDescent="0.25">
      <c r="A45" s="91"/>
      <c r="B45" s="18" t="s">
        <v>31</v>
      </c>
      <c r="E45" s="6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8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5">
        <v>0</v>
      </c>
      <c r="S45" s="33">
        <v>0</v>
      </c>
      <c r="T45" s="7">
        <v>0</v>
      </c>
      <c r="U45" s="8">
        <v>0</v>
      </c>
      <c r="V45" s="6">
        <v>0</v>
      </c>
      <c r="W45" s="7">
        <v>0</v>
      </c>
      <c r="X45" s="8">
        <v>0</v>
      </c>
      <c r="Y45" s="6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8">
        <v>0</v>
      </c>
      <c r="AF45" s="6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8">
        <v>0</v>
      </c>
      <c r="AM45" s="6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8">
        <v>0</v>
      </c>
      <c r="AT45" s="6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8">
        <v>0</v>
      </c>
    </row>
    <row r="46" spans="1:52" s="18" customFormat="1" x14ac:dyDescent="0.25">
      <c r="A46" s="91"/>
      <c r="B46" s="18" t="s">
        <v>32</v>
      </c>
      <c r="E46" s="6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8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5">
        <v>0</v>
      </c>
      <c r="S46" s="33">
        <v>0</v>
      </c>
      <c r="T46" s="7">
        <v>0</v>
      </c>
      <c r="U46" s="8">
        <v>0</v>
      </c>
      <c r="V46" s="6">
        <v>0</v>
      </c>
      <c r="W46" s="7">
        <v>0</v>
      </c>
      <c r="X46" s="8">
        <v>0</v>
      </c>
      <c r="Y46" s="6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8">
        <v>0</v>
      </c>
      <c r="AF46" s="6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8">
        <v>0</v>
      </c>
      <c r="AM46" s="6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6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8">
        <v>0</v>
      </c>
    </row>
    <row r="47" spans="1:52" s="18" customFormat="1" x14ac:dyDescent="0.25">
      <c r="A47" s="91"/>
      <c r="B47" s="18" t="s">
        <v>33</v>
      </c>
      <c r="E47" s="6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8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5">
        <v>0</v>
      </c>
      <c r="S47" s="33">
        <v>0</v>
      </c>
      <c r="T47" s="7">
        <v>0</v>
      </c>
      <c r="U47" s="8">
        <v>0</v>
      </c>
      <c r="V47" s="6">
        <v>0</v>
      </c>
      <c r="W47" s="7">
        <v>0</v>
      </c>
      <c r="X47" s="8">
        <v>0</v>
      </c>
      <c r="Y47" s="6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8">
        <v>0</v>
      </c>
      <c r="AF47" s="6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8">
        <v>0</v>
      </c>
      <c r="AM47" s="6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8">
        <v>0</v>
      </c>
      <c r="AT47" s="6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8">
        <v>0</v>
      </c>
    </row>
    <row r="48" spans="1:52" s="18" customFormat="1" x14ac:dyDescent="0.25">
      <c r="A48" s="91"/>
      <c r="B48" s="18" t="s">
        <v>34</v>
      </c>
      <c r="E48" s="6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8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5">
        <v>0</v>
      </c>
      <c r="S48" s="33">
        <v>0</v>
      </c>
      <c r="T48" s="7">
        <v>0</v>
      </c>
      <c r="U48" s="8">
        <v>0</v>
      </c>
      <c r="V48" s="6">
        <v>0</v>
      </c>
      <c r="W48" s="7">
        <v>0</v>
      </c>
      <c r="X48" s="8">
        <v>0</v>
      </c>
      <c r="Y48" s="6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8">
        <v>0</v>
      </c>
      <c r="AF48" s="6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8">
        <v>0</v>
      </c>
      <c r="AM48" s="6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8">
        <v>0</v>
      </c>
      <c r="AT48" s="6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8">
        <v>0</v>
      </c>
    </row>
    <row r="49" spans="1:52" s="18" customFormat="1" x14ac:dyDescent="0.25">
      <c r="A49" s="91"/>
      <c r="B49" s="18" t="s">
        <v>35</v>
      </c>
      <c r="E49" s="6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8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5">
        <v>0</v>
      </c>
      <c r="S49" s="33">
        <v>0</v>
      </c>
      <c r="T49" s="7">
        <v>0</v>
      </c>
      <c r="U49" s="8">
        <v>0</v>
      </c>
      <c r="V49" s="6">
        <v>0</v>
      </c>
      <c r="W49" s="7">
        <v>0</v>
      </c>
      <c r="X49" s="8">
        <v>0</v>
      </c>
      <c r="Y49" s="6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8">
        <v>0</v>
      </c>
      <c r="AF49" s="6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8">
        <v>0</v>
      </c>
      <c r="AM49" s="6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8">
        <v>0</v>
      </c>
      <c r="AT49" s="6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8">
        <v>0</v>
      </c>
    </row>
    <row r="50" spans="1:52" s="18" customFormat="1" x14ac:dyDescent="0.25">
      <c r="A50" s="91"/>
      <c r="B50" s="18" t="s">
        <v>36</v>
      </c>
      <c r="D50" s="18" t="s">
        <v>417</v>
      </c>
      <c r="E50" s="6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8">
        <v>0</v>
      </c>
      <c r="L50" s="3">
        <f>L27</f>
        <v>3.5061728395061727E-2</v>
      </c>
      <c r="M50" s="4">
        <f t="shared" ref="M50:R50" si="5">M27</f>
        <v>4.9382716049382724E-3</v>
      </c>
      <c r="N50" s="4">
        <f t="shared" si="5"/>
        <v>0.24</v>
      </c>
      <c r="O50" s="4">
        <f t="shared" si="5"/>
        <v>0.31</v>
      </c>
      <c r="P50" s="4">
        <f t="shared" si="5"/>
        <v>0</v>
      </c>
      <c r="Q50" s="4">
        <f t="shared" si="5"/>
        <v>0.15</v>
      </c>
      <c r="R50" s="5">
        <f t="shared" si="5"/>
        <v>0.12</v>
      </c>
      <c r="S50" s="33">
        <v>0</v>
      </c>
      <c r="T50" s="7">
        <v>0</v>
      </c>
      <c r="U50" s="8">
        <v>0</v>
      </c>
      <c r="V50" s="6">
        <v>0</v>
      </c>
      <c r="W50" s="7">
        <v>0</v>
      </c>
      <c r="X50" s="8">
        <v>0</v>
      </c>
      <c r="Y50" s="6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8">
        <v>0</v>
      </c>
      <c r="AF50" s="6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8">
        <v>0</v>
      </c>
      <c r="AM50" s="6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8">
        <v>0</v>
      </c>
      <c r="AT50" s="6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8">
        <v>0</v>
      </c>
    </row>
    <row r="51" spans="1:52" s="18" customFormat="1" x14ac:dyDescent="0.25">
      <c r="A51" s="91"/>
      <c r="B51" s="18" t="s">
        <v>37</v>
      </c>
      <c r="C51" s="18" t="s">
        <v>74</v>
      </c>
      <c r="D51" s="18" t="s">
        <v>414</v>
      </c>
      <c r="E51" s="6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8">
        <v>0</v>
      </c>
      <c r="L51" s="33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5">
        <v>0</v>
      </c>
      <c r="S51" s="33">
        <v>0</v>
      </c>
      <c r="T51" s="7">
        <v>0</v>
      </c>
      <c r="U51" s="8">
        <v>0</v>
      </c>
      <c r="V51" s="6">
        <v>0</v>
      </c>
      <c r="W51" s="7">
        <v>0</v>
      </c>
      <c r="X51" s="8">
        <v>0</v>
      </c>
      <c r="Y51" s="6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8">
        <v>0</v>
      </c>
      <c r="AF51" s="6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8">
        <v>0</v>
      </c>
      <c r="AM51" s="6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8">
        <v>0</v>
      </c>
      <c r="AT51" s="6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8">
        <v>0</v>
      </c>
    </row>
    <row r="52" spans="1:52" s="18" customFormat="1" x14ac:dyDescent="0.25">
      <c r="A52" s="91"/>
      <c r="B52" s="18" t="s">
        <v>38</v>
      </c>
      <c r="C52" s="18" t="s">
        <v>74</v>
      </c>
      <c r="D52" s="18" t="s">
        <v>414</v>
      </c>
      <c r="E52" s="6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8">
        <v>0</v>
      </c>
      <c r="L52" s="33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5">
        <v>0</v>
      </c>
      <c r="S52" s="33">
        <v>0</v>
      </c>
      <c r="T52" s="7">
        <v>0</v>
      </c>
      <c r="U52" s="8">
        <v>0</v>
      </c>
      <c r="V52" s="6">
        <v>0</v>
      </c>
      <c r="W52" s="7">
        <v>0</v>
      </c>
      <c r="X52" s="8">
        <v>0</v>
      </c>
      <c r="Y52" s="6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8">
        <v>0</v>
      </c>
      <c r="AF52" s="6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8">
        <v>0</v>
      </c>
      <c r="AM52" s="6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8">
        <v>0</v>
      </c>
      <c r="AT52" s="6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8">
        <v>0</v>
      </c>
    </row>
    <row r="53" spans="1:52" s="18" customFormat="1" x14ac:dyDescent="0.25">
      <c r="A53" s="91"/>
      <c r="B53" s="18" t="s">
        <v>39</v>
      </c>
      <c r="E53" s="6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8">
        <v>0</v>
      </c>
      <c r="L53" s="3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5">
        <v>0</v>
      </c>
      <c r="S53" s="33">
        <v>0</v>
      </c>
      <c r="T53" s="7">
        <v>0</v>
      </c>
      <c r="U53" s="8">
        <v>0</v>
      </c>
      <c r="V53" s="6">
        <v>0</v>
      </c>
      <c r="W53" s="7">
        <v>0</v>
      </c>
      <c r="X53" s="8">
        <v>0</v>
      </c>
      <c r="Y53" s="6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8">
        <v>0</v>
      </c>
      <c r="AF53" s="6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8">
        <v>0</v>
      </c>
      <c r="AM53" s="6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8">
        <v>0</v>
      </c>
      <c r="AT53" s="6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8">
        <v>0</v>
      </c>
    </row>
    <row r="54" spans="1:52" s="18" customFormat="1" x14ac:dyDescent="0.25">
      <c r="A54" s="91"/>
      <c r="B54" s="18" t="s">
        <v>40</v>
      </c>
      <c r="D54" s="48" t="s">
        <v>413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8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4">
        <v>0.7</v>
      </c>
      <c r="R54" s="5">
        <v>0</v>
      </c>
      <c r="S54" s="33">
        <v>0</v>
      </c>
      <c r="T54" s="7">
        <v>0</v>
      </c>
      <c r="U54" s="8">
        <v>0</v>
      </c>
      <c r="V54" s="6">
        <v>0</v>
      </c>
      <c r="W54" s="7">
        <v>0</v>
      </c>
      <c r="X54" s="8">
        <v>0</v>
      </c>
      <c r="Y54" s="6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8">
        <v>0</v>
      </c>
      <c r="AF54" s="6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8">
        <v>0</v>
      </c>
      <c r="AM54" s="6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8">
        <v>0</v>
      </c>
      <c r="AT54" s="6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8">
        <v>0</v>
      </c>
    </row>
    <row r="55" spans="1:52" s="18" customFormat="1" x14ac:dyDescent="0.25">
      <c r="A55" s="91"/>
      <c r="B55" s="18" t="s">
        <v>41</v>
      </c>
      <c r="E55" s="6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8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5">
        <v>0</v>
      </c>
      <c r="S55" s="33">
        <v>0</v>
      </c>
      <c r="T55" s="7">
        <v>0</v>
      </c>
      <c r="U55" s="8">
        <v>0</v>
      </c>
      <c r="V55" s="6">
        <v>0</v>
      </c>
      <c r="W55" s="7">
        <v>0</v>
      </c>
      <c r="X55" s="8">
        <v>0</v>
      </c>
      <c r="Y55" s="6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8">
        <v>0</v>
      </c>
      <c r="AF55" s="6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8">
        <v>0</v>
      </c>
      <c r="AM55" s="6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8">
        <v>0</v>
      </c>
      <c r="AT55" s="6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8">
        <v>0</v>
      </c>
    </row>
    <row r="56" spans="1:52" s="18" customFormat="1" x14ac:dyDescent="0.25">
      <c r="A56" s="91"/>
      <c r="B56" s="18" t="s">
        <v>42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8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5">
        <v>0</v>
      </c>
      <c r="S56" s="33">
        <v>0</v>
      </c>
      <c r="T56" s="7">
        <v>0</v>
      </c>
      <c r="U56" s="8">
        <v>0</v>
      </c>
      <c r="V56" s="6">
        <v>0</v>
      </c>
      <c r="W56" s="7">
        <v>0</v>
      </c>
      <c r="X56" s="8">
        <v>0</v>
      </c>
      <c r="Y56" s="6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8">
        <v>0</v>
      </c>
      <c r="AF56" s="6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8">
        <v>0</v>
      </c>
      <c r="AM56" s="6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8">
        <v>0</v>
      </c>
      <c r="AT56" s="6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8">
        <v>0</v>
      </c>
    </row>
    <row r="57" spans="1:52" s="18" customFormat="1" x14ac:dyDescent="0.25">
      <c r="A57" s="91"/>
      <c r="B57" s="18" t="s">
        <v>43</v>
      </c>
      <c r="D57" s="18" t="s">
        <v>417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8">
        <v>0</v>
      </c>
      <c r="L57" s="3">
        <f>L27/($M27+$N27+$P27+$R27+$L27)</f>
        <v>8.7654320987654327E-2</v>
      </c>
      <c r="M57" s="4">
        <f t="shared" ref="M57:R57" si="6">M27/($M27+$N27+$P27+$R27+$L27)</f>
        <v>1.2345679012345682E-2</v>
      </c>
      <c r="N57" s="4">
        <f t="shared" si="6"/>
        <v>0.6</v>
      </c>
      <c r="O57" s="4">
        <v>0</v>
      </c>
      <c r="P57" s="4">
        <f t="shared" si="6"/>
        <v>0</v>
      </c>
      <c r="Q57" s="4">
        <v>0</v>
      </c>
      <c r="R57" s="5">
        <f t="shared" si="6"/>
        <v>0.3</v>
      </c>
      <c r="S57" s="33">
        <v>0</v>
      </c>
      <c r="T57" s="7">
        <v>0</v>
      </c>
      <c r="U57" s="8">
        <v>0</v>
      </c>
      <c r="V57" s="6">
        <v>0</v>
      </c>
      <c r="W57" s="7">
        <v>0</v>
      </c>
      <c r="X57" s="8">
        <v>0</v>
      </c>
      <c r="Y57" s="6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8">
        <v>0</v>
      </c>
      <c r="AF57" s="6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8">
        <v>0</v>
      </c>
      <c r="AM57" s="6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8">
        <v>0</v>
      </c>
      <c r="AT57" s="6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8">
        <v>0</v>
      </c>
    </row>
    <row r="58" spans="1:52" s="18" customFormat="1" x14ac:dyDescent="0.25">
      <c r="A58" s="91"/>
      <c r="B58" s="18" t="s">
        <v>44</v>
      </c>
      <c r="D58" s="18" t="s">
        <v>417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8">
        <v>0</v>
      </c>
      <c r="L58" s="3">
        <f t="shared" ref="L58:R58" si="7">L27</f>
        <v>3.5061728395061727E-2</v>
      </c>
      <c r="M58" s="4">
        <f t="shared" si="7"/>
        <v>4.9382716049382724E-3</v>
      </c>
      <c r="N58" s="4">
        <f t="shared" si="7"/>
        <v>0.24</v>
      </c>
      <c r="O58" s="4">
        <f t="shared" si="7"/>
        <v>0.31</v>
      </c>
      <c r="P58" s="4">
        <f t="shared" si="7"/>
        <v>0</v>
      </c>
      <c r="Q58" s="4">
        <f t="shared" si="7"/>
        <v>0.15</v>
      </c>
      <c r="R58" s="5">
        <f t="shared" si="7"/>
        <v>0.12</v>
      </c>
      <c r="S58" s="33">
        <v>0</v>
      </c>
      <c r="T58" s="7">
        <v>0</v>
      </c>
      <c r="U58" s="8">
        <v>0</v>
      </c>
      <c r="V58" s="6">
        <v>0</v>
      </c>
      <c r="W58" s="7">
        <v>0</v>
      </c>
      <c r="X58" s="8">
        <v>0</v>
      </c>
      <c r="Y58" s="6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8">
        <v>0</v>
      </c>
      <c r="AF58" s="6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8">
        <v>0</v>
      </c>
      <c r="AM58" s="6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8">
        <v>0</v>
      </c>
      <c r="AT58" s="6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8">
        <v>0</v>
      </c>
    </row>
    <row r="59" spans="1:52" s="18" customFormat="1" x14ac:dyDescent="0.25">
      <c r="A59" s="91"/>
      <c r="B59" s="18" t="s">
        <v>45</v>
      </c>
      <c r="D59" s="18" t="s">
        <v>425</v>
      </c>
      <c r="E59" s="6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8">
        <v>0</v>
      </c>
      <c r="L59" s="3">
        <v>0.03</v>
      </c>
      <c r="M59" s="4">
        <v>0.12</v>
      </c>
      <c r="N59" s="4">
        <v>0.48</v>
      </c>
      <c r="O59" s="4">
        <v>7.0000000000000007E-2</v>
      </c>
      <c r="P59" s="4">
        <v>0</v>
      </c>
      <c r="Q59" s="4">
        <v>0.03</v>
      </c>
      <c r="R59" s="5">
        <v>0</v>
      </c>
      <c r="S59" s="33">
        <v>0</v>
      </c>
      <c r="T59" s="7">
        <v>0</v>
      </c>
      <c r="U59" s="8">
        <v>0</v>
      </c>
      <c r="V59" s="6">
        <v>0</v>
      </c>
      <c r="W59" s="7">
        <v>0</v>
      </c>
      <c r="X59" s="8">
        <v>0</v>
      </c>
      <c r="Y59" s="6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8">
        <v>0</v>
      </c>
      <c r="AF59" s="6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8">
        <v>0</v>
      </c>
      <c r="AM59" s="6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8">
        <v>0</v>
      </c>
      <c r="AT59" s="6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8">
        <v>0</v>
      </c>
    </row>
    <row r="60" spans="1:52" s="18" customFormat="1" x14ac:dyDescent="0.25">
      <c r="A60" s="91"/>
      <c r="B60" s="18" t="s">
        <v>46</v>
      </c>
      <c r="D60" s="18" t="s">
        <v>427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8">
        <v>0</v>
      </c>
      <c r="L60" s="3">
        <f>L59</f>
        <v>0.03</v>
      </c>
      <c r="M60" s="4">
        <f t="shared" ref="M60:R60" si="8">M59</f>
        <v>0.12</v>
      </c>
      <c r="N60" s="4">
        <f t="shared" si="8"/>
        <v>0.48</v>
      </c>
      <c r="O60" s="4">
        <f t="shared" si="8"/>
        <v>7.0000000000000007E-2</v>
      </c>
      <c r="P60" s="4">
        <f t="shared" si="8"/>
        <v>0</v>
      </c>
      <c r="Q60" s="4">
        <f t="shared" si="8"/>
        <v>0.03</v>
      </c>
      <c r="R60" s="5">
        <f t="shared" si="8"/>
        <v>0</v>
      </c>
      <c r="S60" s="33">
        <v>0</v>
      </c>
      <c r="T60" s="7">
        <v>0</v>
      </c>
      <c r="U60" s="8">
        <v>0</v>
      </c>
      <c r="V60" s="6">
        <v>0</v>
      </c>
      <c r="W60" s="7">
        <v>0</v>
      </c>
      <c r="X60" s="8">
        <v>0</v>
      </c>
      <c r="Y60" s="6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8">
        <v>0</v>
      </c>
      <c r="AF60" s="6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8">
        <v>0</v>
      </c>
      <c r="AM60" s="6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8">
        <v>0</v>
      </c>
      <c r="AT60" s="6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8">
        <v>0</v>
      </c>
    </row>
    <row r="61" spans="1:52" s="18" customFormat="1" x14ac:dyDescent="0.25">
      <c r="A61" s="91"/>
      <c r="B61" s="18" t="s">
        <v>47</v>
      </c>
      <c r="D61" s="18" t="s">
        <v>428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8">
        <v>0</v>
      </c>
      <c r="L61" s="3">
        <f>L60</f>
        <v>0.03</v>
      </c>
      <c r="M61" s="4">
        <f t="shared" ref="M61" si="9">M60</f>
        <v>0.12</v>
      </c>
      <c r="N61" s="4">
        <f t="shared" ref="N61" si="10">N60</f>
        <v>0.48</v>
      </c>
      <c r="O61" s="4">
        <f t="shared" ref="O61" si="11">O60</f>
        <v>7.0000000000000007E-2</v>
      </c>
      <c r="P61" s="4">
        <f t="shared" ref="P61" si="12">P60</f>
        <v>0</v>
      </c>
      <c r="Q61" s="4">
        <f t="shared" ref="Q61" si="13">Q60</f>
        <v>0.03</v>
      </c>
      <c r="R61" s="5">
        <f t="shared" ref="R61" si="14">R60</f>
        <v>0</v>
      </c>
      <c r="S61" s="33">
        <v>0</v>
      </c>
      <c r="T61" s="7">
        <v>0</v>
      </c>
      <c r="U61" s="8">
        <v>0</v>
      </c>
      <c r="V61" s="6">
        <v>0</v>
      </c>
      <c r="W61" s="7">
        <v>0</v>
      </c>
      <c r="X61" s="8">
        <v>0</v>
      </c>
      <c r="Y61" s="6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8">
        <v>0</v>
      </c>
      <c r="AF61" s="6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8">
        <v>0</v>
      </c>
      <c r="AM61" s="6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8">
        <v>0</v>
      </c>
      <c r="AT61" s="6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8">
        <v>0</v>
      </c>
    </row>
    <row r="62" spans="1:52" s="18" customFormat="1" x14ac:dyDescent="0.25">
      <c r="A62" s="91"/>
      <c r="B62" s="18" t="s">
        <v>48</v>
      </c>
      <c r="D62" s="18" t="s">
        <v>425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8">
        <v>0</v>
      </c>
      <c r="L62" s="3">
        <v>0.03</v>
      </c>
      <c r="M62" s="4">
        <v>0.12</v>
      </c>
      <c r="N62" s="4">
        <v>0.48</v>
      </c>
      <c r="O62" s="4">
        <v>7.0000000000000007E-2</v>
      </c>
      <c r="P62" s="4">
        <v>0</v>
      </c>
      <c r="Q62" s="4">
        <v>0.03</v>
      </c>
      <c r="R62" s="5">
        <v>0</v>
      </c>
      <c r="S62" s="33">
        <v>0</v>
      </c>
      <c r="T62" s="7">
        <v>0</v>
      </c>
      <c r="U62" s="8">
        <v>0</v>
      </c>
      <c r="V62" s="6">
        <v>0</v>
      </c>
      <c r="W62" s="7">
        <v>0</v>
      </c>
      <c r="X62" s="8">
        <v>0</v>
      </c>
      <c r="Y62" s="6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8">
        <v>0</v>
      </c>
      <c r="AF62" s="6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8">
        <v>0</v>
      </c>
      <c r="AM62" s="6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8">
        <v>0</v>
      </c>
      <c r="AT62" s="6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8">
        <v>0</v>
      </c>
    </row>
    <row r="63" spans="1:52" s="18" customFormat="1" x14ac:dyDescent="0.25">
      <c r="A63" s="91"/>
      <c r="B63" s="18" t="s">
        <v>49</v>
      </c>
      <c r="D63" s="18" t="s">
        <v>420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8">
        <v>0</v>
      </c>
      <c r="L63" s="3">
        <v>0.88</v>
      </c>
      <c r="M63" s="4">
        <v>0.12</v>
      </c>
      <c r="N63" s="4">
        <v>0</v>
      </c>
      <c r="O63" s="4">
        <v>0</v>
      </c>
      <c r="P63" s="4">
        <v>0</v>
      </c>
      <c r="Q63" s="4">
        <v>0</v>
      </c>
      <c r="R63" s="5">
        <v>0</v>
      </c>
      <c r="S63" s="33">
        <v>0</v>
      </c>
      <c r="T63" s="7">
        <v>0</v>
      </c>
      <c r="U63" s="8">
        <v>0</v>
      </c>
      <c r="V63" s="6">
        <v>0</v>
      </c>
      <c r="W63" s="7">
        <v>0</v>
      </c>
      <c r="X63" s="8">
        <v>0</v>
      </c>
      <c r="Y63" s="6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8">
        <v>0</v>
      </c>
      <c r="AF63" s="6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8">
        <v>0</v>
      </c>
      <c r="AM63" s="6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8">
        <v>0</v>
      </c>
      <c r="AT63" s="6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8">
        <v>0</v>
      </c>
    </row>
    <row r="64" spans="1:52" s="18" customFormat="1" x14ac:dyDescent="0.25">
      <c r="A64" s="91"/>
      <c r="B64" s="18" t="s">
        <v>50</v>
      </c>
      <c r="D64" s="18" t="s">
        <v>420</v>
      </c>
      <c r="E64" s="6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8">
        <v>0</v>
      </c>
      <c r="L64" s="3">
        <v>0</v>
      </c>
      <c r="M64" s="4">
        <v>0</v>
      </c>
      <c r="N64" s="4">
        <v>0.79</v>
      </c>
      <c r="O64" s="4">
        <v>0</v>
      </c>
      <c r="P64" s="4">
        <v>0</v>
      </c>
      <c r="Q64" s="4">
        <v>0.16</v>
      </c>
      <c r="R64" s="5">
        <v>0</v>
      </c>
      <c r="S64" s="33">
        <v>0</v>
      </c>
      <c r="T64" s="7">
        <v>0</v>
      </c>
      <c r="U64" s="8">
        <v>0</v>
      </c>
      <c r="V64" s="6">
        <v>0</v>
      </c>
      <c r="W64" s="7">
        <v>0</v>
      </c>
      <c r="X64" s="8">
        <v>0</v>
      </c>
      <c r="Y64" s="6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8">
        <v>0</v>
      </c>
      <c r="AF64" s="6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8">
        <v>0</v>
      </c>
      <c r="AM64" s="6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8">
        <v>0</v>
      </c>
      <c r="AT64" s="6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8">
        <v>0</v>
      </c>
    </row>
    <row r="65" spans="1:52" s="18" customFormat="1" x14ac:dyDescent="0.25">
      <c r="A65" s="91"/>
      <c r="B65" s="18" t="s">
        <v>51</v>
      </c>
      <c r="D65" s="18" t="s">
        <v>426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8">
        <v>0</v>
      </c>
      <c r="L65" s="3">
        <v>0</v>
      </c>
      <c r="M65" s="4">
        <v>0.34</v>
      </c>
      <c r="N65" s="4">
        <v>0</v>
      </c>
      <c r="O65" s="4">
        <v>0</v>
      </c>
      <c r="P65" s="4">
        <v>0</v>
      </c>
      <c r="Q65" s="4">
        <v>0.03</v>
      </c>
      <c r="R65" s="5">
        <v>0.64</v>
      </c>
      <c r="S65" s="33">
        <v>0</v>
      </c>
      <c r="T65" s="7">
        <v>0</v>
      </c>
      <c r="U65" s="8">
        <v>0</v>
      </c>
      <c r="V65" s="6">
        <v>0</v>
      </c>
      <c r="W65" s="7">
        <v>0</v>
      </c>
      <c r="X65" s="8">
        <v>0</v>
      </c>
      <c r="Y65" s="6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8">
        <v>0</v>
      </c>
      <c r="AF65" s="6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8">
        <v>0</v>
      </c>
      <c r="AM65" s="6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8">
        <v>0</v>
      </c>
      <c r="AT65" s="6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8">
        <v>0</v>
      </c>
    </row>
    <row r="66" spans="1:52" s="18" customFormat="1" x14ac:dyDescent="0.25">
      <c r="A66" s="91"/>
      <c r="B66" s="18" t="s">
        <v>52</v>
      </c>
      <c r="D66" s="18" t="s">
        <v>425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8">
        <v>0</v>
      </c>
      <c r="L66" s="3">
        <v>0.03</v>
      </c>
      <c r="M66" s="4">
        <v>0.12</v>
      </c>
      <c r="N66" s="4">
        <v>0.48</v>
      </c>
      <c r="O66" s="4">
        <v>7.0000000000000007E-2</v>
      </c>
      <c r="P66" s="4">
        <v>0</v>
      </c>
      <c r="Q66" s="4">
        <v>0.03</v>
      </c>
      <c r="R66" s="5">
        <v>0</v>
      </c>
      <c r="S66" s="33">
        <v>0</v>
      </c>
      <c r="T66" s="7">
        <v>0</v>
      </c>
      <c r="U66" s="8">
        <v>0</v>
      </c>
      <c r="V66" s="6">
        <v>0</v>
      </c>
      <c r="W66" s="7">
        <v>0</v>
      </c>
      <c r="X66" s="8">
        <v>0</v>
      </c>
      <c r="Y66" s="6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8">
        <v>0</v>
      </c>
      <c r="AF66" s="6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8">
        <v>0</v>
      </c>
      <c r="AM66" s="6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8">
        <v>0</v>
      </c>
      <c r="AT66" s="6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8">
        <v>0</v>
      </c>
    </row>
    <row r="67" spans="1:52" s="18" customFormat="1" x14ac:dyDescent="0.25">
      <c r="A67" s="91"/>
      <c r="B67" s="18" t="s">
        <v>53</v>
      </c>
      <c r="D67" s="18" t="s">
        <v>424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8">
        <v>0</v>
      </c>
      <c r="L67" s="3">
        <v>7.0000000000000007E-2</v>
      </c>
      <c r="M67" s="4">
        <v>0.3</v>
      </c>
      <c r="N67" s="4">
        <v>0.61</v>
      </c>
      <c r="O67" s="4">
        <v>0</v>
      </c>
      <c r="P67" s="4">
        <v>0</v>
      </c>
      <c r="Q67" s="4">
        <v>0</v>
      </c>
      <c r="R67" s="5">
        <v>0</v>
      </c>
      <c r="S67" s="33">
        <v>0</v>
      </c>
      <c r="T67" s="7">
        <v>0</v>
      </c>
      <c r="U67" s="8">
        <v>0</v>
      </c>
      <c r="V67" s="6">
        <v>0</v>
      </c>
      <c r="W67" s="7">
        <v>0</v>
      </c>
      <c r="X67" s="8">
        <v>0</v>
      </c>
      <c r="Y67" s="6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8">
        <v>0</v>
      </c>
      <c r="AF67" s="6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8">
        <v>0</v>
      </c>
      <c r="AM67" s="6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8">
        <v>0</v>
      </c>
      <c r="AT67" s="6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8">
        <v>0</v>
      </c>
    </row>
    <row r="68" spans="1:52" s="18" customFormat="1" x14ac:dyDescent="0.25">
      <c r="A68" s="91"/>
      <c r="B68" s="18" t="s">
        <v>54</v>
      </c>
      <c r="D68" s="18" t="s">
        <v>423</v>
      </c>
      <c r="E68" s="6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8">
        <v>0</v>
      </c>
      <c r="L68" s="3">
        <v>0.32</v>
      </c>
      <c r="M68" s="4">
        <v>0.18</v>
      </c>
      <c r="N68" s="4">
        <v>0.21</v>
      </c>
      <c r="O68" s="4">
        <v>0.05</v>
      </c>
      <c r="P68" s="4">
        <v>0.02</v>
      </c>
      <c r="Q68" s="4">
        <v>0.02</v>
      </c>
      <c r="R68" s="5">
        <v>0.17</v>
      </c>
      <c r="S68" s="33">
        <v>0</v>
      </c>
      <c r="T68" s="7">
        <v>0</v>
      </c>
      <c r="U68" s="8">
        <v>0</v>
      </c>
      <c r="V68" s="6">
        <v>0</v>
      </c>
      <c r="W68" s="7">
        <v>0</v>
      </c>
      <c r="X68" s="8">
        <v>0</v>
      </c>
      <c r="Y68" s="6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8">
        <v>0</v>
      </c>
      <c r="AF68" s="6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8">
        <v>0</v>
      </c>
      <c r="AM68" s="6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8">
        <v>0</v>
      </c>
      <c r="AT68" s="6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8">
        <v>0</v>
      </c>
    </row>
    <row r="69" spans="1:52" s="18" customFormat="1" x14ac:dyDescent="0.25">
      <c r="A69" s="91"/>
      <c r="B69" s="18" t="s">
        <v>55</v>
      </c>
      <c r="D69" s="18" t="s">
        <v>422</v>
      </c>
      <c r="E69" s="6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8">
        <v>0</v>
      </c>
      <c r="L69" s="3">
        <f>2/17</f>
        <v>0.11764705882352941</v>
      </c>
      <c r="M69" s="4">
        <f>5/17</f>
        <v>0.29411764705882354</v>
      </c>
      <c r="N69" s="4">
        <f>4/17</f>
        <v>0.23529411764705882</v>
      </c>
      <c r="O69" s="4">
        <f>3/17</f>
        <v>0.17647058823529413</v>
      </c>
      <c r="P69" s="4">
        <f>1/17</f>
        <v>5.8823529411764705E-2</v>
      </c>
      <c r="Q69" s="4">
        <v>0</v>
      </c>
      <c r="R69" s="5">
        <v>0</v>
      </c>
      <c r="S69" s="33">
        <v>0</v>
      </c>
      <c r="T69" s="7">
        <v>0</v>
      </c>
      <c r="U69" s="8">
        <v>0</v>
      </c>
      <c r="V69" s="6">
        <v>0</v>
      </c>
      <c r="W69" s="7">
        <v>0</v>
      </c>
      <c r="X69" s="8">
        <v>0</v>
      </c>
      <c r="Y69" s="6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8">
        <v>0</v>
      </c>
      <c r="AF69" s="6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8">
        <v>0</v>
      </c>
      <c r="AM69" s="6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8">
        <v>0</v>
      </c>
      <c r="AT69" s="6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8">
        <v>0</v>
      </c>
    </row>
    <row r="70" spans="1:52" s="18" customFormat="1" x14ac:dyDescent="0.25">
      <c r="A70" s="91"/>
      <c r="B70" s="18" t="s">
        <v>56</v>
      </c>
      <c r="D70" s="18" t="s">
        <v>421</v>
      </c>
      <c r="E70" s="6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8">
        <v>0</v>
      </c>
      <c r="L70" s="3">
        <f>3/24</f>
        <v>0.125</v>
      </c>
      <c r="M70" s="4">
        <f>6/24</f>
        <v>0.25</v>
      </c>
      <c r="N70" s="4">
        <f>4/24</f>
        <v>0.16666666666666666</v>
      </c>
      <c r="O70" s="4">
        <f>3/24</f>
        <v>0.125</v>
      </c>
      <c r="P70" s="4">
        <f>1/24</f>
        <v>4.1666666666666664E-2</v>
      </c>
      <c r="Q70" s="4">
        <f>2/24</f>
        <v>8.3333333333333329E-2</v>
      </c>
      <c r="R70" s="5">
        <v>0</v>
      </c>
      <c r="S70" s="33">
        <v>0</v>
      </c>
      <c r="T70" s="7">
        <v>0</v>
      </c>
      <c r="U70" s="8">
        <v>0</v>
      </c>
      <c r="V70" s="6">
        <v>0</v>
      </c>
      <c r="W70" s="7">
        <v>0</v>
      </c>
      <c r="X70" s="8">
        <v>0</v>
      </c>
      <c r="Y70" s="6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8">
        <v>0</v>
      </c>
      <c r="AF70" s="6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8">
        <v>0</v>
      </c>
      <c r="AM70" s="6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8">
        <v>0</v>
      </c>
      <c r="AT70" s="6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8">
        <v>0</v>
      </c>
    </row>
    <row r="71" spans="1:52" s="18" customFormat="1" x14ac:dyDescent="0.25">
      <c r="A71" s="91"/>
      <c r="B71" s="18" t="s">
        <v>57</v>
      </c>
      <c r="D71" s="18" t="s">
        <v>425</v>
      </c>
      <c r="E71" s="6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8">
        <v>0</v>
      </c>
      <c r="L71" s="3">
        <f>L62</f>
        <v>0.03</v>
      </c>
      <c r="M71" s="4">
        <f t="shared" ref="M71:R71" si="15">M62</f>
        <v>0.12</v>
      </c>
      <c r="N71" s="4">
        <f t="shared" si="15"/>
        <v>0.48</v>
      </c>
      <c r="O71" s="4">
        <f t="shared" si="15"/>
        <v>7.0000000000000007E-2</v>
      </c>
      <c r="P71" s="4">
        <f t="shared" si="15"/>
        <v>0</v>
      </c>
      <c r="Q71" s="4">
        <f t="shared" si="15"/>
        <v>0.03</v>
      </c>
      <c r="R71" s="5">
        <f t="shared" si="15"/>
        <v>0</v>
      </c>
      <c r="S71" s="33">
        <v>0</v>
      </c>
      <c r="T71" s="7">
        <v>0</v>
      </c>
      <c r="U71" s="8">
        <v>0</v>
      </c>
      <c r="V71" s="6">
        <v>0</v>
      </c>
      <c r="W71" s="7">
        <v>0</v>
      </c>
      <c r="X71" s="8">
        <v>0</v>
      </c>
      <c r="Y71" s="6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8">
        <v>0</v>
      </c>
      <c r="AF71" s="6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8">
        <v>0</v>
      </c>
      <c r="AM71" s="6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8">
        <v>0</v>
      </c>
      <c r="AT71" s="6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8">
        <v>0</v>
      </c>
    </row>
    <row r="72" spans="1:52" s="18" customFormat="1" x14ac:dyDescent="0.25">
      <c r="A72" s="91"/>
      <c r="B72" s="18" t="s">
        <v>58</v>
      </c>
      <c r="D72" s="48" t="s">
        <v>439</v>
      </c>
      <c r="E72" s="6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8">
        <v>0</v>
      </c>
      <c r="L72" s="3">
        <v>0</v>
      </c>
      <c r="M72" s="4">
        <v>0</v>
      </c>
      <c r="N72" s="4">
        <v>0</v>
      </c>
      <c r="O72" s="4">
        <v>0</v>
      </c>
      <c r="P72" s="4">
        <v>0</v>
      </c>
      <c r="Q72" s="4">
        <v>0.7</v>
      </c>
      <c r="R72" s="5">
        <v>0</v>
      </c>
      <c r="S72" s="33">
        <v>0</v>
      </c>
      <c r="T72" s="7">
        <v>0</v>
      </c>
      <c r="U72" s="8">
        <v>0</v>
      </c>
      <c r="V72" s="6">
        <v>0</v>
      </c>
      <c r="W72" s="7">
        <v>0</v>
      </c>
      <c r="X72" s="8">
        <v>0</v>
      </c>
      <c r="Y72" s="6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8">
        <v>0</v>
      </c>
      <c r="AF72" s="6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8">
        <v>0</v>
      </c>
      <c r="AM72" s="6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8">
        <v>0</v>
      </c>
      <c r="AT72" s="6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8">
        <v>0</v>
      </c>
    </row>
    <row r="73" spans="1:52" s="18" customFormat="1" x14ac:dyDescent="0.25">
      <c r="A73" s="91"/>
      <c r="B73" s="18" t="s">
        <v>59</v>
      </c>
      <c r="D73" s="18" t="s">
        <v>439</v>
      </c>
      <c r="E73" s="6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8">
        <v>0</v>
      </c>
      <c r="L73" s="3">
        <f>L72</f>
        <v>0</v>
      </c>
      <c r="M73" s="4">
        <f t="shared" ref="M73:R73" si="16">M72</f>
        <v>0</v>
      </c>
      <c r="N73" s="4">
        <f t="shared" si="16"/>
        <v>0</v>
      </c>
      <c r="O73" s="4">
        <f t="shared" si="16"/>
        <v>0</v>
      </c>
      <c r="P73" s="4">
        <f t="shared" si="16"/>
        <v>0</v>
      </c>
      <c r="Q73" s="4">
        <f t="shared" si="16"/>
        <v>0.7</v>
      </c>
      <c r="R73" s="5">
        <f t="shared" si="16"/>
        <v>0</v>
      </c>
      <c r="S73" s="33">
        <v>0</v>
      </c>
      <c r="T73" s="7">
        <v>0</v>
      </c>
      <c r="U73" s="8">
        <v>0</v>
      </c>
      <c r="V73" s="6">
        <v>0</v>
      </c>
      <c r="W73" s="7">
        <v>0</v>
      </c>
      <c r="X73" s="8">
        <v>0</v>
      </c>
      <c r="Y73" s="6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8">
        <v>0</v>
      </c>
      <c r="AF73" s="6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8">
        <v>0</v>
      </c>
      <c r="AM73" s="6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8">
        <v>0</v>
      </c>
      <c r="AT73" s="6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8">
        <v>0</v>
      </c>
    </row>
    <row r="74" spans="1:52" s="18" customFormat="1" x14ac:dyDescent="0.25">
      <c r="A74" s="91"/>
      <c r="B74" s="18" t="s">
        <v>60</v>
      </c>
      <c r="D74" s="18" t="s">
        <v>416</v>
      </c>
      <c r="E74" s="6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8">
        <v>0</v>
      </c>
      <c r="L74" s="3">
        <v>0.05</v>
      </c>
      <c r="M74" s="4">
        <v>7.0000000000000007E-2</v>
      </c>
      <c r="N74" s="4">
        <v>2.5000000000000001E-2</v>
      </c>
      <c r="O74" s="4">
        <v>3.2000000000000001E-2</v>
      </c>
      <c r="P74" s="4">
        <v>0.09</v>
      </c>
      <c r="Q74" s="4">
        <v>0.55300000000000005</v>
      </c>
      <c r="R74" s="5">
        <v>0</v>
      </c>
      <c r="S74" s="33">
        <v>0</v>
      </c>
      <c r="T74" s="7">
        <v>0</v>
      </c>
      <c r="U74" s="8">
        <v>0</v>
      </c>
      <c r="V74" s="6">
        <v>0</v>
      </c>
      <c r="W74" s="7">
        <v>0</v>
      </c>
      <c r="X74" s="8">
        <v>0</v>
      </c>
      <c r="Y74" s="6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8">
        <v>0</v>
      </c>
      <c r="AF74" s="6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8">
        <v>0</v>
      </c>
      <c r="AM74" s="6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8">
        <v>0</v>
      </c>
      <c r="AT74" s="6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8">
        <v>0</v>
      </c>
    </row>
    <row r="75" spans="1:52" s="18" customFormat="1" x14ac:dyDescent="0.25">
      <c r="A75" s="91"/>
      <c r="B75" s="18" t="s">
        <v>61</v>
      </c>
      <c r="D75" s="18" t="s">
        <v>421</v>
      </c>
      <c r="E75" s="6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8">
        <v>0</v>
      </c>
      <c r="L75" s="3">
        <f>L$70</f>
        <v>0.125</v>
      </c>
      <c r="M75" s="4">
        <f t="shared" ref="M75:R79" si="17">M$70</f>
        <v>0.25</v>
      </c>
      <c r="N75" s="4">
        <f t="shared" si="17"/>
        <v>0.16666666666666666</v>
      </c>
      <c r="O75" s="4">
        <f t="shared" si="17"/>
        <v>0.125</v>
      </c>
      <c r="P75" s="4">
        <f t="shared" si="17"/>
        <v>4.1666666666666664E-2</v>
      </c>
      <c r="Q75" s="4">
        <f t="shared" si="17"/>
        <v>8.3333333333333329E-2</v>
      </c>
      <c r="R75" s="5">
        <f t="shared" si="17"/>
        <v>0</v>
      </c>
      <c r="S75" s="33">
        <v>0</v>
      </c>
      <c r="T75" s="7">
        <v>0</v>
      </c>
      <c r="U75" s="8">
        <v>0</v>
      </c>
      <c r="V75" s="6">
        <v>0</v>
      </c>
      <c r="W75" s="7">
        <v>0</v>
      </c>
      <c r="X75" s="8">
        <v>0</v>
      </c>
      <c r="Y75" s="6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8">
        <v>0</v>
      </c>
      <c r="AF75" s="6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8">
        <v>0</v>
      </c>
      <c r="AM75" s="6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8">
        <v>0</v>
      </c>
      <c r="AT75" s="6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8">
        <v>0</v>
      </c>
    </row>
    <row r="76" spans="1:52" s="18" customFormat="1" x14ac:dyDescent="0.25">
      <c r="A76" s="91"/>
      <c r="B76" s="18" t="s">
        <v>62</v>
      </c>
      <c r="D76" s="18" t="s">
        <v>421</v>
      </c>
      <c r="E76" s="6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8">
        <v>0</v>
      </c>
      <c r="L76" s="3">
        <f t="shared" ref="L76:L79" si="18">L$70</f>
        <v>0.125</v>
      </c>
      <c r="M76" s="4">
        <f t="shared" si="17"/>
        <v>0.25</v>
      </c>
      <c r="N76" s="4">
        <f t="shared" si="17"/>
        <v>0.16666666666666666</v>
      </c>
      <c r="O76" s="4">
        <f t="shared" si="17"/>
        <v>0.125</v>
      </c>
      <c r="P76" s="4">
        <f t="shared" si="17"/>
        <v>4.1666666666666664E-2</v>
      </c>
      <c r="Q76" s="4">
        <f t="shared" si="17"/>
        <v>8.3333333333333329E-2</v>
      </c>
      <c r="R76" s="5">
        <f t="shared" si="17"/>
        <v>0</v>
      </c>
      <c r="S76" s="33">
        <v>0</v>
      </c>
      <c r="T76" s="7">
        <v>0</v>
      </c>
      <c r="U76" s="8">
        <v>0</v>
      </c>
      <c r="V76" s="6">
        <v>0</v>
      </c>
      <c r="W76" s="7">
        <v>0</v>
      </c>
      <c r="X76" s="8">
        <v>0</v>
      </c>
      <c r="Y76" s="6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8">
        <v>0</v>
      </c>
      <c r="AF76" s="6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8">
        <v>0</v>
      </c>
      <c r="AM76" s="6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8">
        <v>0</v>
      </c>
      <c r="AT76" s="6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8">
        <v>0</v>
      </c>
    </row>
    <row r="77" spans="1:52" s="18" customFormat="1" x14ac:dyDescent="0.25">
      <c r="A77" s="91"/>
      <c r="B77" s="18" t="s">
        <v>63</v>
      </c>
      <c r="D77" s="18" t="s">
        <v>421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8">
        <v>0</v>
      </c>
      <c r="L77" s="3">
        <f t="shared" si="18"/>
        <v>0.125</v>
      </c>
      <c r="M77" s="4">
        <f t="shared" si="17"/>
        <v>0.25</v>
      </c>
      <c r="N77" s="4">
        <f t="shared" si="17"/>
        <v>0.16666666666666666</v>
      </c>
      <c r="O77" s="4">
        <f t="shared" si="17"/>
        <v>0.125</v>
      </c>
      <c r="P77" s="4">
        <f t="shared" si="17"/>
        <v>4.1666666666666664E-2</v>
      </c>
      <c r="Q77" s="4">
        <f t="shared" si="17"/>
        <v>8.3333333333333329E-2</v>
      </c>
      <c r="R77" s="5">
        <f t="shared" si="17"/>
        <v>0</v>
      </c>
      <c r="S77" s="33">
        <v>0</v>
      </c>
      <c r="T77" s="7">
        <v>0</v>
      </c>
      <c r="U77" s="8">
        <v>0</v>
      </c>
      <c r="V77" s="6">
        <v>0</v>
      </c>
      <c r="W77" s="7">
        <v>0</v>
      </c>
      <c r="X77" s="8">
        <v>0</v>
      </c>
      <c r="Y77" s="6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8">
        <v>0</v>
      </c>
      <c r="AF77" s="6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8">
        <v>0</v>
      </c>
      <c r="AM77" s="6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8">
        <v>0</v>
      </c>
      <c r="AT77" s="6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8">
        <v>0</v>
      </c>
    </row>
    <row r="78" spans="1:52" s="18" customFormat="1" x14ac:dyDescent="0.25">
      <c r="A78" s="91"/>
      <c r="B78" s="18" t="s">
        <v>64</v>
      </c>
      <c r="D78" s="18" t="s">
        <v>421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8">
        <v>0</v>
      </c>
      <c r="L78" s="3">
        <f t="shared" si="18"/>
        <v>0.125</v>
      </c>
      <c r="M78" s="4">
        <f t="shared" si="17"/>
        <v>0.25</v>
      </c>
      <c r="N78" s="4">
        <f t="shared" si="17"/>
        <v>0.16666666666666666</v>
      </c>
      <c r="O78" s="4">
        <f t="shared" si="17"/>
        <v>0.125</v>
      </c>
      <c r="P78" s="4">
        <f t="shared" si="17"/>
        <v>4.1666666666666664E-2</v>
      </c>
      <c r="Q78" s="4">
        <f t="shared" si="17"/>
        <v>8.3333333333333329E-2</v>
      </c>
      <c r="R78" s="5">
        <f t="shared" si="17"/>
        <v>0</v>
      </c>
      <c r="S78" s="33">
        <v>0</v>
      </c>
      <c r="T78" s="7">
        <v>0</v>
      </c>
      <c r="U78" s="8">
        <v>0</v>
      </c>
      <c r="V78" s="6">
        <v>0</v>
      </c>
      <c r="W78" s="7">
        <v>0</v>
      </c>
      <c r="X78" s="8">
        <v>0</v>
      </c>
      <c r="Y78" s="6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8">
        <v>0</v>
      </c>
      <c r="AF78" s="6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8">
        <v>0</v>
      </c>
      <c r="AM78" s="6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8">
        <v>0</v>
      </c>
      <c r="AT78" s="6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8">
        <v>0</v>
      </c>
    </row>
    <row r="79" spans="1:52" s="22" customFormat="1" ht="15" thickBot="1" x14ac:dyDescent="0.3">
      <c r="A79" s="92"/>
      <c r="B79" s="22" t="s">
        <v>65</v>
      </c>
      <c r="D79" s="22" t="s">
        <v>421</v>
      </c>
      <c r="E79" s="39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8">
        <v>0</v>
      </c>
      <c r="L79" s="23">
        <f t="shared" si="18"/>
        <v>0.125</v>
      </c>
      <c r="M79" s="24">
        <f t="shared" si="17"/>
        <v>0.25</v>
      </c>
      <c r="N79" s="24">
        <f t="shared" si="17"/>
        <v>0.16666666666666666</v>
      </c>
      <c r="O79" s="24">
        <f t="shared" si="17"/>
        <v>0.125</v>
      </c>
      <c r="P79" s="24">
        <f t="shared" si="17"/>
        <v>4.1666666666666664E-2</v>
      </c>
      <c r="Q79" s="24">
        <f t="shared" si="17"/>
        <v>8.3333333333333329E-2</v>
      </c>
      <c r="R79" s="25">
        <f t="shared" si="17"/>
        <v>0</v>
      </c>
      <c r="S79" s="36">
        <v>0</v>
      </c>
      <c r="T79" s="37">
        <v>0</v>
      </c>
      <c r="U79" s="38">
        <v>0</v>
      </c>
      <c r="V79" s="39">
        <v>0</v>
      </c>
      <c r="W79" s="37">
        <v>0</v>
      </c>
      <c r="X79" s="38">
        <v>0</v>
      </c>
      <c r="Y79" s="39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8">
        <v>0</v>
      </c>
      <c r="AF79" s="39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8">
        <v>0</v>
      </c>
      <c r="AM79" s="39">
        <v>0</v>
      </c>
      <c r="AN79" s="37">
        <v>0</v>
      </c>
      <c r="AO79" s="37">
        <v>0</v>
      </c>
      <c r="AP79" s="37">
        <v>0</v>
      </c>
      <c r="AQ79" s="37">
        <v>0</v>
      </c>
      <c r="AR79" s="37">
        <v>0</v>
      </c>
      <c r="AS79" s="38">
        <v>0</v>
      </c>
      <c r="AT79" s="39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8">
        <v>0</v>
      </c>
    </row>
    <row r="80" spans="1:52" x14ac:dyDescent="0.25">
      <c r="A80" s="95" t="s">
        <v>387</v>
      </c>
      <c r="B80" t="s">
        <v>79</v>
      </c>
      <c r="D80" s="48" t="s">
        <v>429</v>
      </c>
      <c r="E80" s="6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8">
        <v>0</v>
      </c>
      <c r="L80" s="33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5">
        <v>0</v>
      </c>
      <c r="S80" s="33">
        <v>0.3411764705882353</v>
      </c>
      <c r="T80" s="7">
        <v>0.29411764705882354</v>
      </c>
      <c r="U80" s="8">
        <v>1.0908018867924528E-2</v>
      </c>
      <c r="V80" s="6">
        <v>0</v>
      </c>
      <c r="W80" s="7">
        <v>0</v>
      </c>
      <c r="X80" s="8">
        <v>0</v>
      </c>
      <c r="Y80" s="6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8">
        <v>0</v>
      </c>
      <c r="AF80" s="6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8">
        <v>0</v>
      </c>
      <c r="AM80" s="6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8">
        <v>0</v>
      </c>
      <c r="AT80" s="6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8">
        <v>0</v>
      </c>
    </row>
    <row r="81" spans="1:52" x14ac:dyDescent="0.25">
      <c r="A81" s="95"/>
      <c r="B81" t="s">
        <v>80</v>
      </c>
      <c r="E81" s="6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8">
        <v>0</v>
      </c>
      <c r="L81" s="33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5">
        <v>0</v>
      </c>
      <c r="S81" s="33">
        <v>0</v>
      </c>
      <c r="T81" s="7">
        <v>0</v>
      </c>
      <c r="U81" s="8">
        <v>0</v>
      </c>
      <c r="V81" s="6">
        <v>0</v>
      </c>
      <c r="W81" s="7">
        <v>0</v>
      </c>
      <c r="X81" s="8">
        <v>0</v>
      </c>
      <c r="Y81" s="6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8">
        <v>0</v>
      </c>
      <c r="AF81" s="6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8">
        <v>0</v>
      </c>
      <c r="AM81" s="6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8">
        <v>0</v>
      </c>
      <c r="AT81" s="6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8">
        <v>0</v>
      </c>
    </row>
    <row r="82" spans="1:52" x14ac:dyDescent="0.25">
      <c r="A82" s="95"/>
      <c r="B82" t="s">
        <v>81</v>
      </c>
      <c r="E82" s="6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8">
        <v>0</v>
      </c>
      <c r="L82" s="33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5">
        <v>0</v>
      </c>
      <c r="S82" s="33">
        <v>0</v>
      </c>
      <c r="T82" s="7">
        <v>0</v>
      </c>
      <c r="U82" s="8">
        <v>0</v>
      </c>
      <c r="V82" s="6">
        <v>0</v>
      </c>
      <c r="W82" s="7">
        <v>0</v>
      </c>
      <c r="X82" s="8">
        <v>0</v>
      </c>
      <c r="Y82" s="6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8">
        <v>0</v>
      </c>
      <c r="AF82" s="6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8">
        <v>0</v>
      </c>
      <c r="AM82" s="6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8">
        <v>0</v>
      </c>
      <c r="AT82" s="6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8">
        <v>0</v>
      </c>
    </row>
    <row r="83" spans="1:52" x14ac:dyDescent="0.25">
      <c r="A83" s="95"/>
      <c r="B83" t="s">
        <v>82</v>
      </c>
      <c r="E83" s="6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8">
        <v>0</v>
      </c>
      <c r="L83" s="33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5">
        <v>0</v>
      </c>
      <c r="S83" s="33">
        <v>0</v>
      </c>
      <c r="T83" s="7">
        <v>0</v>
      </c>
      <c r="U83" s="8">
        <v>0</v>
      </c>
      <c r="V83" s="6">
        <v>0</v>
      </c>
      <c r="W83" s="7">
        <v>0</v>
      </c>
      <c r="X83" s="8">
        <v>0</v>
      </c>
      <c r="Y83" s="6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8">
        <v>0</v>
      </c>
      <c r="AF83" s="6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8">
        <v>0</v>
      </c>
      <c r="AM83" s="6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8">
        <v>0</v>
      </c>
      <c r="AT83" s="6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8">
        <v>0</v>
      </c>
    </row>
    <row r="84" spans="1:52" x14ac:dyDescent="0.25">
      <c r="A84" s="95"/>
      <c r="B84" t="s">
        <v>83</v>
      </c>
      <c r="E84" s="6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8">
        <v>0</v>
      </c>
      <c r="L84" s="33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5">
        <v>0</v>
      </c>
      <c r="S84" s="33">
        <v>0</v>
      </c>
      <c r="T84" s="7">
        <v>0</v>
      </c>
      <c r="U84" s="8">
        <v>0</v>
      </c>
      <c r="V84" s="6">
        <v>0</v>
      </c>
      <c r="W84" s="7">
        <v>0</v>
      </c>
      <c r="X84" s="8">
        <v>0</v>
      </c>
      <c r="Y84" s="6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8">
        <v>0</v>
      </c>
      <c r="AF84" s="6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8">
        <v>0</v>
      </c>
      <c r="AM84" s="6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8">
        <v>0</v>
      </c>
      <c r="AT84" s="6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8">
        <v>0</v>
      </c>
    </row>
    <row r="85" spans="1:52" x14ac:dyDescent="0.25">
      <c r="A85" s="95"/>
      <c r="B85" t="s">
        <v>84</v>
      </c>
      <c r="E85" s="6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8">
        <v>0</v>
      </c>
      <c r="L85" s="33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5">
        <v>0</v>
      </c>
      <c r="S85" s="33">
        <v>1</v>
      </c>
      <c r="T85" s="7">
        <v>0</v>
      </c>
      <c r="U85" s="8">
        <v>0</v>
      </c>
      <c r="V85" s="6">
        <v>0</v>
      </c>
      <c r="W85" s="7">
        <v>0</v>
      </c>
      <c r="X85" s="8">
        <v>0</v>
      </c>
      <c r="Y85" s="6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8">
        <v>0</v>
      </c>
      <c r="AF85" s="6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8">
        <v>0</v>
      </c>
      <c r="AM85" s="6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8">
        <v>0</v>
      </c>
      <c r="AT85" s="6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8">
        <v>0</v>
      </c>
    </row>
    <row r="86" spans="1:52" x14ac:dyDescent="0.25">
      <c r="A86" s="95"/>
      <c r="B86" t="s">
        <v>85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8">
        <v>0</v>
      </c>
      <c r="L86" s="33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5">
        <v>0</v>
      </c>
      <c r="S86" s="33">
        <v>0</v>
      </c>
      <c r="T86" s="7">
        <v>0</v>
      </c>
      <c r="U86" s="8">
        <v>0</v>
      </c>
      <c r="V86" s="6">
        <v>0</v>
      </c>
      <c r="W86" s="7">
        <v>0</v>
      </c>
      <c r="X86" s="8">
        <v>0</v>
      </c>
      <c r="Y86" s="6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8">
        <v>0</v>
      </c>
      <c r="AF86" s="6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8">
        <v>0</v>
      </c>
      <c r="AM86" s="6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8">
        <v>0</v>
      </c>
      <c r="AT86" s="6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8">
        <v>0</v>
      </c>
    </row>
    <row r="87" spans="1:52" x14ac:dyDescent="0.25">
      <c r="A87" s="95"/>
      <c r="B87" t="s">
        <v>86</v>
      </c>
      <c r="E87" s="6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8">
        <v>0</v>
      </c>
      <c r="L87" s="33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5">
        <v>0</v>
      </c>
      <c r="S87" s="33">
        <v>0</v>
      </c>
      <c r="T87" s="7">
        <v>0</v>
      </c>
      <c r="U87" s="8">
        <v>0</v>
      </c>
      <c r="V87" s="6">
        <v>0</v>
      </c>
      <c r="W87" s="7">
        <v>0</v>
      </c>
      <c r="X87" s="8">
        <v>0</v>
      </c>
      <c r="Y87" s="6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8">
        <v>0</v>
      </c>
      <c r="AF87" s="6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8">
        <v>0</v>
      </c>
      <c r="AM87" s="6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8">
        <v>0</v>
      </c>
      <c r="AT87" s="6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8">
        <v>0</v>
      </c>
    </row>
    <row r="88" spans="1:52" x14ac:dyDescent="0.25">
      <c r="A88" s="95"/>
      <c r="B88" t="s">
        <v>87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8">
        <v>0</v>
      </c>
      <c r="L88" s="33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5">
        <v>0</v>
      </c>
      <c r="S88" s="33">
        <v>1</v>
      </c>
      <c r="T88" s="7">
        <v>0</v>
      </c>
      <c r="U88" s="8">
        <v>0</v>
      </c>
      <c r="V88" s="6">
        <v>0</v>
      </c>
      <c r="W88" s="7">
        <v>0</v>
      </c>
      <c r="X88" s="8">
        <v>0</v>
      </c>
      <c r="Y88" s="6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8">
        <v>0</v>
      </c>
      <c r="AF88" s="6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8">
        <v>0</v>
      </c>
      <c r="AM88" s="6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8">
        <v>0</v>
      </c>
      <c r="AT88" s="6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8">
        <v>0</v>
      </c>
    </row>
    <row r="89" spans="1:52" x14ac:dyDescent="0.25">
      <c r="A89" s="95"/>
      <c r="B89" t="s">
        <v>88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8">
        <v>0</v>
      </c>
      <c r="L89" s="33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5">
        <v>0</v>
      </c>
      <c r="S89" s="33">
        <v>0</v>
      </c>
      <c r="T89" s="7">
        <v>1</v>
      </c>
      <c r="U89" s="8">
        <v>0</v>
      </c>
      <c r="V89" s="6">
        <v>0</v>
      </c>
      <c r="W89" s="7">
        <v>0</v>
      </c>
      <c r="X89" s="8">
        <v>0</v>
      </c>
      <c r="Y89" s="6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8">
        <v>0</v>
      </c>
      <c r="AF89" s="6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8">
        <v>0</v>
      </c>
      <c r="AM89" s="6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8">
        <v>0</v>
      </c>
      <c r="AT89" s="6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8">
        <v>0</v>
      </c>
    </row>
    <row r="90" spans="1:52" x14ac:dyDescent="0.25">
      <c r="A90" s="95"/>
      <c r="B90" t="s">
        <v>89</v>
      </c>
      <c r="D90" t="s">
        <v>430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8">
        <v>0</v>
      </c>
      <c r="L90" s="33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5">
        <v>0</v>
      </c>
      <c r="S90" s="33">
        <v>0</v>
      </c>
      <c r="T90" s="7">
        <v>0</v>
      </c>
      <c r="U90" s="8">
        <v>0.1</v>
      </c>
      <c r="V90" s="6">
        <v>0</v>
      </c>
      <c r="W90" s="7">
        <v>0</v>
      </c>
      <c r="X90" s="8">
        <v>0</v>
      </c>
      <c r="Y90" s="6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8">
        <v>0</v>
      </c>
      <c r="AF90" s="6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8">
        <v>0</v>
      </c>
      <c r="AM90" s="6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8">
        <v>0</v>
      </c>
      <c r="AT90" s="6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8">
        <v>0</v>
      </c>
    </row>
    <row r="91" spans="1:52" x14ac:dyDescent="0.25">
      <c r="A91" s="95"/>
      <c r="B91" t="s">
        <v>90</v>
      </c>
      <c r="E91" s="6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8">
        <v>0</v>
      </c>
      <c r="L91" s="33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5">
        <v>0</v>
      </c>
      <c r="S91" s="33">
        <v>0</v>
      </c>
      <c r="T91" s="7">
        <v>0</v>
      </c>
      <c r="U91" s="8">
        <v>0</v>
      </c>
      <c r="V91" s="6">
        <v>0</v>
      </c>
      <c r="W91" s="7">
        <v>0</v>
      </c>
      <c r="X91" s="8">
        <v>0</v>
      </c>
      <c r="Y91" s="6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8">
        <v>0</v>
      </c>
      <c r="AF91" s="6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8">
        <v>0</v>
      </c>
      <c r="AM91" s="6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8">
        <v>0</v>
      </c>
      <c r="AT91" s="6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8">
        <v>0</v>
      </c>
    </row>
    <row r="92" spans="1:52" x14ac:dyDescent="0.25">
      <c r="A92" s="95"/>
      <c r="B92" t="s">
        <v>91</v>
      </c>
      <c r="E92" s="6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8">
        <v>0</v>
      </c>
      <c r="L92" s="33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5">
        <v>0</v>
      </c>
      <c r="S92" s="33">
        <v>0</v>
      </c>
      <c r="T92" s="7">
        <v>0</v>
      </c>
      <c r="U92" s="8">
        <v>0</v>
      </c>
      <c r="V92" s="6">
        <v>0</v>
      </c>
      <c r="W92" s="7">
        <v>0</v>
      </c>
      <c r="X92" s="8">
        <v>0</v>
      </c>
      <c r="Y92" s="6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8">
        <v>0</v>
      </c>
      <c r="AF92" s="6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8">
        <v>0</v>
      </c>
      <c r="AM92" s="6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8">
        <v>0</v>
      </c>
      <c r="AT92" s="6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8">
        <v>0</v>
      </c>
    </row>
    <row r="93" spans="1:52" x14ac:dyDescent="0.25">
      <c r="A93" s="95"/>
      <c r="B93" t="s">
        <v>92</v>
      </c>
      <c r="E93" s="6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8">
        <v>0</v>
      </c>
      <c r="L93" s="33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5">
        <v>0</v>
      </c>
      <c r="S93" s="33">
        <v>0</v>
      </c>
      <c r="T93" s="7">
        <v>0</v>
      </c>
      <c r="U93" s="8">
        <v>0</v>
      </c>
      <c r="V93" s="6">
        <v>0</v>
      </c>
      <c r="W93" s="7">
        <v>0</v>
      </c>
      <c r="X93" s="8">
        <v>0</v>
      </c>
      <c r="Y93" s="6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8">
        <v>0</v>
      </c>
      <c r="AF93" s="6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8">
        <v>0</v>
      </c>
      <c r="AM93" s="6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8">
        <v>0</v>
      </c>
      <c r="AT93" s="6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8">
        <v>0</v>
      </c>
    </row>
    <row r="94" spans="1:52" x14ac:dyDescent="0.25">
      <c r="A94" s="95"/>
      <c r="B94" t="s">
        <v>93</v>
      </c>
      <c r="E94" s="6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8">
        <v>0</v>
      </c>
      <c r="L94" s="33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5">
        <v>0</v>
      </c>
      <c r="S94" s="33">
        <v>0</v>
      </c>
      <c r="T94" s="7">
        <v>0</v>
      </c>
      <c r="U94" s="8">
        <v>0</v>
      </c>
      <c r="V94" s="6">
        <v>0</v>
      </c>
      <c r="W94" s="7">
        <v>0</v>
      </c>
      <c r="X94" s="8">
        <v>0</v>
      </c>
      <c r="Y94" s="6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8">
        <v>0</v>
      </c>
      <c r="AF94" s="6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8">
        <v>0</v>
      </c>
      <c r="AM94" s="6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8">
        <v>0</v>
      </c>
      <c r="AT94" s="6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8">
        <v>0</v>
      </c>
    </row>
    <row r="95" spans="1:52" x14ac:dyDescent="0.25">
      <c r="A95" s="95"/>
      <c r="B95" t="s">
        <v>94</v>
      </c>
      <c r="E95" s="6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8">
        <v>0</v>
      </c>
      <c r="L95" s="33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5">
        <v>0</v>
      </c>
      <c r="S95" s="33">
        <v>0</v>
      </c>
      <c r="T95" s="7">
        <v>0</v>
      </c>
      <c r="U95" s="8">
        <v>0</v>
      </c>
      <c r="V95" s="6">
        <v>0</v>
      </c>
      <c r="W95" s="7">
        <v>0</v>
      </c>
      <c r="X95" s="8">
        <v>0</v>
      </c>
      <c r="Y95" s="6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8">
        <v>0</v>
      </c>
      <c r="AF95" s="6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8">
        <v>0</v>
      </c>
      <c r="AM95" s="6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8">
        <v>0</v>
      </c>
      <c r="AT95" s="6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8">
        <v>0</v>
      </c>
    </row>
    <row r="96" spans="1:52" x14ac:dyDescent="0.25">
      <c r="A96" s="95"/>
      <c r="B96" t="s">
        <v>95</v>
      </c>
      <c r="E96" s="6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8">
        <v>0</v>
      </c>
      <c r="L96" s="33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5">
        <v>0</v>
      </c>
      <c r="S96" s="33">
        <v>1</v>
      </c>
      <c r="T96" s="7">
        <v>0</v>
      </c>
      <c r="U96" s="8">
        <v>0</v>
      </c>
      <c r="V96" s="6">
        <v>0</v>
      </c>
      <c r="W96" s="7">
        <v>0</v>
      </c>
      <c r="X96" s="8">
        <v>0</v>
      </c>
      <c r="Y96" s="6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8">
        <v>0</v>
      </c>
      <c r="AF96" s="6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8">
        <v>0</v>
      </c>
      <c r="AM96" s="6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8">
        <v>0</v>
      </c>
      <c r="AT96" s="6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8">
        <v>0</v>
      </c>
    </row>
    <row r="97" spans="1:52" x14ac:dyDescent="0.25">
      <c r="A97" s="95"/>
      <c r="B97" t="s">
        <v>96</v>
      </c>
      <c r="E97" s="6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8">
        <v>0</v>
      </c>
      <c r="L97" s="33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5">
        <v>0</v>
      </c>
      <c r="S97" s="33">
        <v>1</v>
      </c>
      <c r="T97" s="7">
        <v>0</v>
      </c>
      <c r="U97" s="8">
        <v>0</v>
      </c>
      <c r="V97" s="6">
        <v>0</v>
      </c>
      <c r="W97" s="7">
        <v>0</v>
      </c>
      <c r="X97" s="8">
        <v>0</v>
      </c>
      <c r="Y97" s="6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8">
        <v>0</v>
      </c>
      <c r="AF97" s="6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8">
        <v>0</v>
      </c>
      <c r="AM97" s="6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8">
        <v>0</v>
      </c>
      <c r="AT97" s="6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8">
        <v>0</v>
      </c>
    </row>
    <row r="98" spans="1:52" x14ac:dyDescent="0.25">
      <c r="A98" s="95"/>
      <c r="B98" t="s">
        <v>97</v>
      </c>
      <c r="E98" s="6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8">
        <v>0</v>
      </c>
      <c r="L98" s="33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5">
        <v>0</v>
      </c>
      <c r="S98" s="33">
        <v>0</v>
      </c>
      <c r="T98" s="7">
        <v>1</v>
      </c>
      <c r="U98" s="8">
        <v>0</v>
      </c>
      <c r="V98" s="6">
        <v>0</v>
      </c>
      <c r="W98" s="7">
        <v>0</v>
      </c>
      <c r="X98" s="8">
        <v>0</v>
      </c>
      <c r="Y98" s="6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8">
        <v>0</v>
      </c>
      <c r="AF98" s="6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8">
        <v>0</v>
      </c>
      <c r="AM98" s="6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8">
        <v>0</v>
      </c>
      <c r="AT98" s="6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8">
        <v>0</v>
      </c>
    </row>
    <row r="99" spans="1:52" x14ac:dyDescent="0.25">
      <c r="A99" s="95"/>
      <c r="B99" t="s">
        <v>98</v>
      </c>
      <c r="D99" t="s">
        <v>429</v>
      </c>
      <c r="E99" s="6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8">
        <v>0</v>
      </c>
      <c r="L99" s="33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5">
        <v>0</v>
      </c>
      <c r="S99" s="33">
        <v>0</v>
      </c>
      <c r="T99" s="7">
        <f>0.25/(0.15+0.25+0.03)</f>
        <v>0.58139534883720922</v>
      </c>
      <c r="U99" s="8">
        <f>T99*(0.01*629)/(0.2*848)</f>
        <v>2.1562362878455456E-2</v>
      </c>
      <c r="V99" s="6">
        <v>0</v>
      </c>
      <c r="W99" s="7">
        <v>0</v>
      </c>
      <c r="X99" s="8">
        <v>0</v>
      </c>
      <c r="Y99" s="6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8">
        <v>0</v>
      </c>
      <c r="AF99" s="6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8">
        <v>0</v>
      </c>
      <c r="AM99" s="6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8">
        <v>0</v>
      </c>
      <c r="AT99" s="6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8">
        <v>0</v>
      </c>
    </row>
    <row r="100" spans="1:52" x14ac:dyDescent="0.25">
      <c r="A100" s="95"/>
      <c r="B100" t="s">
        <v>99</v>
      </c>
      <c r="E100" s="6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8">
        <v>0</v>
      </c>
      <c r="L100" s="33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5">
        <v>0</v>
      </c>
      <c r="S100" s="33">
        <v>0</v>
      </c>
      <c r="T100" s="7">
        <v>0</v>
      </c>
      <c r="U100" s="8">
        <v>0</v>
      </c>
      <c r="V100" s="6">
        <v>0</v>
      </c>
      <c r="W100" s="7">
        <v>0</v>
      </c>
      <c r="X100" s="8">
        <v>0</v>
      </c>
      <c r="Y100" s="6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8">
        <v>0</v>
      </c>
      <c r="AF100" s="6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8">
        <v>0</v>
      </c>
      <c r="AM100" s="6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8">
        <v>0</v>
      </c>
      <c r="AT100" s="6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8">
        <v>0</v>
      </c>
    </row>
    <row r="101" spans="1:52" x14ac:dyDescent="0.25">
      <c r="A101" s="95"/>
      <c r="B101" t="s">
        <v>100</v>
      </c>
      <c r="E101" s="6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8">
        <v>0</v>
      </c>
      <c r="L101" s="33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5">
        <v>0</v>
      </c>
      <c r="S101" s="33">
        <v>1</v>
      </c>
      <c r="T101" s="7">
        <v>0</v>
      </c>
      <c r="U101" s="8">
        <v>0</v>
      </c>
      <c r="V101" s="6">
        <v>0</v>
      </c>
      <c r="W101" s="7">
        <v>0</v>
      </c>
      <c r="X101" s="8">
        <v>0</v>
      </c>
      <c r="Y101" s="6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8">
        <v>0</v>
      </c>
      <c r="AF101" s="6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8">
        <v>0</v>
      </c>
      <c r="AM101" s="6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8">
        <v>0</v>
      </c>
      <c r="AT101" s="6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8">
        <v>0</v>
      </c>
    </row>
    <row r="102" spans="1:52" x14ac:dyDescent="0.25">
      <c r="A102" s="95"/>
      <c r="B102" t="s">
        <v>101</v>
      </c>
      <c r="D102" t="s">
        <v>429</v>
      </c>
      <c r="E102" s="6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8">
        <v>0</v>
      </c>
      <c r="L102" s="33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5">
        <v>0</v>
      </c>
      <c r="S102" s="33">
        <v>0</v>
      </c>
      <c r="T102" s="7">
        <v>0.58139534883720922</v>
      </c>
      <c r="U102" s="8">
        <v>2.1562362878455456E-2</v>
      </c>
      <c r="V102" s="6">
        <v>0</v>
      </c>
      <c r="W102" s="7">
        <v>0</v>
      </c>
      <c r="X102" s="8">
        <v>0</v>
      </c>
      <c r="Y102" s="6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8">
        <v>0</v>
      </c>
      <c r="AF102" s="6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8">
        <v>0</v>
      </c>
      <c r="AM102" s="6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8">
        <v>0</v>
      </c>
      <c r="AT102" s="6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8">
        <v>0</v>
      </c>
    </row>
    <row r="103" spans="1:52" x14ac:dyDescent="0.25">
      <c r="A103" s="95"/>
      <c r="B103" t="s">
        <v>102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8">
        <v>0</v>
      </c>
      <c r="L103" s="33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5">
        <v>0</v>
      </c>
      <c r="S103" s="33">
        <v>0</v>
      </c>
      <c r="T103" s="7">
        <v>0</v>
      </c>
      <c r="U103" s="8">
        <v>0</v>
      </c>
      <c r="V103" s="6">
        <v>0</v>
      </c>
      <c r="W103" s="7">
        <v>0</v>
      </c>
      <c r="X103" s="8">
        <v>0</v>
      </c>
      <c r="Y103" s="6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8">
        <v>0</v>
      </c>
      <c r="AF103" s="6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8">
        <v>0</v>
      </c>
      <c r="AM103" s="6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8">
        <v>0</v>
      </c>
      <c r="AT103" s="6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8">
        <v>0</v>
      </c>
    </row>
    <row r="104" spans="1:52" x14ac:dyDescent="0.25">
      <c r="A104" s="95"/>
      <c r="B104" t="s">
        <v>103</v>
      </c>
      <c r="E104" s="6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8">
        <v>0</v>
      </c>
      <c r="L104" s="33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5">
        <v>0</v>
      </c>
      <c r="S104" s="33">
        <v>1</v>
      </c>
      <c r="T104" s="7">
        <v>0</v>
      </c>
      <c r="U104" s="8">
        <v>0</v>
      </c>
      <c r="V104" s="6">
        <v>0</v>
      </c>
      <c r="W104" s="7">
        <v>0</v>
      </c>
      <c r="X104" s="8">
        <v>0</v>
      </c>
      <c r="Y104" s="6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8">
        <v>0</v>
      </c>
      <c r="AF104" s="6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8">
        <v>0</v>
      </c>
      <c r="AM104" s="6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8">
        <v>0</v>
      </c>
      <c r="AT104" s="6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8">
        <v>0</v>
      </c>
    </row>
    <row r="105" spans="1:52" x14ac:dyDescent="0.25">
      <c r="A105" s="95"/>
      <c r="B105" t="s">
        <v>104</v>
      </c>
      <c r="D105" t="s">
        <v>429</v>
      </c>
      <c r="E105" s="6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8">
        <v>0</v>
      </c>
      <c r="L105" s="33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5">
        <v>0</v>
      </c>
      <c r="S105" s="33">
        <v>0</v>
      </c>
      <c r="T105" s="7">
        <v>0.58139534883720922</v>
      </c>
      <c r="U105" s="8">
        <v>2.1562362878455456E-2</v>
      </c>
      <c r="V105" s="6">
        <v>0</v>
      </c>
      <c r="W105" s="7">
        <v>0</v>
      </c>
      <c r="X105" s="8">
        <v>0</v>
      </c>
      <c r="Y105" s="6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8">
        <v>0</v>
      </c>
      <c r="AF105" s="6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8">
        <v>0</v>
      </c>
      <c r="AM105" s="6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8">
        <v>0</v>
      </c>
      <c r="AT105" s="6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8">
        <v>0</v>
      </c>
    </row>
    <row r="106" spans="1:52" x14ac:dyDescent="0.25">
      <c r="A106" s="95"/>
      <c r="B106" t="s">
        <v>105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8">
        <v>0</v>
      </c>
      <c r="L106" s="33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5">
        <v>0</v>
      </c>
      <c r="S106" s="33">
        <v>0</v>
      </c>
      <c r="T106" s="7">
        <v>0</v>
      </c>
      <c r="U106" s="8">
        <v>0</v>
      </c>
      <c r="V106" s="6">
        <v>0</v>
      </c>
      <c r="W106" s="7">
        <v>0</v>
      </c>
      <c r="X106" s="8">
        <v>0</v>
      </c>
      <c r="Y106" s="6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8">
        <v>0</v>
      </c>
      <c r="AF106" s="6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8">
        <v>0</v>
      </c>
      <c r="AM106" s="6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8">
        <v>0</v>
      </c>
      <c r="AT106" s="6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8">
        <v>0</v>
      </c>
    </row>
    <row r="107" spans="1:52" x14ac:dyDescent="0.25">
      <c r="A107" s="95"/>
      <c r="B107" t="s">
        <v>106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8">
        <v>0</v>
      </c>
      <c r="L107" s="33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5">
        <v>0</v>
      </c>
      <c r="S107" s="33">
        <v>0</v>
      </c>
      <c r="T107" s="7">
        <v>0</v>
      </c>
      <c r="U107" s="8">
        <v>0</v>
      </c>
      <c r="V107" s="6">
        <v>0</v>
      </c>
      <c r="W107" s="7">
        <v>0</v>
      </c>
      <c r="X107" s="8">
        <v>0</v>
      </c>
      <c r="Y107" s="6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8">
        <v>0</v>
      </c>
      <c r="AF107" s="6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8">
        <v>0</v>
      </c>
      <c r="AM107" s="6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8">
        <v>0</v>
      </c>
      <c r="AT107" s="6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8">
        <v>0</v>
      </c>
    </row>
    <row r="108" spans="1:52" x14ac:dyDescent="0.25">
      <c r="A108" s="95"/>
      <c r="B108" t="s">
        <v>107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8">
        <v>0</v>
      </c>
      <c r="L108" s="33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5">
        <v>0</v>
      </c>
      <c r="S108" s="33">
        <v>0</v>
      </c>
      <c r="T108" s="7">
        <v>0</v>
      </c>
      <c r="U108" s="8">
        <v>0</v>
      </c>
      <c r="V108" s="6">
        <v>0</v>
      </c>
      <c r="W108" s="7">
        <v>0</v>
      </c>
      <c r="X108" s="8">
        <v>0</v>
      </c>
      <c r="Y108" s="6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8">
        <v>0</v>
      </c>
      <c r="AF108" s="6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8">
        <v>0</v>
      </c>
      <c r="AM108" s="6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8">
        <v>0</v>
      </c>
      <c r="AT108" s="6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8">
        <v>0</v>
      </c>
    </row>
    <row r="109" spans="1:52" x14ac:dyDescent="0.25">
      <c r="A109" s="95"/>
      <c r="B109" t="s">
        <v>108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8">
        <v>0</v>
      </c>
      <c r="L109" s="33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5">
        <v>0</v>
      </c>
      <c r="S109" s="33">
        <v>0</v>
      </c>
      <c r="T109" s="7">
        <v>0</v>
      </c>
      <c r="U109" s="8">
        <v>0</v>
      </c>
      <c r="V109" s="6">
        <v>0</v>
      </c>
      <c r="W109" s="7">
        <v>0</v>
      </c>
      <c r="X109" s="8">
        <v>0</v>
      </c>
      <c r="Y109" s="6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8">
        <v>0</v>
      </c>
      <c r="AF109" s="6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8">
        <v>0</v>
      </c>
      <c r="AM109" s="6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8">
        <v>0</v>
      </c>
      <c r="AT109" s="6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8">
        <v>0</v>
      </c>
    </row>
    <row r="110" spans="1:52" x14ac:dyDescent="0.25">
      <c r="A110" s="95"/>
      <c r="B110" t="s">
        <v>109</v>
      </c>
      <c r="E110" s="6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8">
        <v>0</v>
      </c>
      <c r="L110" s="33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5">
        <v>0</v>
      </c>
      <c r="S110" s="33">
        <v>0</v>
      </c>
      <c r="T110" s="7">
        <v>0</v>
      </c>
      <c r="U110" s="8">
        <v>0</v>
      </c>
      <c r="V110" s="6">
        <v>0</v>
      </c>
      <c r="W110" s="7">
        <v>0</v>
      </c>
      <c r="X110" s="8">
        <v>0</v>
      </c>
      <c r="Y110" s="6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8">
        <v>0</v>
      </c>
      <c r="AF110" s="6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8">
        <v>0</v>
      </c>
      <c r="AM110" s="6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8">
        <v>0</v>
      </c>
      <c r="AT110" s="6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8">
        <v>0</v>
      </c>
    </row>
    <row r="111" spans="1:52" x14ac:dyDescent="0.25">
      <c r="A111" s="95"/>
      <c r="B111" t="s">
        <v>110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8">
        <v>0</v>
      </c>
      <c r="L111" s="33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5">
        <v>0</v>
      </c>
      <c r="S111" s="33">
        <v>0</v>
      </c>
      <c r="T111" s="7">
        <v>0</v>
      </c>
      <c r="U111" s="8">
        <v>0</v>
      </c>
      <c r="V111" s="6">
        <v>0</v>
      </c>
      <c r="W111" s="7">
        <v>0</v>
      </c>
      <c r="X111" s="8">
        <v>0</v>
      </c>
      <c r="Y111" s="6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8">
        <v>0</v>
      </c>
      <c r="AF111" s="6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8">
        <v>0</v>
      </c>
      <c r="AM111" s="6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8">
        <v>0</v>
      </c>
      <c r="AT111" s="6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8">
        <v>0</v>
      </c>
    </row>
    <row r="112" spans="1:52" x14ac:dyDescent="0.25">
      <c r="A112" s="95"/>
      <c r="B112" t="s">
        <v>111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8">
        <v>0</v>
      </c>
      <c r="L112" s="33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5">
        <v>0</v>
      </c>
      <c r="S112" s="33">
        <v>0</v>
      </c>
      <c r="T112" s="7">
        <v>0</v>
      </c>
      <c r="U112" s="8">
        <v>0</v>
      </c>
      <c r="V112" s="6">
        <v>0</v>
      </c>
      <c r="W112" s="7">
        <v>0</v>
      </c>
      <c r="X112" s="8">
        <v>0</v>
      </c>
      <c r="Y112" s="6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8">
        <v>0</v>
      </c>
      <c r="AF112" s="6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8">
        <v>0</v>
      </c>
      <c r="AM112" s="6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8">
        <v>0</v>
      </c>
      <c r="AT112" s="6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8">
        <v>0</v>
      </c>
    </row>
    <row r="113" spans="1:52" x14ac:dyDescent="0.25">
      <c r="A113" s="95"/>
      <c r="B113" t="s">
        <v>112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8">
        <v>0</v>
      </c>
      <c r="L113" s="33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5">
        <v>0</v>
      </c>
      <c r="S113" s="33">
        <v>0</v>
      </c>
      <c r="T113" s="7">
        <v>0</v>
      </c>
      <c r="U113" s="8">
        <v>0</v>
      </c>
      <c r="V113" s="6">
        <v>0</v>
      </c>
      <c r="W113" s="7">
        <v>0</v>
      </c>
      <c r="X113" s="8">
        <v>0</v>
      </c>
      <c r="Y113" s="6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8">
        <v>0</v>
      </c>
      <c r="AF113" s="6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8">
        <v>0</v>
      </c>
      <c r="AM113" s="6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8">
        <v>0</v>
      </c>
      <c r="AT113" s="6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8">
        <v>0</v>
      </c>
    </row>
    <row r="114" spans="1:52" x14ac:dyDescent="0.25">
      <c r="A114" s="95"/>
      <c r="B114" t="s">
        <v>113</v>
      </c>
      <c r="E114" s="6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8">
        <v>0</v>
      </c>
      <c r="L114" s="33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5">
        <v>0</v>
      </c>
      <c r="S114" s="33">
        <v>0</v>
      </c>
      <c r="T114" s="7">
        <v>0</v>
      </c>
      <c r="U114" s="8">
        <v>0</v>
      </c>
      <c r="V114" s="6">
        <v>0</v>
      </c>
      <c r="W114" s="7">
        <v>0</v>
      </c>
      <c r="X114" s="8">
        <v>0</v>
      </c>
      <c r="Y114" s="6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8">
        <v>0</v>
      </c>
      <c r="AF114" s="6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8">
        <v>0</v>
      </c>
      <c r="AM114" s="6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8">
        <v>0</v>
      </c>
      <c r="AT114" s="6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8">
        <v>0</v>
      </c>
    </row>
    <row r="115" spans="1:52" x14ac:dyDescent="0.25">
      <c r="A115" s="95"/>
      <c r="B115" t="s">
        <v>114</v>
      </c>
      <c r="E115" s="6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8">
        <v>0</v>
      </c>
      <c r="L115" s="33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5">
        <v>0</v>
      </c>
      <c r="S115" s="33">
        <v>0</v>
      </c>
      <c r="T115" s="7">
        <v>0</v>
      </c>
      <c r="U115" s="8">
        <v>0</v>
      </c>
      <c r="V115" s="6">
        <v>0</v>
      </c>
      <c r="W115" s="7">
        <v>0</v>
      </c>
      <c r="X115" s="8">
        <v>0</v>
      </c>
      <c r="Y115" s="6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8">
        <v>0</v>
      </c>
      <c r="AF115" s="6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8">
        <v>0</v>
      </c>
      <c r="AM115" s="6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8">
        <v>0</v>
      </c>
      <c r="AT115" s="6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8">
        <v>0</v>
      </c>
    </row>
    <row r="116" spans="1:52" x14ac:dyDescent="0.25">
      <c r="A116" s="95"/>
      <c r="B116" t="s">
        <v>115</v>
      </c>
      <c r="E116" s="6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8">
        <v>0</v>
      </c>
      <c r="L116" s="33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5">
        <v>0</v>
      </c>
      <c r="S116" s="33">
        <v>0</v>
      </c>
      <c r="T116" s="7">
        <v>0</v>
      </c>
      <c r="U116" s="8">
        <v>0</v>
      </c>
      <c r="V116" s="6">
        <v>0</v>
      </c>
      <c r="W116" s="7">
        <v>0</v>
      </c>
      <c r="X116" s="8">
        <v>0</v>
      </c>
      <c r="Y116" s="6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8">
        <v>0</v>
      </c>
      <c r="AF116" s="6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8">
        <v>0</v>
      </c>
      <c r="AM116" s="6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8">
        <v>0</v>
      </c>
      <c r="AT116" s="6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8">
        <v>0</v>
      </c>
    </row>
    <row r="117" spans="1:52" x14ac:dyDescent="0.25">
      <c r="A117" s="95"/>
      <c r="B117" t="s">
        <v>116</v>
      </c>
      <c r="E117" s="6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8">
        <v>0</v>
      </c>
      <c r="L117" s="33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5">
        <v>0</v>
      </c>
      <c r="S117" s="33">
        <v>0</v>
      </c>
      <c r="T117" s="7">
        <v>0</v>
      </c>
      <c r="U117" s="8">
        <v>0</v>
      </c>
      <c r="V117" s="6">
        <v>0</v>
      </c>
      <c r="W117" s="7">
        <v>0</v>
      </c>
      <c r="X117" s="8">
        <v>0</v>
      </c>
      <c r="Y117" s="6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8">
        <v>0</v>
      </c>
      <c r="AF117" s="6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8">
        <v>0</v>
      </c>
      <c r="AM117" s="6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8">
        <v>0</v>
      </c>
      <c r="AT117" s="6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8">
        <v>0</v>
      </c>
    </row>
    <row r="118" spans="1:52" x14ac:dyDescent="0.25">
      <c r="A118" s="95"/>
      <c r="B118" t="s">
        <v>117</v>
      </c>
      <c r="E118" s="6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8">
        <v>0</v>
      </c>
      <c r="L118" s="33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5">
        <v>0</v>
      </c>
      <c r="S118" s="33">
        <v>0</v>
      </c>
      <c r="T118" s="7">
        <v>0</v>
      </c>
      <c r="U118" s="8">
        <v>0</v>
      </c>
      <c r="V118" s="6">
        <v>0</v>
      </c>
      <c r="W118" s="7">
        <v>0</v>
      </c>
      <c r="X118" s="8">
        <v>0</v>
      </c>
      <c r="Y118" s="6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8">
        <v>0</v>
      </c>
      <c r="AF118" s="6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8">
        <v>0</v>
      </c>
      <c r="AM118" s="6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8">
        <v>0</v>
      </c>
      <c r="AT118" s="6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8">
        <v>0</v>
      </c>
    </row>
    <row r="119" spans="1:52" x14ac:dyDescent="0.25">
      <c r="A119" s="95"/>
      <c r="B119" t="s">
        <v>118</v>
      </c>
      <c r="E119" s="6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8">
        <v>0</v>
      </c>
      <c r="L119" s="33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5">
        <v>0</v>
      </c>
      <c r="S119" s="33">
        <v>0</v>
      </c>
      <c r="T119" s="7">
        <v>0</v>
      </c>
      <c r="U119" s="8">
        <v>0</v>
      </c>
      <c r="V119" s="6">
        <v>0</v>
      </c>
      <c r="W119" s="7">
        <v>0</v>
      </c>
      <c r="X119" s="8">
        <v>0</v>
      </c>
      <c r="Y119" s="6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8">
        <v>0</v>
      </c>
      <c r="AF119" s="6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8">
        <v>0</v>
      </c>
      <c r="AM119" s="6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8">
        <v>0</v>
      </c>
      <c r="AT119" s="6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8">
        <v>0</v>
      </c>
    </row>
    <row r="120" spans="1:52" x14ac:dyDescent="0.25">
      <c r="A120" s="95"/>
      <c r="B120" t="s">
        <v>119</v>
      </c>
      <c r="E120" s="6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8">
        <v>0</v>
      </c>
      <c r="L120" s="33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5">
        <v>0</v>
      </c>
      <c r="S120" s="33">
        <v>0</v>
      </c>
      <c r="T120" s="7">
        <v>1</v>
      </c>
      <c r="U120" s="8">
        <v>0</v>
      </c>
      <c r="V120" s="6">
        <v>0</v>
      </c>
      <c r="W120" s="7">
        <v>0</v>
      </c>
      <c r="X120" s="8">
        <v>0</v>
      </c>
      <c r="Y120" s="6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8">
        <v>0</v>
      </c>
      <c r="AF120" s="6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8">
        <v>0</v>
      </c>
      <c r="AM120" s="6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8">
        <v>0</v>
      </c>
      <c r="AT120" s="6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8">
        <v>0</v>
      </c>
    </row>
    <row r="121" spans="1:52" x14ac:dyDescent="0.25">
      <c r="A121" s="95"/>
      <c r="B121" t="s">
        <v>120</v>
      </c>
      <c r="D121" t="s">
        <v>429</v>
      </c>
      <c r="E121" s="6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8">
        <v>0</v>
      </c>
      <c r="L121" s="33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5">
        <v>0</v>
      </c>
      <c r="S121" s="33">
        <v>0.48333333333333334</v>
      </c>
      <c r="T121" s="7">
        <v>0</v>
      </c>
      <c r="U121" s="8">
        <v>0</v>
      </c>
      <c r="V121" s="6">
        <v>0</v>
      </c>
      <c r="W121" s="7">
        <v>0</v>
      </c>
      <c r="X121" s="8">
        <v>0</v>
      </c>
      <c r="Y121" s="6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8">
        <v>0</v>
      </c>
      <c r="AF121" s="6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8">
        <v>0</v>
      </c>
      <c r="AM121" s="6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8">
        <v>0</v>
      </c>
      <c r="AT121" s="6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8">
        <v>0</v>
      </c>
    </row>
    <row r="122" spans="1:52" x14ac:dyDescent="0.25">
      <c r="A122" s="95"/>
      <c r="B122" t="s">
        <v>121</v>
      </c>
      <c r="D122" t="s">
        <v>429</v>
      </c>
      <c r="E122" s="6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8">
        <v>0</v>
      </c>
      <c r="L122" s="33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5">
        <v>0</v>
      </c>
      <c r="S122" s="33">
        <v>0.3411764705882353</v>
      </c>
      <c r="T122" s="7">
        <v>0.29411764705882354</v>
      </c>
      <c r="U122" s="8">
        <v>1.0908018867924528E-2</v>
      </c>
      <c r="V122" s="6">
        <v>0</v>
      </c>
      <c r="W122" s="7">
        <v>0</v>
      </c>
      <c r="X122" s="8">
        <v>0</v>
      </c>
      <c r="Y122" s="6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8">
        <v>0</v>
      </c>
      <c r="AF122" s="6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8">
        <v>0</v>
      </c>
      <c r="AM122" s="6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8">
        <v>0</v>
      </c>
      <c r="AT122" s="6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8">
        <v>0</v>
      </c>
    </row>
    <row r="123" spans="1:52" x14ac:dyDescent="0.25">
      <c r="A123" s="95"/>
      <c r="B123" t="s">
        <v>122</v>
      </c>
      <c r="D123" t="s">
        <v>429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8">
        <v>0</v>
      </c>
      <c r="L123" s="33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5">
        <v>0</v>
      </c>
      <c r="S123" s="33">
        <v>0.3411764705882353</v>
      </c>
      <c r="T123" s="7">
        <v>0.29411764705882354</v>
      </c>
      <c r="U123" s="8">
        <v>1.0908018867924528E-2</v>
      </c>
      <c r="V123" s="6">
        <v>0</v>
      </c>
      <c r="W123" s="7">
        <v>0</v>
      </c>
      <c r="X123" s="8">
        <v>0</v>
      </c>
      <c r="Y123" s="6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8">
        <v>0</v>
      </c>
      <c r="AF123" s="6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8">
        <v>0</v>
      </c>
      <c r="AM123" s="6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8">
        <v>0</v>
      </c>
      <c r="AT123" s="6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8">
        <v>0</v>
      </c>
    </row>
    <row r="124" spans="1:52" x14ac:dyDescent="0.25">
      <c r="A124" s="95"/>
      <c r="B124" t="s">
        <v>123</v>
      </c>
      <c r="D124" t="s">
        <v>429</v>
      </c>
      <c r="E124" s="6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8">
        <v>0</v>
      </c>
      <c r="L124" s="33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5">
        <v>0</v>
      </c>
      <c r="S124" s="33">
        <v>0.28999999999999998</v>
      </c>
      <c r="T124" s="7">
        <v>0.25</v>
      </c>
      <c r="U124" s="8">
        <v>9.2718160377358479E-3</v>
      </c>
      <c r="V124" s="6">
        <v>0</v>
      </c>
      <c r="W124" s="7">
        <v>0</v>
      </c>
      <c r="X124" s="8">
        <v>0</v>
      </c>
      <c r="Y124" s="6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8">
        <v>0</v>
      </c>
      <c r="AF124" s="6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8">
        <v>0</v>
      </c>
      <c r="AM124" s="6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8">
        <v>0</v>
      </c>
      <c r="AT124" s="6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8">
        <v>0</v>
      </c>
    </row>
    <row r="125" spans="1:52" x14ac:dyDescent="0.25">
      <c r="A125" s="95"/>
      <c r="B125" t="s">
        <v>124</v>
      </c>
      <c r="E125" s="6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8">
        <v>0</v>
      </c>
      <c r="L125" s="33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5">
        <v>0</v>
      </c>
      <c r="S125" s="33">
        <v>0</v>
      </c>
      <c r="T125" s="7">
        <v>0</v>
      </c>
      <c r="U125" s="8">
        <v>0</v>
      </c>
      <c r="V125" s="6">
        <v>0</v>
      </c>
      <c r="W125" s="7">
        <v>0</v>
      </c>
      <c r="X125" s="8">
        <v>0</v>
      </c>
      <c r="Y125" s="6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8">
        <v>0</v>
      </c>
      <c r="AF125" s="6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8">
        <v>0</v>
      </c>
      <c r="AM125" s="6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8">
        <v>0</v>
      </c>
      <c r="AT125" s="6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8">
        <v>0</v>
      </c>
    </row>
    <row r="126" spans="1:52" x14ac:dyDescent="0.25">
      <c r="A126" s="95"/>
      <c r="B126" t="s">
        <v>125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8">
        <v>0</v>
      </c>
      <c r="L126" s="33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5">
        <v>0</v>
      </c>
      <c r="S126" s="33">
        <v>0</v>
      </c>
      <c r="T126" s="7">
        <v>0</v>
      </c>
      <c r="U126" s="8">
        <v>0</v>
      </c>
      <c r="V126" s="6">
        <v>0</v>
      </c>
      <c r="W126" s="7">
        <v>0</v>
      </c>
      <c r="X126" s="8">
        <v>0</v>
      </c>
      <c r="Y126" s="6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8">
        <v>0</v>
      </c>
      <c r="AF126" s="6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8">
        <v>0</v>
      </c>
      <c r="AM126" s="6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8">
        <v>0</v>
      </c>
      <c r="AT126" s="6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8">
        <v>0</v>
      </c>
    </row>
    <row r="127" spans="1:52" x14ac:dyDescent="0.25">
      <c r="A127" s="95"/>
      <c r="B127" t="s">
        <v>126</v>
      </c>
      <c r="D127" t="s">
        <v>429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8">
        <v>0</v>
      </c>
      <c r="L127" s="33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5">
        <v>0</v>
      </c>
      <c r="S127" s="33">
        <v>0</v>
      </c>
      <c r="T127" s="7">
        <v>0</v>
      </c>
      <c r="U127" s="8">
        <v>0</v>
      </c>
      <c r="V127" s="6">
        <v>0.69047619047619047</v>
      </c>
      <c r="W127" s="7">
        <v>0</v>
      </c>
      <c r="X127" s="8">
        <v>0</v>
      </c>
      <c r="Y127" s="6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8">
        <v>0</v>
      </c>
      <c r="AF127" s="6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8">
        <v>0</v>
      </c>
      <c r="AM127" s="6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8">
        <v>0</v>
      </c>
      <c r="AT127" s="6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8">
        <v>0</v>
      </c>
    </row>
    <row r="128" spans="1:52" x14ac:dyDescent="0.25">
      <c r="A128" s="95"/>
      <c r="B128" t="s">
        <v>127</v>
      </c>
      <c r="D128" t="s">
        <v>429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8">
        <v>0</v>
      </c>
      <c r="L128" s="33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5">
        <v>0</v>
      </c>
      <c r="S128" s="33">
        <v>0</v>
      </c>
      <c r="T128" s="7">
        <v>0</v>
      </c>
      <c r="U128" s="8">
        <v>0</v>
      </c>
      <c r="V128" s="6">
        <f>0.29/(1-0.15)</f>
        <v>0.3411764705882353</v>
      </c>
      <c r="W128" s="7">
        <f>0.25/(1-0.15)</f>
        <v>0.29411764705882354</v>
      </c>
      <c r="X128" s="8">
        <f>W128*(0.01*629)/(0.2*848)</f>
        <v>1.0908018867924528E-2</v>
      </c>
      <c r="Y128" s="6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8">
        <v>0</v>
      </c>
      <c r="AF128" s="6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8">
        <v>0</v>
      </c>
      <c r="AM128" s="6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8">
        <v>0</v>
      </c>
      <c r="AT128" s="6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8">
        <v>0</v>
      </c>
    </row>
    <row r="129" spans="1:52" x14ac:dyDescent="0.25">
      <c r="A129" s="95"/>
      <c r="B129" t="s">
        <v>128</v>
      </c>
      <c r="D129" t="s">
        <v>429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8">
        <v>0</v>
      </c>
      <c r="L129" s="33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5">
        <v>0</v>
      </c>
      <c r="S129" s="33">
        <v>0</v>
      </c>
      <c r="T129" s="7">
        <v>0</v>
      </c>
      <c r="U129" s="8">
        <v>0</v>
      </c>
      <c r="V129" s="6">
        <f>0.29/(1-0.15)</f>
        <v>0.3411764705882353</v>
      </c>
      <c r="W129" s="7">
        <f>0.25/(1-0.15)</f>
        <v>0.29411764705882354</v>
      </c>
      <c r="X129" s="8">
        <f>W129*(0.01*629)/(0.2*848)</f>
        <v>1.0908018867924528E-2</v>
      </c>
      <c r="Y129" s="6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8">
        <v>0</v>
      </c>
      <c r="AF129" s="6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8">
        <v>0</v>
      </c>
      <c r="AM129" s="6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8">
        <v>0</v>
      </c>
      <c r="AT129" s="6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8">
        <v>0</v>
      </c>
    </row>
    <row r="130" spans="1:52" x14ac:dyDescent="0.25">
      <c r="A130" s="95"/>
      <c r="B130" t="s">
        <v>129</v>
      </c>
      <c r="D130" t="s">
        <v>430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8">
        <v>0</v>
      </c>
      <c r="L130" s="33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5">
        <v>0</v>
      </c>
      <c r="S130" s="33">
        <v>0</v>
      </c>
      <c r="T130" s="7">
        <v>0</v>
      </c>
      <c r="U130" s="8">
        <v>0</v>
      </c>
      <c r="V130" s="6">
        <v>3.411764705882353E-2</v>
      </c>
      <c r="W130" s="7">
        <v>2.9411764705882356E-2</v>
      </c>
      <c r="X130" s="8">
        <v>1.0908018867924528E-3</v>
      </c>
      <c r="Y130" s="6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8">
        <v>0</v>
      </c>
      <c r="AF130" s="6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8">
        <v>0</v>
      </c>
      <c r="AM130" s="6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8">
        <v>0</v>
      </c>
      <c r="AT130" s="6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8">
        <v>0</v>
      </c>
    </row>
    <row r="131" spans="1:52" x14ac:dyDescent="0.25">
      <c r="A131" s="95"/>
      <c r="B131" t="s">
        <v>130</v>
      </c>
      <c r="D131" t="s">
        <v>430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8">
        <v>0</v>
      </c>
      <c r="L131" s="33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5">
        <v>0</v>
      </c>
      <c r="S131" s="33">
        <v>0</v>
      </c>
      <c r="T131" s="7">
        <v>0</v>
      </c>
      <c r="U131" s="8">
        <v>0</v>
      </c>
      <c r="V131" s="6">
        <v>3.411764705882353E-2</v>
      </c>
      <c r="W131" s="7">
        <v>2.9411764705882356E-2</v>
      </c>
      <c r="X131" s="8">
        <v>1.0908018867924528E-3</v>
      </c>
      <c r="Y131" s="6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8">
        <v>0</v>
      </c>
      <c r="AF131" s="6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8">
        <v>0</v>
      </c>
      <c r="AM131" s="6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8">
        <v>0</v>
      </c>
      <c r="AT131" s="6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8">
        <v>0</v>
      </c>
    </row>
    <row r="132" spans="1:52" x14ac:dyDescent="0.25">
      <c r="A132" s="95"/>
      <c r="B132" t="s">
        <v>131</v>
      </c>
      <c r="D132" t="s">
        <v>430</v>
      </c>
      <c r="E132" s="6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8">
        <v>0</v>
      </c>
      <c r="L132" s="33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5">
        <v>0</v>
      </c>
      <c r="S132" s="33">
        <v>0</v>
      </c>
      <c r="T132" s="7">
        <v>0</v>
      </c>
      <c r="U132" s="8">
        <v>0</v>
      </c>
      <c r="V132" s="6">
        <v>2.8999999999999998E-2</v>
      </c>
      <c r="W132" s="7">
        <v>2.5000000000000001E-2</v>
      </c>
      <c r="X132" s="8">
        <v>9.2718160377358485E-4</v>
      </c>
      <c r="Y132" s="6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8">
        <v>0</v>
      </c>
      <c r="AF132" s="6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8">
        <v>0</v>
      </c>
      <c r="AM132" s="6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8">
        <v>0</v>
      </c>
      <c r="AT132" s="6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8">
        <v>0</v>
      </c>
    </row>
    <row r="133" spans="1:52" x14ac:dyDescent="0.25">
      <c r="A133" s="95"/>
      <c r="B133" t="s">
        <v>132</v>
      </c>
      <c r="D133" t="s">
        <v>430</v>
      </c>
      <c r="E133" s="6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8">
        <v>0</v>
      </c>
      <c r="L133" s="33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5">
        <v>0</v>
      </c>
      <c r="S133" s="33">
        <v>0</v>
      </c>
      <c r="T133" s="7">
        <v>0</v>
      </c>
      <c r="U133" s="8">
        <v>0</v>
      </c>
      <c r="V133" s="6">
        <v>6.9047619047619052E-2</v>
      </c>
      <c r="W133" s="7">
        <v>0</v>
      </c>
      <c r="X133" s="8">
        <v>0</v>
      </c>
      <c r="Y133" s="6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8">
        <v>0</v>
      </c>
      <c r="AF133" s="6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8">
        <v>0</v>
      </c>
      <c r="AM133" s="6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8">
        <v>0</v>
      </c>
      <c r="AT133" s="6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8">
        <v>0</v>
      </c>
    </row>
    <row r="134" spans="1:52" x14ac:dyDescent="0.25">
      <c r="A134" s="95"/>
      <c r="B134" t="s">
        <v>133</v>
      </c>
      <c r="D134" t="s">
        <v>430</v>
      </c>
      <c r="E134" s="6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8">
        <v>0</v>
      </c>
      <c r="L134" s="33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5">
        <v>0</v>
      </c>
      <c r="S134" s="33">
        <v>0</v>
      </c>
      <c r="T134" s="7">
        <v>0</v>
      </c>
      <c r="U134" s="8">
        <v>0</v>
      </c>
      <c r="V134" s="6">
        <v>0.9</v>
      </c>
      <c r="W134" s="7">
        <v>2.5000000000000001E-2</v>
      </c>
      <c r="X134" s="8">
        <v>9.2718160377358474E-4</v>
      </c>
      <c r="Y134" s="6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8">
        <v>0</v>
      </c>
      <c r="AF134" s="6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8">
        <v>0</v>
      </c>
      <c r="AM134" s="6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8">
        <v>0</v>
      </c>
      <c r="AT134" s="6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8">
        <v>0</v>
      </c>
    </row>
    <row r="135" spans="1:52" x14ac:dyDescent="0.25">
      <c r="A135" s="95"/>
      <c r="B135" t="s">
        <v>134</v>
      </c>
      <c r="D135" t="s">
        <v>430</v>
      </c>
      <c r="E135" s="6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8">
        <v>0</v>
      </c>
      <c r="L135" s="33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5">
        <v>0</v>
      </c>
      <c r="S135" s="33">
        <v>0</v>
      </c>
      <c r="T135" s="7">
        <v>0</v>
      </c>
      <c r="U135" s="8">
        <v>0</v>
      </c>
      <c r="V135" s="6">
        <v>0.9</v>
      </c>
      <c r="W135" s="7">
        <v>2.5000000000000001E-2</v>
      </c>
      <c r="X135" s="8">
        <v>9.2718160377358474E-4</v>
      </c>
      <c r="Y135" s="6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8">
        <v>0</v>
      </c>
      <c r="AF135" s="6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8">
        <v>0</v>
      </c>
      <c r="AM135" s="6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8">
        <v>0</v>
      </c>
      <c r="AT135" s="6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8">
        <v>0</v>
      </c>
    </row>
    <row r="136" spans="1:52" x14ac:dyDescent="0.25">
      <c r="A136" s="95"/>
      <c r="B136" t="s">
        <v>135</v>
      </c>
      <c r="D136" t="s">
        <v>430</v>
      </c>
      <c r="E136" s="6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8">
        <v>0</v>
      </c>
      <c r="L136" s="33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5">
        <v>0</v>
      </c>
      <c r="S136" s="33">
        <v>0</v>
      </c>
      <c r="T136" s="7">
        <v>0</v>
      </c>
      <c r="U136" s="8">
        <v>0</v>
      </c>
      <c r="V136" s="6">
        <v>0.9</v>
      </c>
      <c r="W136" s="7">
        <v>2.5000000000000001E-2</v>
      </c>
      <c r="X136" s="8">
        <v>9.2718160377358474E-4</v>
      </c>
      <c r="Y136" s="6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8">
        <v>0</v>
      </c>
      <c r="AF136" s="6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8">
        <v>0</v>
      </c>
      <c r="AM136" s="6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8">
        <v>0</v>
      </c>
      <c r="AT136" s="6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8">
        <v>0</v>
      </c>
    </row>
    <row r="137" spans="1:52" x14ac:dyDescent="0.25">
      <c r="A137" s="95"/>
      <c r="B137" t="s">
        <v>136</v>
      </c>
      <c r="D137" t="s">
        <v>430</v>
      </c>
      <c r="E137" s="6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8">
        <v>0</v>
      </c>
      <c r="L137" s="33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5">
        <v>0</v>
      </c>
      <c r="S137" s="33">
        <v>0</v>
      </c>
      <c r="T137" s="7">
        <v>0</v>
      </c>
      <c r="U137" s="8">
        <v>0</v>
      </c>
      <c r="V137" s="6">
        <v>0.9</v>
      </c>
      <c r="W137" s="7">
        <v>2.5000000000000001E-2</v>
      </c>
      <c r="X137" s="8">
        <v>9.2718160377358474E-4</v>
      </c>
      <c r="Y137" s="6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8">
        <v>0</v>
      </c>
      <c r="AF137" s="6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8">
        <v>0</v>
      </c>
      <c r="AM137" s="6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8">
        <v>0</v>
      </c>
      <c r="AT137" s="6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8">
        <v>0</v>
      </c>
    </row>
    <row r="138" spans="1:52" x14ac:dyDescent="0.25">
      <c r="A138" s="95"/>
      <c r="B138" t="s">
        <v>137</v>
      </c>
      <c r="E138" s="6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8">
        <v>0</v>
      </c>
      <c r="L138" s="33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5">
        <v>0</v>
      </c>
      <c r="S138" s="33">
        <v>0</v>
      </c>
      <c r="T138" s="7">
        <v>0</v>
      </c>
      <c r="U138" s="8">
        <v>0</v>
      </c>
      <c r="V138" s="6">
        <v>0</v>
      </c>
      <c r="W138" s="7">
        <v>0</v>
      </c>
      <c r="X138" s="8">
        <v>0</v>
      </c>
      <c r="Y138" s="6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8">
        <v>0</v>
      </c>
      <c r="AF138" s="6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8">
        <v>0</v>
      </c>
      <c r="AM138" s="6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8">
        <v>0</v>
      </c>
      <c r="AT138" s="6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8">
        <v>0</v>
      </c>
    </row>
    <row r="139" spans="1:52" x14ac:dyDescent="0.25">
      <c r="A139" s="95"/>
      <c r="B139" t="s">
        <v>138</v>
      </c>
      <c r="D139" t="s">
        <v>430</v>
      </c>
      <c r="E139" s="6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8">
        <v>0</v>
      </c>
      <c r="L139" s="33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5">
        <v>0</v>
      </c>
      <c r="S139" s="33">
        <v>0</v>
      </c>
      <c r="T139" s="7">
        <v>0</v>
      </c>
      <c r="U139" s="8">
        <v>0</v>
      </c>
      <c r="V139" s="6">
        <v>0.9</v>
      </c>
      <c r="W139" s="7">
        <v>2.5000000000000001E-2</v>
      </c>
      <c r="X139" s="8">
        <v>9.2718160377358474E-4</v>
      </c>
      <c r="Y139" s="6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8">
        <v>0</v>
      </c>
      <c r="AF139" s="6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8">
        <v>0</v>
      </c>
      <c r="AM139" s="6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8">
        <v>0</v>
      </c>
      <c r="AT139" s="6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8">
        <v>0</v>
      </c>
    </row>
    <row r="140" spans="1:52" x14ac:dyDescent="0.25">
      <c r="A140" s="95"/>
      <c r="B140" t="s">
        <v>139</v>
      </c>
      <c r="D140" t="s">
        <v>430</v>
      </c>
      <c r="E140" s="6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8">
        <v>0</v>
      </c>
      <c r="L140" s="33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5">
        <v>0</v>
      </c>
      <c r="S140" s="33">
        <v>0</v>
      </c>
      <c r="T140" s="7">
        <v>0</v>
      </c>
      <c r="U140" s="8">
        <v>0</v>
      </c>
      <c r="V140" s="6">
        <v>0.9</v>
      </c>
      <c r="W140" s="7">
        <v>2.5000000000000001E-2</v>
      </c>
      <c r="X140" s="8">
        <v>9.2718160377358474E-4</v>
      </c>
      <c r="Y140" s="6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8">
        <v>0</v>
      </c>
      <c r="AF140" s="6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8">
        <v>0</v>
      </c>
      <c r="AM140" s="6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8">
        <v>0</v>
      </c>
      <c r="AT140" s="6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8">
        <v>0</v>
      </c>
    </row>
    <row r="141" spans="1:52" x14ac:dyDescent="0.25">
      <c r="A141" s="95"/>
      <c r="B141" t="s">
        <v>140</v>
      </c>
      <c r="D141" t="s">
        <v>429</v>
      </c>
      <c r="E141" s="6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8">
        <v>0</v>
      </c>
      <c r="L141" s="33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5">
        <v>0</v>
      </c>
      <c r="S141" s="33">
        <v>0</v>
      </c>
      <c r="T141" s="7">
        <v>0</v>
      </c>
      <c r="U141" s="8">
        <v>0</v>
      </c>
      <c r="V141" s="6">
        <v>0</v>
      </c>
      <c r="W141" s="7">
        <f>0.9*0.25/(0.15+0.25+0.03)</f>
        <v>0.5232558139534883</v>
      </c>
      <c r="X141" s="8">
        <f>W141*(0.01*629)/(0.2*848)</f>
        <v>1.9406126590609911E-2</v>
      </c>
      <c r="Y141" s="6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8">
        <v>0</v>
      </c>
      <c r="AF141" s="6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8">
        <v>0</v>
      </c>
      <c r="AM141" s="6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8">
        <v>0</v>
      </c>
      <c r="AT141" s="6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8">
        <v>0</v>
      </c>
    </row>
    <row r="142" spans="1:52" x14ac:dyDescent="0.25">
      <c r="A142" s="95"/>
      <c r="B142" t="s">
        <v>141</v>
      </c>
      <c r="D142" t="s">
        <v>497</v>
      </c>
      <c r="E142" s="6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8">
        <v>0</v>
      </c>
      <c r="L142" s="33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5">
        <v>0</v>
      </c>
      <c r="S142" s="33">
        <v>0</v>
      </c>
      <c r="T142" s="7">
        <v>0</v>
      </c>
      <c r="U142" s="8">
        <v>0</v>
      </c>
      <c r="V142" s="6">
        <v>0</v>
      </c>
      <c r="W142" s="7">
        <f t="shared" ref="W142:W144" si="19">0.9*0.25/(0.15+0.25+0.03)</f>
        <v>0.5232558139534883</v>
      </c>
      <c r="X142" s="8">
        <f t="shared" ref="X142:X144" si="20">W142*(0.01*629)/(0.2*848)</f>
        <v>1.9406126590609911E-2</v>
      </c>
      <c r="Y142" s="6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8">
        <v>0</v>
      </c>
      <c r="AF142" s="6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8">
        <v>0</v>
      </c>
      <c r="AM142" s="6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8">
        <v>0</v>
      </c>
      <c r="AT142" s="6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8">
        <v>0</v>
      </c>
    </row>
    <row r="143" spans="1:52" x14ac:dyDescent="0.25">
      <c r="A143" s="95"/>
      <c r="B143" t="s">
        <v>142</v>
      </c>
      <c r="D143" t="s">
        <v>498</v>
      </c>
      <c r="E143" s="6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8">
        <v>0</v>
      </c>
      <c r="L143" s="33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5">
        <v>0</v>
      </c>
      <c r="S143" s="33">
        <v>0</v>
      </c>
      <c r="T143" s="7">
        <v>0</v>
      </c>
      <c r="U143" s="8">
        <v>0</v>
      </c>
      <c r="V143" s="6">
        <v>0</v>
      </c>
      <c r="W143" s="7">
        <f t="shared" si="19"/>
        <v>0.5232558139534883</v>
      </c>
      <c r="X143" s="8">
        <f t="shared" si="20"/>
        <v>1.9406126590609911E-2</v>
      </c>
      <c r="Y143" s="6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8">
        <v>0</v>
      </c>
      <c r="AF143" s="6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8">
        <v>0</v>
      </c>
      <c r="AM143" s="6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8">
        <v>0</v>
      </c>
      <c r="AT143" s="6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8">
        <v>0</v>
      </c>
    </row>
    <row r="144" spans="1:52" x14ac:dyDescent="0.25">
      <c r="A144" s="95"/>
      <c r="B144" t="s">
        <v>143</v>
      </c>
      <c r="D144" t="s">
        <v>499</v>
      </c>
      <c r="E144" s="6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8">
        <v>0</v>
      </c>
      <c r="L144" s="33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5">
        <v>0</v>
      </c>
      <c r="S144" s="33">
        <v>0</v>
      </c>
      <c r="T144" s="7">
        <v>0</v>
      </c>
      <c r="U144" s="8">
        <v>0</v>
      </c>
      <c r="V144" s="6">
        <v>0</v>
      </c>
      <c r="W144" s="7">
        <f t="shared" si="19"/>
        <v>0.5232558139534883</v>
      </c>
      <c r="X144" s="8">
        <f t="shared" si="20"/>
        <v>1.9406126590609911E-2</v>
      </c>
      <c r="Y144" s="6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8">
        <v>0</v>
      </c>
      <c r="AF144" s="6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8">
        <v>0</v>
      </c>
      <c r="AM144" s="6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8">
        <v>0</v>
      </c>
      <c r="AT144" s="6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8">
        <v>0</v>
      </c>
    </row>
    <row r="145" spans="1:52" x14ac:dyDescent="0.25">
      <c r="A145" s="95"/>
      <c r="B145" t="s">
        <v>144</v>
      </c>
      <c r="C145" t="s">
        <v>508</v>
      </c>
      <c r="D145" t="s">
        <v>500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8">
        <v>0</v>
      </c>
      <c r="L145" s="33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5">
        <v>0</v>
      </c>
      <c r="S145" s="33">
        <v>0</v>
      </c>
      <c r="T145" s="7">
        <v>0</v>
      </c>
      <c r="U145" s="8">
        <v>0</v>
      </c>
      <c r="V145" s="6">
        <f>0.5*V$128</f>
        <v>0.17058823529411765</v>
      </c>
      <c r="W145" s="7">
        <f t="shared" ref="W145:X152" si="21">0.5*W$128</f>
        <v>0.14705882352941177</v>
      </c>
      <c r="X145" s="8">
        <f t="shared" si="21"/>
        <v>5.4540094339622638E-3</v>
      </c>
      <c r="Y145" s="6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8">
        <v>0</v>
      </c>
      <c r="AF145" s="6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8">
        <v>0</v>
      </c>
      <c r="AM145" s="6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8">
        <v>0</v>
      </c>
      <c r="AT145" s="6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8">
        <v>0</v>
      </c>
    </row>
    <row r="146" spans="1:52" x14ac:dyDescent="0.25">
      <c r="A146" s="95"/>
      <c r="B146" t="s">
        <v>145</v>
      </c>
      <c r="C146" t="s">
        <v>508</v>
      </c>
      <c r="D146" t="s">
        <v>501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8">
        <v>0</v>
      </c>
      <c r="L146" s="33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5">
        <v>0</v>
      </c>
      <c r="S146" s="33">
        <v>0</v>
      </c>
      <c r="T146" s="7">
        <v>0</v>
      </c>
      <c r="U146" s="8">
        <v>0</v>
      </c>
      <c r="V146" s="6">
        <f>0.5*V$128</f>
        <v>0.17058823529411765</v>
      </c>
      <c r="W146" s="7">
        <f t="shared" si="21"/>
        <v>0.14705882352941177</v>
      </c>
      <c r="X146" s="8">
        <f t="shared" si="21"/>
        <v>5.4540094339622638E-3</v>
      </c>
      <c r="Y146" s="6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8">
        <v>0</v>
      </c>
      <c r="AF146" s="6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8">
        <v>0</v>
      </c>
      <c r="AM146" s="6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8">
        <v>0</v>
      </c>
      <c r="AT146" s="6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8">
        <v>0</v>
      </c>
    </row>
    <row r="147" spans="1:52" x14ac:dyDescent="0.25">
      <c r="A147" s="95"/>
      <c r="B147" t="s">
        <v>146</v>
      </c>
      <c r="C147" t="s">
        <v>508</v>
      </c>
      <c r="D147" t="s">
        <v>502</v>
      </c>
      <c r="E147" s="6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8">
        <v>0</v>
      </c>
      <c r="L147" s="33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5">
        <v>0</v>
      </c>
      <c r="S147" s="33">
        <v>0</v>
      </c>
      <c r="T147" s="7">
        <v>0</v>
      </c>
      <c r="U147" s="8">
        <v>0</v>
      </c>
      <c r="V147" s="6">
        <f>0.5*V$128</f>
        <v>0.17058823529411765</v>
      </c>
      <c r="W147" s="7">
        <f t="shared" si="21"/>
        <v>0.14705882352941177</v>
      </c>
      <c r="X147" s="8">
        <f t="shared" si="21"/>
        <v>5.4540094339622638E-3</v>
      </c>
      <c r="Y147" s="6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8">
        <v>0</v>
      </c>
      <c r="AF147" s="6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8">
        <v>0</v>
      </c>
      <c r="AM147" s="6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8">
        <v>0</v>
      </c>
      <c r="AT147" s="6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8">
        <v>0</v>
      </c>
    </row>
    <row r="148" spans="1:52" x14ac:dyDescent="0.25">
      <c r="A148" s="95"/>
      <c r="B148" t="s">
        <v>147</v>
      </c>
      <c r="C148" t="s">
        <v>508</v>
      </c>
      <c r="D148" t="s">
        <v>503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8">
        <v>0</v>
      </c>
      <c r="L148" s="33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5">
        <v>0</v>
      </c>
      <c r="S148" s="33">
        <v>0</v>
      </c>
      <c r="T148" s="7">
        <v>0</v>
      </c>
      <c r="U148" s="8">
        <v>0</v>
      </c>
      <c r="V148" s="6">
        <f t="shared" ref="V148:V152" si="22">0.5*V$128</f>
        <v>0.17058823529411765</v>
      </c>
      <c r="W148" s="7">
        <f t="shared" si="21"/>
        <v>0.14705882352941177</v>
      </c>
      <c r="X148" s="8">
        <f t="shared" si="21"/>
        <v>5.4540094339622638E-3</v>
      </c>
      <c r="Y148" s="6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8">
        <v>0</v>
      </c>
      <c r="AF148" s="6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8">
        <v>0</v>
      </c>
      <c r="AM148" s="6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8">
        <v>0</v>
      </c>
      <c r="AT148" s="6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8">
        <v>0</v>
      </c>
    </row>
    <row r="149" spans="1:52" x14ac:dyDescent="0.25">
      <c r="A149" s="95"/>
      <c r="B149" t="s">
        <v>148</v>
      </c>
      <c r="C149" t="s">
        <v>508</v>
      </c>
      <c r="D149" t="s">
        <v>504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8">
        <v>0</v>
      </c>
      <c r="L149" s="33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5">
        <v>0</v>
      </c>
      <c r="S149" s="33">
        <v>0</v>
      </c>
      <c r="T149" s="7">
        <v>0</v>
      </c>
      <c r="U149" s="8">
        <v>0</v>
      </c>
      <c r="V149" s="6">
        <f t="shared" si="22"/>
        <v>0.17058823529411765</v>
      </c>
      <c r="W149" s="7">
        <f t="shared" si="21"/>
        <v>0.14705882352941177</v>
      </c>
      <c r="X149" s="8">
        <f t="shared" si="21"/>
        <v>5.4540094339622638E-3</v>
      </c>
      <c r="Y149" s="6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8">
        <v>0</v>
      </c>
      <c r="AF149" s="6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8">
        <v>0</v>
      </c>
      <c r="AM149" s="6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8">
        <v>0</v>
      </c>
      <c r="AT149" s="6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8">
        <v>0</v>
      </c>
    </row>
    <row r="150" spans="1:52" x14ac:dyDescent="0.25">
      <c r="A150" s="95"/>
      <c r="B150" t="s">
        <v>149</v>
      </c>
      <c r="C150" t="s">
        <v>508</v>
      </c>
      <c r="D150" t="s">
        <v>505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8">
        <v>0</v>
      </c>
      <c r="L150" s="33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5">
        <v>0</v>
      </c>
      <c r="S150" s="33">
        <v>0</v>
      </c>
      <c r="T150" s="7">
        <v>0</v>
      </c>
      <c r="U150" s="8">
        <v>0</v>
      </c>
      <c r="V150" s="6">
        <f t="shared" si="22"/>
        <v>0.17058823529411765</v>
      </c>
      <c r="W150" s="7">
        <f t="shared" si="21"/>
        <v>0.14705882352941177</v>
      </c>
      <c r="X150" s="8">
        <f t="shared" si="21"/>
        <v>5.4540094339622638E-3</v>
      </c>
      <c r="Y150" s="6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8">
        <v>0</v>
      </c>
      <c r="AF150" s="6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8">
        <v>0</v>
      </c>
      <c r="AM150" s="6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8">
        <v>0</v>
      </c>
      <c r="AT150" s="6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8">
        <v>0</v>
      </c>
    </row>
    <row r="151" spans="1:52" x14ac:dyDescent="0.25">
      <c r="A151" s="95"/>
      <c r="B151" t="s">
        <v>150</v>
      </c>
      <c r="C151" t="s">
        <v>508</v>
      </c>
      <c r="D151" t="s">
        <v>506</v>
      </c>
      <c r="E151" s="6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8">
        <v>0</v>
      </c>
      <c r="L151" s="33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5">
        <v>0</v>
      </c>
      <c r="S151" s="33">
        <v>0</v>
      </c>
      <c r="T151" s="7">
        <v>0</v>
      </c>
      <c r="U151" s="8">
        <v>0</v>
      </c>
      <c r="V151" s="6">
        <f t="shared" si="22"/>
        <v>0.17058823529411765</v>
      </c>
      <c r="W151" s="7">
        <f t="shared" si="21"/>
        <v>0.14705882352941177</v>
      </c>
      <c r="X151" s="8">
        <f t="shared" si="21"/>
        <v>5.4540094339622638E-3</v>
      </c>
      <c r="Y151" s="6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8">
        <v>0</v>
      </c>
      <c r="AF151" s="6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8">
        <v>0</v>
      </c>
      <c r="AM151" s="6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8">
        <v>0</v>
      </c>
      <c r="AT151" s="6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8">
        <v>0</v>
      </c>
    </row>
    <row r="152" spans="1:52" x14ac:dyDescent="0.25">
      <c r="A152" s="95"/>
      <c r="B152" t="s">
        <v>151</v>
      </c>
      <c r="C152" t="s">
        <v>508</v>
      </c>
      <c r="D152" t="s">
        <v>507</v>
      </c>
      <c r="E152" s="6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8">
        <v>0</v>
      </c>
      <c r="L152" s="33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5">
        <v>0</v>
      </c>
      <c r="S152" s="33">
        <v>0</v>
      </c>
      <c r="T152" s="7">
        <v>0</v>
      </c>
      <c r="U152" s="8">
        <v>0</v>
      </c>
      <c r="V152" s="6">
        <f t="shared" si="22"/>
        <v>0.17058823529411765</v>
      </c>
      <c r="W152" s="7">
        <f t="shared" si="21"/>
        <v>0.14705882352941177</v>
      </c>
      <c r="X152" s="8">
        <f t="shared" si="21"/>
        <v>5.4540094339622638E-3</v>
      </c>
      <c r="Y152" s="6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8">
        <v>0</v>
      </c>
      <c r="AF152" s="6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8">
        <v>0</v>
      </c>
      <c r="AM152" s="6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8">
        <v>0</v>
      </c>
      <c r="AT152" s="6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8">
        <v>0</v>
      </c>
    </row>
    <row r="153" spans="1:52" x14ac:dyDescent="0.25">
      <c r="A153" s="95"/>
      <c r="B153" t="s">
        <v>152</v>
      </c>
      <c r="E153" s="6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8">
        <v>0</v>
      </c>
      <c r="L153" s="33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5">
        <v>0</v>
      </c>
      <c r="S153" s="33">
        <v>0</v>
      </c>
      <c r="T153" s="7">
        <v>0</v>
      </c>
      <c r="U153" s="8">
        <v>0</v>
      </c>
      <c r="V153" s="6">
        <v>0</v>
      </c>
      <c r="W153" s="7">
        <v>0</v>
      </c>
      <c r="X153" s="8">
        <v>0</v>
      </c>
      <c r="Y153" s="6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8">
        <v>0</v>
      </c>
      <c r="AF153" s="6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8">
        <v>0</v>
      </c>
      <c r="AM153" s="6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8">
        <v>0</v>
      </c>
      <c r="AT153" s="6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8">
        <v>0</v>
      </c>
    </row>
    <row r="154" spans="1:52" x14ac:dyDescent="0.25">
      <c r="A154" s="95"/>
      <c r="B154" t="s">
        <v>153</v>
      </c>
      <c r="D154" t="s">
        <v>429</v>
      </c>
      <c r="E154" s="6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8">
        <v>0</v>
      </c>
      <c r="L154" s="33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5">
        <v>0</v>
      </c>
      <c r="S154" s="33">
        <v>0</v>
      </c>
      <c r="T154" s="7">
        <v>0</v>
      </c>
      <c r="U154" s="8">
        <v>0</v>
      </c>
      <c r="V154" s="6">
        <v>2.9000000000000001E-2</v>
      </c>
      <c r="W154" s="7">
        <v>2.5000000000000001E-2</v>
      </c>
      <c r="X154" s="8">
        <v>9.2718160377358474E-4</v>
      </c>
      <c r="Y154" s="6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8">
        <v>0</v>
      </c>
      <c r="AF154" s="6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8">
        <v>0</v>
      </c>
      <c r="AM154" s="6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8">
        <v>0</v>
      </c>
      <c r="AT154" s="6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8">
        <v>0</v>
      </c>
    </row>
    <row r="155" spans="1:52" x14ac:dyDescent="0.25">
      <c r="A155" s="95"/>
      <c r="B155" t="s">
        <v>154</v>
      </c>
      <c r="D155" t="s">
        <v>429</v>
      </c>
      <c r="E155" s="6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8">
        <v>0</v>
      </c>
      <c r="L155" s="33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5">
        <v>0</v>
      </c>
      <c r="S155" s="33">
        <v>0</v>
      </c>
      <c r="T155" s="7">
        <v>0</v>
      </c>
      <c r="U155" s="8">
        <v>0</v>
      </c>
      <c r="V155" s="6">
        <v>2.8999999999999998E-2</v>
      </c>
      <c r="W155" s="7">
        <v>2.5000000000000001E-2</v>
      </c>
      <c r="X155" s="8">
        <v>9.2718160377358474E-4</v>
      </c>
      <c r="Y155" s="6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8">
        <v>0</v>
      </c>
      <c r="AF155" s="6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8">
        <v>0</v>
      </c>
      <c r="AM155" s="6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8">
        <v>0</v>
      </c>
      <c r="AT155" s="6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8">
        <v>0</v>
      </c>
    </row>
    <row r="156" spans="1:52" x14ac:dyDescent="0.25">
      <c r="A156" s="95"/>
      <c r="B156" t="s">
        <v>155</v>
      </c>
      <c r="D156" t="s">
        <v>429</v>
      </c>
      <c r="E156" s="6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8">
        <v>0</v>
      </c>
      <c r="L156" s="33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5">
        <v>0</v>
      </c>
      <c r="S156" s="33">
        <v>0</v>
      </c>
      <c r="T156" s="7">
        <v>0</v>
      </c>
      <c r="U156" s="8">
        <v>0</v>
      </c>
      <c r="V156" s="6">
        <v>2.8999999999999998E-2</v>
      </c>
      <c r="W156" s="7">
        <v>2.5000000000000001E-2</v>
      </c>
      <c r="X156" s="8">
        <v>9.2718160377358474E-4</v>
      </c>
      <c r="Y156" s="6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8">
        <v>0</v>
      </c>
      <c r="AF156" s="6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8">
        <v>0</v>
      </c>
      <c r="AM156" s="6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8">
        <v>0</v>
      </c>
      <c r="AT156" s="6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8">
        <v>0</v>
      </c>
    </row>
    <row r="157" spans="1:52" x14ac:dyDescent="0.25">
      <c r="A157" s="95"/>
      <c r="B157" t="s">
        <v>156</v>
      </c>
      <c r="D157" t="s">
        <v>429</v>
      </c>
      <c r="E157" s="6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8">
        <v>0</v>
      </c>
      <c r="L157" s="33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5">
        <v>0</v>
      </c>
      <c r="S157" s="33">
        <v>0</v>
      </c>
      <c r="T157" s="7">
        <v>0</v>
      </c>
      <c r="U157" s="8">
        <v>0</v>
      </c>
      <c r="V157" s="6">
        <v>2.8999999999999998E-2</v>
      </c>
      <c r="W157" s="7">
        <v>2.5000000000000001E-2</v>
      </c>
      <c r="X157" s="8">
        <v>9.2718160377358474E-4</v>
      </c>
      <c r="Y157" s="6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8">
        <v>0</v>
      </c>
      <c r="AF157" s="6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8">
        <v>0</v>
      </c>
      <c r="AM157" s="6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8">
        <v>0</v>
      </c>
      <c r="AT157" s="6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8">
        <v>0</v>
      </c>
    </row>
    <row r="158" spans="1:52" x14ac:dyDescent="0.25">
      <c r="A158" s="95"/>
      <c r="B158" t="s">
        <v>157</v>
      </c>
      <c r="D158" t="s">
        <v>429</v>
      </c>
      <c r="E158" s="6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8">
        <v>0</v>
      </c>
      <c r="L158" s="33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5">
        <v>0</v>
      </c>
      <c r="S158" s="33">
        <v>0</v>
      </c>
      <c r="T158" s="7">
        <v>0</v>
      </c>
      <c r="U158" s="8">
        <v>0</v>
      </c>
      <c r="V158" s="6">
        <v>2.8999999999999998E-2</v>
      </c>
      <c r="W158" s="7">
        <v>2.5000000000000001E-2</v>
      </c>
      <c r="X158" s="8">
        <v>9.2718160377358474E-4</v>
      </c>
      <c r="Y158" s="6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8">
        <v>0</v>
      </c>
      <c r="AF158" s="6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8">
        <v>0</v>
      </c>
      <c r="AM158" s="6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8">
        <v>0</v>
      </c>
      <c r="AT158" s="6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8">
        <v>0</v>
      </c>
    </row>
    <row r="159" spans="1:52" x14ac:dyDescent="0.25">
      <c r="A159" s="95"/>
      <c r="B159" t="s">
        <v>158</v>
      </c>
      <c r="D159" t="s">
        <v>429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8">
        <v>0</v>
      </c>
      <c r="L159" s="33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5">
        <v>0</v>
      </c>
      <c r="S159" s="33">
        <v>0</v>
      </c>
      <c r="T159" s="7">
        <v>0</v>
      </c>
      <c r="U159" s="8">
        <v>0</v>
      </c>
      <c r="V159" s="6">
        <v>2.8999999999999998E-2</v>
      </c>
      <c r="W159" s="7">
        <v>2.5000000000000001E-2</v>
      </c>
      <c r="X159" s="8">
        <v>9.2718160377358474E-4</v>
      </c>
      <c r="Y159" s="6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8">
        <v>0</v>
      </c>
      <c r="AF159" s="6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8">
        <v>0</v>
      </c>
      <c r="AM159" s="6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8">
        <v>0</v>
      </c>
      <c r="AT159" s="6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8">
        <v>0</v>
      </c>
    </row>
    <row r="160" spans="1:52" x14ac:dyDescent="0.25">
      <c r="A160" s="95"/>
      <c r="B160" t="s">
        <v>159</v>
      </c>
      <c r="D160" t="s">
        <v>429</v>
      </c>
      <c r="E160" s="6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8">
        <v>0</v>
      </c>
      <c r="L160" s="33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5">
        <v>0</v>
      </c>
      <c r="S160" s="33">
        <v>0</v>
      </c>
      <c r="T160" s="7">
        <v>0</v>
      </c>
      <c r="U160" s="8">
        <v>0</v>
      </c>
      <c r="V160" s="6">
        <v>2.8999999999999998E-2</v>
      </c>
      <c r="W160" s="7">
        <v>2.5000000000000001E-2</v>
      </c>
      <c r="X160" s="8">
        <v>9.2718160377358474E-4</v>
      </c>
      <c r="Y160" s="6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8">
        <v>0</v>
      </c>
      <c r="AF160" s="6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8">
        <v>0</v>
      </c>
      <c r="AM160" s="6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8">
        <v>0</v>
      </c>
      <c r="AT160" s="6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8">
        <v>0</v>
      </c>
    </row>
    <row r="161" spans="1:52" s="49" customFormat="1" x14ac:dyDescent="0.25">
      <c r="A161" s="95"/>
      <c r="B161" s="49" t="s">
        <v>160</v>
      </c>
      <c r="D161" s="49" t="s">
        <v>429</v>
      </c>
      <c r="E161" s="50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2">
        <v>0</v>
      </c>
      <c r="L161" s="53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5">
        <v>0</v>
      </c>
      <c r="S161" s="53">
        <v>0</v>
      </c>
      <c r="T161" s="51">
        <v>0</v>
      </c>
      <c r="U161" s="52">
        <v>0</v>
      </c>
      <c r="V161" s="50">
        <v>2.8999999999999998E-2</v>
      </c>
      <c r="W161" s="51">
        <v>2.5000000000000001E-2</v>
      </c>
      <c r="X161" s="52">
        <v>9.2718160377358474E-4</v>
      </c>
      <c r="Y161" s="50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2">
        <v>0</v>
      </c>
      <c r="AF161" s="50">
        <v>0</v>
      </c>
      <c r="AG161" s="51">
        <v>0</v>
      </c>
      <c r="AH161" s="51">
        <v>0</v>
      </c>
      <c r="AI161" s="51">
        <v>0</v>
      </c>
      <c r="AJ161" s="51">
        <v>0</v>
      </c>
      <c r="AK161" s="51">
        <v>0</v>
      </c>
      <c r="AL161" s="52">
        <v>0</v>
      </c>
      <c r="AM161" s="50">
        <v>0</v>
      </c>
      <c r="AN161" s="51">
        <v>0</v>
      </c>
      <c r="AO161" s="51">
        <v>0</v>
      </c>
      <c r="AP161" s="51">
        <v>0</v>
      </c>
      <c r="AQ161" s="51">
        <v>0</v>
      </c>
      <c r="AR161" s="51">
        <v>0</v>
      </c>
      <c r="AS161" s="52">
        <v>0</v>
      </c>
      <c r="AT161" s="50">
        <v>0</v>
      </c>
      <c r="AU161" s="51">
        <v>0</v>
      </c>
      <c r="AV161" s="51">
        <v>0</v>
      </c>
      <c r="AW161" s="51">
        <v>0</v>
      </c>
      <c r="AX161" s="51">
        <v>0</v>
      </c>
      <c r="AY161" s="51">
        <v>0</v>
      </c>
      <c r="AZ161" s="52">
        <v>0</v>
      </c>
    </row>
    <row r="162" spans="1:52" x14ac:dyDescent="0.25">
      <c r="A162" s="95"/>
      <c r="B162" t="s">
        <v>164</v>
      </c>
      <c r="E162" s="6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8">
        <v>0</v>
      </c>
      <c r="L162" s="33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5">
        <v>0</v>
      </c>
      <c r="S162" s="33">
        <v>0</v>
      </c>
      <c r="T162" s="7">
        <v>0</v>
      </c>
      <c r="U162" s="8">
        <v>0</v>
      </c>
      <c r="V162" s="6">
        <v>0</v>
      </c>
      <c r="W162" s="7">
        <v>0</v>
      </c>
      <c r="X162" s="8">
        <v>0</v>
      </c>
      <c r="Y162" s="6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8">
        <v>0</v>
      </c>
      <c r="AF162" s="6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8">
        <v>0</v>
      </c>
      <c r="AM162" s="6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8">
        <v>0</v>
      </c>
      <c r="AT162" s="6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8">
        <v>0</v>
      </c>
    </row>
    <row r="163" spans="1:52" x14ac:dyDescent="0.25">
      <c r="A163" s="95"/>
      <c r="B163" t="s">
        <v>165</v>
      </c>
      <c r="E163" s="6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8">
        <v>0</v>
      </c>
      <c r="L163" s="33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5">
        <v>0</v>
      </c>
      <c r="S163" s="33">
        <v>1</v>
      </c>
      <c r="T163" s="7">
        <v>0</v>
      </c>
      <c r="U163" s="8">
        <v>0</v>
      </c>
      <c r="V163" s="6">
        <v>0</v>
      </c>
      <c r="W163" s="7">
        <v>0</v>
      </c>
      <c r="X163" s="8">
        <v>0</v>
      </c>
      <c r="Y163" s="6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8">
        <v>0</v>
      </c>
      <c r="AF163" s="6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8">
        <v>0</v>
      </c>
      <c r="AM163" s="6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8">
        <v>0</v>
      </c>
      <c r="AT163" s="6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8">
        <v>0</v>
      </c>
    </row>
    <row r="164" spans="1:52" x14ac:dyDescent="0.25">
      <c r="A164" s="95"/>
      <c r="B164" t="s">
        <v>166</v>
      </c>
      <c r="E164" s="6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8">
        <v>0</v>
      </c>
      <c r="L164" s="33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5">
        <v>0</v>
      </c>
      <c r="S164" s="33">
        <v>0</v>
      </c>
      <c r="T164" s="7">
        <v>0</v>
      </c>
      <c r="U164" s="8">
        <v>0</v>
      </c>
      <c r="V164" s="6">
        <v>0</v>
      </c>
      <c r="W164" s="7">
        <v>0</v>
      </c>
      <c r="X164" s="8">
        <v>0</v>
      </c>
      <c r="Y164" s="6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8">
        <v>0</v>
      </c>
      <c r="AF164" s="6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8">
        <v>0</v>
      </c>
      <c r="AM164" s="6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8">
        <v>0</v>
      </c>
      <c r="AT164" s="6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8">
        <v>0</v>
      </c>
    </row>
    <row r="165" spans="1:52" x14ac:dyDescent="0.25">
      <c r="A165" s="95"/>
      <c r="B165" s="103" t="s">
        <v>167</v>
      </c>
      <c r="E165" s="6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8">
        <v>0</v>
      </c>
      <c r="L165" s="33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5">
        <v>0</v>
      </c>
      <c r="S165" s="33">
        <v>0</v>
      </c>
      <c r="T165" s="7">
        <v>1</v>
      </c>
      <c r="U165" s="8">
        <v>0</v>
      </c>
      <c r="V165" s="6">
        <v>0</v>
      </c>
      <c r="W165" s="7">
        <v>0</v>
      </c>
      <c r="X165" s="8">
        <v>0</v>
      </c>
      <c r="Y165" s="6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8">
        <v>0</v>
      </c>
      <c r="AF165" s="6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8">
        <v>0</v>
      </c>
      <c r="AM165" s="6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8">
        <v>0</v>
      </c>
      <c r="AT165" s="6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8">
        <v>0</v>
      </c>
    </row>
    <row r="166" spans="1:52" x14ac:dyDescent="0.25">
      <c r="A166" s="95"/>
      <c r="B166" t="s">
        <v>168</v>
      </c>
      <c r="D166" t="s">
        <v>430</v>
      </c>
      <c r="E166" s="6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8">
        <v>0</v>
      </c>
      <c r="L166" s="33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5">
        <v>0</v>
      </c>
      <c r="S166" s="33">
        <v>0</v>
      </c>
      <c r="T166" s="7">
        <v>0</v>
      </c>
      <c r="U166" s="8">
        <v>0.1</v>
      </c>
      <c r="V166" s="6">
        <v>0</v>
      </c>
      <c r="W166" s="7">
        <v>0</v>
      </c>
      <c r="X166" s="8">
        <v>0</v>
      </c>
      <c r="Y166" s="6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8">
        <v>0</v>
      </c>
      <c r="AF166" s="6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8">
        <v>0</v>
      </c>
      <c r="AM166" s="6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8">
        <v>0</v>
      </c>
      <c r="AT166" s="6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8">
        <v>0</v>
      </c>
    </row>
    <row r="167" spans="1:52" x14ac:dyDescent="0.25">
      <c r="A167" s="95"/>
      <c r="B167" t="s">
        <v>169</v>
      </c>
      <c r="E167" s="6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8">
        <v>0</v>
      </c>
      <c r="L167" s="33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5">
        <v>0</v>
      </c>
      <c r="S167" s="33">
        <v>0</v>
      </c>
      <c r="T167" s="7">
        <v>0</v>
      </c>
      <c r="U167" s="8">
        <v>0</v>
      </c>
      <c r="V167" s="6">
        <v>0</v>
      </c>
      <c r="W167" s="7">
        <v>0</v>
      </c>
      <c r="X167" s="8">
        <v>0</v>
      </c>
      <c r="Y167" s="6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8">
        <v>0</v>
      </c>
      <c r="AF167" s="6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8">
        <v>0</v>
      </c>
      <c r="AM167" s="6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8">
        <v>0</v>
      </c>
      <c r="AT167" s="6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8">
        <v>0</v>
      </c>
    </row>
    <row r="168" spans="1:52" x14ac:dyDescent="0.25">
      <c r="A168" s="95"/>
      <c r="B168" t="s">
        <v>170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8">
        <v>0</v>
      </c>
      <c r="L168" s="33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5">
        <v>0</v>
      </c>
      <c r="S168" s="33">
        <v>0</v>
      </c>
      <c r="T168" s="7">
        <v>0</v>
      </c>
      <c r="U168" s="8">
        <v>0</v>
      </c>
      <c r="V168" s="6">
        <v>0</v>
      </c>
      <c r="W168" s="7">
        <v>0</v>
      </c>
      <c r="X168" s="8">
        <v>0</v>
      </c>
      <c r="Y168" s="6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8">
        <v>0</v>
      </c>
      <c r="AF168" s="6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8">
        <v>0</v>
      </c>
      <c r="AM168" s="6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8">
        <v>0</v>
      </c>
      <c r="AT168" s="6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8">
        <v>0</v>
      </c>
    </row>
    <row r="169" spans="1:52" x14ac:dyDescent="0.25">
      <c r="A169" s="95"/>
      <c r="B169" t="s">
        <v>171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8">
        <v>0</v>
      </c>
      <c r="L169" s="33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5">
        <v>0</v>
      </c>
      <c r="S169" s="33">
        <v>0</v>
      </c>
      <c r="T169" s="7">
        <v>0</v>
      </c>
      <c r="U169" s="8">
        <v>0</v>
      </c>
      <c r="V169" s="6">
        <v>0</v>
      </c>
      <c r="W169" s="7">
        <v>0</v>
      </c>
      <c r="X169" s="8">
        <v>0</v>
      </c>
      <c r="Y169" s="6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8">
        <v>0</v>
      </c>
      <c r="AF169" s="6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8">
        <v>0</v>
      </c>
      <c r="AM169" s="6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8">
        <v>0</v>
      </c>
      <c r="AT169" s="6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8">
        <v>0</v>
      </c>
    </row>
    <row r="170" spans="1:52" x14ac:dyDescent="0.25">
      <c r="A170" s="95"/>
      <c r="B170" t="s">
        <v>172</v>
      </c>
      <c r="E170" s="6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8">
        <v>0</v>
      </c>
      <c r="L170" s="33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5">
        <v>0</v>
      </c>
      <c r="S170" s="33">
        <v>0</v>
      </c>
      <c r="T170" s="7">
        <v>0</v>
      </c>
      <c r="U170" s="8">
        <v>0</v>
      </c>
      <c r="V170" s="6">
        <v>0</v>
      </c>
      <c r="W170" s="7">
        <v>0</v>
      </c>
      <c r="X170" s="8">
        <v>0</v>
      </c>
      <c r="Y170" s="6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8">
        <v>0</v>
      </c>
      <c r="AF170" s="6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8">
        <v>0</v>
      </c>
      <c r="AM170" s="6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8">
        <v>0</v>
      </c>
      <c r="AT170" s="6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8">
        <v>0</v>
      </c>
    </row>
    <row r="171" spans="1:52" x14ac:dyDescent="0.25">
      <c r="A171" s="95"/>
      <c r="B171" t="s">
        <v>173</v>
      </c>
      <c r="E171" s="6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8">
        <v>0</v>
      </c>
      <c r="L171" s="33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5">
        <v>0</v>
      </c>
      <c r="S171" s="33">
        <v>0</v>
      </c>
      <c r="T171" s="7">
        <v>0</v>
      </c>
      <c r="U171" s="8">
        <v>0</v>
      </c>
      <c r="V171" s="6">
        <v>0</v>
      </c>
      <c r="W171" s="7">
        <v>0</v>
      </c>
      <c r="X171" s="8">
        <v>0</v>
      </c>
      <c r="Y171" s="6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8">
        <v>0</v>
      </c>
      <c r="AF171" s="6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8">
        <v>0</v>
      </c>
      <c r="AM171" s="6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8">
        <v>0</v>
      </c>
      <c r="AT171" s="6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8">
        <v>0</v>
      </c>
    </row>
    <row r="172" spans="1:52" x14ac:dyDescent="0.25">
      <c r="A172" s="95"/>
      <c r="B172" t="s">
        <v>174</v>
      </c>
      <c r="E172" s="6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8">
        <v>0</v>
      </c>
      <c r="L172" s="33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5">
        <v>0</v>
      </c>
      <c r="S172" s="33">
        <v>0</v>
      </c>
      <c r="T172" s="7">
        <v>0</v>
      </c>
      <c r="U172" s="8">
        <v>0</v>
      </c>
      <c r="V172" s="6">
        <v>0</v>
      </c>
      <c r="W172" s="7">
        <v>0</v>
      </c>
      <c r="X172" s="8">
        <v>0</v>
      </c>
      <c r="Y172" s="6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8">
        <v>0</v>
      </c>
      <c r="AF172" s="6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8">
        <v>0</v>
      </c>
      <c r="AM172" s="6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8">
        <v>0</v>
      </c>
      <c r="AT172" s="6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8">
        <v>0</v>
      </c>
    </row>
    <row r="173" spans="1:52" x14ac:dyDescent="0.25">
      <c r="A173" s="95"/>
      <c r="B173" t="s">
        <v>175</v>
      </c>
      <c r="E173" s="6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8">
        <v>0</v>
      </c>
      <c r="L173" s="33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5">
        <v>0</v>
      </c>
      <c r="S173" s="33">
        <v>0</v>
      </c>
      <c r="T173" s="7">
        <v>0</v>
      </c>
      <c r="U173" s="8">
        <v>0</v>
      </c>
      <c r="V173" s="6">
        <v>0</v>
      </c>
      <c r="W173" s="7">
        <v>0</v>
      </c>
      <c r="X173" s="8">
        <v>0</v>
      </c>
      <c r="Y173" s="6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8">
        <v>0</v>
      </c>
      <c r="AF173" s="6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8">
        <v>0</v>
      </c>
      <c r="AM173" s="6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8">
        <v>0</v>
      </c>
      <c r="AT173" s="6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8">
        <v>0</v>
      </c>
    </row>
    <row r="174" spans="1:52" x14ac:dyDescent="0.25">
      <c r="A174" s="95"/>
      <c r="B174" t="s">
        <v>176</v>
      </c>
      <c r="E174" s="6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8">
        <v>0</v>
      </c>
      <c r="L174" s="33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5">
        <v>0</v>
      </c>
      <c r="S174" s="33">
        <v>1</v>
      </c>
      <c r="T174" s="7">
        <v>0</v>
      </c>
      <c r="U174" s="8">
        <v>0</v>
      </c>
      <c r="V174" s="6">
        <v>0</v>
      </c>
      <c r="W174" s="7">
        <v>0</v>
      </c>
      <c r="X174" s="8">
        <v>0</v>
      </c>
      <c r="Y174" s="6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8">
        <v>0</v>
      </c>
      <c r="AF174" s="6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8">
        <v>0</v>
      </c>
      <c r="AM174" s="6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8">
        <v>0</v>
      </c>
      <c r="AT174" s="6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8">
        <v>0</v>
      </c>
    </row>
    <row r="175" spans="1:52" x14ac:dyDescent="0.25">
      <c r="A175" s="95"/>
      <c r="B175" t="s">
        <v>177</v>
      </c>
      <c r="E175" s="6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8">
        <v>0</v>
      </c>
      <c r="L175" s="33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5">
        <v>0</v>
      </c>
      <c r="S175" s="33">
        <v>0</v>
      </c>
      <c r="T175" s="7">
        <v>0</v>
      </c>
      <c r="U175" s="8">
        <v>0</v>
      </c>
      <c r="V175" s="6">
        <v>0</v>
      </c>
      <c r="W175" s="7">
        <v>0</v>
      </c>
      <c r="X175" s="8">
        <v>0</v>
      </c>
      <c r="Y175" s="6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8">
        <v>0</v>
      </c>
      <c r="AF175" s="6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8">
        <v>0</v>
      </c>
      <c r="AM175" s="6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8">
        <v>0</v>
      </c>
      <c r="AT175" s="6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8">
        <v>0</v>
      </c>
    </row>
    <row r="176" spans="1:52" x14ac:dyDescent="0.25">
      <c r="A176" s="95"/>
      <c r="B176" t="s">
        <v>178</v>
      </c>
      <c r="E176" s="6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8">
        <v>0</v>
      </c>
      <c r="L176" s="33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5">
        <v>0</v>
      </c>
      <c r="S176" s="33">
        <v>0</v>
      </c>
      <c r="T176" s="7">
        <v>1</v>
      </c>
      <c r="U176" s="8">
        <v>0</v>
      </c>
      <c r="V176" s="6">
        <v>0</v>
      </c>
      <c r="W176" s="7">
        <v>0</v>
      </c>
      <c r="X176" s="8">
        <v>0</v>
      </c>
      <c r="Y176" s="6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8">
        <v>0</v>
      </c>
      <c r="AF176" s="6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8">
        <v>0</v>
      </c>
      <c r="AM176" s="6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8">
        <v>0</v>
      </c>
      <c r="AT176" s="6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8">
        <v>0</v>
      </c>
    </row>
    <row r="177" spans="1:52" x14ac:dyDescent="0.25">
      <c r="A177" s="95"/>
      <c r="B177" t="s">
        <v>179</v>
      </c>
      <c r="D177" t="s">
        <v>430</v>
      </c>
      <c r="E177" s="6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8">
        <v>0</v>
      </c>
      <c r="L177" s="33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5">
        <v>0</v>
      </c>
      <c r="S177" s="33">
        <v>0</v>
      </c>
      <c r="T177" s="7">
        <v>0</v>
      </c>
      <c r="U177" s="8">
        <f>U166</f>
        <v>0.1</v>
      </c>
      <c r="V177" s="6">
        <v>0</v>
      </c>
      <c r="W177" s="7">
        <v>0</v>
      </c>
      <c r="X177" s="8">
        <v>0</v>
      </c>
      <c r="Y177" s="6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8">
        <v>0</v>
      </c>
      <c r="AF177" s="6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8">
        <v>0</v>
      </c>
      <c r="AM177" s="6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8">
        <v>0</v>
      </c>
      <c r="AT177" s="6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8">
        <v>0</v>
      </c>
    </row>
    <row r="178" spans="1:52" x14ac:dyDescent="0.25">
      <c r="A178" s="95"/>
      <c r="B178" t="s">
        <v>180</v>
      </c>
      <c r="E178" s="6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8">
        <v>0</v>
      </c>
      <c r="L178" s="33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5">
        <v>0</v>
      </c>
      <c r="S178" s="33">
        <v>0</v>
      </c>
      <c r="T178" s="7">
        <v>0</v>
      </c>
      <c r="U178" s="8">
        <v>0</v>
      </c>
      <c r="V178" s="6">
        <v>0</v>
      </c>
      <c r="W178" s="7">
        <v>0</v>
      </c>
      <c r="X178" s="8">
        <v>0</v>
      </c>
      <c r="Y178" s="6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8">
        <v>0</v>
      </c>
      <c r="AF178" s="6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8">
        <v>0</v>
      </c>
      <c r="AM178" s="6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8">
        <v>0</v>
      </c>
      <c r="AT178" s="6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8">
        <v>0</v>
      </c>
    </row>
    <row r="179" spans="1:52" x14ac:dyDescent="0.25">
      <c r="A179" s="95"/>
      <c r="B179" t="s">
        <v>181</v>
      </c>
      <c r="E179" s="6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8">
        <v>0</v>
      </c>
      <c r="L179" s="33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5">
        <v>0</v>
      </c>
      <c r="S179" s="33">
        <v>0</v>
      </c>
      <c r="T179" s="7">
        <v>0</v>
      </c>
      <c r="U179" s="8">
        <v>0</v>
      </c>
      <c r="V179" s="6">
        <v>0</v>
      </c>
      <c r="W179" s="7">
        <v>0</v>
      </c>
      <c r="X179" s="8">
        <v>0</v>
      </c>
      <c r="Y179" s="6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8">
        <v>0</v>
      </c>
      <c r="AF179" s="6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8">
        <v>0</v>
      </c>
      <c r="AM179" s="6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8">
        <v>0</v>
      </c>
      <c r="AT179" s="6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8">
        <v>0</v>
      </c>
    </row>
    <row r="180" spans="1:52" x14ac:dyDescent="0.25">
      <c r="A180" s="95"/>
      <c r="B180" t="s">
        <v>182</v>
      </c>
      <c r="E180" s="6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8">
        <v>0</v>
      </c>
      <c r="L180" s="33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5">
        <v>0</v>
      </c>
      <c r="S180" s="33">
        <v>0</v>
      </c>
      <c r="T180" s="7">
        <v>0</v>
      </c>
      <c r="U180" s="8">
        <v>0</v>
      </c>
      <c r="V180" s="6">
        <v>0</v>
      </c>
      <c r="W180" s="7">
        <v>0</v>
      </c>
      <c r="X180" s="8">
        <v>0</v>
      </c>
      <c r="Y180" s="6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8">
        <v>0</v>
      </c>
      <c r="AF180" s="6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8">
        <v>0</v>
      </c>
      <c r="AM180" s="6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8">
        <v>0</v>
      </c>
      <c r="AT180" s="6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8">
        <v>0</v>
      </c>
    </row>
    <row r="181" spans="1:52" x14ac:dyDescent="0.25">
      <c r="A181" s="95"/>
      <c r="B181" t="s">
        <v>183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8">
        <v>0</v>
      </c>
      <c r="L181" s="33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5">
        <v>0</v>
      </c>
      <c r="S181" s="33">
        <v>0</v>
      </c>
      <c r="T181" s="7">
        <v>0</v>
      </c>
      <c r="U181" s="8">
        <v>0</v>
      </c>
      <c r="V181" s="6">
        <v>0</v>
      </c>
      <c r="W181" s="7">
        <v>0</v>
      </c>
      <c r="X181" s="8">
        <v>0</v>
      </c>
      <c r="Y181" s="6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8">
        <v>0</v>
      </c>
      <c r="AF181" s="6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8">
        <v>0</v>
      </c>
      <c r="AM181" s="6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8">
        <v>0</v>
      </c>
      <c r="AT181" s="6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8">
        <v>0</v>
      </c>
    </row>
    <row r="182" spans="1:52" x14ac:dyDescent="0.25">
      <c r="A182" s="95"/>
      <c r="B182" t="s">
        <v>184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8">
        <v>0</v>
      </c>
      <c r="L182" s="33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5">
        <v>0</v>
      </c>
      <c r="S182" s="33">
        <v>0</v>
      </c>
      <c r="T182" s="7">
        <v>0</v>
      </c>
      <c r="U182" s="8">
        <v>0</v>
      </c>
      <c r="V182" s="6">
        <v>0</v>
      </c>
      <c r="W182" s="7">
        <v>0</v>
      </c>
      <c r="X182" s="8">
        <v>0</v>
      </c>
      <c r="Y182" s="6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8">
        <v>0</v>
      </c>
      <c r="AF182" s="6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8">
        <v>0</v>
      </c>
      <c r="AM182" s="6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8">
        <v>0</v>
      </c>
      <c r="AT182" s="6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8">
        <v>0</v>
      </c>
    </row>
    <row r="183" spans="1:52" x14ac:dyDescent="0.25">
      <c r="A183" s="95"/>
      <c r="B183" t="s">
        <v>185</v>
      </c>
      <c r="E183" s="6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8">
        <v>0</v>
      </c>
      <c r="L183" s="33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5">
        <v>0</v>
      </c>
      <c r="S183" s="33">
        <v>0</v>
      </c>
      <c r="T183" s="7">
        <v>0</v>
      </c>
      <c r="U183" s="8">
        <v>0</v>
      </c>
      <c r="V183" s="6">
        <v>0</v>
      </c>
      <c r="W183" s="7">
        <v>0</v>
      </c>
      <c r="X183" s="8">
        <v>0</v>
      </c>
      <c r="Y183" s="6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8">
        <v>0</v>
      </c>
      <c r="AF183" s="6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8">
        <v>0</v>
      </c>
      <c r="AM183" s="6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8">
        <v>0</v>
      </c>
      <c r="AT183" s="6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8">
        <v>0</v>
      </c>
    </row>
    <row r="184" spans="1:52" x14ac:dyDescent="0.25">
      <c r="A184" s="95"/>
      <c r="B184" t="s">
        <v>186</v>
      </c>
      <c r="D184" t="s">
        <v>440</v>
      </c>
      <c r="E184" s="6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8">
        <v>0</v>
      </c>
      <c r="L184" s="33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5">
        <v>0</v>
      </c>
      <c r="S184" s="33">
        <v>0</v>
      </c>
      <c r="T184" s="7">
        <v>0</v>
      </c>
      <c r="U184" s="8">
        <v>0</v>
      </c>
      <c r="V184" s="6">
        <v>0</v>
      </c>
      <c r="W184" s="7">
        <v>0</v>
      </c>
      <c r="X184" s="8">
        <v>0</v>
      </c>
      <c r="Y184" s="6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8">
        <v>0</v>
      </c>
      <c r="AF184" s="6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8">
        <v>0</v>
      </c>
      <c r="AM184" s="6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8">
        <v>0</v>
      </c>
      <c r="AT184" s="6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8">
        <v>0</v>
      </c>
    </row>
    <row r="185" spans="1:52" x14ac:dyDescent="0.25">
      <c r="A185" s="95"/>
      <c r="B185" t="s">
        <v>187</v>
      </c>
      <c r="D185" t="s">
        <v>440</v>
      </c>
      <c r="E185" s="6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8">
        <v>0</v>
      </c>
      <c r="L185" s="33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5">
        <v>0</v>
      </c>
      <c r="S185" s="33">
        <v>0</v>
      </c>
      <c r="T185" s="7">
        <v>0</v>
      </c>
      <c r="U185" s="8">
        <v>0</v>
      </c>
      <c r="V185" s="6">
        <v>0</v>
      </c>
      <c r="W185" s="7">
        <v>0</v>
      </c>
      <c r="X185" s="8">
        <v>0</v>
      </c>
      <c r="Y185" s="6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8">
        <v>0</v>
      </c>
      <c r="AF185" s="6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8">
        <v>0</v>
      </c>
      <c r="AM185" s="6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8">
        <v>0</v>
      </c>
      <c r="AT185" s="6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8">
        <v>0</v>
      </c>
    </row>
    <row r="186" spans="1:52" x14ac:dyDescent="0.25">
      <c r="A186" s="95"/>
      <c r="B186" t="s">
        <v>188</v>
      </c>
      <c r="E186" s="6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8">
        <v>0</v>
      </c>
      <c r="L186" s="33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5">
        <v>0</v>
      </c>
      <c r="S186" s="33">
        <v>0</v>
      </c>
      <c r="T186" s="7">
        <v>0</v>
      </c>
      <c r="U186" s="8">
        <v>0</v>
      </c>
      <c r="V186" s="6">
        <v>0</v>
      </c>
      <c r="W186" s="7">
        <v>0</v>
      </c>
      <c r="X186" s="8">
        <v>0</v>
      </c>
      <c r="Y186" s="6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8">
        <v>0</v>
      </c>
      <c r="AF186" s="6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8">
        <v>0</v>
      </c>
      <c r="AM186" s="6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8">
        <v>0</v>
      </c>
      <c r="AT186" s="6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8">
        <v>0</v>
      </c>
    </row>
    <row r="187" spans="1:52" x14ac:dyDescent="0.25">
      <c r="A187" s="95"/>
      <c r="B187" t="s">
        <v>189</v>
      </c>
      <c r="E187" s="6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8">
        <v>0</v>
      </c>
      <c r="L187" s="33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5">
        <v>0</v>
      </c>
      <c r="S187" s="33">
        <v>0</v>
      </c>
      <c r="T187" s="7">
        <v>0</v>
      </c>
      <c r="U187" s="8">
        <v>0</v>
      </c>
      <c r="V187" s="6">
        <v>0</v>
      </c>
      <c r="W187" s="7">
        <v>0</v>
      </c>
      <c r="X187" s="8">
        <v>0</v>
      </c>
      <c r="Y187" s="6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8">
        <v>0</v>
      </c>
      <c r="AF187" s="6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8">
        <v>0</v>
      </c>
      <c r="AM187" s="6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8">
        <v>0</v>
      </c>
      <c r="AT187" s="6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8">
        <v>0</v>
      </c>
    </row>
    <row r="188" spans="1:52" x14ac:dyDescent="0.25">
      <c r="A188" s="95"/>
      <c r="B188" t="s">
        <v>190</v>
      </c>
      <c r="E188" s="6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8">
        <v>0</v>
      </c>
      <c r="L188" s="33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5">
        <v>0</v>
      </c>
      <c r="S188" s="33">
        <v>1</v>
      </c>
      <c r="T188" s="7">
        <v>0</v>
      </c>
      <c r="U188" s="8">
        <v>0</v>
      </c>
      <c r="V188" s="6">
        <v>0</v>
      </c>
      <c r="W188" s="7">
        <v>0</v>
      </c>
      <c r="X188" s="8">
        <v>0</v>
      </c>
      <c r="Y188" s="6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8">
        <v>0</v>
      </c>
      <c r="AF188" s="6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8">
        <v>0</v>
      </c>
      <c r="AM188" s="6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8">
        <v>0</v>
      </c>
      <c r="AT188" s="6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8">
        <v>0</v>
      </c>
    </row>
    <row r="189" spans="1:52" x14ac:dyDescent="0.25">
      <c r="A189" s="95"/>
      <c r="B189" t="s">
        <v>191</v>
      </c>
      <c r="E189" s="6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8">
        <v>0</v>
      </c>
      <c r="L189" s="33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5">
        <v>0</v>
      </c>
      <c r="S189" s="33">
        <v>0</v>
      </c>
      <c r="T189" s="7">
        <v>0</v>
      </c>
      <c r="U189" s="8">
        <v>0</v>
      </c>
      <c r="V189" s="6">
        <v>0</v>
      </c>
      <c r="W189" s="7">
        <v>0</v>
      </c>
      <c r="X189" s="8">
        <v>0</v>
      </c>
      <c r="Y189" s="6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8">
        <v>0</v>
      </c>
      <c r="AF189" s="6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8">
        <v>0</v>
      </c>
      <c r="AM189" s="6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8">
        <v>0</v>
      </c>
      <c r="AT189" s="6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8">
        <v>0</v>
      </c>
    </row>
    <row r="190" spans="1:52" x14ac:dyDescent="0.25">
      <c r="A190" s="95"/>
      <c r="B190" t="s">
        <v>192</v>
      </c>
      <c r="D190" t="s">
        <v>429</v>
      </c>
      <c r="E190" s="6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8">
        <v>0</v>
      </c>
      <c r="L190" s="33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5">
        <v>0</v>
      </c>
      <c r="S190" s="33">
        <v>0</v>
      </c>
      <c r="T190" s="7">
        <f>0.25/(0.25+0.03)</f>
        <v>0.89285714285714279</v>
      </c>
      <c r="U190" s="8">
        <f>T190*(0.01*629)/(0.2*848)</f>
        <v>3.3113628706199452E-2</v>
      </c>
      <c r="V190" s="6">
        <v>0</v>
      </c>
      <c r="W190" s="7">
        <v>0</v>
      </c>
      <c r="X190" s="8">
        <v>0</v>
      </c>
      <c r="Y190" s="6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8">
        <v>0</v>
      </c>
      <c r="AF190" s="6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8">
        <v>0</v>
      </c>
      <c r="AM190" s="6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8">
        <v>0</v>
      </c>
      <c r="AT190" s="6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8">
        <v>0</v>
      </c>
    </row>
    <row r="191" spans="1:52" x14ac:dyDescent="0.25">
      <c r="A191" s="95"/>
      <c r="B191" t="s">
        <v>193</v>
      </c>
      <c r="E191" s="6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8">
        <v>0</v>
      </c>
      <c r="L191" s="33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5">
        <v>0</v>
      </c>
      <c r="S191" s="33">
        <v>0</v>
      </c>
      <c r="T191" s="7">
        <v>0</v>
      </c>
      <c r="U191" s="8">
        <v>0</v>
      </c>
      <c r="V191" s="6">
        <v>0</v>
      </c>
      <c r="W191" s="7">
        <v>0</v>
      </c>
      <c r="X191" s="8">
        <v>0</v>
      </c>
      <c r="Y191" s="6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8">
        <v>0</v>
      </c>
      <c r="AF191" s="6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8">
        <v>0</v>
      </c>
      <c r="AM191" s="6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8">
        <v>0</v>
      </c>
      <c r="AT191" s="6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8">
        <v>0</v>
      </c>
    </row>
    <row r="192" spans="1:52" x14ac:dyDescent="0.25">
      <c r="A192" s="95"/>
      <c r="B192" t="s">
        <v>194</v>
      </c>
      <c r="E192" s="6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8">
        <v>0</v>
      </c>
      <c r="L192" s="33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5">
        <v>0</v>
      </c>
      <c r="S192" s="33">
        <v>0</v>
      </c>
      <c r="T192" s="7">
        <v>0</v>
      </c>
      <c r="U192" s="8">
        <v>0</v>
      </c>
      <c r="V192" s="6">
        <v>0</v>
      </c>
      <c r="W192" s="7">
        <v>0</v>
      </c>
      <c r="X192" s="8">
        <v>0</v>
      </c>
      <c r="Y192" s="6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8">
        <v>0</v>
      </c>
      <c r="AF192" s="6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8">
        <v>0</v>
      </c>
      <c r="AM192" s="6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8">
        <v>0</v>
      </c>
      <c r="AT192" s="6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8">
        <v>0</v>
      </c>
    </row>
    <row r="193" spans="1:52" x14ac:dyDescent="0.25">
      <c r="A193" s="95"/>
      <c r="B193" t="s">
        <v>195</v>
      </c>
      <c r="E193" s="6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8">
        <v>0</v>
      </c>
      <c r="L193" s="33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5">
        <v>0</v>
      </c>
      <c r="S193" s="33">
        <v>0</v>
      </c>
      <c r="T193" s="7">
        <v>0</v>
      </c>
      <c r="U193" s="8">
        <v>0</v>
      </c>
      <c r="V193" s="6">
        <v>0</v>
      </c>
      <c r="W193" s="7">
        <v>0</v>
      </c>
      <c r="X193" s="8">
        <v>0</v>
      </c>
      <c r="Y193" s="6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8">
        <v>0</v>
      </c>
      <c r="AF193" s="6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8">
        <v>0</v>
      </c>
      <c r="AM193" s="6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8">
        <v>0</v>
      </c>
      <c r="AT193" s="6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8">
        <v>0</v>
      </c>
    </row>
    <row r="194" spans="1:52" x14ac:dyDescent="0.25">
      <c r="A194" s="95"/>
      <c r="B194" t="s">
        <v>196</v>
      </c>
      <c r="D194" t="s">
        <v>429</v>
      </c>
      <c r="E194" s="6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8">
        <v>0</v>
      </c>
      <c r="L194" s="33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5">
        <v>0</v>
      </c>
      <c r="S194" s="33">
        <f>0.29/(1-0.15)</f>
        <v>0.3411764705882353</v>
      </c>
      <c r="T194" s="7">
        <f>0.25/(1-0.15)</f>
        <v>0.29411764705882354</v>
      </c>
      <c r="U194" s="8">
        <f>T194*(0.01*629)/(0.2*848)</f>
        <v>1.0908018867924528E-2</v>
      </c>
      <c r="V194" s="6">
        <v>0</v>
      </c>
      <c r="W194" s="7">
        <v>0</v>
      </c>
      <c r="X194" s="8">
        <v>0</v>
      </c>
      <c r="Y194" s="6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8">
        <v>0</v>
      </c>
      <c r="AF194" s="6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8">
        <v>0</v>
      </c>
      <c r="AM194" s="6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8">
        <v>0</v>
      </c>
      <c r="AT194" s="6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8">
        <v>0</v>
      </c>
    </row>
    <row r="195" spans="1:52" x14ac:dyDescent="0.25">
      <c r="A195" s="95"/>
      <c r="B195" t="s">
        <v>197</v>
      </c>
      <c r="E195" s="6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8">
        <v>0</v>
      </c>
      <c r="L195" s="33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5">
        <v>0</v>
      </c>
      <c r="S195" s="33">
        <v>0</v>
      </c>
      <c r="T195" s="7">
        <v>0</v>
      </c>
      <c r="U195" s="8">
        <v>0</v>
      </c>
      <c r="V195" s="6">
        <v>0</v>
      </c>
      <c r="W195" s="7">
        <v>0</v>
      </c>
      <c r="X195" s="8">
        <v>0</v>
      </c>
      <c r="Y195" s="6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8">
        <v>0</v>
      </c>
      <c r="AF195" s="6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8">
        <v>0</v>
      </c>
      <c r="AM195" s="6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8">
        <v>0</v>
      </c>
      <c r="AT195" s="6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8">
        <v>0</v>
      </c>
    </row>
    <row r="196" spans="1:52" x14ac:dyDescent="0.25">
      <c r="A196" s="95"/>
      <c r="B196" t="s">
        <v>198</v>
      </c>
      <c r="D196" t="s">
        <v>430</v>
      </c>
      <c r="E196" s="6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8">
        <v>0</v>
      </c>
      <c r="L196" s="33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5">
        <v>0</v>
      </c>
      <c r="S196" s="33">
        <f>0.1*0.29</f>
        <v>2.8999999999999998E-2</v>
      </c>
      <c r="T196" s="7">
        <f>0.1*0.25</f>
        <v>2.5000000000000001E-2</v>
      </c>
      <c r="U196" s="8">
        <f>T196*(0.01*629)/(0.2*848)</f>
        <v>9.2718160377358474E-4</v>
      </c>
      <c r="V196" s="6">
        <v>0</v>
      </c>
      <c r="W196" s="7">
        <v>0</v>
      </c>
      <c r="X196" s="8">
        <v>0</v>
      </c>
      <c r="Y196" s="6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8">
        <v>0</v>
      </c>
      <c r="AF196" s="6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8">
        <v>0</v>
      </c>
      <c r="AM196" s="6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8">
        <v>0</v>
      </c>
      <c r="AT196" s="6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8">
        <v>0</v>
      </c>
    </row>
    <row r="197" spans="1:52" x14ac:dyDescent="0.25">
      <c r="A197" s="95"/>
      <c r="B197" t="s">
        <v>199</v>
      </c>
      <c r="D197" t="s">
        <v>430</v>
      </c>
      <c r="E197" s="6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8">
        <v>0</v>
      </c>
      <c r="L197" s="33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5">
        <v>0</v>
      </c>
      <c r="S197" s="33">
        <f>S196</f>
        <v>2.8999999999999998E-2</v>
      </c>
      <c r="T197" s="7">
        <f>T196</f>
        <v>2.5000000000000001E-2</v>
      </c>
      <c r="U197" s="8">
        <f t="shared" ref="U197:U221" si="23">T197*(0.01*629)/(0.2*848)</f>
        <v>9.2718160377358474E-4</v>
      </c>
      <c r="V197" s="6">
        <v>0</v>
      </c>
      <c r="W197" s="7">
        <v>0</v>
      </c>
      <c r="X197" s="8">
        <v>0</v>
      </c>
      <c r="Y197" s="6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8">
        <v>0</v>
      </c>
      <c r="AF197" s="6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8">
        <v>0</v>
      </c>
      <c r="AM197" s="6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8">
        <v>0</v>
      </c>
      <c r="AT197" s="6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8">
        <v>0</v>
      </c>
    </row>
    <row r="198" spans="1:52" x14ac:dyDescent="0.25">
      <c r="A198" s="95"/>
      <c r="B198" t="s">
        <v>200</v>
      </c>
      <c r="D198" t="s">
        <v>429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8">
        <v>0</v>
      </c>
      <c r="L198" s="33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5">
        <v>0</v>
      </c>
      <c r="S198" s="33">
        <v>0.9</v>
      </c>
      <c r="T198" s="7">
        <f>0.1*0.25</f>
        <v>2.5000000000000001E-2</v>
      </c>
      <c r="U198" s="8">
        <f t="shared" si="23"/>
        <v>9.2718160377358474E-4</v>
      </c>
      <c r="V198" s="6">
        <v>0</v>
      </c>
      <c r="W198" s="7">
        <v>0</v>
      </c>
      <c r="X198" s="8">
        <v>0</v>
      </c>
      <c r="Y198" s="6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8">
        <v>0</v>
      </c>
      <c r="AF198" s="6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8">
        <v>0</v>
      </c>
      <c r="AM198" s="6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8">
        <v>0</v>
      </c>
      <c r="AT198" s="6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8">
        <v>0</v>
      </c>
    </row>
    <row r="199" spans="1:52" x14ac:dyDescent="0.25">
      <c r="A199" s="95"/>
      <c r="B199" t="s">
        <v>201</v>
      </c>
      <c r="D199" t="s">
        <v>429</v>
      </c>
      <c r="E199" s="6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8">
        <v>0</v>
      </c>
      <c r="L199" s="33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5">
        <v>0</v>
      </c>
      <c r="S199" s="33">
        <v>0.9</v>
      </c>
      <c r="T199" s="7">
        <f>0.1*0.25</f>
        <v>2.5000000000000001E-2</v>
      </c>
      <c r="U199" s="8">
        <f t="shared" si="23"/>
        <v>9.2718160377358474E-4</v>
      </c>
      <c r="V199" s="6">
        <v>0</v>
      </c>
      <c r="W199" s="7">
        <v>0</v>
      </c>
      <c r="X199" s="8">
        <v>0</v>
      </c>
      <c r="Y199" s="6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8">
        <v>0</v>
      </c>
      <c r="AF199" s="6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8">
        <v>0</v>
      </c>
      <c r="AM199" s="6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8">
        <v>0</v>
      </c>
      <c r="AT199" s="6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8">
        <v>0</v>
      </c>
    </row>
    <row r="200" spans="1:52" x14ac:dyDescent="0.25">
      <c r="A200" s="95"/>
      <c r="B200" t="s">
        <v>202</v>
      </c>
      <c r="C200" t="s">
        <v>509</v>
      </c>
      <c r="D200" t="s">
        <v>497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8">
        <v>0</v>
      </c>
      <c r="L200" s="33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5">
        <v>0</v>
      </c>
      <c r="S200" s="70">
        <f>0.1*0.29</f>
        <v>2.8999999999999998E-2</v>
      </c>
      <c r="T200" s="69">
        <f>0.1*0.25</f>
        <v>2.5000000000000001E-2</v>
      </c>
      <c r="U200" s="8">
        <f t="shared" si="23"/>
        <v>9.2718160377358474E-4</v>
      </c>
      <c r="V200" s="6">
        <v>0</v>
      </c>
      <c r="W200" s="7">
        <v>0</v>
      </c>
      <c r="X200" s="8">
        <v>0</v>
      </c>
      <c r="Y200" s="6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8">
        <v>0</v>
      </c>
      <c r="AF200" s="6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8">
        <v>0</v>
      </c>
      <c r="AM200" s="6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8">
        <v>0</v>
      </c>
      <c r="AT200" s="6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8">
        <v>0</v>
      </c>
    </row>
    <row r="201" spans="1:52" x14ac:dyDescent="0.25">
      <c r="A201" s="95"/>
      <c r="B201" t="s">
        <v>203</v>
      </c>
      <c r="C201" t="s">
        <v>509</v>
      </c>
      <c r="D201" t="s">
        <v>498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8">
        <v>0</v>
      </c>
      <c r="L201" s="33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5">
        <v>0</v>
      </c>
      <c r="S201" s="33">
        <f t="shared" ref="S201:S203" si="24">0.1*0.29</f>
        <v>2.8999999999999998E-2</v>
      </c>
      <c r="T201" s="7">
        <f t="shared" ref="T201:T203" si="25">0.1*0.25</f>
        <v>2.5000000000000001E-2</v>
      </c>
      <c r="U201" s="8">
        <f t="shared" si="23"/>
        <v>9.2718160377358474E-4</v>
      </c>
      <c r="V201" s="6">
        <v>0</v>
      </c>
      <c r="W201" s="7">
        <v>0</v>
      </c>
      <c r="X201" s="8">
        <v>0</v>
      </c>
      <c r="Y201" s="6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8">
        <v>0</v>
      </c>
      <c r="AF201" s="6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8">
        <v>0</v>
      </c>
      <c r="AM201" s="6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8">
        <v>0</v>
      </c>
      <c r="AT201" s="6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8">
        <v>0</v>
      </c>
    </row>
    <row r="202" spans="1:52" x14ac:dyDescent="0.25">
      <c r="A202" s="95"/>
      <c r="B202" t="s">
        <v>204</v>
      </c>
      <c r="C202" t="s">
        <v>509</v>
      </c>
      <c r="D202" t="s">
        <v>499</v>
      </c>
      <c r="E202" s="6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8">
        <v>0</v>
      </c>
      <c r="L202" s="33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5">
        <v>0</v>
      </c>
      <c r="S202" s="33">
        <f t="shared" si="24"/>
        <v>2.8999999999999998E-2</v>
      </c>
      <c r="T202" s="7">
        <f t="shared" si="25"/>
        <v>2.5000000000000001E-2</v>
      </c>
      <c r="U202" s="8">
        <f t="shared" si="23"/>
        <v>9.2718160377358474E-4</v>
      </c>
      <c r="V202" s="6">
        <v>0</v>
      </c>
      <c r="W202" s="7">
        <v>0</v>
      </c>
      <c r="X202" s="8">
        <v>0</v>
      </c>
      <c r="Y202" s="6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8">
        <v>0</v>
      </c>
      <c r="AF202" s="6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8">
        <v>0</v>
      </c>
      <c r="AM202" s="6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8">
        <v>0</v>
      </c>
      <c r="AT202" s="6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8">
        <v>0</v>
      </c>
    </row>
    <row r="203" spans="1:52" x14ac:dyDescent="0.25">
      <c r="A203" s="95"/>
      <c r="B203" t="s">
        <v>205</v>
      </c>
      <c r="C203" t="s">
        <v>509</v>
      </c>
      <c r="D203" t="s">
        <v>500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8">
        <v>0</v>
      </c>
      <c r="L203" s="33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5">
        <v>0</v>
      </c>
      <c r="S203" s="33">
        <f t="shared" si="24"/>
        <v>2.8999999999999998E-2</v>
      </c>
      <c r="T203" s="7">
        <f t="shared" si="25"/>
        <v>2.5000000000000001E-2</v>
      </c>
      <c r="U203" s="8">
        <f t="shared" si="23"/>
        <v>9.2718160377358474E-4</v>
      </c>
      <c r="V203" s="6">
        <v>0</v>
      </c>
      <c r="W203" s="7">
        <v>0</v>
      </c>
      <c r="X203" s="8">
        <v>0</v>
      </c>
      <c r="Y203" s="6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8">
        <v>0</v>
      </c>
      <c r="AF203" s="6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8">
        <v>0</v>
      </c>
      <c r="AM203" s="6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8">
        <v>0</v>
      </c>
      <c r="AT203" s="6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8">
        <v>0</v>
      </c>
    </row>
    <row r="204" spans="1:52" x14ac:dyDescent="0.25">
      <c r="A204" s="95"/>
      <c r="B204" t="s">
        <v>206</v>
      </c>
      <c r="D204" t="s">
        <v>430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8">
        <v>0</v>
      </c>
      <c r="L204" s="33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5">
        <v>0</v>
      </c>
      <c r="S204" s="33">
        <v>0.6</v>
      </c>
      <c r="T204" s="7">
        <v>0</v>
      </c>
      <c r="U204" s="8">
        <f t="shared" si="23"/>
        <v>0</v>
      </c>
      <c r="V204" s="6">
        <v>0</v>
      </c>
      <c r="W204" s="7">
        <v>0</v>
      </c>
      <c r="X204" s="8">
        <v>0</v>
      </c>
      <c r="Y204" s="6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8">
        <v>0</v>
      </c>
      <c r="AF204" s="6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8">
        <v>0</v>
      </c>
      <c r="AM204" s="6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8">
        <v>0</v>
      </c>
      <c r="AT204" s="6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8">
        <v>0</v>
      </c>
    </row>
    <row r="205" spans="1:52" x14ac:dyDescent="0.25">
      <c r="A205" s="95"/>
      <c r="B205" t="s">
        <v>207</v>
      </c>
      <c r="D205" t="s">
        <v>430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8">
        <v>0</v>
      </c>
      <c r="L205" s="33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5">
        <v>0</v>
      </c>
      <c r="S205" s="33">
        <v>0.6</v>
      </c>
      <c r="T205" s="7">
        <v>0</v>
      </c>
      <c r="U205" s="8">
        <f t="shared" si="23"/>
        <v>0</v>
      </c>
      <c r="V205" s="6">
        <v>0</v>
      </c>
      <c r="W205" s="7">
        <v>0</v>
      </c>
      <c r="X205" s="8">
        <v>0</v>
      </c>
      <c r="Y205" s="6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8">
        <v>0</v>
      </c>
      <c r="AF205" s="6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8">
        <v>0</v>
      </c>
      <c r="AM205" s="6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8">
        <v>0</v>
      </c>
      <c r="AT205" s="6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8">
        <v>0</v>
      </c>
    </row>
    <row r="206" spans="1:52" x14ac:dyDescent="0.25">
      <c r="A206" s="95"/>
      <c r="B206" t="s">
        <v>208</v>
      </c>
      <c r="D206" t="s">
        <v>430</v>
      </c>
      <c r="E206" s="6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8">
        <v>0</v>
      </c>
      <c r="L206" s="33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5">
        <v>0</v>
      </c>
      <c r="S206" s="33">
        <v>0.6</v>
      </c>
      <c r="T206" s="7">
        <v>0</v>
      </c>
      <c r="U206" s="8">
        <f t="shared" si="23"/>
        <v>0</v>
      </c>
      <c r="V206" s="6">
        <v>0</v>
      </c>
      <c r="W206" s="7">
        <v>0</v>
      </c>
      <c r="X206" s="8">
        <v>0</v>
      </c>
      <c r="Y206" s="6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8">
        <v>0</v>
      </c>
      <c r="AF206" s="6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8">
        <v>0</v>
      </c>
      <c r="AM206" s="6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8">
        <v>0</v>
      </c>
      <c r="AT206" s="6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8">
        <v>0</v>
      </c>
    </row>
    <row r="207" spans="1:52" x14ac:dyDescent="0.25">
      <c r="A207" s="95"/>
      <c r="B207" t="s">
        <v>209</v>
      </c>
      <c r="D207" t="s">
        <v>430</v>
      </c>
      <c r="E207" s="6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8">
        <v>0</v>
      </c>
      <c r="L207" s="33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5">
        <v>0</v>
      </c>
      <c r="S207" s="33">
        <v>0.6</v>
      </c>
      <c r="T207" s="7">
        <v>0</v>
      </c>
      <c r="U207" s="8">
        <f t="shared" si="23"/>
        <v>0</v>
      </c>
      <c r="V207" s="6">
        <v>0</v>
      </c>
      <c r="W207" s="7">
        <v>0</v>
      </c>
      <c r="X207" s="8">
        <v>0</v>
      </c>
      <c r="Y207" s="6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8">
        <v>0</v>
      </c>
      <c r="AF207" s="6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8">
        <v>0</v>
      </c>
      <c r="AM207" s="6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8">
        <v>0</v>
      </c>
      <c r="AT207" s="6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8">
        <v>0</v>
      </c>
    </row>
    <row r="208" spans="1:52" x14ac:dyDescent="0.25">
      <c r="A208" s="95"/>
      <c r="B208" t="s">
        <v>210</v>
      </c>
      <c r="E208" s="6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8">
        <v>0</v>
      </c>
      <c r="L208" s="33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5">
        <v>0</v>
      </c>
      <c r="S208" s="33">
        <v>0</v>
      </c>
      <c r="T208" s="7">
        <v>0</v>
      </c>
      <c r="U208" s="8">
        <f t="shared" si="23"/>
        <v>0</v>
      </c>
      <c r="V208" s="6">
        <v>0</v>
      </c>
      <c r="W208" s="7">
        <v>0</v>
      </c>
      <c r="X208" s="8">
        <v>0</v>
      </c>
      <c r="Y208" s="6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8">
        <v>0</v>
      </c>
      <c r="AF208" s="6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8">
        <v>0</v>
      </c>
      <c r="AM208" s="6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8">
        <v>0</v>
      </c>
      <c r="AT208" s="6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8">
        <v>0</v>
      </c>
    </row>
    <row r="209" spans="1:52" x14ac:dyDescent="0.25">
      <c r="A209" s="95"/>
      <c r="B209" t="s">
        <v>211</v>
      </c>
      <c r="E209" s="6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8">
        <v>0</v>
      </c>
      <c r="L209" s="33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5">
        <v>0</v>
      </c>
      <c r="S209" s="33">
        <v>0</v>
      </c>
      <c r="T209" s="7">
        <v>0</v>
      </c>
      <c r="U209" s="8">
        <f t="shared" si="23"/>
        <v>0</v>
      </c>
      <c r="V209" s="6">
        <v>0</v>
      </c>
      <c r="W209" s="7">
        <v>0</v>
      </c>
      <c r="X209" s="8">
        <v>0</v>
      </c>
      <c r="Y209" s="6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8">
        <v>0</v>
      </c>
      <c r="AF209" s="6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8">
        <v>0</v>
      </c>
      <c r="AM209" s="6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8">
        <v>0</v>
      </c>
      <c r="AT209" s="6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8">
        <v>0</v>
      </c>
    </row>
    <row r="210" spans="1:52" x14ac:dyDescent="0.25">
      <c r="A210" s="95"/>
      <c r="B210" t="s">
        <v>212</v>
      </c>
      <c r="E210" s="6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8">
        <v>0</v>
      </c>
      <c r="L210" s="33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5">
        <v>0</v>
      </c>
      <c r="S210" s="33">
        <v>0</v>
      </c>
      <c r="T210" s="7">
        <v>0</v>
      </c>
      <c r="U210" s="8">
        <f t="shared" si="23"/>
        <v>0</v>
      </c>
      <c r="V210" s="6">
        <v>0</v>
      </c>
      <c r="W210" s="7">
        <v>0</v>
      </c>
      <c r="X210" s="8">
        <v>0</v>
      </c>
      <c r="Y210" s="6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8">
        <v>0</v>
      </c>
      <c r="AF210" s="6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8">
        <v>0</v>
      </c>
      <c r="AM210" s="6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8">
        <v>0</v>
      </c>
      <c r="AT210" s="6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8">
        <v>0</v>
      </c>
    </row>
    <row r="211" spans="1:52" x14ac:dyDescent="0.25">
      <c r="A211" s="95"/>
      <c r="B211" t="s">
        <v>213</v>
      </c>
      <c r="D211" t="s">
        <v>429</v>
      </c>
      <c r="E211" s="6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8">
        <v>0</v>
      </c>
      <c r="L211" s="33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5">
        <v>0</v>
      </c>
      <c r="S211" s="33">
        <v>0</v>
      </c>
      <c r="T211" s="7">
        <f>0.6*0.25</f>
        <v>0.15</v>
      </c>
      <c r="U211" s="8">
        <f t="shared" si="23"/>
        <v>5.5630896226415089E-3</v>
      </c>
      <c r="V211" s="6">
        <v>0</v>
      </c>
      <c r="W211" s="7">
        <v>0</v>
      </c>
      <c r="X211" s="8">
        <v>0</v>
      </c>
      <c r="Y211" s="6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8">
        <v>0</v>
      </c>
      <c r="AF211" s="6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8">
        <v>0</v>
      </c>
      <c r="AM211" s="6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8">
        <v>0</v>
      </c>
      <c r="AT211" s="6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8">
        <v>0</v>
      </c>
    </row>
    <row r="212" spans="1:52" x14ac:dyDescent="0.25">
      <c r="A212" s="95"/>
      <c r="B212" t="s">
        <v>214</v>
      </c>
      <c r="D212" t="s">
        <v>429</v>
      </c>
      <c r="E212" s="6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8">
        <v>0</v>
      </c>
      <c r="L212" s="33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5">
        <v>0</v>
      </c>
      <c r="S212" s="33">
        <v>0</v>
      </c>
      <c r="T212" s="7">
        <f>0.6*0.25</f>
        <v>0.15</v>
      </c>
      <c r="U212" s="8">
        <f t="shared" si="23"/>
        <v>5.5630896226415089E-3</v>
      </c>
      <c r="V212" s="6">
        <v>0</v>
      </c>
      <c r="W212" s="7">
        <v>0</v>
      </c>
      <c r="X212" s="8">
        <v>0</v>
      </c>
      <c r="Y212" s="6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8">
        <v>0</v>
      </c>
      <c r="AF212" s="6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8">
        <v>0</v>
      </c>
      <c r="AM212" s="6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8">
        <v>0</v>
      </c>
      <c r="AT212" s="6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8">
        <v>0</v>
      </c>
    </row>
    <row r="213" spans="1:52" x14ac:dyDescent="0.25">
      <c r="A213" s="95"/>
      <c r="B213" t="s">
        <v>215</v>
      </c>
      <c r="D213" t="s">
        <v>429</v>
      </c>
      <c r="E213" s="6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8">
        <v>0</v>
      </c>
      <c r="L213" s="33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5">
        <v>0</v>
      </c>
      <c r="S213" s="33">
        <f>0.6*0.29</f>
        <v>0.17399999999999999</v>
      </c>
      <c r="T213" s="7">
        <f>0.6*0.25</f>
        <v>0.15</v>
      </c>
      <c r="U213" s="8">
        <f t="shared" si="23"/>
        <v>5.5630896226415089E-3</v>
      </c>
      <c r="V213" s="6">
        <v>0</v>
      </c>
      <c r="W213" s="7">
        <v>0</v>
      </c>
      <c r="X213" s="8">
        <v>0</v>
      </c>
      <c r="Y213" s="6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8">
        <v>0</v>
      </c>
      <c r="AF213" s="6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8">
        <v>0</v>
      </c>
      <c r="AM213" s="6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8">
        <v>0</v>
      </c>
      <c r="AT213" s="6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8">
        <v>0</v>
      </c>
    </row>
    <row r="214" spans="1:52" x14ac:dyDescent="0.25">
      <c r="A214" s="95"/>
      <c r="B214" t="s">
        <v>216</v>
      </c>
      <c r="D214" t="s">
        <v>430</v>
      </c>
      <c r="E214" s="6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8">
        <v>0</v>
      </c>
      <c r="L214" s="33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5">
        <v>0</v>
      </c>
      <c r="S214" s="33">
        <f>0.9*0.29</f>
        <v>0.26100000000000001</v>
      </c>
      <c r="T214" s="7">
        <f>0.9*0.25</f>
        <v>0.22500000000000001</v>
      </c>
      <c r="U214" s="8">
        <f t="shared" si="23"/>
        <v>8.3446344339622638E-3</v>
      </c>
      <c r="V214" s="6">
        <v>0</v>
      </c>
      <c r="W214" s="7">
        <v>0</v>
      </c>
      <c r="X214" s="8">
        <v>0</v>
      </c>
      <c r="Y214" s="6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8">
        <v>0</v>
      </c>
      <c r="AF214" s="6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8">
        <v>0</v>
      </c>
      <c r="AM214" s="6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8">
        <v>0</v>
      </c>
      <c r="AT214" s="6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8">
        <v>0</v>
      </c>
    </row>
    <row r="215" spans="1:52" x14ac:dyDescent="0.25">
      <c r="A215" s="95"/>
      <c r="B215" t="s">
        <v>217</v>
      </c>
      <c r="E215" s="6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8">
        <v>0</v>
      </c>
      <c r="L215" s="33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5">
        <v>0</v>
      </c>
      <c r="S215" s="33">
        <f>0.1*0.29</f>
        <v>2.8999999999999998E-2</v>
      </c>
      <c r="T215" s="7">
        <f>0.1*0.25</f>
        <v>2.5000000000000001E-2</v>
      </c>
      <c r="U215" s="8">
        <f t="shared" si="23"/>
        <v>9.2718160377358474E-4</v>
      </c>
      <c r="V215" s="6">
        <v>0</v>
      </c>
      <c r="W215" s="7">
        <v>0</v>
      </c>
      <c r="X215" s="8">
        <v>0</v>
      </c>
      <c r="Y215" s="6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8">
        <v>0</v>
      </c>
      <c r="AF215" s="6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8">
        <v>0</v>
      </c>
      <c r="AM215" s="6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8">
        <v>0</v>
      </c>
      <c r="AT215" s="6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8">
        <v>0</v>
      </c>
    </row>
    <row r="216" spans="1:52" x14ac:dyDescent="0.25">
      <c r="A216" s="95"/>
      <c r="B216" t="s">
        <v>218</v>
      </c>
      <c r="E216" s="6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8">
        <v>0</v>
      </c>
      <c r="L216" s="33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5">
        <v>0</v>
      </c>
      <c r="S216" s="33">
        <v>0</v>
      </c>
      <c r="T216" s="7">
        <v>0</v>
      </c>
      <c r="U216" s="8">
        <f t="shared" si="23"/>
        <v>0</v>
      </c>
      <c r="V216" s="6">
        <v>0</v>
      </c>
      <c r="W216" s="7">
        <v>0</v>
      </c>
      <c r="X216" s="8">
        <v>0</v>
      </c>
      <c r="Y216" s="6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8">
        <v>0</v>
      </c>
      <c r="AF216" s="6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8">
        <v>0</v>
      </c>
      <c r="AM216" s="6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8">
        <v>0</v>
      </c>
      <c r="AT216" s="6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8">
        <v>0</v>
      </c>
    </row>
    <row r="217" spans="1:52" x14ac:dyDescent="0.25">
      <c r="A217" s="95"/>
      <c r="B217" t="s">
        <v>219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8">
        <v>0</v>
      </c>
      <c r="L217" s="33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5">
        <v>0</v>
      </c>
      <c r="S217" s="33">
        <v>0</v>
      </c>
      <c r="T217" s="7">
        <v>0</v>
      </c>
      <c r="U217" s="8">
        <f t="shared" si="23"/>
        <v>0</v>
      </c>
      <c r="V217" s="6">
        <v>0</v>
      </c>
      <c r="W217" s="7">
        <v>0</v>
      </c>
      <c r="X217" s="8">
        <v>0</v>
      </c>
      <c r="Y217" s="6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8">
        <v>0</v>
      </c>
      <c r="AF217" s="6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8">
        <v>0</v>
      </c>
      <c r="AM217" s="6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8">
        <v>0</v>
      </c>
      <c r="AT217" s="6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8">
        <v>0</v>
      </c>
    </row>
    <row r="218" spans="1:52" x14ac:dyDescent="0.25">
      <c r="A218" s="95"/>
      <c r="B218" t="s">
        <v>220</v>
      </c>
      <c r="D218" t="s">
        <v>430</v>
      </c>
      <c r="E218" s="6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8">
        <v>0</v>
      </c>
      <c r="L218" s="33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5">
        <v>0</v>
      </c>
      <c r="S218" s="33">
        <f>0.1*0.29</f>
        <v>2.8999999999999998E-2</v>
      </c>
      <c r="T218" s="7">
        <f>0.1*0.25</f>
        <v>2.5000000000000001E-2</v>
      </c>
      <c r="U218" s="8">
        <f t="shared" si="23"/>
        <v>9.2718160377358474E-4</v>
      </c>
      <c r="V218" s="6">
        <v>0</v>
      </c>
      <c r="W218" s="7">
        <v>0</v>
      </c>
      <c r="X218" s="8">
        <v>0</v>
      </c>
      <c r="Y218" s="6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8">
        <v>0</v>
      </c>
      <c r="AF218" s="6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8">
        <v>0</v>
      </c>
      <c r="AM218" s="6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8">
        <v>0</v>
      </c>
      <c r="AT218" s="6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8">
        <v>0</v>
      </c>
    </row>
    <row r="219" spans="1:52" x14ac:dyDescent="0.25">
      <c r="A219" s="95"/>
      <c r="B219" t="s">
        <v>221</v>
      </c>
      <c r="D219" t="s">
        <v>429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8">
        <v>0</v>
      </c>
      <c r="L219" s="33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5">
        <v>0</v>
      </c>
      <c r="S219" s="33">
        <f>0.9*0.29/(1-0.15)</f>
        <v>0.30705882352941177</v>
      </c>
      <c r="T219" s="7">
        <f>0.9*0.25/(1-0.15)</f>
        <v>0.26470588235294118</v>
      </c>
      <c r="U219" s="8">
        <f t="shared" si="23"/>
        <v>9.817216981132075E-3</v>
      </c>
      <c r="V219" s="6">
        <v>0</v>
      </c>
      <c r="W219" s="7">
        <v>0</v>
      </c>
      <c r="X219" s="8">
        <v>0</v>
      </c>
      <c r="Y219" s="6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8">
        <v>0</v>
      </c>
      <c r="AF219" s="6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8">
        <v>0</v>
      </c>
      <c r="AM219" s="6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8">
        <v>0</v>
      </c>
      <c r="AT219" s="6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8">
        <v>0</v>
      </c>
    </row>
    <row r="220" spans="1:52" x14ac:dyDescent="0.25">
      <c r="A220" s="95"/>
      <c r="B220" t="s">
        <v>222</v>
      </c>
      <c r="D220" t="s">
        <v>429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8">
        <v>0</v>
      </c>
      <c r="L220" s="33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5">
        <v>0</v>
      </c>
      <c r="S220" s="33">
        <f>0.6*0.29/(1-0.15)</f>
        <v>0.20470588235294115</v>
      </c>
      <c r="T220" s="7">
        <f>0.6*0.25/(1-0.15)</f>
        <v>0.17647058823529413</v>
      </c>
      <c r="U220" s="8">
        <f t="shared" si="23"/>
        <v>6.5448113207547164E-3</v>
      </c>
      <c r="V220" s="6">
        <v>0</v>
      </c>
      <c r="W220" s="7">
        <v>0</v>
      </c>
      <c r="X220" s="8">
        <v>0</v>
      </c>
      <c r="Y220" s="6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8">
        <v>0</v>
      </c>
      <c r="AF220" s="6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8">
        <v>0</v>
      </c>
      <c r="AM220" s="6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8">
        <v>0</v>
      </c>
      <c r="AT220" s="6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8">
        <v>0</v>
      </c>
    </row>
    <row r="221" spans="1:52" x14ac:dyDescent="0.25">
      <c r="A221" s="95"/>
      <c r="B221" t="s">
        <v>223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8">
        <v>0</v>
      </c>
      <c r="L221" s="33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5">
        <v>0</v>
      </c>
      <c r="S221" s="33">
        <v>0</v>
      </c>
      <c r="T221" s="7">
        <v>0</v>
      </c>
      <c r="U221" s="8">
        <f t="shared" si="23"/>
        <v>0</v>
      </c>
      <c r="V221" s="6">
        <v>0</v>
      </c>
      <c r="W221" s="7">
        <v>0</v>
      </c>
      <c r="X221" s="8">
        <v>0</v>
      </c>
      <c r="Y221" s="6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8">
        <v>0</v>
      </c>
      <c r="AF221" s="6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8">
        <v>0</v>
      </c>
      <c r="AM221" s="6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8">
        <v>0</v>
      </c>
      <c r="AT221" s="6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8">
        <v>0</v>
      </c>
    </row>
    <row r="222" spans="1:52" x14ac:dyDescent="0.25">
      <c r="A222" s="95"/>
      <c r="B222" t="s">
        <v>224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8">
        <v>0</v>
      </c>
      <c r="L222" s="33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5">
        <v>0</v>
      </c>
      <c r="S222" s="33">
        <v>0</v>
      </c>
      <c r="T222" s="7">
        <v>0</v>
      </c>
      <c r="U222" s="8">
        <v>0</v>
      </c>
      <c r="V222" s="6">
        <v>0.9</v>
      </c>
      <c r="W222" s="7">
        <v>2.5000000000000001E-2</v>
      </c>
      <c r="X222" s="8">
        <v>9.2718160377358474E-4</v>
      </c>
      <c r="Y222" s="6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8">
        <v>0</v>
      </c>
      <c r="AF222" s="6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8">
        <v>0</v>
      </c>
      <c r="AM222" s="6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8">
        <v>0</v>
      </c>
      <c r="AT222" s="6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8">
        <v>0</v>
      </c>
    </row>
    <row r="223" spans="1:52" x14ac:dyDescent="0.25">
      <c r="A223" s="95"/>
      <c r="B223" t="s">
        <v>225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8">
        <v>0</v>
      </c>
      <c r="L223" s="33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5">
        <v>0</v>
      </c>
      <c r="S223" s="33">
        <v>0</v>
      </c>
      <c r="T223" s="7">
        <v>0</v>
      </c>
      <c r="U223" s="8">
        <v>0</v>
      </c>
      <c r="V223" s="6">
        <v>0.9</v>
      </c>
      <c r="W223" s="7">
        <v>2.5000000000000001E-2</v>
      </c>
      <c r="X223" s="8">
        <v>9.2718160377358474E-4</v>
      </c>
      <c r="Y223" s="6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8">
        <v>0</v>
      </c>
      <c r="AF223" s="6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8">
        <v>0</v>
      </c>
      <c r="AM223" s="6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8">
        <v>0</v>
      </c>
      <c r="AT223" s="6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8">
        <v>0</v>
      </c>
    </row>
    <row r="224" spans="1:52" x14ac:dyDescent="0.25">
      <c r="A224" s="95"/>
      <c r="B224" t="s">
        <v>226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8">
        <v>0</v>
      </c>
      <c r="L224" s="33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5">
        <v>0</v>
      </c>
      <c r="S224" s="33">
        <v>0</v>
      </c>
      <c r="T224" s="7">
        <v>0</v>
      </c>
      <c r="U224" s="8">
        <v>0</v>
      </c>
      <c r="V224" s="6">
        <v>2.8999999999999998E-2</v>
      </c>
      <c r="W224" s="7">
        <v>2.5000000000000001E-2</v>
      </c>
      <c r="X224" s="8">
        <v>9.2718160377358474E-4</v>
      </c>
      <c r="Y224" s="6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8">
        <v>0</v>
      </c>
      <c r="AF224" s="6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8">
        <v>0</v>
      </c>
      <c r="AM224" s="6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8">
        <v>0</v>
      </c>
      <c r="AT224" s="6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8">
        <v>0</v>
      </c>
    </row>
    <row r="225" spans="1:52" x14ac:dyDescent="0.25">
      <c r="A225" s="95"/>
      <c r="B225" t="s">
        <v>227</v>
      </c>
      <c r="E225" s="6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8">
        <v>0</v>
      </c>
      <c r="L225" s="33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5">
        <v>0</v>
      </c>
      <c r="S225" s="33">
        <v>0</v>
      </c>
      <c r="T225" s="7">
        <v>0</v>
      </c>
      <c r="U225" s="8">
        <v>0</v>
      </c>
      <c r="V225" s="6">
        <v>2.8999999999999998E-2</v>
      </c>
      <c r="W225" s="7">
        <v>2.5000000000000001E-2</v>
      </c>
      <c r="X225" s="8">
        <v>9.2718160377358474E-4</v>
      </c>
      <c r="Y225" s="6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8">
        <v>0</v>
      </c>
      <c r="AF225" s="6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8">
        <v>0</v>
      </c>
      <c r="AM225" s="6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8">
        <v>0</v>
      </c>
      <c r="AT225" s="6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8">
        <v>0</v>
      </c>
    </row>
    <row r="226" spans="1:52" x14ac:dyDescent="0.25">
      <c r="A226" s="95"/>
      <c r="B226" t="s">
        <v>228</v>
      </c>
      <c r="D226" t="s">
        <v>429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8">
        <v>0</v>
      </c>
      <c r="L226" s="33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5">
        <v>0</v>
      </c>
      <c r="S226" s="33">
        <v>0</v>
      </c>
      <c r="T226" s="7">
        <v>0</v>
      </c>
      <c r="U226" s="8">
        <v>0</v>
      </c>
      <c r="V226" s="6">
        <v>0</v>
      </c>
      <c r="W226" s="7">
        <v>0.22500000000000001</v>
      </c>
      <c r="X226" s="8">
        <v>8.3446344339622638E-3</v>
      </c>
      <c r="Y226" s="6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8">
        <v>0</v>
      </c>
      <c r="AF226" s="6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8">
        <v>0</v>
      </c>
      <c r="AM226" s="6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8">
        <v>0</v>
      </c>
      <c r="AT226" s="6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8">
        <v>0</v>
      </c>
    </row>
    <row r="227" spans="1:52" x14ac:dyDescent="0.25">
      <c r="A227" s="95"/>
      <c r="B227" t="s">
        <v>229</v>
      </c>
      <c r="D227" t="s">
        <v>429</v>
      </c>
      <c r="E227" s="6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8">
        <v>0</v>
      </c>
      <c r="L227" s="33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5">
        <v>0</v>
      </c>
      <c r="S227" s="33">
        <v>0</v>
      </c>
      <c r="T227" s="7">
        <v>0</v>
      </c>
      <c r="U227" s="8">
        <v>0</v>
      </c>
      <c r="V227" s="6">
        <v>0</v>
      </c>
      <c r="W227" s="7">
        <v>0.22500000000000001</v>
      </c>
      <c r="X227" s="8">
        <v>8.3446344339622638E-3</v>
      </c>
      <c r="Y227" s="6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8">
        <v>0</v>
      </c>
      <c r="AF227" s="6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8">
        <v>0</v>
      </c>
      <c r="AM227" s="6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8">
        <v>0</v>
      </c>
      <c r="AT227" s="6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8">
        <v>0</v>
      </c>
    </row>
    <row r="228" spans="1:52" x14ac:dyDescent="0.25">
      <c r="A228" s="95"/>
      <c r="B228" t="s">
        <v>230</v>
      </c>
      <c r="E228" s="6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8">
        <v>0</v>
      </c>
      <c r="L228" s="33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5">
        <v>0</v>
      </c>
      <c r="S228" s="33">
        <v>0</v>
      </c>
      <c r="T228" s="7">
        <v>0</v>
      </c>
      <c r="U228" s="8">
        <v>0</v>
      </c>
      <c r="V228" s="6">
        <v>0.6</v>
      </c>
      <c r="W228" s="7">
        <v>0</v>
      </c>
      <c r="X228" s="8">
        <v>0</v>
      </c>
      <c r="Y228" s="6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8">
        <v>0</v>
      </c>
      <c r="AF228" s="6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8">
        <v>0</v>
      </c>
      <c r="AM228" s="6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8">
        <v>0</v>
      </c>
      <c r="AT228" s="6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8">
        <v>0</v>
      </c>
    </row>
    <row r="229" spans="1:52" x14ac:dyDescent="0.25">
      <c r="A229" s="95"/>
      <c r="B229" t="s">
        <v>231</v>
      </c>
      <c r="E229" s="6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8">
        <v>0</v>
      </c>
      <c r="L229" s="33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5">
        <v>0</v>
      </c>
      <c r="S229" s="33">
        <v>0</v>
      </c>
      <c r="T229" s="7">
        <v>0</v>
      </c>
      <c r="U229" s="8">
        <v>0</v>
      </c>
      <c r="V229" s="6">
        <v>0.6</v>
      </c>
      <c r="W229" s="7">
        <v>0</v>
      </c>
      <c r="X229" s="8">
        <v>0</v>
      </c>
      <c r="Y229" s="6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8">
        <v>0</v>
      </c>
      <c r="AF229" s="6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8">
        <v>0</v>
      </c>
      <c r="AM229" s="6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8">
        <v>0</v>
      </c>
      <c r="AT229" s="6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8">
        <v>0</v>
      </c>
    </row>
    <row r="230" spans="1:52" x14ac:dyDescent="0.25">
      <c r="A230" s="95"/>
      <c r="B230" t="s">
        <v>232</v>
      </c>
      <c r="E230" s="6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8">
        <v>0</v>
      </c>
      <c r="L230" s="33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5">
        <v>0</v>
      </c>
      <c r="S230" s="33">
        <v>0</v>
      </c>
      <c r="T230" s="7">
        <v>0</v>
      </c>
      <c r="U230" s="8">
        <v>0</v>
      </c>
      <c r="V230" s="6">
        <v>0.6</v>
      </c>
      <c r="W230" s="7">
        <v>0</v>
      </c>
      <c r="X230" s="8">
        <v>0</v>
      </c>
      <c r="Y230" s="6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8">
        <v>0</v>
      </c>
      <c r="AF230" s="6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8">
        <v>0</v>
      </c>
      <c r="AM230" s="6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8">
        <v>0</v>
      </c>
      <c r="AT230" s="6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8">
        <v>0</v>
      </c>
    </row>
    <row r="231" spans="1:52" x14ac:dyDescent="0.25">
      <c r="A231" s="95"/>
      <c r="B231" t="s">
        <v>233</v>
      </c>
      <c r="E231" s="6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8">
        <v>0</v>
      </c>
      <c r="L231" s="33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5">
        <v>0</v>
      </c>
      <c r="S231" s="33">
        <v>0</v>
      </c>
      <c r="T231" s="7">
        <v>0</v>
      </c>
      <c r="U231" s="8">
        <v>0</v>
      </c>
      <c r="V231" s="6">
        <v>0.6</v>
      </c>
      <c r="W231" s="7">
        <v>0</v>
      </c>
      <c r="X231" s="8">
        <v>0</v>
      </c>
      <c r="Y231" s="6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8">
        <v>0</v>
      </c>
      <c r="AF231" s="6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8">
        <v>0</v>
      </c>
      <c r="AM231" s="6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8">
        <v>0</v>
      </c>
      <c r="AT231" s="6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8">
        <v>0</v>
      </c>
    </row>
    <row r="232" spans="1:52" x14ac:dyDescent="0.25">
      <c r="A232" s="95"/>
      <c r="B232" t="s">
        <v>234</v>
      </c>
      <c r="E232" s="6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8">
        <v>0</v>
      </c>
      <c r="L232" s="33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5">
        <v>0</v>
      </c>
      <c r="S232" s="33">
        <v>0</v>
      </c>
      <c r="T232" s="7">
        <v>0</v>
      </c>
      <c r="U232" s="8">
        <v>0</v>
      </c>
      <c r="V232" s="6">
        <v>0.6</v>
      </c>
      <c r="W232" s="7">
        <v>0</v>
      </c>
      <c r="X232" s="8">
        <v>0</v>
      </c>
      <c r="Y232" s="6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8">
        <v>0</v>
      </c>
      <c r="AF232" s="6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8">
        <v>0</v>
      </c>
      <c r="AM232" s="6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8">
        <v>0</v>
      </c>
      <c r="AT232" s="6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8">
        <v>0</v>
      </c>
    </row>
    <row r="233" spans="1:52" x14ac:dyDescent="0.25">
      <c r="A233" s="95"/>
      <c r="B233" t="s">
        <v>235</v>
      </c>
      <c r="E233" s="6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8">
        <v>0</v>
      </c>
      <c r="L233" s="33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5">
        <v>0</v>
      </c>
      <c r="S233" s="33">
        <v>0</v>
      </c>
      <c r="T233" s="7">
        <v>0</v>
      </c>
      <c r="U233" s="8">
        <v>0</v>
      </c>
      <c r="V233" s="6">
        <v>0</v>
      </c>
      <c r="W233" s="7">
        <v>0</v>
      </c>
      <c r="X233" s="8">
        <v>0</v>
      </c>
      <c r="Y233" s="6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8">
        <v>0</v>
      </c>
      <c r="AF233" s="6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8">
        <v>0</v>
      </c>
      <c r="AM233" s="6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8">
        <v>0</v>
      </c>
      <c r="AT233" s="6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8">
        <v>0</v>
      </c>
    </row>
    <row r="234" spans="1:52" x14ac:dyDescent="0.25">
      <c r="A234" s="95"/>
      <c r="B234" t="s">
        <v>236</v>
      </c>
      <c r="E234" s="6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8">
        <v>0</v>
      </c>
      <c r="L234" s="33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5">
        <v>0</v>
      </c>
      <c r="S234" s="33">
        <v>0</v>
      </c>
      <c r="T234" s="7">
        <v>0</v>
      </c>
      <c r="U234" s="8">
        <v>0</v>
      </c>
      <c r="V234" s="6">
        <v>0.6</v>
      </c>
      <c r="W234" s="7">
        <v>0</v>
      </c>
      <c r="X234" s="8">
        <v>0</v>
      </c>
      <c r="Y234" s="6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8">
        <v>0</v>
      </c>
      <c r="AF234" s="6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8">
        <v>0</v>
      </c>
      <c r="AM234" s="6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8">
        <v>0</v>
      </c>
      <c r="AT234" s="6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8">
        <v>0</v>
      </c>
    </row>
    <row r="235" spans="1:52" x14ac:dyDescent="0.25">
      <c r="A235" s="95"/>
      <c r="B235" t="s">
        <v>237</v>
      </c>
      <c r="E235" s="6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8">
        <v>0</v>
      </c>
      <c r="L235" s="33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5">
        <v>0</v>
      </c>
      <c r="S235" s="33">
        <v>0</v>
      </c>
      <c r="T235" s="7">
        <v>0</v>
      </c>
      <c r="U235" s="8">
        <v>0</v>
      </c>
      <c r="V235" s="6">
        <v>0</v>
      </c>
      <c r="W235" s="7">
        <v>0.21126760563380281</v>
      </c>
      <c r="X235" s="8">
        <v>7.8353374966781807E-3</v>
      </c>
      <c r="Y235" s="6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8">
        <v>0</v>
      </c>
      <c r="AF235" s="6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8">
        <v>0</v>
      </c>
      <c r="AM235" s="6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8">
        <v>0</v>
      </c>
      <c r="AT235" s="6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8">
        <v>0</v>
      </c>
    </row>
    <row r="236" spans="1:52" x14ac:dyDescent="0.25">
      <c r="A236" s="95"/>
      <c r="B236" t="s">
        <v>238</v>
      </c>
      <c r="E236" s="6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8">
        <v>0</v>
      </c>
      <c r="L236" s="33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5">
        <v>0</v>
      </c>
      <c r="S236" s="33">
        <v>0</v>
      </c>
      <c r="T236" s="7">
        <v>0</v>
      </c>
      <c r="U236" s="8">
        <v>0</v>
      </c>
      <c r="V236" s="6">
        <v>0.6</v>
      </c>
      <c r="W236" s="7">
        <v>0</v>
      </c>
      <c r="X236" s="8">
        <v>0</v>
      </c>
      <c r="Y236" s="6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8">
        <v>0</v>
      </c>
      <c r="AF236" s="6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8">
        <v>0</v>
      </c>
      <c r="AM236" s="6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8">
        <v>0</v>
      </c>
      <c r="AT236" s="6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8">
        <v>0</v>
      </c>
    </row>
    <row r="237" spans="1:52" x14ac:dyDescent="0.25">
      <c r="A237" s="95"/>
      <c r="B237" t="s">
        <v>239</v>
      </c>
      <c r="E237" s="6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8">
        <v>0</v>
      </c>
      <c r="L237" s="33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5">
        <v>0</v>
      </c>
      <c r="S237" s="33">
        <v>0</v>
      </c>
      <c r="T237" s="7">
        <v>0</v>
      </c>
      <c r="U237" s="8">
        <v>0</v>
      </c>
      <c r="V237" s="6">
        <v>0</v>
      </c>
      <c r="W237" s="7">
        <v>0</v>
      </c>
      <c r="X237" s="8">
        <v>0</v>
      </c>
      <c r="Y237" s="6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8">
        <v>0</v>
      </c>
      <c r="AF237" s="6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8">
        <v>0</v>
      </c>
      <c r="AM237" s="6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8">
        <v>0</v>
      </c>
      <c r="AT237" s="6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8">
        <v>0</v>
      </c>
    </row>
    <row r="238" spans="1:52" x14ac:dyDescent="0.25">
      <c r="A238" s="95"/>
      <c r="B238" t="s">
        <v>240</v>
      </c>
      <c r="E238" s="6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8">
        <v>0</v>
      </c>
      <c r="L238" s="33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5">
        <v>0</v>
      </c>
      <c r="S238" s="33">
        <v>0</v>
      </c>
      <c r="T238" s="7">
        <v>0</v>
      </c>
      <c r="U238" s="8">
        <v>0</v>
      </c>
      <c r="V238" s="6">
        <v>0</v>
      </c>
      <c r="W238" s="7">
        <v>0</v>
      </c>
      <c r="X238" s="8">
        <v>0</v>
      </c>
      <c r="Y238" s="6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8">
        <v>0</v>
      </c>
      <c r="AF238" s="6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8">
        <v>0</v>
      </c>
      <c r="AM238" s="6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8">
        <v>0</v>
      </c>
      <c r="AT238" s="6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8">
        <v>0</v>
      </c>
    </row>
    <row r="239" spans="1:52" x14ac:dyDescent="0.25">
      <c r="A239" s="95"/>
      <c r="B239" t="s">
        <v>241</v>
      </c>
      <c r="E239" s="6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8">
        <v>0</v>
      </c>
      <c r="L239" s="33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5">
        <v>0</v>
      </c>
      <c r="S239" s="33">
        <v>0</v>
      </c>
      <c r="T239" s="7">
        <v>0</v>
      </c>
      <c r="U239" s="8">
        <v>0</v>
      </c>
      <c r="V239" s="6">
        <v>0.17399999999999999</v>
      </c>
      <c r="W239" s="7">
        <v>0.15</v>
      </c>
      <c r="X239" s="8">
        <v>5.5630896226415089E-3</v>
      </c>
      <c r="Y239" s="6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8">
        <v>0</v>
      </c>
      <c r="AF239" s="6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8">
        <v>0</v>
      </c>
      <c r="AM239" s="6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8">
        <v>0</v>
      </c>
      <c r="AT239" s="6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8">
        <v>0</v>
      </c>
    </row>
    <row r="240" spans="1:52" x14ac:dyDescent="0.25">
      <c r="A240" s="95"/>
      <c r="B240" t="s">
        <v>242</v>
      </c>
      <c r="E240" s="6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8">
        <v>0</v>
      </c>
      <c r="L240" s="33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5">
        <v>0</v>
      </c>
      <c r="S240" s="33">
        <v>0</v>
      </c>
      <c r="T240" s="7">
        <v>0</v>
      </c>
      <c r="U240" s="8">
        <v>0</v>
      </c>
      <c r="V240" s="6">
        <v>0.6</v>
      </c>
      <c r="W240" s="7">
        <v>0</v>
      </c>
      <c r="X240" s="8">
        <v>0</v>
      </c>
      <c r="Y240" s="6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8">
        <v>0</v>
      </c>
      <c r="AF240" s="6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8">
        <v>0</v>
      </c>
      <c r="AM240" s="6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8">
        <v>0</v>
      </c>
      <c r="AT240" s="6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8">
        <v>0</v>
      </c>
    </row>
    <row r="241" spans="1:52" x14ac:dyDescent="0.25">
      <c r="A241" s="95"/>
      <c r="B241" t="s">
        <v>243</v>
      </c>
      <c r="E241" s="6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8">
        <v>0</v>
      </c>
      <c r="L241" s="33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5">
        <v>0</v>
      </c>
      <c r="S241" s="33">
        <v>0</v>
      </c>
      <c r="T241" s="7">
        <v>0</v>
      </c>
      <c r="U241" s="8">
        <v>0</v>
      </c>
      <c r="V241" s="6">
        <v>0</v>
      </c>
      <c r="W241" s="7">
        <v>0</v>
      </c>
      <c r="X241" s="8">
        <v>0</v>
      </c>
      <c r="Y241" s="6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8">
        <v>0</v>
      </c>
      <c r="AF241" s="6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8">
        <v>0</v>
      </c>
      <c r="AM241" s="6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8">
        <v>0</v>
      </c>
      <c r="AT241" s="6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8">
        <v>0</v>
      </c>
    </row>
    <row r="242" spans="1:52" x14ac:dyDescent="0.25">
      <c r="A242" s="95"/>
      <c r="B242" t="s">
        <v>244</v>
      </c>
      <c r="E242" s="6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8">
        <v>0</v>
      </c>
      <c r="L242" s="33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5">
        <v>0</v>
      </c>
      <c r="S242" s="33">
        <v>0</v>
      </c>
      <c r="T242" s="7">
        <v>0</v>
      </c>
      <c r="U242" s="8">
        <v>0</v>
      </c>
      <c r="V242" s="6">
        <v>0</v>
      </c>
      <c r="W242" s="7">
        <v>0</v>
      </c>
      <c r="X242" s="8">
        <v>0</v>
      </c>
      <c r="Y242" s="6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8">
        <v>0</v>
      </c>
      <c r="AF242" s="6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8">
        <v>0</v>
      </c>
      <c r="AM242" s="6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8">
        <v>0</v>
      </c>
      <c r="AT242" s="6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8">
        <v>0</v>
      </c>
    </row>
    <row r="243" spans="1:52" x14ac:dyDescent="0.25">
      <c r="A243" s="95"/>
      <c r="B243" t="s">
        <v>245</v>
      </c>
      <c r="E243" s="6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8">
        <v>0</v>
      </c>
      <c r="L243" s="33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5">
        <v>0</v>
      </c>
      <c r="S243" s="33">
        <v>0</v>
      </c>
      <c r="T243" s="7">
        <v>0</v>
      </c>
      <c r="U243" s="8">
        <v>0</v>
      </c>
      <c r="V243" s="6">
        <v>0.17399999999999999</v>
      </c>
      <c r="W243" s="7">
        <v>0.15</v>
      </c>
      <c r="X243" s="8">
        <v>5.5630896226415089E-3</v>
      </c>
      <c r="Y243" s="6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8">
        <v>0</v>
      </c>
      <c r="AF243" s="6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8">
        <v>0</v>
      </c>
      <c r="AM243" s="6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8">
        <v>0</v>
      </c>
      <c r="AT243" s="6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8">
        <v>0</v>
      </c>
    </row>
    <row r="244" spans="1:52" x14ac:dyDescent="0.25">
      <c r="A244" s="95"/>
      <c r="B244" t="s">
        <v>246</v>
      </c>
      <c r="E244" s="6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8">
        <v>0</v>
      </c>
      <c r="L244" s="33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5">
        <v>0</v>
      </c>
      <c r="S244" s="33">
        <v>0</v>
      </c>
      <c r="T244" s="7">
        <v>0</v>
      </c>
      <c r="U244" s="8">
        <v>0</v>
      </c>
      <c r="V244" s="6">
        <v>0.6</v>
      </c>
      <c r="W244" s="7">
        <v>0</v>
      </c>
      <c r="X244" s="8">
        <v>0</v>
      </c>
      <c r="Y244" s="6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8">
        <v>0</v>
      </c>
      <c r="AF244" s="6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8">
        <v>0</v>
      </c>
      <c r="AM244" s="6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8">
        <v>0</v>
      </c>
      <c r="AT244" s="6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8">
        <v>0</v>
      </c>
    </row>
    <row r="245" spans="1:52" x14ac:dyDescent="0.25">
      <c r="A245" s="95"/>
      <c r="B245" t="s">
        <v>247</v>
      </c>
      <c r="E245" s="6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8">
        <v>0</v>
      </c>
      <c r="L245" s="33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5">
        <v>0</v>
      </c>
      <c r="S245" s="33">
        <v>0</v>
      </c>
      <c r="T245" s="7">
        <v>0</v>
      </c>
      <c r="U245" s="8">
        <v>0</v>
      </c>
      <c r="V245" s="6">
        <v>0.6</v>
      </c>
      <c r="W245" s="7">
        <v>0</v>
      </c>
      <c r="X245" s="8">
        <v>0</v>
      </c>
      <c r="Y245" s="6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8">
        <v>0</v>
      </c>
      <c r="AF245" s="6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8">
        <v>0</v>
      </c>
      <c r="AM245" s="6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8">
        <v>0</v>
      </c>
      <c r="AT245" s="6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8">
        <v>0</v>
      </c>
    </row>
    <row r="246" spans="1:52" x14ac:dyDescent="0.25">
      <c r="A246" s="95"/>
      <c r="B246" t="s">
        <v>248</v>
      </c>
      <c r="E246" s="6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8">
        <v>0</v>
      </c>
      <c r="L246" s="33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5">
        <v>0</v>
      </c>
      <c r="S246" s="33">
        <v>0</v>
      </c>
      <c r="T246" s="7">
        <v>0</v>
      </c>
      <c r="U246" s="8">
        <v>0</v>
      </c>
      <c r="V246" s="6">
        <v>0</v>
      </c>
      <c r="W246" s="7">
        <v>0</v>
      </c>
      <c r="X246" s="8">
        <v>0</v>
      </c>
      <c r="Y246" s="6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8">
        <v>0</v>
      </c>
      <c r="AF246" s="6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8">
        <v>0</v>
      </c>
      <c r="AM246" s="6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8">
        <v>0</v>
      </c>
      <c r="AT246" s="6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8">
        <v>0</v>
      </c>
    </row>
    <row r="247" spans="1:52" x14ac:dyDescent="0.25">
      <c r="A247" s="95"/>
      <c r="B247" t="s">
        <v>249</v>
      </c>
      <c r="E247" s="6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8">
        <v>0</v>
      </c>
      <c r="L247" s="33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5">
        <v>0</v>
      </c>
      <c r="S247" s="33">
        <v>0</v>
      </c>
      <c r="T247" s="7">
        <v>0</v>
      </c>
      <c r="U247" s="8">
        <v>0</v>
      </c>
      <c r="V247" s="6">
        <v>0.17399999999999999</v>
      </c>
      <c r="W247" s="7">
        <v>0.15</v>
      </c>
      <c r="X247" s="8">
        <v>5.5630896226415089E-3</v>
      </c>
      <c r="Y247" s="6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8">
        <v>0</v>
      </c>
      <c r="AF247" s="6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8">
        <v>0</v>
      </c>
      <c r="AM247" s="6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8">
        <v>0</v>
      </c>
      <c r="AT247" s="6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8">
        <v>0</v>
      </c>
    </row>
    <row r="248" spans="1:52" x14ac:dyDescent="0.25">
      <c r="A248" s="95"/>
      <c r="B248" t="s">
        <v>250</v>
      </c>
      <c r="E248" s="6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8">
        <v>0</v>
      </c>
      <c r="L248" s="33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5">
        <v>0</v>
      </c>
      <c r="S248" s="33">
        <v>0</v>
      </c>
      <c r="T248" s="7">
        <v>0</v>
      </c>
      <c r="U248" s="8">
        <v>0</v>
      </c>
      <c r="V248" s="6">
        <v>0.6</v>
      </c>
      <c r="W248" s="7">
        <v>0</v>
      </c>
      <c r="X248" s="8">
        <v>0</v>
      </c>
      <c r="Y248" s="6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8">
        <v>0</v>
      </c>
      <c r="AF248" s="6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8">
        <v>0</v>
      </c>
      <c r="AM248" s="6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8">
        <v>0</v>
      </c>
      <c r="AT248" s="6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8">
        <v>0</v>
      </c>
    </row>
    <row r="249" spans="1:52" x14ac:dyDescent="0.25">
      <c r="A249" s="95"/>
      <c r="B249" t="s">
        <v>251</v>
      </c>
      <c r="E249" s="6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8">
        <v>0</v>
      </c>
      <c r="L249" s="33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5">
        <v>0</v>
      </c>
      <c r="S249" s="33">
        <v>0</v>
      </c>
      <c r="T249" s="7">
        <v>0</v>
      </c>
      <c r="U249" s="8">
        <v>0</v>
      </c>
      <c r="V249" s="6">
        <v>0.6</v>
      </c>
      <c r="W249" s="7">
        <v>0</v>
      </c>
      <c r="X249" s="8">
        <v>0</v>
      </c>
      <c r="Y249" s="6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8">
        <v>0</v>
      </c>
      <c r="AF249" s="6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8">
        <v>0</v>
      </c>
      <c r="AM249" s="6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8">
        <v>0</v>
      </c>
      <c r="AT249" s="6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8">
        <v>0</v>
      </c>
    </row>
    <row r="250" spans="1:52" x14ac:dyDescent="0.25">
      <c r="A250" s="95"/>
      <c r="B250" t="s">
        <v>252</v>
      </c>
      <c r="E250" s="6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8">
        <v>0</v>
      </c>
      <c r="L250" s="33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5">
        <v>0</v>
      </c>
      <c r="S250" s="33">
        <v>0</v>
      </c>
      <c r="T250" s="7">
        <v>0</v>
      </c>
      <c r="U250" s="8">
        <v>0</v>
      </c>
      <c r="V250" s="6">
        <v>0.6</v>
      </c>
      <c r="W250" s="7">
        <v>0</v>
      </c>
      <c r="X250" s="8">
        <v>0</v>
      </c>
      <c r="Y250" s="6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8">
        <v>0</v>
      </c>
      <c r="AF250" s="6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8">
        <v>0</v>
      </c>
      <c r="AM250" s="6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8">
        <v>0</v>
      </c>
      <c r="AT250" s="6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8">
        <v>0</v>
      </c>
    </row>
    <row r="251" spans="1:52" x14ac:dyDescent="0.25">
      <c r="A251" s="95"/>
      <c r="B251" t="s">
        <v>253</v>
      </c>
      <c r="E251" s="6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8">
        <v>0</v>
      </c>
      <c r="L251" s="33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5">
        <v>0</v>
      </c>
      <c r="S251" s="33">
        <v>0</v>
      </c>
      <c r="T251" s="7">
        <v>0</v>
      </c>
      <c r="U251" s="8">
        <v>0</v>
      </c>
      <c r="V251" s="6">
        <v>0.17399999999999999</v>
      </c>
      <c r="W251" s="7">
        <v>0.15</v>
      </c>
      <c r="X251" s="8">
        <v>5.5630896226415089E-3</v>
      </c>
      <c r="Y251" s="6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8">
        <v>0</v>
      </c>
      <c r="AF251" s="6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8">
        <v>0</v>
      </c>
      <c r="AM251" s="6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8">
        <v>0</v>
      </c>
      <c r="AT251" s="6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8">
        <v>0</v>
      </c>
    </row>
    <row r="252" spans="1:52" x14ac:dyDescent="0.25">
      <c r="A252" s="95"/>
      <c r="B252" t="s">
        <v>254</v>
      </c>
      <c r="E252" s="6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8">
        <v>0</v>
      </c>
      <c r="L252" s="33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5">
        <v>0</v>
      </c>
      <c r="S252" s="33">
        <v>0</v>
      </c>
      <c r="T252" s="7">
        <v>0</v>
      </c>
      <c r="U252" s="8">
        <v>0</v>
      </c>
      <c r="V252" s="6">
        <v>0.20470588235294118</v>
      </c>
      <c r="W252" s="7">
        <v>0.17647058823529413</v>
      </c>
      <c r="X252" s="8">
        <v>6.5448113207547164E-3</v>
      </c>
      <c r="Y252" s="6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8">
        <v>0</v>
      </c>
      <c r="AF252" s="6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8">
        <v>0</v>
      </c>
      <c r="AM252" s="6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8">
        <v>0</v>
      </c>
      <c r="AT252" s="6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8">
        <v>0</v>
      </c>
    </row>
    <row r="253" spans="1:52" x14ac:dyDescent="0.25">
      <c r="A253" s="95"/>
      <c r="B253" t="s">
        <v>255</v>
      </c>
      <c r="E253" s="6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8">
        <v>0</v>
      </c>
      <c r="L253" s="33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5">
        <v>0</v>
      </c>
      <c r="S253" s="33">
        <v>0</v>
      </c>
      <c r="T253" s="7">
        <v>0</v>
      </c>
      <c r="U253" s="8">
        <v>0</v>
      </c>
      <c r="V253" s="6">
        <v>0</v>
      </c>
      <c r="W253" s="7">
        <v>0</v>
      </c>
      <c r="X253" s="8">
        <v>0</v>
      </c>
      <c r="Y253" s="6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8">
        <v>0</v>
      </c>
      <c r="AF253" s="6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8">
        <v>0</v>
      </c>
      <c r="AM253" s="6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8">
        <v>0</v>
      </c>
      <c r="AT253" s="6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8">
        <v>0</v>
      </c>
    </row>
    <row r="254" spans="1:52" x14ac:dyDescent="0.25">
      <c r="A254" s="95"/>
      <c r="B254" t="s">
        <v>256</v>
      </c>
      <c r="E254" s="6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8">
        <v>0</v>
      </c>
      <c r="L254" s="33">
        <v>0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5">
        <v>0</v>
      </c>
      <c r="S254" s="33">
        <v>0</v>
      </c>
      <c r="T254" s="7">
        <v>0</v>
      </c>
      <c r="U254" s="8">
        <v>0</v>
      </c>
      <c r="V254" s="6">
        <v>0</v>
      </c>
      <c r="W254" s="7">
        <v>0</v>
      </c>
      <c r="X254" s="8">
        <v>0</v>
      </c>
      <c r="Y254" s="6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8">
        <v>0</v>
      </c>
      <c r="AF254" s="6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8">
        <v>0</v>
      </c>
      <c r="AM254" s="6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8">
        <v>0</v>
      </c>
      <c r="AT254" s="6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8">
        <v>0</v>
      </c>
    </row>
    <row r="255" spans="1:52" x14ac:dyDescent="0.25">
      <c r="A255" s="95"/>
      <c r="B255" t="s">
        <v>257</v>
      </c>
      <c r="E255" s="6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8">
        <v>0</v>
      </c>
      <c r="L255" s="33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5">
        <v>0</v>
      </c>
      <c r="S255" s="33">
        <v>0</v>
      </c>
      <c r="T255" s="7">
        <v>0</v>
      </c>
      <c r="U255" s="8">
        <v>0</v>
      </c>
      <c r="V255" s="6">
        <v>0</v>
      </c>
      <c r="W255" s="7">
        <v>0</v>
      </c>
      <c r="X255" s="8">
        <v>0</v>
      </c>
      <c r="Y255" s="6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8">
        <v>0</v>
      </c>
      <c r="AF255" s="6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8">
        <v>0</v>
      </c>
      <c r="AM255" s="6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8">
        <v>0</v>
      </c>
      <c r="AT255" s="6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8">
        <v>0</v>
      </c>
    </row>
    <row r="256" spans="1:52" x14ac:dyDescent="0.25">
      <c r="A256" s="95"/>
      <c r="B256" t="s">
        <v>258</v>
      </c>
      <c r="E256" s="6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8">
        <v>0</v>
      </c>
      <c r="L256" s="33">
        <v>0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5">
        <v>0</v>
      </c>
      <c r="S256" s="33">
        <v>0</v>
      </c>
      <c r="T256" s="7">
        <v>0</v>
      </c>
      <c r="U256" s="8">
        <v>0</v>
      </c>
      <c r="V256" s="6">
        <v>0</v>
      </c>
      <c r="W256" s="7">
        <v>0</v>
      </c>
      <c r="X256" s="8">
        <v>0</v>
      </c>
      <c r="Y256" s="6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8">
        <v>0</v>
      </c>
      <c r="AF256" s="6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8">
        <v>0</v>
      </c>
      <c r="AM256" s="6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8">
        <v>0</v>
      </c>
      <c r="AT256" s="6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8">
        <v>0</v>
      </c>
    </row>
    <row r="257" spans="1:52" x14ac:dyDescent="0.25">
      <c r="A257" s="95"/>
      <c r="B257" t="s">
        <v>259</v>
      </c>
      <c r="E257" s="6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8">
        <v>0</v>
      </c>
      <c r="L257" s="33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5">
        <v>0</v>
      </c>
      <c r="S257" s="33">
        <v>0</v>
      </c>
      <c r="T257" s="7">
        <v>0</v>
      </c>
      <c r="U257" s="8">
        <v>0</v>
      </c>
      <c r="V257" s="6">
        <v>0.6</v>
      </c>
      <c r="W257" s="7">
        <v>0</v>
      </c>
      <c r="X257" s="8">
        <v>0</v>
      </c>
      <c r="Y257" s="6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8">
        <v>0</v>
      </c>
      <c r="AF257" s="6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8">
        <v>0</v>
      </c>
      <c r="AM257" s="6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8">
        <v>0</v>
      </c>
      <c r="AT257" s="6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8">
        <v>0</v>
      </c>
    </row>
    <row r="258" spans="1:52" x14ac:dyDescent="0.25">
      <c r="A258" s="95"/>
      <c r="B258" t="s">
        <v>260</v>
      </c>
      <c r="E258" s="6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8">
        <v>0</v>
      </c>
      <c r="L258" s="33">
        <v>0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5">
        <v>0</v>
      </c>
      <c r="S258" s="33">
        <v>0</v>
      </c>
      <c r="T258" s="7">
        <v>0</v>
      </c>
      <c r="U258" s="8">
        <v>0</v>
      </c>
      <c r="V258" s="6">
        <v>0.6</v>
      </c>
      <c r="W258" s="7">
        <v>0</v>
      </c>
      <c r="X258" s="8">
        <v>0</v>
      </c>
      <c r="Y258" s="6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8">
        <v>0</v>
      </c>
      <c r="AF258" s="6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8">
        <v>0</v>
      </c>
      <c r="AM258" s="6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8">
        <v>0</v>
      </c>
      <c r="AT258" s="6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8">
        <v>0</v>
      </c>
    </row>
    <row r="259" spans="1:52" x14ac:dyDescent="0.25">
      <c r="A259" s="95"/>
      <c r="B259" t="s">
        <v>261</v>
      </c>
      <c r="E259" s="6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8">
        <v>0</v>
      </c>
      <c r="L259" s="33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5">
        <v>0</v>
      </c>
      <c r="S259" s="33">
        <v>0</v>
      </c>
      <c r="T259" s="7">
        <v>0</v>
      </c>
      <c r="U259" s="8">
        <v>0</v>
      </c>
      <c r="V259" s="6">
        <v>0.6</v>
      </c>
      <c r="W259" s="7">
        <v>0</v>
      </c>
      <c r="X259" s="8">
        <v>0</v>
      </c>
      <c r="Y259" s="6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8">
        <v>0</v>
      </c>
      <c r="AF259" s="6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8">
        <v>0</v>
      </c>
      <c r="AM259" s="6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8">
        <v>0</v>
      </c>
      <c r="AT259" s="6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8">
        <v>0</v>
      </c>
    </row>
    <row r="260" spans="1:52" x14ac:dyDescent="0.25">
      <c r="A260" s="95"/>
      <c r="B260" t="s">
        <v>262</v>
      </c>
      <c r="E260" s="6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8">
        <v>0</v>
      </c>
      <c r="L260" s="33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5">
        <v>0</v>
      </c>
      <c r="S260" s="33">
        <v>0</v>
      </c>
      <c r="T260" s="7">
        <v>0</v>
      </c>
      <c r="U260" s="8">
        <v>0</v>
      </c>
      <c r="V260" s="6">
        <v>0.17399999999999999</v>
      </c>
      <c r="W260" s="7">
        <v>0.15</v>
      </c>
      <c r="X260" s="8">
        <v>5.5630896226415089E-3</v>
      </c>
      <c r="Y260" s="6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8">
        <v>0</v>
      </c>
      <c r="AF260" s="6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8">
        <v>0</v>
      </c>
      <c r="AM260" s="6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8">
        <v>0</v>
      </c>
      <c r="AT260" s="6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8">
        <v>0</v>
      </c>
    </row>
    <row r="261" spans="1:52" x14ac:dyDescent="0.25">
      <c r="A261" s="95"/>
      <c r="B261" t="s">
        <v>263</v>
      </c>
      <c r="E261" s="6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8">
        <v>0</v>
      </c>
      <c r="L261" s="33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5">
        <v>0</v>
      </c>
      <c r="S261" s="33">
        <v>0</v>
      </c>
      <c r="T261" s="7">
        <v>0</v>
      </c>
      <c r="U261" s="8">
        <v>0</v>
      </c>
      <c r="V261" s="6">
        <v>0.6</v>
      </c>
      <c r="W261" s="7">
        <v>0</v>
      </c>
      <c r="X261" s="8">
        <v>0</v>
      </c>
      <c r="Y261" s="6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8">
        <v>0</v>
      </c>
      <c r="AF261" s="6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8">
        <v>0</v>
      </c>
      <c r="AM261" s="6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8">
        <v>0</v>
      </c>
      <c r="AT261" s="6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8">
        <v>0</v>
      </c>
    </row>
    <row r="262" spans="1:52" x14ac:dyDescent="0.25">
      <c r="A262" s="95"/>
      <c r="B262" t="s">
        <v>264</v>
      </c>
      <c r="E262" s="6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8">
        <v>0</v>
      </c>
      <c r="L262" s="33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5">
        <v>0</v>
      </c>
      <c r="S262" s="33">
        <v>0</v>
      </c>
      <c r="T262" s="7">
        <v>0</v>
      </c>
      <c r="U262" s="8">
        <v>0</v>
      </c>
      <c r="V262" s="6">
        <v>0.6</v>
      </c>
      <c r="W262" s="7">
        <v>0.1</v>
      </c>
      <c r="X262" s="8">
        <v>3.708726415094339E-3</v>
      </c>
      <c r="Y262" s="6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8">
        <v>0</v>
      </c>
      <c r="AF262" s="6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8">
        <v>0</v>
      </c>
      <c r="AM262" s="6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8">
        <v>0</v>
      </c>
      <c r="AT262" s="6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8">
        <v>0</v>
      </c>
    </row>
    <row r="263" spans="1:52" x14ac:dyDescent="0.25">
      <c r="A263" s="95"/>
      <c r="B263" t="s">
        <v>265</v>
      </c>
      <c r="E263" s="6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8">
        <v>0</v>
      </c>
      <c r="L263" s="33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5">
        <v>0</v>
      </c>
      <c r="S263" s="33">
        <v>0</v>
      </c>
      <c r="T263" s="7">
        <v>0</v>
      </c>
      <c r="U263" s="8">
        <v>0</v>
      </c>
      <c r="V263" s="6">
        <v>0.6</v>
      </c>
      <c r="W263" s="7">
        <v>0</v>
      </c>
      <c r="X263" s="8">
        <v>0</v>
      </c>
      <c r="Y263" s="6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8">
        <v>0</v>
      </c>
      <c r="AF263" s="6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8">
        <v>0</v>
      </c>
      <c r="AM263" s="6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8">
        <v>0</v>
      </c>
      <c r="AT263" s="6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8">
        <v>0</v>
      </c>
    </row>
    <row r="264" spans="1:52" x14ac:dyDescent="0.25">
      <c r="A264" s="95"/>
      <c r="B264" t="s">
        <v>266</v>
      </c>
      <c r="E264" s="6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8">
        <v>0</v>
      </c>
      <c r="L264" s="33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5">
        <v>0</v>
      </c>
      <c r="S264" s="33">
        <v>0</v>
      </c>
      <c r="T264" s="7">
        <v>0</v>
      </c>
      <c r="U264" s="8">
        <v>0</v>
      </c>
      <c r="V264" s="6">
        <v>0.6</v>
      </c>
      <c r="W264" s="7">
        <v>0</v>
      </c>
      <c r="X264" s="8">
        <v>0</v>
      </c>
      <c r="Y264" s="6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8">
        <v>0</v>
      </c>
      <c r="AF264" s="6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8">
        <v>0</v>
      </c>
      <c r="AM264" s="6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8">
        <v>0</v>
      </c>
      <c r="AT264" s="6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8">
        <v>0</v>
      </c>
    </row>
    <row r="265" spans="1:52" x14ac:dyDescent="0.25">
      <c r="A265" s="95"/>
      <c r="B265" t="s">
        <v>267</v>
      </c>
      <c r="E265" s="6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8">
        <v>0</v>
      </c>
      <c r="L265" s="33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5">
        <v>0</v>
      </c>
      <c r="S265" s="33">
        <v>0</v>
      </c>
      <c r="T265" s="7">
        <v>0</v>
      </c>
      <c r="U265" s="8">
        <v>0</v>
      </c>
      <c r="V265" s="6">
        <v>2.8999999999999998E-2</v>
      </c>
      <c r="W265" s="7">
        <v>2.5000000000000001E-2</v>
      </c>
      <c r="X265" s="8">
        <v>9.2718160377358474E-4</v>
      </c>
      <c r="Y265" s="6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8">
        <v>0</v>
      </c>
      <c r="AF265" s="6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8">
        <v>0</v>
      </c>
      <c r="AM265" s="6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8">
        <v>0</v>
      </c>
      <c r="AT265" s="6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8">
        <v>0</v>
      </c>
    </row>
    <row r="266" spans="1:52" x14ac:dyDescent="0.25">
      <c r="A266" s="95"/>
      <c r="B266" t="s">
        <v>268</v>
      </c>
      <c r="E266" s="6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8">
        <v>0</v>
      </c>
      <c r="L266" s="33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5">
        <v>0</v>
      </c>
      <c r="S266" s="33">
        <v>0</v>
      </c>
      <c r="T266" s="7">
        <v>0</v>
      </c>
      <c r="U266" s="8">
        <v>0</v>
      </c>
      <c r="V266" s="6">
        <v>0</v>
      </c>
      <c r="W266" s="7">
        <v>0</v>
      </c>
      <c r="X266" s="8">
        <v>0</v>
      </c>
      <c r="Y266" s="6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8">
        <v>0</v>
      </c>
      <c r="AF266" s="6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8">
        <v>0</v>
      </c>
      <c r="AM266" s="6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8">
        <v>0</v>
      </c>
      <c r="AT266" s="6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8">
        <v>0</v>
      </c>
    </row>
    <row r="267" spans="1:52" x14ac:dyDescent="0.25">
      <c r="A267" s="95"/>
      <c r="B267" t="s">
        <v>269</v>
      </c>
      <c r="E267" s="6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8">
        <v>0</v>
      </c>
      <c r="L267" s="33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5">
        <v>0</v>
      </c>
      <c r="S267" s="33">
        <v>0</v>
      </c>
      <c r="T267" s="7">
        <v>0</v>
      </c>
      <c r="U267" s="8">
        <v>0</v>
      </c>
      <c r="V267" s="6">
        <v>0</v>
      </c>
      <c r="W267" s="7">
        <v>0</v>
      </c>
      <c r="X267" s="8">
        <v>0</v>
      </c>
      <c r="Y267" s="6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8">
        <v>0</v>
      </c>
      <c r="AF267" s="6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8">
        <v>0</v>
      </c>
      <c r="AM267" s="6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8">
        <v>0</v>
      </c>
      <c r="AT267" s="6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8">
        <v>0</v>
      </c>
    </row>
    <row r="268" spans="1:52" x14ac:dyDescent="0.25">
      <c r="A268" s="95"/>
      <c r="B268" t="s">
        <v>270</v>
      </c>
      <c r="E268" s="6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8">
        <v>0</v>
      </c>
      <c r="L268" s="33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5">
        <v>0</v>
      </c>
      <c r="S268" s="33">
        <v>0</v>
      </c>
      <c r="T268" s="7">
        <v>0</v>
      </c>
      <c r="U268" s="8">
        <v>0</v>
      </c>
      <c r="V268" s="6">
        <v>0.11599999999999999</v>
      </c>
      <c r="W268" s="7">
        <v>0.46585365853658534</v>
      </c>
      <c r="X268" s="8">
        <v>1.7277237689829725E-2</v>
      </c>
      <c r="Y268" s="6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8">
        <v>0</v>
      </c>
      <c r="AF268" s="6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8">
        <v>0</v>
      </c>
      <c r="AM268" s="6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8">
        <v>0</v>
      </c>
      <c r="AT268" s="6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8">
        <v>0</v>
      </c>
    </row>
    <row r="269" spans="1:52" x14ac:dyDescent="0.25">
      <c r="A269" s="95"/>
      <c r="B269" t="s">
        <v>271</v>
      </c>
      <c r="E269" s="6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8">
        <v>0</v>
      </c>
      <c r="L269" s="33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5">
        <v>0</v>
      </c>
      <c r="S269" s="33">
        <v>0</v>
      </c>
      <c r="T269" s="7">
        <v>0</v>
      </c>
      <c r="U269" s="8">
        <v>0</v>
      </c>
      <c r="V269" s="6">
        <v>0</v>
      </c>
      <c r="W269" s="7">
        <v>0</v>
      </c>
      <c r="X269" s="8">
        <v>0</v>
      </c>
      <c r="Y269" s="6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8">
        <v>0</v>
      </c>
      <c r="AF269" s="6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8">
        <v>0</v>
      </c>
      <c r="AM269" s="6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8">
        <v>0</v>
      </c>
      <c r="AT269" s="6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8">
        <v>0</v>
      </c>
    </row>
    <row r="270" spans="1:52" x14ac:dyDescent="0.25">
      <c r="A270" s="95"/>
      <c r="B270" t="s">
        <v>272</v>
      </c>
      <c r="E270" s="6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8">
        <v>0</v>
      </c>
      <c r="L270" s="33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5">
        <v>0</v>
      </c>
      <c r="S270" s="33">
        <v>0</v>
      </c>
      <c r="T270" s="7">
        <v>0</v>
      </c>
      <c r="U270" s="8">
        <v>0</v>
      </c>
      <c r="V270" s="6">
        <v>0</v>
      </c>
      <c r="W270" s="7">
        <v>0.36585365853658536</v>
      </c>
      <c r="X270" s="8">
        <v>1.3568511274735387E-2</v>
      </c>
      <c r="Y270" s="6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8">
        <v>0</v>
      </c>
      <c r="AF270" s="6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8">
        <v>0</v>
      </c>
      <c r="AM270" s="6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8">
        <v>0</v>
      </c>
      <c r="AT270" s="6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8">
        <v>0</v>
      </c>
    </row>
    <row r="271" spans="1:52" x14ac:dyDescent="0.25">
      <c r="A271" s="95"/>
      <c r="B271" t="s">
        <v>273</v>
      </c>
      <c r="E271" s="6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8">
        <v>0</v>
      </c>
      <c r="L271" s="33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5">
        <v>0</v>
      </c>
      <c r="S271" s="33">
        <v>0</v>
      </c>
      <c r="T271" s="7">
        <v>0</v>
      </c>
      <c r="U271" s="8">
        <v>0</v>
      </c>
      <c r="V271" s="6">
        <v>2.8999999999999998E-2</v>
      </c>
      <c r="W271" s="7">
        <v>2.5000000000000001E-2</v>
      </c>
      <c r="X271" s="8">
        <v>9.2718160377358474E-4</v>
      </c>
      <c r="Y271" s="6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8">
        <v>0</v>
      </c>
      <c r="AF271" s="6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8">
        <v>0</v>
      </c>
      <c r="AM271" s="6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8">
        <v>0</v>
      </c>
      <c r="AT271" s="6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8">
        <v>0</v>
      </c>
    </row>
    <row r="272" spans="1:52" x14ac:dyDescent="0.25">
      <c r="A272" s="95"/>
      <c r="B272" t="s">
        <v>274</v>
      </c>
      <c r="E272" s="6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8">
        <v>0</v>
      </c>
      <c r="L272" s="33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5">
        <v>0</v>
      </c>
      <c r="S272" s="33">
        <v>0</v>
      </c>
      <c r="T272" s="7">
        <v>0</v>
      </c>
      <c r="U272" s="8">
        <v>0</v>
      </c>
      <c r="V272" s="6">
        <v>2.8999999999999998E-2</v>
      </c>
      <c r="W272" s="7">
        <v>2.5000000000000001E-2</v>
      </c>
      <c r="X272" s="8">
        <v>9.2718160377358474E-4</v>
      </c>
      <c r="Y272" s="6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8">
        <v>0</v>
      </c>
      <c r="AF272" s="6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8">
        <v>0</v>
      </c>
      <c r="AM272" s="6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8">
        <v>0</v>
      </c>
      <c r="AT272" s="6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8">
        <v>0</v>
      </c>
    </row>
    <row r="273" spans="1:52" x14ac:dyDescent="0.25">
      <c r="A273" s="95"/>
      <c r="B273" t="s">
        <v>275</v>
      </c>
      <c r="E273" s="6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8">
        <v>0</v>
      </c>
      <c r="L273" s="33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5">
        <v>0</v>
      </c>
      <c r="S273" s="33">
        <v>0</v>
      </c>
      <c r="T273" s="7">
        <v>0</v>
      </c>
      <c r="U273" s="8">
        <v>0</v>
      </c>
      <c r="V273" s="6">
        <v>2.8999999999999998E-2</v>
      </c>
      <c r="W273" s="7">
        <v>2.5000000000000001E-2</v>
      </c>
      <c r="X273" s="8">
        <v>9.2718160377358474E-4</v>
      </c>
      <c r="Y273" s="6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8">
        <v>0</v>
      </c>
      <c r="AF273" s="6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8">
        <v>0</v>
      </c>
      <c r="AM273" s="6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8">
        <v>0</v>
      </c>
      <c r="AT273" s="6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8">
        <v>0</v>
      </c>
    </row>
    <row r="274" spans="1:52" x14ac:dyDescent="0.25">
      <c r="A274" s="95"/>
      <c r="B274" t="s">
        <v>276</v>
      </c>
      <c r="E274" s="6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8">
        <v>0</v>
      </c>
      <c r="L274" s="33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5">
        <v>0</v>
      </c>
      <c r="S274" s="33">
        <v>0</v>
      </c>
      <c r="T274" s="7">
        <v>0</v>
      </c>
      <c r="U274" s="8">
        <v>0</v>
      </c>
      <c r="V274" s="6">
        <v>2.8999999999999998E-2</v>
      </c>
      <c r="W274" s="7">
        <v>2.5000000000000001E-2</v>
      </c>
      <c r="X274" s="8">
        <v>9.2718160377358474E-4</v>
      </c>
      <c r="Y274" s="6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8">
        <v>0</v>
      </c>
      <c r="AF274" s="6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8">
        <v>0</v>
      </c>
      <c r="AM274" s="6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8">
        <v>0</v>
      </c>
      <c r="AT274" s="6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8">
        <v>0</v>
      </c>
    </row>
    <row r="275" spans="1:52" x14ac:dyDescent="0.25">
      <c r="A275" s="95"/>
      <c r="B275" t="s">
        <v>277</v>
      </c>
      <c r="E275" s="6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8">
        <v>0</v>
      </c>
      <c r="L275" s="33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5">
        <v>0</v>
      </c>
      <c r="S275" s="33">
        <v>0</v>
      </c>
      <c r="T275" s="7">
        <v>0</v>
      </c>
      <c r="U275" s="8">
        <v>0</v>
      </c>
      <c r="V275" s="6">
        <v>0.11599999999999999</v>
      </c>
      <c r="W275" s="7">
        <v>0.1</v>
      </c>
      <c r="X275" s="8">
        <v>3.708726415094339E-3</v>
      </c>
      <c r="Y275" s="6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8">
        <v>0</v>
      </c>
      <c r="AF275" s="6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8">
        <v>0</v>
      </c>
      <c r="AM275" s="6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8">
        <v>0</v>
      </c>
      <c r="AT275" s="6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8">
        <v>0</v>
      </c>
    </row>
    <row r="276" spans="1:52" x14ac:dyDescent="0.25">
      <c r="A276" s="95"/>
      <c r="B276" t="s">
        <v>278</v>
      </c>
      <c r="E276" s="6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8">
        <v>0</v>
      </c>
      <c r="L276" s="33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5">
        <v>0</v>
      </c>
      <c r="S276" s="33">
        <v>0</v>
      </c>
      <c r="T276" s="7">
        <v>0</v>
      </c>
      <c r="U276" s="8">
        <v>0</v>
      </c>
      <c r="V276" s="6">
        <v>0.11599999999999999</v>
      </c>
      <c r="W276" s="7">
        <v>0.1</v>
      </c>
      <c r="X276" s="8">
        <v>3.708726415094339E-3</v>
      </c>
      <c r="Y276" s="6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8">
        <v>0</v>
      </c>
      <c r="AF276" s="6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8">
        <v>0</v>
      </c>
      <c r="AM276" s="6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8">
        <v>0</v>
      </c>
      <c r="AT276" s="6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8">
        <v>0</v>
      </c>
    </row>
    <row r="277" spans="1:52" x14ac:dyDescent="0.25">
      <c r="A277" s="95"/>
      <c r="B277" t="s">
        <v>279</v>
      </c>
      <c r="E277" s="6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8">
        <v>0</v>
      </c>
      <c r="L277" s="33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5">
        <v>0</v>
      </c>
      <c r="S277" s="33">
        <v>0</v>
      </c>
      <c r="T277" s="7">
        <v>0</v>
      </c>
      <c r="U277" s="8">
        <v>0</v>
      </c>
      <c r="V277" s="6">
        <v>0.11599999999999999</v>
      </c>
      <c r="W277" s="7">
        <v>0.1</v>
      </c>
      <c r="X277" s="8">
        <v>3.708726415094339E-3</v>
      </c>
      <c r="Y277" s="6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8">
        <v>0</v>
      </c>
      <c r="AF277" s="6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8">
        <v>0</v>
      </c>
      <c r="AM277" s="6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8">
        <v>0</v>
      </c>
      <c r="AT277" s="6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8">
        <v>0</v>
      </c>
    </row>
    <row r="278" spans="1:52" x14ac:dyDescent="0.25">
      <c r="A278" s="95"/>
      <c r="B278" t="s">
        <v>280</v>
      </c>
      <c r="E278" s="6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8">
        <v>0</v>
      </c>
      <c r="L278" s="33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5">
        <v>0</v>
      </c>
      <c r="S278" s="33">
        <v>0</v>
      </c>
      <c r="T278" s="7">
        <v>0</v>
      </c>
      <c r="U278" s="8">
        <v>0</v>
      </c>
      <c r="V278" s="6">
        <v>0.11599999999999999</v>
      </c>
      <c r="W278" s="7">
        <v>0.1</v>
      </c>
      <c r="X278" s="8">
        <v>3.708726415094339E-3</v>
      </c>
      <c r="Y278" s="6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8">
        <v>0</v>
      </c>
      <c r="AF278" s="6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8">
        <v>0</v>
      </c>
      <c r="AM278" s="6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8">
        <v>0</v>
      </c>
      <c r="AT278" s="6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8">
        <v>0</v>
      </c>
    </row>
    <row r="279" spans="1:52" x14ac:dyDescent="0.25">
      <c r="A279" s="95"/>
      <c r="B279" t="s">
        <v>281</v>
      </c>
      <c r="E279" s="6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8">
        <v>0</v>
      </c>
      <c r="L279" s="33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5">
        <v>0</v>
      </c>
      <c r="S279" s="33">
        <v>0</v>
      </c>
      <c r="T279" s="7">
        <v>0</v>
      </c>
      <c r="U279" s="8">
        <v>0</v>
      </c>
      <c r="V279" s="6">
        <v>0</v>
      </c>
      <c r="W279" s="7">
        <v>0</v>
      </c>
      <c r="X279" s="8">
        <v>0</v>
      </c>
      <c r="Y279" s="6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8">
        <v>0</v>
      </c>
      <c r="AF279" s="6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8">
        <v>0</v>
      </c>
      <c r="AM279" s="6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8">
        <v>0</v>
      </c>
      <c r="AT279" s="6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8">
        <v>0</v>
      </c>
    </row>
    <row r="280" spans="1:52" x14ac:dyDescent="0.25">
      <c r="A280" s="95"/>
      <c r="B280" t="s">
        <v>282</v>
      </c>
      <c r="E280" s="6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8">
        <v>0</v>
      </c>
      <c r="L280" s="33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5">
        <v>0</v>
      </c>
      <c r="S280" s="33">
        <v>0</v>
      </c>
      <c r="T280" s="7">
        <v>0</v>
      </c>
      <c r="U280" s="8">
        <v>0</v>
      </c>
      <c r="V280" s="6">
        <v>0</v>
      </c>
      <c r="W280" s="7">
        <v>0</v>
      </c>
      <c r="X280" s="8">
        <v>0</v>
      </c>
      <c r="Y280" s="6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8">
        <v>0</v>
      </c>
      <c r="AF280" s="6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8">
        <v>0</v>
      </c>
      <c r="AM280" s="6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8">
        <v>0</v>
      </c>
      <c r="AT280" s="6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8">
        <v>0</v>
      </c>
    </row>
    <row r="281" spans="1:52" x14ac:dyDescent="0.25">
      <c r="A281" s="95"/>
      <c r="B281" t="s">
        <v>283</v>
      </c>
      <c r="E281" s="6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8">
        <v>0</v>
      </c>
      <c r="L281" s="33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5">
        <v>0</v>
      </c>
      <c r="S281" s="33">
        <v>0</v>
      </c>
      <c r="T281" s="7">
        <v>0</v>
      </c>
      <c r="U281" s="8">
        <v>0</v>
      </c>
      <c r="V281" s="6">
        <v>0</v>
      </c>
      <c r="W281" s="7">
        <v>0</v>
      </c>
      <c r="X281" s="8">
        <v>0</v>
      </c>
      <c r="Y281" s="6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8">
        <v>0</v>
      </c>
      <c r="AF281" s="6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8">
        <v>0</v>
      </c>
      <c r="AM281" s="6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8">
        <v>0</v>
      </c>
      <c r="AT281" s="6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8">
        <v>0</v>
      </c>
    </row>
    <row r="282" spans="1:52" x14ac:dyDescent="0.25">
      <c r="A282" s="95"/>
      <c r="B282" t="s">
        <v>284</v>
      </c>
      <c r="E282" s="6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8">
        <v>0</v>
      </c>
      <c r="L282" s="33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5">
        <v>0</v>
      </c>
      <c r="S282" s="33">
        <v>0</v>
      </c>
      <c r="T282" s="7">
        <v>0</v>
      </c>
      <c r="U282" s="8">
        <v>0</v>
      </c>
      <c r="V282" s="6">
        <v>0</v>
      </c>
      <c r="W282" s="7">
        <v>0</v>
      </c>
      <c r="X282" s="8">
        <v>0</v>
      </c>
      <c r="Y282" s="6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8">
        <v>0</v>
      </c>
      <c r="AF282" s="6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8">
        <v>0</v>
      </c>
      <c r="AM282" s="6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8">
        <v>0</v>
      </c>
      <c r="AT282" s="6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8">
        <v>0</v>
      </c>
    </row>
    <row r="283" spans="1:52" x14ac:dyDescent="0.25">
      <c r="A283" s="95"/>
      <c r="B283" t="s">
        <v>285</v>
      </c>
      <c r="E283" s="6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8">
        <v>0</v>
      </c>
      <c r="L283" s="33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5">
        <v>0</v>
      </c>
      <c r="S283" s="33">
        <v>0</v>
      </c>
      <c r="T283" s="7">
        <v>0</v>
      </c>
      <c r="U283" s="8">
        <v>0</v>
      </c>
      <c r="V283" s="6">
        <v>0</v>
      </c>
      <c r="W283" s="7">
        <v>0</v>
      </c>
      <c r="X283" s="8">
        <v>0</v>
      </c>
      <c r="Y283" s="6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8">
        <v>0</v>
      </c>
      <c r="AF283" s="6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8">
        <v>0</v>
      </c>
      <c r="AM283" s="6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8">
        <v>0</v>
      </c>
      <c r="AT283" s="6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8">
        <v>0</v>
      </c>
    </row>
    <row r="284" spans="1:52" x14ac:dyDescent="0.25">
      <c r="A284" s="95"/>
      <c r="B284" t="s">
        <v>286</v>
      </c>
      <c r="E284" s="6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8">
        <v>0</v>
      </c>
      <c r="L284" s="33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5">
        <v>0</v>
      </c>
      <c r="S284" s="33">
        <v>0</v>
      </c>
      <c r="T284" s="7">
        <v>0</v>
      </c>
      <c r="U284" s="8">
        <v>0</v>
      </c>
      <c r="V284" s="6">
        <v>0</v>
      </c>
      <c r="W284" s="7">
        <v>0</v>
      </c>
      <c r="X284" s="8">
        <v>0</v>
      </c>
      <c r="Y284" s="6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8">
        <v>0</v>
      </c>
      <c r="AF284" s="6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8">
        <v>0</v>
      </c>
      <c r="AM284" s="6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8">
        <v>0</v>
      </c>
      <c r="AT284" s="6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8">
        <v>0</v>
      </c>
    </row>
    <row r="285" spans="1:52" x14ac:dyDescent="0.25">
      <c r="A285" s="95"/>
      <c r="B285" t="s">
        <v>287</v>
      </c>
      <c r="E285" s="6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8">
        <v>0</v>
      </c>
      <c r="L285" s="33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5">
        <v>0</v>
      </c>
      <c r="S285" s="33">
        <v>0</v>
      </c>
      <c r="T285" s="7">
        <v>0</v>
      </c>
      <c r="U285" s="8">
        <v>0</v>
      </c>
      <c r="V285" s="6">
        <v>0</v>
      </c>
      <c r="W285" s="7">
        <v>0</v>
      </c>
      <c r="X285" s="8">
        <v>0</v>
      </c>
      <c r="Y285" s="6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8">
        <v>0</v>
      </c>
      <c r="AF285" s="6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8">
        <v>0</v>
      </c>
      <c r="AM285" s="6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8">
        <v>0</v>
      </c>
      <c r="AT285" s="6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8">
        <v>0</v>
      </c>
    </row>
    <row r="286" spans="1:52" x14ac:dyDescent="0.25">
      <c r="A286" s="95"/>
      <c r="B286" t="s">
        <v>288</v>
      </c>
      <c r="E286" s="6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8">
        <v>0</v>
      </c>
      <c r="L286" s="33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5">
        <v>0</v>
      </c>
      <c r="S286" s="33">
        <v>0</v>
      </c>
      <c r="T286" s="7">
        <v>0</v>
      </c>
      <c r="U286" s="8">
        <v>0</v>
      </c>
      <c r="V286" s="6">
        <v>0</v>
      </c>
      <c r="W286" s="7">
        <v>0</v>
      </c>
      <c r="X286" s="8">
        <v>0</v>
      </c>
      <c r="Y286" s="6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8">
        <v>0</v>
      </c>
      <c r="AF286" s="6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8">
        <v>0</v>
      </c>
      <c r="AM286" s="6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8">
        <v>0</v>
      </c>
      <c r="AT286" s="6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8">
        <v>0</v>
      </c>
    </row>
    <row r="287" spans="1:52" x14ac:dyDescent="0.25">
      <c r="A287" s="95"/>
      <c r="B287" t="s">
        <v>289</v>
      </c>
      <c r="E287" s="6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8">
        <v>0</v>
      </c>
      <c r="L287" s="33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5">
        <v>0</v>
      </c>
      <c r="S287" s="33">
        <v>0</v>
      </c>
      <c r="T287" s="7">
        <v>0</v>
      </c>
      <c r="U287" s="8">
        <v>0</v>
      </c>
      <c r="V287" s="6">
        <v>0</v>
      </c>
      <c r="W287" s="7">
        <v>0</v>
      </c>
      <c r="X287" s="8">
        <v>0</v>
      </c>
      <c r="Y287" s="6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8">
        <v>0</v>
      </c>
      <c r="AF287" s="6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8">
        <v>0</v>
      </c>
      <c r="AM287" s="6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8">
        <v>0</v>
      </c>
      <c r="AT287" s="6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8">
        <v>0</v>
      </c>
    </row>
    <row r="288" spans="1:52" x14ac:dyDescent="0.25">
      <c r="A288" s="95"/>
      <c r="B288" t="s">
        <v>290</v>
      </c>
      <c r="E288" s="6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8">
        <v>0</v>
      </c>
      <c r="L288" s="33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5">
        <v>0</v>
      </c>
      <c r="S288" s="33">
        <v>0</v>
      </c>
      <c r="T288" s="7">
        <v>0</v>
      </c>
      <c r="U288" s="8">
        <v>0</v>
      </c>
      <c r="V288" s="6">
        <v>0</v>
      </c>
      <c r="W288" s="7">
        <v>0</v>
      </c>
      <c r="X288" s="8">
        <v>0</v>
      </c>
      <c r="Y288" s="6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8">
        <v>0</v>
      </c>
      <c r="AF288" s="6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8">
        <v>0</v>
      </c>
      <c r="AM288" s="6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8">
        <v>0</v>
      </c>
      <c r="AT288" s="6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8">
        <v>0</v>
      </c>
    </row>
    <row r="289" spans="1:52" x14ac:dyDescent="0.25">
      <c r="A289" s="95"/>
      <c r="B289" t="s">
        <v>291</v>
      </c>
      <c r="E289" s="6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8">
        <v>0</v>
      </c>
      <c r="L289" s="33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5">
        <v>0</v>
      </c>
      <c r="S289" s="33">
        <v>0</v>
      </c>
      <c r="T289" s="7">
        <v>0</v>
      </c>
      <c r="U289" s="8">
        <v>0</v>
      </c>
      <c r="V289" s="6">
        <v>0</v>
      </c>
      <c r="W289" s="7">
        <v>0</v>
      </c>
      <c r="X289" s="8">
        <v>0</v>
      </c>
      <c r="Y289" s="6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8">
        <v>0</v>
      </c>
      <c r="AF289" s="6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8">
        <v>0</v>
      </c>
      <c r="AM289" s="6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8">
        <v>0</v>
      </c>
      <c r="AT289" s="6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8">
        <v>0</v>
      </c>
    </row>
    <row r="290" spans="1:52" ht="15" thickBot="1" x14ac:dyDescent="0.3">
      <c r="A290" s="95"/>
      <c r="B290" t="s">
        <v>292</v>
      </c>
      <c r="E290" s="6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8">
        <v>0</v>
      </c>
      <c r="L290" s="33">
        <v>0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5">
        <v>0</v>
      </c>
      <c r="S290" s="33">
        <v>0</v>
      </c>
      <c r="T290" s="7">
        <v>0</v>
      </c>
      <c r="U290" s="8">
        <v>0</v>
      </c>
      <c r="V290" s="6">
        <v>0</v>
      </c>
      <c r="W290" s="7">
        <v>0</v>
      </c>
      <c r="X290" s="8">
        <v>0</v>
      </c>
      <c r="Y290" s="6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8">
        <v>0</v>
      </c>
      <c r="AF290" s="6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8">
        <v>0</v>
      </c>
      <c r="AM290" s="6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8">
        <v>0</v>
      </c>
      <c r="AT290" s="6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8">
        <v>0</v>
      </c>
    </row>
    <row r="291" spans="1:52" s="21" customFormat="1" ht="13.5" customHeight="1" x14ac:dyDescent="0.25">
      <c r="A291" s="96" t="s">
        <v>161</v>
      </c>
      <c r="B291" s="21" t="s">
        <v>293</v>
      </c>
      <c r="E291" s="32">
        <v>0</v>
      </c>
      <c r="F291" s="30">
        <v>0</v>
      </c>
      <c r="G291" s="30">
        <v>0</v>
      </c>
      <c r="H291" s="30">
        <v>0</v>
      </c>
      <c r="I291" s="30">
        <v>0</v>
      </c>
      <c r="J291" s="30">
        <v>0</v>
      </c>
      <c r="K291" s="31">
        <v>0</v>
      </c>
      <c r="L291" s="29">
        <v>0</v>
      </c>
      <c r="M291" s="40">
        <v>0</v>
      </c>
      <c r="N291" s="40">
        <v>0</v>
      </c>
      <c r="O291" s="40">
        <v>0</v>
      </c>
      <c r="P291" s="40">
        <v>0</v>
      </c>
      <c r="Q291" s="40">
        <v>0</v>
      </c>
      <c r="R291" s="41">
        <v>0</v>
      </c>
      <c r="S291" s="29">
        <v>0</v>
      </c>
      <c r="T291" s="30">
        <v>0</v>
      </c>
      <c r="U291" s="31">
        <v>0</v>
      </c>
      <c r="V291" s="32">
        <v>0</v>
      </c>
      <c r="W291" s="30">
        <v>0</v>
      </c>
      <c r="X291" s="31">
        <v>0</v>
      </c>
      <c r="Y291" s="32">
        <v>0</v>
      </c>
      <c r="Z291" s="30">
        <v>0</v>
      </c>
      <c r="AA291" s="30">
        <v>0</v>
      </c>
      <c r="AB291" s="30">
        <v>0</v>
      </c>
      <c r="AC291" s="30">
        <v>0</v>
      </c>
      <c r="AD291" s="30">
        <v>0</v>
      </c>
      <c r="AE291" s="31">
        <v>0</v>
      </c>
      <c r="AF291" s="32">
        <v>0</v>
      </c>
      <c r="AG291" s="30">
        <v>0</v>
      </c>
      <c r="AH291" s="30">
        <v>0</v>
      </c>
      <c r="AI291" s="30">
        <v>0</v>
      </c>
      <c r="AJ291" s="30">
        <v>0</v>
      </c>
      <c r="AK291" s="30">
        <v>0</v>
      </c>
      <c r="AL291" s="31">
        <v>0</v>
      </c>
      <c r="AM291" s="32">
        <v>0</v>
      </c>
      <c r="AN291" s="30">
        <v>0</v>
      </c>
      <c r="AO291" s="30">
        <v>0</v>
      </c>
      <c r="AP291" s="30">
        <v>0</v>
      </c>
      <c r="AQ291" s="30">
        <v>0</v>
      </c>
      <c r="AR291" s="30">
        <v>0</v>
      </c>
      <c r="AS291" s="31">
        <v>0</v>
      </c>
      <c r="AT291" s="32">
        <v>0</v>
      </c>
      <c r="AU291" s="30">
        <v>0</v>
      </c>
      <c r="AV291" s="30">
        <v>0</v>
      </c>
      <c r="AW291" s="30">
        <v>0</v>
      </c>
      <c r="AX291" s="30">
        <v>0</v>
      </c>
      <c r="AY291" s="30">
        <v>0</v>
      </c>
      <c r="AZ291" s="31">
        <v>0</v>
      </c>
    </row>
    <row r="292" spans="1:52" s="18" customFormat="1" x14ac:dyDescent="0.25">
      <c r="A292" s="97"/>
      <c r="B292" s="18" t="s">
        <v>294</v>
      </c>
      <c r="E292" s="6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8">
        <v>0</v>
      </c>
      <c r="L292" s="33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5">
        <v>0</v>
      </c>
      <c r="S292" s="33">
        <v>0</v>
      </c>
      <c r="T292" s="7">
        <v>0</v>
      </c>
      <c r="U292" s="8">
        <v>0</v>
      </c>
      <c r="V292" s="6">
        <v>0</v>
      </c>
      <c r="W292" s="7">
        <v>0</v>
      </c>
      <c r="X292" s="8">
        <v>0</v>
      </c>
      <c r="Y292" s="6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8">
        <v>0</v>
      </c>
      <c r="AF292" s="6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8">
        <v>0</v>
      </c>
      <c r="AM292" s="6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8">
        <v>0</v>
      </c>
      <c r="AT292" s="6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8">
        <v>0</v>
      </c>
    </row>
    <row r="293" spans="1:52" s="18" customFormat="1" x14ac:dyDescent="0.25">
      <c r="A293" s="97"/>
      <c r="B293" s="18" t="s">
        <v>295</v>
      </c>
      <c r="E293" s="6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8">
        <v>0</v>
      </c>
      <c r="L293" s="33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5">
        <v>0</v>
      </c>
      <c r="S293" s="33">
        <v>0</v>
      </c>
      <c r="T293" s="7">
        <v>0</v>
      </c>
      <c r="U293" s="8">
        <v>0</v>
      </c>
      <c r="V293" s="6">
        <v>0</v>
      </c>
      <c r="W293" s="7">
        <v>0</v>
      </c>
      <c r="X293" s="8">
        <v>0</v>
      </c>
      <c r="Y293" s="6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8">
        <v>0</v>
      </c>
      <c r="AF293" s="6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8">
        <v>0</v>
      </c>
      <c r="AM293" s="6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8">
        <v>0</v>
      </c>
      <c r="AT293" s="6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8">
        <v>0</v>
      </c>
    </row>
    <row r="294" spans="1:52" s="18" customFormat="1" x14ac:dyDescent="0.25">
      <c r="A294" s="97"/>
      <c r="B294" s="18" t="s">
        <v>296</v>
      </c>
      <c r="E294" s="6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8">
        <v>0</v>
      </c>
      <c r="L294" s="33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5">
        <v>0</v>
      </c>
      <c r="S294" s="33">
        <v>0</v>
      </c>
      <c r="T294" s="7">
        <v>0</v>
      </c>
      <c r="U294" s="8">
        <v>0</v>
      </c>
      <c r="V294" s="6">
        <v>0</v>
      </c>
      <c r="W294" s="7">
        <v>0</v>
      </c>
      <c r="X294" s="8">
        <v>0</v>
      </c>
      <c r="Y294" s="6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8">
        <v>0</v>
      </c>
      <c r="AF294" s="6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8">
        <v>0</v>
      </c>
      <c r="AM294" s="6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8">
        <v>0</v>
      </c>
      <c r="AT294" s="6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8">
        <v>0</v>
      </c>
    </row>
    <row r="295" spans="1:52" s="18" customFormat="1" x14ac:dyDescent="0.25">
      <c r="A295" s="97"/>
      <c r="B295" s="18" t="s">
        <v>297</v>
      </c>
      <c r="E295" s="6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8">
        <v>0</v>
      </c>
      <c r="L295" s="33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5">
        <v>0</v>
      </c>
      <c r="S295" s="33">
        <v>0</v>
      </c>
      <c r="T295" s="7">
        <v>0</v>
      </c>
      <c r="U295" s="8">
        <v>0</v>
      </c>
      <c r="V295" s="6">
        <v>0</v>
      </c>
      <c r="W295" s="7">
        <v>0</v>
      </c>
      <c r="X295" s="8">
        <v>0</v>
      </c>
      <c r="Y295" s="6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8">
        <v>0</v>
      </c>
      <c r="AF295" s="6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8">
        <v>0</v>
      </c>
      <c r="AM295" s="6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8">
        <v>0</v>
      </c>
      <c r="AT295" s="6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8">
        <v>0</v>
      </c>
    </row>
    <row r="296" spans="1:52" s="18" customFormat="1" x14ac:dyDescent="0.25">
      <c r="A296" s="97"/>
      <c r="B296" s="18" t="s">
        <v>298</v>
      </c>
      <c r="E296" s="6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8">
        <v>0</v>
      </c>
      <c r="L296" s="33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5">
        <v>0</v>
      </c>
      <c r="S296" s="33">
        <v>0</v>
      </c>
      <c r="T296" s="7">
        <v>0</v>
      </c>
      <c r="U296" s="8">
        <v>0</v>
      </c>
      <c r="V296" s="6">
        <v>0</v>
      </c>
      <c r="W296" s="7">
        <v>0</v>
      </c>
      <c r="X296" s="8">
        <v>0</v>
      </c>
      <c r="Y296" s="6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8">
        <v>0</v>
      </c>
      <c r="AF296" s="6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8">
        <v>0</v>
      </c>
      <c r="AM296" s="6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8">
        <v>0</v>
      </c>
      <c r="AT296" s="6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8">
        <v>0</v>
      </c>
    </row>
    <row r="297" spans="1:52" s="18" customFormat="1" x14ac:dyDescent="0.25">
      <c r="A297" s="97"/>
      <c r="B297" s="18" t="s">
        <v>299</v>
      </c>
      <c r="E297" s="6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8">
        <v>0</v>
      </c>
      <c r="L297" s="33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5">
        <v>0</v>
      </c>
      <c r="S297" s="33">
        <v>0</v>
      </c>
      <c r="T297" s="7">
        <v>0</v>
      </c>
      <c r="U297" s="8">
        <v>0</v>
      </c>
      <c r="V297" s="6">
        <v>0</v>
      </c>
      <c r="W297" s="7">
        <v>0</v>
      </c>
      <c r="X297" s="8">
        <v>0</v>
      </c>
      <c r="Y297" s="6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8">
        <v>0</v>
      </c>
      <c r="AF297" s="6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8">
        <v>0</v>
      </c>
      <c r="AM297" s="6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8">
        <v>0</v>
      </c>
      <c r="AT297" s="6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8">
        <v>0</v>
      </c>
    </row>
    <row r="298" spans="1:52" s="18" customFormat="1" x14ac:dyDescent="0.25">
      <c r="A298" s="97"/>
      <c r="B298" s="18" t="s">
        <v>300</v>
      </c>
      <c r="D298" s="18" t="s">
        <v>429</v>
      </c>
      <c r="E298" s="6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8">
        <v>0</v>
      </c>
      <c r="L298" s="33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5">
        <v>0</v>
      </c>
      <c r="S298" s="33">
        <v>0</v>
      </c>
      <c r="T298" s="7">
        <v>0</v>
      </c>
      <c r="U298" s="8">
        <v>0</v>
      </c>
      <c r="V298" s="6">
        <v>0.28999999999999998</v>
      </c>
      <c r="W298" s="7">
        <v>0.25</v>
      </c>
      <c r="X298" s="8">
        <v>9.2718160377358479E-3</v>
      </c>
      <c r="Y298" s="6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8">
        <v>0</v>
      </c>
      <c r="AF298" s="6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8">
        <v>0</v>
      </c>
      <c r="AM298" s="6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8">
        <v>0</v>
      </c>
      <c r="AT298" s="6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8">
        <v>0</v>
      </c>
    </row>
    <row r="299" spans="1:52" s="18" customFormat="1" x14ac:dyDescent="0.25">
      <c r="A299" s="97"/>
      <c r="B299" s="18" t="s">
        <v>301</v>
      </c>
      <c r="E299" s="6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8">
        <v>0</v>
      </c>
      <c r="L299" s="33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5">
        <v>0</v>
      </c>
      <c r="S299" s="33">
        <v>0</v>
      </c>
      <c r="T299" s="7">
        <v>0</v>
      </c>
      <c r="U299" s="8">
        <v>0</v>
      </c>
      <c r="V299" s="6">
        <v>0</v>
      </c>
      <c r="W299" s="7">
        <v>0</v>
      </c>
      <c r="X299" s="8">
        <v>0</v>
      </c>
      <c r="Y299" s="6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8">
        <v>0</v>
      </c>
      <c r="AF299" s="6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8">
        <v>0</v>
      </c>
      <c r="AM299" s="6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8">
        <v>0</v>
      </c>
      <c r="AT299" s="6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8">
        <v>0</v>
      </c>
    </row>
    <row r="300" spans="1:52" s="18" customFormat="1" x14ac:dyDescent="0.25">
      <c r="A300" s="97"/>
      <c r="B300" s="18" t="s">
        <v>302</v>
      </c>
      <c r="E300" s="6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8">
        <v>0</v>
      </c>
      <c r="L300" s="33">
        <v>0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  <c r="R300" s="35">
        <v>0</v>
      </c>
      <c r="S300" s="33">
        <v>0</v>
      </c>
      <c r="T300" s="7">
        <v>0</v>
      </c>
      <c r="U300" s="8">
        <v>0</v>
      </c>
      <c r="V300" s="6">
        <v>0</v>
      </c>
      <c r="W300" s="7">
        <v>0</v>
      </c>
      <c r="X300" s="8">
        <v>0</v>
      </c>
      <c r="Y300" s="6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8">
        <v>0</v>
      </c>
      <c r="AF300" s="6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8">
        <v>0</v>
      </c>
      <c r="AM300" s="6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8">
        <v>0</v>
      </c>
      <c r="AT300" s="6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8">
        <v>0</v>
      </c>
    </row>
    <row r="301" spans="1:52" s="18" customFormat="1" x14ac:dyDescent="0.25">
      <c r="A301" s="97"/>
      <c r="B301" s="18" t="s">
        <v>303</v>
      </c>
      <c r="E301" s="6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8">
        <v>0</v>
      </c>
      <c r="L301" s="33">
        <v>0</v>
      </c>
      <c r="M301" s="34">
        <v>0</v>
      </c>
      <c r="N301" s="34">
        <v>0</v>
      </c>
      <c r="O301" s="34">
        <v>0</v>
      </c>
      <c r="P301" s="34">
        <v>0</v>
      </c>
      <c r="Q301" s="34">
        <v>0</v>
      </c>
      <c r="R301" s="35">
        <v>0</v>
      </c>
      <c r="S301" s="33">
        <v>0</v>
      </c>
      <c r="T301" s="7">
        <v>0</v>
      </c>
      <c r="U301" s="8">
        <v>0</v>
      </c>
      <c r="V301" s="6">
        <v>0</v>
      </c>
      <c r="W301" s="7">
        <v>0</v>
      </c>
      <c r="X301" s="8">
        <v>0</v>
      </c>
      <c r="Y301" s="6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8">
        <v>0</v>
      </c>
      <c r="AF301" s="6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8">
        <v>0</v>
      </c>
      <c r="AM301" s="6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8">
        <v>0</v>
      </c>
      <c r="AT301" s="6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8">
        <v>0</v>
      </c>
    </row>
    <row r="302" spans="1:52" s="18" customFormat="1" x14ac:dyDescent="0.25">
      <c r="A302" s="97"/>
      <c r="B302" s="18" t="s">
        <v>304</v>
      </c>
      <c r="E302" s="6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8">
        <v>0</v>
      </c>
      <c r="L302" s="33">
        <v>0</v>
      </c>
      <c r="M302" s="34">
        <v>0</v>
      </c>
      <c r="N302" s="34">
        <v>0</v>
      </c>
      <c r="O302" s="34">
        <v>0</v>
      </c>
      <c r="P302" s="34">
        <v>0</v>
      </c>
      <c r="Q302" s="34">
        <v>0</v>
      </c>
      <c r="R302" s="35">
        <v>0</v>
      </c>
      <c r="S302" s="33">
        <v>0</v>
      </c>
      <c r="T302" s="7">
        <v>0</v>
      </c>
      <c r="U302" s="8">
        <v>0</v>
      </c>
      <c r="V302" s="6">
        <v>0</v>
      </c>
      <c r="W302" s="7">
        <v>0</v>
      </c>
      <c r="X302" s="8">
        <v>0</v>
      </c>
      <c r="Y302" s="6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8">
        <v>0</v>
      </c>
      <c r="AF302" s="6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8">
        <v>0</v>
      </c>
      <c r="AM302" s="6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8">
        <v>0</v>
      </c>
      <c r="AT302" s="6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8">
        <v>0</v>
      </c>
    </row>
    <row r="303" spans="1:52" s="18" customFormat="1" x14ac:dyDescent="0.25">
      <c r="A303" s="97"/>
      <c r="B303" s="18" t="s">
        <v>305</v>
      </c>
      <c r="E303" s="6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8">
        <v>0</v>
      </c>
      <c r="L303" s="33">
        <v>0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5">
        <v>0</v>
      </c>
      <c r="S303" s="33">
        <v>0</v>
      </c>
      <c r="T303" s="7">
        <v>0</v>
      </c>
      <c r="U303" s="8">
        <v>0</v>
      </c>
      <c r="V303" s="6">
        <v>0</v>
      </c>
      <c r="W303" s="7">
        <v>0</v>
      </c>
      <c r="X303" s="8">
        <v>0</v>
      </c>
      <c r="Y303" s="6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8">
        <v>0</v>
      </c>
      <c r="AF303" s="6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8">
        <v>0</v>
      </c>
      <c r="AM303" s="6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8">
        <v>0</v>
      </c>
      <c r="AT303" s="6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8">
        <v>0</v>
      </c>
    </row>
    <row r="304" spans="1:52" s="18" customFormat="1" x14ac:dyDescent="0.25">
      <c r="A304" s="97"/>
      <c r="B304" s="18" t="s">
        <v>306</v>
      </c>
      <c r="E304" s="6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8">
        <v>0</v>
      </c>
      <c r="L304" s="33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5">
        <v>0</v>
      </c>
      <c r="S304" s="33">
        <v>0</v>
      </c>
      <c r="T304" s="7">
        <v>0</v>
      </c>
      <c r="U304" s="8">
        <v>0</v>
      </c>
      <c r="V304" s="6">
        <v>0</v>
      </c>
      <c r="W304" s="7">
        <v>0</v>
      </c>
      <c r="X304" s="8">
        <v>0</v>
      </c>
      <c r="Y304" s="6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8">
        <v>0</v>
      </c>
      <c r="AF304" s="6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8">
        <v>0</v>
      </c>
      <c r="AM304" s="6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8">
        <v>0</v>
      </c>
      <c r="AT304" s="6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8">
        <v>0</v>
      </c>
    </row>
    <row r="305" spans="1:52" s="18" customFormat="1" x14ac:dyDescent="0.25">
      <c r="A305" s="97"/>
      <c r="B305" s="18" t="s">
        <v>307</v>
      </c>
      <c r="E305" s="6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8">
        <v>0</v>
      </c>
      <c r="L305" s="33">
        <v>0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5">
        <v>0</v>
      </c>
      <c r="S305" s="33">
        <v>0</v>
      </c>
      <c r="T305" s="7">
        <v>0</v>
      </c>
      <c r="U305" s="8">
        <v>0</v>
      </c>
      <c r="V305" s="6">
        <v>0</v>
      </c>
      <c r="W305" s="7">
        <v>0</v>
      </c>
      <c r="X305" s="8">
        <v>0</v>
      </c>
      <c r="Y305" s="6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8">
        <v>0</v>
      </c>
      <c r="AF305" s="6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8">
        <v>0</v>
      </c>
      <c r="AM305" s="6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8">
        <v>0</v>
      </c>
      <c r="AT305" s="6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8">
        <v>0</v>
      </c>
    </row>
    <row r="306" spans="1:52" s="18" customFormat="1" x14ac:dyDescent="0.25">
      <c r="A306" s="97"/>
      <c r="B306" s="18" t="s">
        <v>308</v>
      </c>
      <c r="E306" s="6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8">
        <v>0</v>
      </c>
      <c r="L306" s="33">
        <v>0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5">
        <v>0</v>
      </c>
      <c r="S306" s="33">
        <v>0</v>
      </c>
      <c r="T306" s="7">
        <v>0</v>
      </c>
      <c r="U306" s="8">
        <v>0</v>
      </c>
      <c r="V306" s="6">
        <v>0</v>
      </c>
      <c r="W306" s="7">
        <v>0</v>
      </c>
      <c r="X306" s="8">
        <v>0</v>
      </c>
      <c r="Y306" s="6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8">
        <v>0</v>
      </c>
      <c r="AF306" s="6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8">
        <v>0</v>
      </c>
      <c r="AM306" s="6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8">
        <v>0</v>
      </c>
      <c r="AT306" s="6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8">
        <v>0</v>
      </c>
    </row>
    <row r="307" spans="1:52" s="18" customFormat="1" x14ac:dyDescent="0.25">
      <c r="A307" s="97"/>
      <c r="B307" s="18" t="s">
        <v>309</v>
      </c>
      <c r="D307" s="18" t="s">
        <v>441</v>
      </c>
      <c r="E307" s="6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8">
        <v>0</v>
      </c>
      <c r="L307" s="33">
        <v>0</v>
      </c>
      <c r="M307" s="34">
        <v>0</v>
      </c>
      <c r="N307" s="34">
        <v>0</v>
      </c>
      <c r="O307" s="34">
        <v>0</v>
      </c>
      <c r="P307" s="34">
        <v>0</v>
      </c>
      <c r="Q307" s="34">
        <v>0</v>
      </c>
      <c r="R307" s="35">
        <v>0</v>
      </c>
      <c r="S307" s="33">
        <v>0</v>
      </c>
      <c r="T307" s="7">
        <v>0</v>
      </c>
      <c r="U307" s="8">
        <v>0</v>
      </c>
      <c r="V307" s="6">
        <v>0.23780000000000001</v>
      </c>
      <c r="W307" s="7">
        <v>0.20499999999999999</v>
      </c>
      <c r="X307" s="8">
        <v>7.6028891509433948E-3</v>
      </c>
      <c r="Y307" s="6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8">
        <v>0</v>
      </c>
      <c r="AF307" s="6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8">
        <v>0</v>
      </c>
      <c r="AM307" s="6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8">
        <v>0</v>
      </c>
      <c r="AT307" s="6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8">
        <v>0</v>
      </c>
    </row>
    <row r="308" spans="1:52" s="18" customFormat="1" x14ac:dyDescent="0.25">
      <c r="A308" s="97"/>
      <c r="B308" s="18" t="s">
        <v>310</v>
      </c>
      <c r="D308" s="18" t="s">
        <v>441</v>
      </c>
      <c r="E308" s="6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8">
        <v>0</v>
      </c>
      <c r="L308" s="33">
        <v>0</v>
      </c>
      <c r="M308" s="34">
        <v>0</v>
      </c>
      <c r="N308" s="34">
        <v>0</v>
      </c>
      <c r="O308" s="34">
        <v>0</v>
      </c>
      <c r="P308" s="34">
        <v>0</v>
      </c>
      <c r="Q308" s="34">
        <v>0</v>
      </c>
      <c r="R308" s="35">
        <v>0</v>
      </c>
      <c r="S308" s="33">
        <v>0</v>
      </c>
      <c r="T308" s="7">
        <v>0</v>
      </c>
      <c r="U308" s="8">
        <v>0</v>
      </c>
      <c r="V308" s="6">
        <v>0.23779999999999996</v>
      </c>
      <c r="W308" s="7">
        <v>0.20499999999999999</v>
      </c>
      <c r="X308" s="8">
        <v>7.6028891509433948E-3</v>
      </c>
      <c r="Y308" s="6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8">
        <v>0</v>
      </c>
      <c r="AF308" s="6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8">
        <v>0</v>
      </c>
      <c r="AM308" s="6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8">
        <v>0</v>
      </c>
      <c r="AT308" s="6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8">
        <v>0</v>
      </c>
    </row>
    <row r="309" spans="1:52" s="18" customFormat="1" x14ac:dyDescent="0.25">
      <c r="A309" s="97"/>
      <c r="B309" s="18" t="s">
        <v>311</v>
      </c>
      <c r="E309" s="6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8">
        <v>0</v>
      </c>
      <c r="L309" s="33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5">
        <v>0</v>
      </c>
      <c r="S309" s="33">
        <v>0</v>
      </c>
      <c r="T309" s="7">
        <v>0</v>
      </c>
      <c r="U309" s="8">
        <v>0</v>
      </c>
      <c r="V309" s="6">
        <v>0</v>
      </c>
      <c r="W309" s="7">
        <v>0</v>
      </c>
      <c r="X309" s="8">
        <v>0</v>
      </c>
      <c r="Y309" s="6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8">
        <v>0</v>
      </c>
      <c r="AF309" s="6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8">
        <v>0</v>
      </c>
      <c r="AM309" s="6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8">
        <v>0</v>
      </c>
      <c r="AT309" s="6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8">
        <v>0</v>
      </c>
    </row>
    <row r="310" spans="1:52" s="18" customFormat="1" x14ac:dyDescent="0.25">
      <c r="A310" s="97"/>
      <c r="B310" s="18" t="s">
        <v>312</v>
      </c>
      <c r="E310" s="6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8">
        <v>0</v>
      </c>
      <c r="L310" s="33">
        <v>0</v>
      </c>
      <c r="M310" s="34">
        <v>0</v>
      </c>
      <c r="N310" s="34">
        <v>0</v>
      </c>
      <c r="O310" s="34">
        <v>0</v>
      </c>
      <c r="P310" s="34">
        <v>0</v>
      </c>
      <c r="Q310" s="34">
        <v>0</v>
      </c>
      <c r="R310" s="35">
        <v>0</v>
      </c>
      <c r="S310" s="33">
        <v>0</v>
      </c>
      <c r="T310" s="7">
        <v>0</v>
      </c>
      <c r="U310" s="8">
        <v>0</v>
      </c>
      <c r="V310" s="6">
        <v>0</v>
      </c>
      <c r="W310" s="7">
        <v>0</v>
      </c>
      <c r="X310" s="8">
        <v>0</v>
      </c>
      <c r="Y310" s="6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8">
        <v>0</v>
      </c>
      <c r="AF310" s="6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8">
        <v>0</v>
      </c>
      <c r="AM310" s="6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8">
        <v>0</v>
      </c>
      <c r="AT310" s="6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8">
        <v>0</v>
      </c>
    </row>
    <row r="311" spans="1:52" s="18" customFormat="1" x14ac:dyDescent="0.25">
      <c r="A311" s="97"/>
      <c r="B311" s="18" t="s">
        <v>313</v>
      </c>
      <c r="E311" s="6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8">
        <v>0</v>
      </c>
      <c r="L311" s="33">
        <v>0</v>
      </c>
      <c r="M311" s="34">
        <v>0</v>
      </c>
      <c r="N311" s="34">
        <v>0</v>
      </c>
      <c r="O311" s="34">
        <v>0</v>
      </c>
      <c r="P311" s="34">
        <v>0</v>
      </c>
      <c r="Q311" s="34">
        <v>0</v>
      </c>
      <c r="R311" s="35">
        <v>0</v>
      </c>
      <c r="S311" s="33">
        <v>0</v>
      </c>
      <c r="T311" s="7">
        <v>0</v>
      </c>
      <c r="U311" s="8">
        <v>0</v>
      </c>
      <c r="V311" s="6">
        <v>0</v>
      </c>
      <c r="W311" s="7">
        <v>0</v>
      </c>
      <c r="X311" s="8">
        <v>0</v>
      </c>
      <c r="Y311" s="6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8">
        <v>0</v>
      </c>
      <c r="AF311" s="6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8">
        <v>0</v>
      </c>
      <c r="AM311" s="6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8">
        <v>0</v>
      </c>
      <c r="AT311" s="6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8">
        <v>0</v>
      </c>
    </row>
    <row r="312" spans="1:52" s="18" customFormat="1" x14ac:dyDescent="0.25">
      <c r="A312" s="97"/>
      <c r="B312" s="18" t="s">
        <v>314</v>
      </c>
      <c r="E312" s="6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8">
        <v>0</v>
      </c>
      <c r="L312" s="33">
        <v>0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  <c r="R312" s="35">
        <v>0</v>
      </c>
      <c r="S312" s="33">
        <v>0</v>
      </c>
      <c r="T312" s="7">
        <v>0</v>
      </c>
      <c r="U312" s="8">
        <v>0</v>
      </c>
      <c r="V312" s="6">
        <v>0</v>
      </c>
      <c r="W312" s="7">
        <v>0</v>
      </c>
      <c r="X312" s="8">
        <v>0</v>
      </c>
      <c r="Y312" s="6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8">
        <v>0</v>
      </c>
      <c r="AF312" s="6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8">
        <v>0</v>
      </c>
      <c r="AM312" s="6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8">
        <v>0</v>
      </c>
      <c r="AT312" s="6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8">
        <v>0</v>
      </c>
    </row>
    <row r="313" spans="1:52" s="18" customFormat="1" x14ac:dyDescent="0.25">
      <c r="A313" s="97"/>
      <c r="B313" s="18" t="s">
        <v>315</v>
      </c>
      <c r="D313" s="18" t="s">
        <v>429</v>
      </c>
      <c r="E313" s="6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8">
        <v>0</v>
      </c>
      <c r="L313" s="33">
        <v>0</v>
      </c>
      <c r="M313" s="34">
        <v>0</v>
      </c>
      <c r="N313" s="34">
        <v>0</v>
      </c>
      <c r="O313" s="34">
        <v>0</v>
      </c>
      <c r="P313" s="34">
        <v>0</v>
      </c>
      <c r="Q313" s="34">
        <v>0</v>
      </c>
      <c r="R313" s="35">
        <v>0</v>
      </c>
      <c r="S313" s="33">
        <v>0</v>
      </c>
      <c r="T313" s="7">
        <v>0</v>
      </c>
      <c r="U313" s="8">
        <v>0</v>
      </c>
      <c r="V313" s="6">
        <v>0.28999999999999998</v>
      </c>
      <c r="W313" s="7">
        <v>0.25</v>
      </c>
      <c r="X313" s="8">
        <v>9.2718160377358479E-3</v>
      </c>
      <c r="Y313" s="6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8">
        <v>0</v>
      </c>
      <c r="AF313" s="6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8">
        <v>0</v>
      </c>
      <c r="AM313" s="6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8">
        <v>0</v>
      </c>
      <c r="AT313" s="6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8">
        <v>0</v>
      </c>
    </row>
    <row r="314" spans="1:52" s="18" customFormat="1" x14ac:dyDescent="0.25">
      <c r="A314" s="97"/>
      <c r="B314" s="18" t="s">
        <v>316</v>
      </c>
      <c r="E314" s="6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8">
        <v>0</v>
      </c>
      <c r="L314" s="33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5">
        <v>0</v>
      </c>
      <c r="S314" s="33">
        <v>0</v>
      </c>
      <c r="T314" s="7">
        <v>0</v>
      </c>
      <c r="U314" s="8">
        <v>0</v>
      </c>
      <c r="V314" s="6">
        <v>0</v>
      </c>
      <c r="W314" s="7">
        <v>0</v>
      </c>
      <c r="X314" s="8">
        <v>0</v>
      </c>
      <c r="Y314" s="6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8">
        <v>0</v>
      </c>
      <c r="AF314" s="6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8">
        <v>0</v>
      </c>
      <c r="AM314" s="6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8">
        <v>0</v>
      </c>
      <c r="AT314" s="6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8">
        <v>0</v>
      </c>
    </row>
    <row r="315" spans="1:52" s="18" customFormat="1" x14ac:dyDescent="0.25">
      <c r="A315" s="97"/>
      <c r="B315" s="18" t="s">
        <v>317</v>
      </c>
      <c r="E315" s="6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8">
        <v>0</v>
      </c>
      <c r="L315" s="33">
        <v>0</v>
      </c>
      <c r="M315" s="34">
        <v>0</v>
      </c>
      <c r="N315" s="34">
        <v>0</v>
      </c>
      <c r="O315" s="34">
        <v>0</v>
      </c>
      <c r="P315" s="34">
        <v>0</v>
      </c>
      <c r="Q315" s="34">
        <v>0</v>
      </c>
      <c r="R315" s="35">
        <v>0</v>
      </c>
      <c r="S315" s="33">
        <v>0</v>
      </c>
      <c r="T315" s="7">
        <v>0</v>
      </c>
      <c r="U315" s="8">
        <v>0</v>
      </c>
      <c r="V315" s="6">
        <v>0</v>
      </c>
      <c r="W315" s="7">
        <v>0</v>
      </c>
      <c r="X315" s="8">
        <v>0</v>
      </c>
      <c r="Y315" s="6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8">
        <v>0</v>
      </c>
      <c r="AF315" s="6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8">
        <v>0</v>
      </c>
      <c r="AM315" s="6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8">
        <v>0</v>
      </c>
      <c r="AT315" s="6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8">
        <v>0</v>
      </c>
    </row>
    <row r="316" spans="1:52" s="18" customFormat="1" x14ac:dyDescent="0.25">
      <c r="A316" s="97"/>
      <c r="B316" s="18" t="s">
        <v>318</v>
      </c>
      <c r="E316" s="6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8">
        <v>0</v>
      </c>
      <c r="L316" s="33">
        <v>0</v>
      </c>
      <c r="M316" s="34">
        <v>0</v>
      </c>
      <c r="N316" s="34">
        <v>0</v>
      </c>
      <c r="O316" s="34">
        <v>0</v>
      </c>
      <c r="P316" s="34">
        <v>0</v>
      </c>
      <c r="Q316" s="34">
        <v>0</v>
      </c>
      <c r="R316" s="35">
        <v>0</v>
      </c>
      <c r="S316" s="33">
        <v>0</v>
      </c>
      <c r="T316" s="7">
        <v>0</v>
      </c>
      <c r="U316" s="8">
        <v>0</v>
      </c>
      <c r="V316" s="6">
        <v>0</v>
      </c>
      <c r="W316" s="7">
        <v>0</v>
      </c>
      <c r="X316" s="8">
        <v>0</v>
      </c>
      <c r="Y316" s="6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8">
        <v>0</v>
      </c>
      <c r="AF316" s="6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8">
        <v>0</v>
      </c>
      <c r="AM316" s="6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8">
        <v>0</v>
      </c>
      <c r="AT316" s="6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8">
        <v>0</v>
      </c>
    </row>
    <row r="317" spans="1:52" s="18" customFormat="1" x14ac:dyDescent="0.25">
      <c r="A317" s="97"/>
      <c r="B317" s="18" t="s">
        <v>319</v>
      </c>
      <c r="E317" s="6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8">
        <v>0</v>
      </c>
      <c r="L317" s="33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5">
        <v>0</v>
      </c>
      <c r="S317" s="33">
        <v>0</v>
      </c>
      <c r="T317" s="7">
        <v>0</v>
      </c>
      <c r="U317" s="8">
        <v>0</v>
      </c>
      <c r="V317" s="6">
        <v>0</v>
      </c>
      <c r="W317" s="7">
        <v>0</v>
      </c>
      <c r="X317" s="8">
        <v>0</v>
      </c>
      <c r="Y317" s="6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8">
        <v>0</v>
      </c>
      <c r="AF317" s="6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8">
        <v>0</v>
      </c>
      <c r="AM317" s="6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8">
        <v>0</v>
      </c>
      <c r="AT317" s="6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8">
        <v>0</v>
      </c>
    </row>
    <row r="318" spans="1:52" s="18" customFormat="1" x14ac:dyDescent="0.25">
      <c r="A318" s="97"/>
      <c r="B318" s="18" t="s">
        <v>320</v>
      </c>
      <c r="E318" s="6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8">
        <v>0</v>
      </c>
      <c r="L318" s="33">
        <v>0</v>
      </c>
      <c r="M318" s="34">
        <v>0</v>
      </c>
      <c r="N318" s="34">
        <v>0</v>
      </c>
      <c r="O318" s="34">
        <v>0</v>
      </c>
      <c r="P318" s="34">
        <v>0</v>
      </c>
      <c r="Q318" s="34">
        <v>0</v>
      </c>
      <c r="R318" s="35">
        <v>0</v>
      </c>
      <c r="S318" s="33">
        <v>0</v>
      </c>
      <c r="T318" s="7">
        <v>0</v>
      </c>
      <c r="U318" s="8">
        <v>0</v>
      </c>
      <c r="V318" s="6">
        <v>0</v>
      </c>
      <c r="W318" s="7">
        <v>0</v>
      </c>
      <c r="X318" s="8">
        <v>0</v>
      </c>
      <c r="Y318" s="6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8">
        <v>0</v>
      </c>
      <c r="AF318" s="6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8">
        <v>0</v>
      </c>
      <c r="AM318" s="6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8">
        <v>0</v>
      </c>
      <c r="AT318" s="6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8">
        <v>0</v>
      </c>
    </row>
    <row r="319" spans="1:52" s="18" customFormat="1" x14ac:dyDescent="0.25">
      <c r="A319" s="97"/>
      <c r="B319" s="18" t="s">
        <v>321</v>
      </c>
      <c r="E319" s="6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8">
        <v>0</v>
      </c>
      <c r="L319" s="33">
        <v>0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5">
        <v>0</v>
      </c>
      <c r="S319" s="33">
        <v>0</v>
      </c>
      <c r="T319" s="7">
        <v>0</v>
      </c>
      <c r="U319" s="8">
        <v>0</v>
      </c>
      <c r="V319" s="6">
        <v>0</v>
      </c>
      <c r="W319" s="7">
        <v>0</v>
      </c>
      <c r="X319" s="8">
        <v>0</v>
      </c>
      <c r="Y319" s="6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8">
        <v>0</v>
      </c>
      <c r="AF319" s="6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8">
        <v>0</v>
      </c>
      <c r="AM319" s="6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8">
        <v>0</v>
      </c>
      <c r="AT319" s="6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8">
        <v>0</v>
      </c>
    </row>
    <row r="320" spans="1:52" s="18" customFormat="1" x14ac:dyDescent="0.25">
      <c r="A320" s="97"/>
      <c r="B320" s="18" t="s">
        <v>322</v>
      </c>
      <c r="D320" s="18" t="s">
        <v>429</v>
      </c>
      <c r="E320" s="6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8">
        <v>0</v>
      </c>
      <c r="L320" s="33">
        <v>0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5">
        <v>0</v>
      </c>
      <c r="S320" s="33">
        <v>0</v>
      </c>
      <c r="T320" s="7">
        <v>0</v>
      </c>
      <c r="U320" s="8">
        <v>0</v>
      </c>
      <c r="V320" s="6">
        <v>0.28999999999999998</v>
      </c>
      <c r="W320" s="7">
        <v>0.25</v>
      </c>
      <c r="X320" s="8">
        <v>9.2718160377358479E-3</v>
      </c>
      <c r="Y320" s="6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8">
        <v>0</v>
      </c>
      <c r="AF320" s="6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8">
        <v>0</v>
      </c>
      <c r="AM320" s="6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8">
        <v>0</v>
      </c>
      <c r="AT320" s="6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8">
        <v>0</v>
      </c>
    </row>
    <row r="321" spans="1:52" s="18" customFormat="1" x14ac:dyDescent="0.25">
      <c r="A321" s="97"/>
      <c r="B321" s="18" t="s">
        <v>323</v>
      </c>
      <c r="E321" s="6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8">
        <v>0</v>
      </c>
      <c r="L321" s="33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5">
        <v>0</v>
      </c>
      <c r="S321" s="33">
        <v>0</v>
      </c>
      <c r="T321" s="7">
        <v>0</v>
      </c>
      <c r="U321" s="8">
        <v>0</v>
      </c>
      <c r="V321" s="6">
        <v>0</v>
      </c>
      <c r="W321" s="7">
        <v>0</v>
      </c>
      <c r="X321" s="8">
        <v>0</v>
      </c>
      <c r="Y321" s="6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8">
        <v>0</v>
      </c>
      <c r="AF321" s="6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8">
        <v>0</v>
      </c>
      <c r="AM321" s="6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8">
        <v>0</v>
      </c>
      <c r="AT321" s="6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8">
        <v>0</v>
      </c>
    </row>
    <row r="322" spans="1:52" s="18" customFormat="1" x14ac:dyDescent="0.25">
      <c r="A322" s="97"/>
      <c r="B322" s="18" t="s">
        <v>324</v>
      </c>
      <c r="E322" s="6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8">
        <v>0</v>
      </c>
      <c r="L322" s="33">
        <v>0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5">
        <v>0</v>
      </c>
      <c r="S322" s="33">
        <v>0</v>
      </c>
      <c r="T322" s="7">
        <v>0</v>
      </c>
      <c r="U322" s="8">
        <v>0</v>
      </c>
      <c r="V322" s="6">
        <v>0</v>
      </c>
      <c r="W322" s="7">
        <v>0</v>
      </c>
      <c r="X322" s="8">
        <v>0</v>
      </c>
      <c r="Y322" s="6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8">
        <v>0</v>
      </c>
      <c r="AF322" s="6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8">
        <v>0</v>
      </c>
      <c r="AM322" s="6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8">
        <v>0</v>
      </c>
      <c r="AT322" s="6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8">
        <v>0</v>
      </c>
    </row>
    <row r="323" spans="1:52" s="18" customFormat="1" x14ac:dyDescent="0.25">
      <c r="A323" s="97"/>
      <c r="B323" s="18" t="s">
        <v>325</v>
      </c>
      <c r="E323" s="6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8">
        <v>0</v>
      </c>
      <c r="L323" s="33">
        <v>0</v>
      </c>
      <c r="M323" s="34">
        <v>0</v>
      </c>
      <c r="N323" s="34">
        <v>0</v>
      </c>
      <c r="O323" s="34">
        <v>0</v>
      </c>
      <c r="P323" s="34">
        <v>0</v>
      </c>
      <c r="Q323" s="34">
        <v>0</v>
      </c>
      <c r="R323" s="35">
        <v>0</v>
      </c>
      <c r="S323" s="33">
        <v>0</v>
      </c>
      <c r="T323" s="7">
        <v>0</v>
      </c>
      <c r="U323" s="8">
        <v>0</v>
      </c>
      <c r="V323" s="6">
        <v>0</v>
      </c>
      <c r="W323" s="7">
        <v>0</v>
      </c>
      <c r="X323" s="8">
        <v>0</v>
      </c>
      <c r="Y323" s="6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8">
        <v>0</v>
      </c>
      <c r="AF323" s="6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8">
        <v>0</v>
      </c>
      <c r="AM323" s="6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8">
        <v>0</v>
      </c>
      <c r="AT323" s="6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8">
        <v>0</v>
      </c>
    </row>
    <row r="324" spans="1:52" s="18" customFormat="1" x14ac:dyDescent="0.25">
      <c r="A324" s="97"/>
      <c r="B324" s="18" t="s">
        <v>326</v>
      </c>
      <c r="E324" s="6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8">
        <v>0</v>
      </c>
      <c r="L324" s="33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5">
        <v>0</v>
      </c>
      <c r="S324" s="33">
        <v>0</v>
      </c>
      <c r="T324" s="7">
        <v>0</v>
      </c>
      <c r="U324" s="8">
        <v>0</v>
      </c>
      <c r="V324" s="6">
        <v>0</v>
      </c>
      <c r="W324" s="7">
        <v>0</v>
      </c>
      <c r="X324" s="8">
        <v>0</v>
      </c>
      <c r="Y324" s="6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8">
        <v>0</v>
      </c>
      <c r="AF324" s="6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8">
        <v>0</v>
      </c>
      <c r="AM324" s="6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8">
        <v>0</v>
      </c>
      <c r="AT324" s="6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8">
        <v>0</v>
      </c>
    </row>
    <row r="325" spans="1:52" s="18" customFormat="1" x14ac:dyDescent="0.25">
      <c r="A325" s="97"/>
      <c r="B325" s="18" t="s">
        <v>327</v>
      </c>
      <c r="E325" s="6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8">
        <v>0</v>
      </c>
      <c r="L325" s="33">
        <v>0</v>
      </c>
      <c r="M325" s="34">
        <v>0</v>
      </c>
      <c r="N325" s="34">
        <v>0</v>
      </c>
      <c r="O325" s="34">
        <v>0</v>
      </c>
      <c r="P325" s="34">
        <v>0</v>
      </c>
      <c r="Q325" s="34">
        <v>0</v>
      </c>
      <c r="R325" s="35">
        <v>0</v>
      </c>
      <c r="S325" s="33">
        <v>0</v>
      </c>
      <c r="T325" s="7">
        <v>0</v>
      </c>
      <c r="U325" s="8">
        <v>0</v>
      </c>
      <c r="V325" s="6">
        <v>0</v>
      </c>
      <c r="W325" s="7">
        <v>0</v>
      </c>
      <c r="X325" s="8">
        <v>0</v>
      </c>
      <c r="Y325" s="6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8">
        <v>0</v>
      </c>
      <c r="AF325" s="6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8">
        <v>0</v>
      </c>
      <c r="AM325" s="6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8">
        <v>0</v>
      </c>
      <c r="AT325" s="6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8">
        <v>0</v>
      </c>
    </row>
    <row r="326" spans="1:52" s="18" customFormat="1" x14ac:dyDescent="0.25">
      <c r="A326" s="97"/>
      <c r="B326" s="18" t="s">
        <v>328</v>
      </c>
      <c r="E326" s="6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8">
        <v>0</v>
      </c>
      <c r="L326" s="33">
        <v>0</v>
      </c>
      <c r="M326" s="34">
        <v>0</v>
      </c>
      <c r="N326" s="34">
        <v>0</v>
      </c>
      <c r="O326" s="34">
        <v>0</v>
      </c>
      <c r="P326" s="34">
        <v>0</v>
      </c>
      <c r="Q326" s="34">
        <v>0</v>
      </c>
      <c r="R326" s="35">
        <v>0</v>
      </c>
      <c r="S326" s="33">
        <v>0</v>
      </c>
      <c r="T326" s="7">
        <v>0</v>
      </c>
      <c r="U326" s="8">
        <v>0</v>
      </c>
      <c r="V326" s="6">
        <v>0</v>
      </c>
      <c r="W326" s="7">
        <v>0</v>
      </c>
      <c r="X326" s="8">
        <v>0</v>
      </c>
      <c r="Y326" s="6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8">
        <v>0</v>
      </c>
      <c r="AF326" s="6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8">
        <v>0</v>
      </c>
      <c r="AM326" s="6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8">
        <v>0</v>
      </c>
      <c r="AT326" s="6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8">
        <v>0</v>
      </c>
    </row>
    <row r="327" spans="1:52" s="18" customFormat="1" x14ac:dyDescent="0.25">
      <c r="A327" s="97"/>
      <c r="B327" s="18" t="s">
        <v>329</v>
      </c>
      <c r="E327" s="6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8">
        <v>0</v>
      </c>
      <c r="L327" s="33">
        <v>0</v>
      </c>
      <c r="M327" s="34">
        <v>0</v>
      </c>
      <c r="N327" s="34">
        <v>0</v>
      </c>
      <c r="O327" s="34">
        <v>0</v>
      </c>
      <c r="P327" s="34">
        <v>0</v>
      </c>
      <c r="Q327" s="34">
        <v>0</v>
      </c>
      <c r="R327" s="35">
        <v>0</v>
      </c>
      <c r="S327" s="33">
        <v>0</v>
      </c>
      <c r="T327" s="7">
        <v>0</v>
      </c>
      <c r="U327" s="8">
        <v>0</v>
      </c>
      <c r="V327" s="6">
        <v>0</v>
      </c>
      <c r="W327" s="7">
        <v>0</v>
      </c>
      <c r="X327" s="8">
        <v>0</v>
      </c>
      <c r="Y327" s="6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8">
        <v>0</v>
      </c>
      <c r="AF327" s="6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8">
        <v>0</v>
      </c>
      <c r="AM327" s="6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8">
        <v>0</v>
      </c>
      <c r="AT327" s="6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8">
        <v>0</v>
      </c>
    </row>
    <row r="328" spans="1:52" s="18" customFormat="1" x14ac:dyDescent="0.25">
      <c r="A328" s="97"/>
      <c r="B328" s="18" t="s">
        <v>330</v>
      </c>
      <c r="E328" s="6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8">
        <v>0</v>
      </c>
      <c r="L328" s="33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5">
        <v>0</v>
      </c>
      <c r="S328" s="33">
        <v>0</v>
      </c>
      <c r="T328" s="7">
        <v>0</v>
      </c>
      <c r="U328" s="8">
        <v>0</v>
      </c>
      <c r="V328" s="6">
        <v>0</v>
      </c>
      <c r="W328" s="7">
        <v>0</v>
      </c>
      <c r="X328" s="8">
        <v>0</v>
      </c>
      <c r="Y328" s="6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8">
        <v>0</v>
      </c>
      <c r="AF328" s="6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8">
        <v>0</v>
      </c>
      <c r="AM328" s="6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8">
        <v>0</v>
      </c>
      <c r="AT328" s="6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8">
        <v>0</v>
      </c>
    </row>
    <row r="329" spans="1:52" s="18" customFormat="1" x14ac:dyDescent="0.25">
      <c r="A329" s="97"/>
      <c r="B329" s="18" t="s">
        <v>331</v>
      </c>
      <c r="E329" s="6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8">
        <v>0</v>
      </c>
      <c r="L329" s="33">
        <v>0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5">
        <v>0</v>
      </c>
      <c r="S329" s="33">
        <v>0</v>
      </c>
      <c r="T329" s="7">
        <v>0</v>
      </c>
      <c r="U329" s="8">
        <v>0</v>
      </c>
      <c r="V329" s="6">
        <v>0</v>
      </c>
      <c r="W329" s="7">
        <v>0</v>
      </c>
      <c r="X329" s="8">
        <v>0</v>
      </c>
      <c r="Y329" s="6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8">
        <v>0</v>
      </c>
      <c r="AF329" s="6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8">
        <v>0</v>
      </c>
      <c r="AM329" s="6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8">
        <v>0</v>
      </c>
      <c r="AT329" s="6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8">
        <v>0</v>
      </c>
    </row>
    <row r="330" spans="1:52" s="18" customFormat="1" x14ac:dyDescent="0.25">
      <c r="A330" s="97"/>
      <c r="B330" s="18" t="s">
        <v>332</v>
      </c>
      <c r="D330" s="18" t="s">
        <v>429</v>
      </c>
      <c r="E330" s="6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8">
        <v>0</v>
      </c>
      <c r="L330" s="33">
        <v>0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  <c r="R330" s="35">
        <v>0</v>
      </c>
      <c r="S330" s="33">
        <v>0</v>
      </c>
      <c r="T330" s="7">
        <v>0</v>
      </c>
      <c r="U330" s="8">
        <v>0</v>
      </c>
      <c r="V330" s="6">
        <v>0.28999999999999998</v>
      </c>
      <c r="W330" s="7">
        <v>0.25</v>
      </c>
      <c r="X330" s="8">
        <v>9.2718160377358479E-3</v>
      </c>
      <c r="Y330" s="6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8">
        <v>0</v>
      </c>
      <c r="AF330" s="6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8">
        <v>0</v>
      </c>
      <c r="AM330" s="6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8">
        <v>0</v>
      </c>
      <c r="AT330" s="6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8">
        <v>0</v>
      </c>
    </row>
    <row r="331" spans="1:52" s="18" customFormat="1" x14ac:dyDescent="0.25">
      <c r="A331" s="97"/>
      <c r="B331" s="18" t="s">
        <v>333</v>
      </c>
      <c r="E331" s="6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8">
        <v>0</v>
      </c>
      <c r="L331" s="33">
        <v>0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5">
        <v>0</v>
      </c>
      <c r="S331" s="33">
        <v>0</v>
      </c>
      <c r="T331" s="7">
        <v>0</v>
      </c>
      <c r="U331" s="8">
        <v>0</v>
      </c>
      <c r="V331" s="6">
        <v>0</v>
      </c>
      <c r="W331" s="7">
        <v>0</v>
      </c>
      <c r="X331" s="8">
        <v>0</v>
      </c>
      <c r="Y331" s="6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8">
        <v>0</v>
      </c>
      <c r="AF331" s="6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8">
        <v>0</v>
      </c>
      <c r="AM331" s="6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8">
        <v>0</v>
      </c>
      <c r="AT331" s="6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8">
        <v>0</v>
      </c>
    </row>
    <row r="332" spans="1:52" s="49" customFormat="1" x14ac:dyDescent="0.25">
      <c r="A332" s="97"/>
      <c r="B332" s="49" t="s">
        <v>334</v>
      </c>
      <c r="E332" s="50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2">
        <v>0</v>
      </c>
      <c r="L332" s="53">
        <v>0</v>
      </c>
      <c r="M332" s="54">
        <v>0</v>
      </c>
      <c r="N332" s="54">
        <v>0</v>
      </c>
      <c r="O332" s="54">
        <v>0</v>
      </c>
      <c r="P332" s="54">
        <v>0</v>
      </c>
      <c r="Q332" s="54">
        <v>0</v>
      </c>
      <c r="R332" s="55">
        <v>0</v>
      </c>
      <c r="S332" s="53">
        <v>0</v>
      </c>
      <c r="T332" s="51">
        <v>0</v>
      </c>
      <c r="U332" s="52">
        <v>0</v>
      </c>
      <c r="V332" s="50">
        <v>0</v>
      </c>
      <c r="W332" s="51">
        <v>0</v>
      </c>
      <c r="X332" s="52">
        <v>0</v>
      </c>
      <c r="Y332" s="50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2">
        <v>0</v>
      </c>
      <c r="AF332" s="50">
        <v>0</v>
      </c>
      <c r="AG332" s="51">
        <v>0</v>
      </c>
      <c r="AH332" s="51">
        <v>0</v>
      </c>
      <c r="AI332" s="51">
        <v>0</v>
      </c>
      <c r="AJ332" s="51">
        <v>0</v>
      </c>
      <c r="AK332" s="51">
        <v>0</v>
      </c>
      <c r="AL332" s="52">
        <v>0</v>
      </c>
      <c r="AM332" s="50">
        <v>0</v>
      </c>
      <c r="AN332" s="51">
        <v>0</v>
      </c>
      <c r="AO332" s="51">
        <v>0</v>
      </c>
      <c r="AP332" s="51">
        <v>0</v>
      </c>
      <c r="AQ332" s="51">
        <v>0</v>
      </c>
      <c r="AR332" s="51">
        <v>0</v>
      </c>
      <c r="AS332" s="52">
        <v>0</v>
      </c>
      <c r="AT332" s="50">
        <v>0</v>
      </c>
      <c r="AU332" s="51">
        <v>0</v>
      </c>
      <c r="AV332" s="51">
        <v>0</v>
      </c>
      <c r="AW332" s="51">
        <v>0</v>
      </c>
      <c r="AX332" s="51">
        <v>0</v>
      </c>
      <c r="AY332" s="51">
        <v>0</v>
      </c>
      <c r="AZ332" s="52">
        <v>0</v>
      </c>
    </row>
    <row r="333" spans="1:52" s="18" customFormat="1" x14ac:dyDescent="0.25">
      <c r="A333" s="97"/>
      <c r="B333" s="18" t="s">
        <v>335</v>
      </c>
      <c r="D333" s="18" t="s">
        <v>429</v>
      </c>
      <c r="E333" s="6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8">
        <v>0</v>
      </c>
      <c r="L333" s="33">
        <v>0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5">
        <v>0</v>
      </c>
      <c r="S333" s="33">
        <v>0</v>
      </c>
      <c r="T333" s="7">
        <v>0</v>
      </c>
      <c r="U333" s="8">
        <v>0</v>
      </c>
      <c r="V333" s="6">
        <v>0.23779999999999996</v>
      </c>
      <c r="W333" s="7">
        <v>0.20499999999999999</v>
      </c>
      <c r="X333" s="8">
        <v>7.6028891509433948E-3</v>
      </c>
      <c r="Y333" s="6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8">
        <v>0</v>
      </c>
      <c r="AF333" s="6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8">
        <v>0</v>
      </c>
      <c r="AM333" s="6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8">
        <v>0</v>
      </c>
      <c r="AT333" s="6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8">
        <v>0</v>
      </c>
    </row>
    <row r="334" spans="1:52" s="18" customFormat="1" x14ac:dyDescent="0.25">
      <c r="A334" s="97"/>
      <c r="B334" s="18" t="s">
        <v>336</v>
      </c>
      <c r="E334" s="6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8">
        <v>0</v>
      </c>
      <c r="L334" s="33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5">
        <v>0</v>
      </c>
      <c r="S334" s="33">
        <v>0</v>
      </c>
      <c r="T334" s="7">
        <v>0</v>
      </c>
      <c r="U334" s="8">
        <v>0</v>
      </c>
      <c r="V334" s="6">
        <v>0</v>
      </c>
      <c r="W334" s="7">
        <v>0</v>
      </c>
      <c r="X334" s="8">
        <v>0</v>
      </c>
      <c r="Y334" s="6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8">
        <v>0</v>
      </c>
      <c r="AF334" s="6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8">
        <v>0</v>
      </c>
      <c r="AM334" s="6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8">
        <v>0</v>
      </c>
      <c r="AT334" s="6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8">
        <v>0</v>
      </c>
    </row>
    <row r="335" spans="1:52" s="18" customFormat="1" x14ac:dyDescent="0.25">
      <c r="A335" s="97"/>
      <c r="B335" s="18" t="s">
        <v>337</v>
      </c>
      <c r="D335" s="18" t="s">
        <v>429</v>
      </c>
      <c r="E335" s="6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8">
        <v>0</v>
      </c>
      <c r="L335" s="33">
        <v>0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5">
        <v>0</v>
      </c>
      <c r="S335" s="33">
        <v>0</v>
      </c>
      <c r="T335" s="7">
        <v>0</v>
      </c>
      <c r="U335" s="8">
        <v>0</v>
      </c>
      <c r="V335" s="6">
        <v>0.23779999999999996</v>
      </c>
      <c r="W335" s="7">
        <v>0.20499999999999999</v>
      </c>
      <c r="X335" s="8">
        <v>7.6028891509433948E-3</v>
      </c>
      <c r="Y335" s="6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8">
        <v>0</v>
      </c>
      <c r="AF335" s="6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8">
        <v>0</v>
      </c>
      <c r="AM335" s="6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8">
        <v>0</v>
      </c>
      <c r="AT335" s="6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8">
        <v>0</v>
      </c>
    </row>
    <row r="336" spans="1:52" s="18" customFormat="1" x14ac:dyDescent="0.25">
      <c r="A336" s="97"/>
      <c r="B336" s="18" t="s">
        <v>338</v>
      </c>
      <c r="E336" s="6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8">
        <v>0</v>
      </c>
      <c r="L336" s="33">
        <v>0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5">
        <v>0</v>
      </c>
      <c r="S336" s="33">
        <v>0</v>
      </c>
      <c r="T336" s="7">
        <v>0</v>
      </c>
      <c r="U336" s="8">
        <v>0</v>
      </c>
      <c r="V336" s="6">
        <v>0</v>
      </c>
      <c r="W336" s="7">
        <v>0</v>
      </c>
      <c r="X336" s="8">
        <v>0</v>
      </c>
      <c r="Y336" s="6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8">
        <v>0</v>
      </c>
      <c r="AF336" s="6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8">
        <v>0</v>
      </c>
      <c r="AM336" s="6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8">
        <v>0</v>
      </c>
      <c r="AT336" s="6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8">
        <v>0</v>
      </c>
    </row>
    <row r="337" spans="1:52" s="18" customFormat="1" x14ac:dyDescent="0.25">
      <c r="A337" s="97"/>
      <c r="B337" s="18" t="s">
        <v>339</v>
      </c>
      <c r="E337" s="6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8">
        <v>0</v>
      </c>
      <c r="L337" s="33">
        <v>0</v>
      </c>
      <c r="M337" s="34">
        <v>0</v>
      </c>
      <c r="N337" s="34">
        <v>0</v>
      </c>
      <c r="O337" s="34">
        <v>0</v>
      </c>
      <c r="P337" s="34">
        <v>0</v>
      </c>
      <c r="Q337" s="34">
        <v>0</v>
      </c>
      <c r="R337" s="35">
        <v>0</v>
      </c>
      <c r="S337" s="33">
        <v>0</v>
      </c>
      <c r="T337" s="7">
        <v>0</v>
      </c>
      <c r="U337" s="8">
        <v>0</v>
      </c>
      <c r="V337" s="6">
        <v>0</v>
      </c>
      <c r="W337" s="7">
        <v>0</v>
      </c>
      <c r="X337" s="8">
        <v>0</v>
      </c>
      <c r="Y337" s="6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8">
        <v>0</v>
      </c>
      <c r="AF337" s="6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8">
        <v>0</v>
      </c>
      <c r="AM337" s="6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8">
        <v>0</v>
      </c>
      <c r="AT337" s="6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8">
        <v>0</v>
      </c>
    </row>
    <row r="338" spans="1:52" s="18" customFormat="1" x14ac:dyDescent="0.25">
      <c r="A338" s="97"/>
      <c r="B338" s="18" t="s">
        <v>340</v>
      </c>
      <c r="D338" s="18" t="s">
        <v>429</v>
      </c>
      <c r="E338" s="6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8">
        <v>0</v>
      </c>
      <c r="L338" s="33">
        <v>0</v>
      </c>
      <c r="M338" s="34">
        <v>0</v>
      </c>
      <c r="N338" s="34">
        <v>0</v>
      </c>
      <c r="O338" s="34">
        <v>0</v>
      </c>
      <c r="P338" s="34">
        <v>0</v>
      </c>
      <c r="Q338" s="34">
        <v>0</v>
      </c>
      <c r="R338" s="35">
        <v>0</v>
      </c>
      <c r="S338" s="33">
        <v>0</v>
      </c>
      <c r="T338" s="7">
        <v>0</v>
      </c>
      <c r="U338" s="8">
        <v>0</v>
      </c>
      <c r="V338" s="6">
        <v>0.28999999999999998</v>
      </c>
      <c r="W338" s="7">
        <v>0.25</v>
      </c>
      <c r="X338" s="8">
        <v>9.2718160377358479E-3</v>
      </c>
      <c r="Y338" s="6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8">
        <v>0</v>
      </c>
      <c r="AF338" s="6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8">
        <v>0</v>
      </c>
      <c r="AM338" s="6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8">
        <v>0</v>
      </c>
      <c r="AT338" s="6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8">
        <v>0</v>
      </c>
    </row>
    <row r="339" spans="1:52" s="18" customFormat="1" x14ac:dyDescent="0.25">
      <c r="A339" s="97"/>
      <c r="B339" s="18" t="s">
        <v>341</v>
      </c>
      <c r="E339" s="6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8">
        <v>0</v>
      </c>
      <c r="L339" s="33">
        <v>0</v>
      </c>
      <c r="M339" s="34">
        <v>0</v>
      </c>
      <c r="N339" s="34">
        <v>0</v>
      </c>
      <c r="O339" s="34">
        <v>0</v>
      </c>
      <c r="P339" s="34">
        <v>0</v>
      </c>
      <c r="Q339" s="34">
        <v>0</v>
      </c>
      <c r="R339" s="35">
        <v>0</v>
      </c>
      <c r="S339" s="33">
        <v>0</v>
      </c>
      <c r="T339" s="7">
        <v>0</v>
      </c>
      <c r="U339" s="8">
        <v>0</v>
      </c>
      <c r="V339" s="6">
        <v>0</v>
      </c>
      <c r="W339" s="7">
        <v>0</v>
      </c>
      <c r="X339" s="8">
        <v>0</v>
      </c>
      <c r="Y339" s="6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8">
        <v>0</v>
      </c>
      <c r="AF339" s="6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8">
        <v>0</v>
      </c>
      <c r="AM339" s="6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8">
        <v>0</v>
      </c>
      <c r="AT339" s="6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8">
        <v>0</v>
      </c>
    </row>
    <row r="340" spans="1:52" s="18" customFormat="1" x14ac:dyDescent="0.25">
      <c r="A340" s="97"/>
      <c r="B340" s="18" t="s">
        <v>342</v>
      </c>
      <c r="E340" s="6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8">
        <v>0</v>
      </c>
      <c r="L340" s="33">
        <v>0</v>
      </c>
      <c r="M340" s="34">
        <v>0</v>
      </c>
      <c r="N340" s="34">
        <v>0</v>
      </c>
      <c r="O340" s="34">
        <v>0</v>
      </c>
      <c r="P340" s="34">
        <v>0</v>
      </c>
      <c r="Q340" s="34">
        <v>0</v>
      </c>
      <c r="R340" s="35">
        <v>0</v>
      </c>
      <c r="S340" s="33">
        <v>0</v>
      </c>
      <c r="T340" s="7">
        <v>0</v>
      </c>
      <c r="U340" s="8">
        <v>0</v>
      </c>
      <c r="V340" s="6">
        <v>0</v>
      </c>
      <c r="W340" s="7">
        <v>0</v>
      </c>
      <c r="X340" s="8">
        <v>0</v>
      </c>
      <c r="Y340" s="6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8">
        <v>0</v>
      </c>
      <c r="AF340" s="6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8">
        <v>0</v>
      </c>
      <c r="AM340" s="6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8">
        <v>0</v>
      </c>
      <c r="AT340" s="6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8">
        <v>0</v>
      </c>
    </row>
    <row r="341" spans="1:52" s="18" customFormat="1" x14ac:dyDescent="0.25">
      <c r="A341" s="97"/>
      <c r="B341" s="18" t="s">
        <v>343</v>
      </c>
      <c r="E341" s="6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8">
        <v>0</v>
      </c>
      <c r="L341" s="33">
        <v>0</v>
      </c>
      <c r="M341" s="34">
        <v>0</v>
      </c>
      <c r="N341" s="34">
        <v>0</v>
      </c>
      <c r="O341" s="34">
        <v>0</v>
      </c>
      <c r="P341" s="34">
        <v>0</v>
      </c>
      <c r="Q341" s="34">
        <v>0</v>
      </c>
      <c r="R341" s="35">
        <v>0</v>
      </c>
      <c r="S341" s="33">
        <v>0</v>
      </c>
      <c r="T341" s="7">
        <v>0</v>
      </c>
      <c r="U341" s="8">
        <v>0</v>
      </c>
      <c r="V341" s="6">
        <v>0</v>
      </c>
      <c r="W341" s="7">
        <v>0</v>
      </c>
      <c r="X341" s="8">
        <v>0</v>
      </c>
      <c r="Y341" s="6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8">
        <v>0</v>
      </c>
      <c r="AF341" s="6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8">
        <v>0</v>
      </c>
      <c r="AM341" s="6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8">
        <v>0</v>
      </c>
      <c r="AT341" s="6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8">
        <v>0</v>
      </c>
    </row>
    <row r="342" spans="1:52" s="18" customFormat="1" x14ac:dyDescent="0.25">
      <c r="A342" s="97"/>
      <c r="B342" s="18" t="s">
        <v>344</v>
      </c>
      <c r="E342" s="6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8">
        <v>0</v>
      </c>
      <c r="L342" s="33">
        <v>0</v>
      </c>
      <c r="M342" s="34">
        <v>0</v>
      </c>
      <c r="N342" s="34">
        <v>0</v>
      </c>
      <c r="O342" s="34">
        <v>0</v>
      </c>
      <c r="P342" s="34">
        <v>0</v>
      </c>
      <c r="Q342" s="34">
        <v>0</v>
      </c>
      <c r="R342" s="35">
        <v>0</v>
      </c>
      <c r="S342" s="33">
        <v>0</v>
      </c>
      <c r="T342" s="7">
        <v>0</v>
      </c>
      <c r="U342" s="8">
        <v>0</v>
      </c>
      <c r="V342" s="6">
        <v>0</v>
      </c>
      <c r="W342" s="7">
        <v>0</v>
      </c>
      <c r="X342" s="8">
        <v>0</v>
      </c>
      <c r="Y342" s="6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8">
        <v>0</v>
      </c>
      <c r="AF342" s="6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8">
        <v>0</v>
      </c>
      <c r="AM342" s="6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8">
        <v>0</v>
      </c>
      <c r="AT342" s="6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8">
        <v>0</v>
      </c>
    </row>
    <row r="343" spans="1:52" s="18" customFormat="1" x14ac:dyDescent="0.25">
      <c r="A343" s="97"/>
      <c r="B343" s="18" t="s">
        <v>345</v>
      </c>
      <c r="D343" s="18" t="s">
        <v>429</v>
      </c>
      <c r="E343" s="6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8">
        <v>0</v>
      </c>
      <c r="L343" s="33">
        <v>0</v>
      </c>
      <c r="M343" s="34">
        <v>0</v>
      </c>
      <c r="N343" s="34">
        <v>0</v>
      </c>
      <c r="O343" s="34">
        <v>0</v>
      </c>
      <c r="P343" s="34">
        <v>0</v>
      </c>
      <c r="Q343" s="34">
        <v>0</v>
      </c>
      <c r="R343" s="35">
        <v>0</v>
      </c>
      <c r="S343" s="33">
        <v>0</v>
      </c>
      <c r="T343" s="7">
        <v>0</v>
      </c>
      <c r="U343" s="8">
        <v>0</v>
      </c>
      <c r="V343" s="6">
        <v>0.23779999999999996</v>
      </c>
      <c r="W343" s="7">
        <v>0.20499999999999999</v>
      </c>
      <c r="X343" s="8">
        <v>7.6028891509433948E-3</v>
      </c>
      <c r="Y343" s="6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8">
        <v>0</v>
      </c>
      <c r="AF343" s="6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8">
        <v>0</v>
      </c>
      <c r="AM343" s="6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8">
        <v>0</v>
      </c>
      <c r="AT343" s="6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8">
        <v>0</v>
      </c>
    </row>
    <row r="344" spans="1:52" s="18" customFormat="1" x14ac:dyDescent="0.25">
      <c r="A344" s="97"/>
      <c r="B344" s="18" t="s">
        <v>346</v>
      </c>
      <c r="E344" s="6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8">
        <v>0</v>
      </c>
      <c r="L344" s="33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5">
        <v>0</v>
      </c>
      <c r="S344" s="33">
        <v>0</v>
      </c>
      <c r="T344" s="7">
        <v>0</v>
      </c>
      <c r="U344" s="8">
        <v>0</v>
      </c>
      <c r="V344" s="6">
        <v>0</v>
      </c>
      <c r="W344" s="7">
        <v>0</v>
      </c>
      <c r="X344" s="8">
        <v>0</v>
      </c>
      <c r="Y344" s="6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8">
        <v>0</v>
      </c>
      <c r="AF344" s="6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8">
        <v>0</v>
      </c>
      <c r="AM344" s="6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8">
        <v>0</v>
      </c>
      <c r="AT344" s="6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8">
        <v>0</v>
      </c>
    </row>
    <row r="345" spans="1:52" s="18" customFormat="1" x14ac:dyDescent="0.25">
      <c r="A345" s="97"/>
      <c r="B345" s="18" t="s">
        <v>347</v>
      </c>
      <c r="E345" s="6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8">
        <v>0</v>
      </c>
      <c r="L345" s="33">
        <v>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5">
        <v>0</v>
      </c>
      <c r="S345" s="33">
        <v>0</v>
      </c>
      <c r="T345" s="7">
        <v>0</v>
      </c>
      <c r="U345" s="8">
        <v>0</v>
      </c>
      <c r="V345" s="6">
        <v>0</v>
      </c>
      <c r="W345" s="7">
        <v>0</v>
      </c>
      <c r="X345" s="8">
        <v>0</v>
      </c>
      <c r="Y345" s="6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8">
        <v>0</v>
      </c>
      <c r="AF345" s="6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8">
        <v>0</v>
      </c>
      <c r="AM345" s="6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8">
        <v>0</v>
      </c>
      <c r="AT345" s="6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8">
        <v>0</v>
      </c>
    </row>
    <row r="346" spans="1:52" s="18" customFormat="1" x14ac:dyDescent="0.25">
      <c r="A346" s="97"/>
      <c r="B346" s="18" t="s">
        <v>348</v>
      </c>
      <c r="E346" s="6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8">
        <v>0</v>
      </c>
      <c r="L346" s="33">
        <v>0</v>
      </c>
      <c r="M346" s="34">
        <v>0</v>
      </c>
      <c r="N346" s="34">
        <v>0</v>
      </c>
      <c r="O346" s="34">
        <v>0</v>
      </c>
      <c r="P346" s="34">
        <v>0</v>
      </c>
      <c r="Q346" s="34">
        <v>0</v>
      </c>
      <c r="R346" s="35">
        <v>0</v>
      </c>
      <c r="S346" s="33">
        <v>0</v>
      </c>
      <c r="T346" s="7">
        <v>0</v>
      </c>
      <c r="U346" s="8">
        <v>0</v>
      </c>
      <c r="V346" s="6">
        <v>0</v>
      </c>
      <c r="W346" s="7">
        <v>0</v>
      </c>
      <c r="X346" s="8">
        <v>0</v>
      </c>
      <c r="Y346" s="6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8">
        <v>0</v>
      </c>
      <c r="AF346" s="6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8">
        <v>0</v>
      </c>
      <c r="AM346" s="6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8">
        <v>0</v>
      </c>
      <c r="AT346" s="6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8">
        <v>0</v>
      </c>
    </row>
    <row r="347" spans="1:52" s="18" customFormat="1" x14ac:dyDescent="0.25">
      <c r="A347" s="97"/>
      <c r="B347" s="18" t="s">
        <v>349</v>
      </c>
      <c r="E347" s="6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8">
        <v>0</v>
      </c>
      <c r="L347" s="33">
        <v>0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5">
        <v>0</v>
      </c>
      <c r="S347" s="33">
        <v>0</v>
      </c>
      <c r="T347" s="7">
        <v>0</v>
      </c>
      <c r="U347" s="8">
        <v>0</v>
      </c>
      <c r="V347" s="6">
        <v>0</v>
      </c>
      <c r="W347" s="7">
        <v>0</v>
      </c>
      <c r="X347" s="8">
        <v>0</v>
      </c>
      <c r="Y347" s="6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8">
        <v>0</v>
      </c>
      <c r="AF347" s="6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8">
        <v>0</v>
      </c>
      <c r="AM347" s="6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8">
        <v>0</v>
      </c>
      <c r="AT347" s="6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8">
        <v>0</v>
      </c>
    </row>
    <row r="348" spans="1:52" s="18" customFormat="1" x14ac:dyDescent="0.25">
      <c r="A348" s="97"/>
      <c r="B348" s="18" t="s">
        <v>350</v>
      </c>
      <c r="D348" s="18" t="s">
        <v>429</v>
      </c>
      <c r="E348" s="6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8">
        <v>0</v>
      </c>
      <c r="L348" s="33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5">
        <v>0</v>
      </c>
      <c r="S348" s="33">
        <v>0</v>
      </c>
      <c r="T348" s="7">
        <v>0</v>
      </c>
      <c r="U348" s="8">
        <v>0</v>
      </c>
      <c r="V348" s="6">
        <v>0.23779999999999996</v>
      </c>
      <c r="W348" s="7">
        <v>0.20499999999999999</v>
      </c>
      <c r="X348" s="8">
        <v>7.6028891509433948E-3</v>
      </c>
      <c r="Y348" s="6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8">
        <v>0</v>
      </c>
      <c r="AF348" s="6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8">
        <v>0</v>
      </c>
      <c r="AM348" s="6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8">
        <v>0</v>
      </c>
      <c r="AT348" s="6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8">
        <v>0</v>
      </c>
    </row>
    <row r="349" spans="1:52" s="18" customFormat="1" x14ac:dyDescent="0.25">
      <c r="A349" s="97"/>
      <c r="B349" s="18" t="s">
        <v>351</v>
      </c>
      <c r="E349" s="6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8">
        <v>0</v>
      </c>
      <c r="L349" s="33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5">
        <v>0</v>
      </c>
      <c r="S349" s="33">
        <v>0</v>
      </c>
      <c r="T349" s="7">
        <v>0</v>
      </c>
      <c r="U349" s="8">
        <v>0</v>
      </c>
      <c r="V349" s="6">
        <v>0</v>
      </c>
      <c r="W349" s="7">
        <v>0</v>
      </c>
      <c r="X349" s="8">
        <v>0</v>
      </c>
      <c r="Y349" s="6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8">
        <v>0</v>
      </c>
      <c r="AF349" s="6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8">
        <v>0</v>
      </c>
      <c r="AM349" s="6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8">
        <v>0</v>
      </c>
      <c r="AT349" s="6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8">
        <v>0</v>
      </c>
    </row>
    <row r="350" spans="1:52" s="18" customFormat="1" x14ac:dyDescent="0.25">
      <c r="A350" s="97"/>
      <c r="B350" s="18" t="s">
        <v>352</v>
      </c>
      <c r="E350" s="6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8">
        <v>0</v>
      </c>
      <c r="L350" s="33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5">
        <v>0</v>
      </c>
      <c r="S350" s="33">
        <v>0</v>
      </c>
      <c r="T350" s="7">
        <v>0</v>
      </c>
      <c r="U350" s="8">
        <v>0</v>
      </c>
      <c r="V350" s="6">
        <v>0</v>
      </c>
      <c r="W350" s="7">
        <v>0</v>
      </c>
      <c r="X350" s="8">
        <v>0</v>
      </c>
      <c r="Y350" s="6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8">
        <v>0</v>
      </c>
      <c r="AF350" s="6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8">
        <v>0</v>
      </c>
      <c r="AM350" s="6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8">
        <v>0</v>
      </c>
      <c r="AT350" s="6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8">
        <v>0</v>
      </c>
    </row>
    <row r="351" spans="1:52" s="18" customFormat="1" x14ac:dyDescent="0.25">
      <c r="A351" s="97"/>
      <c r="B351" s="18" t="s">
        <v>353</v>
      </c>
      <c r="E351" s="6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8">
        <v>0</v>
      </c>
      <c r="L351" s="33">
        <v>0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5">
        <v>0</v>
      </c>
      <c r="S351" s="33">
        <v>0</v>
      </c>
      <c r="T351" s="7">
        <v>0</v>
      </c>
      <c r="U351" s="8">
        <v>0</v>
      </c>
      <c r="V351" s="6">
        <v>0</v>
      </c>
      <c r="W351" s="7">
        <v>0</v>
      </c>
      <c r="X351" s="8">
        <v>0</v>
      </c>
      <c r="Y351" s="6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8">
        <v>0</v>
      </c>
      <c r="AF351" s="6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8">
        <v>0</v>
      </c>
      <c r="AM351" s="6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8">
        <v>0</v>
      </c>
      <c r="AT351" s="6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8">
        <v>0</v>
      </c>
    </row>
    <row r="352" spans="1:52" s="18" customFormat="1" x14ac:dyDescent="0.25">
      <c r="A352" s="97"/>
      <c r="B352" s="18" t="s">
        <v>354</v>
      </c>
      <c r="E352" s="6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8">
        <v>0</v>
      </c>
      <c r="L352" s="33">
        <v>0</v>
      </c>
      <c r="M352" s="34">
        <v>0</v>
      </c>
      <c r="N352" s="34">
        <v>0</v>
      </c>
      <c r="O352" s="34">
        <v>0</v>
      </c>
      <c r="P352" s="34">
        <v>0</v>
      </c>
      <c r="Q352" s="34">
        <v>0</v>
      </c>
      <c r="R352" s="35">
        <v>0</v>
      </c>
      <c r="S352" s="33">
        <v>0</v>
      </c>
      <c r="T352" s="7">
        <v>0</v>
      </c>
      <c r="U352" s="8">
        <v>0</v>
      </c>
      <c r="V352" s="6">
        <v>0</v>
      </c>
      <c r="W352" s="7">
        <v>0</v>
      </c>
      <c r="X352" s="8">
        <v>0</v>
      </c>
      <c r="Y352" s="6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8">
        <v>0</v>
      </c>
      <c r="AF352" s="6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8">
        <v>0</v>
      </c>
      <c r="AM352" s="6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8">
        <v>0</v>
      </c>
      <c r="AT352" s="6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8">
        <v>0</v>
      </c>
    </row>
    <row r="353" spans="1:52" s="18" customFormat="1" x14ac:dyDescent="0.25">
      <c r="A353" s="97"/>
      <c r="B353" s="18" t="s">
        <v>355</v>
      </c>
      <c r="E353" s="6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8">
        <v>0</v>
      </c>
      <c r="L353" s="33">
        <v>0</v>
      </c>
      <c r="M353" s="34">
        <v>0</v>
      </c>
      <c r="N353" s="34">
        <v>0</v>
      </c>
      <c r="O353" s="34">
        <v>0</v>
      </c>
      <c r="P353" s="34">
        <v>0</v>
      </c>
      <c r="Q353" s="34">
        <v>0</v>
      </c>
      <c r="R353" s="35">
        <v>0</v>
      </c>
      <c r="S353" s="33">
        <v>0</v>
      </c>
      <c r="T353" s="7">
        <v>0</v>
      </c>
      <c r="U353" s="8">
        <v>0</v>
      </c>
      <c r="V353" s="6">
        <v>0</v>
      </c>
      <c r="W353" s="7">
        <v>0</v>
      </c>
      <c r="X353" s="8">
        <v>0</v>
      </c>
      <c r="Y353" s="6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8">
        <v>0</v>
      </c>
      <c r="AF353" s="6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8">
        <v>0</v>
      </c>
      <c r="AM353" s="6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8">
        <v>0</v>
      </c>
      <c r="AT353" s="6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8">
        <v>0</v>
      </c>
    </row>
    <row r="354" spans="1:52" s="18" customFormat="1" x14ac:dyDescent="0.25">
      <c r="A354" s="97"/>
      <c r="B354" s="18" t="s">
        <v>356</v>
      </c>
      <c r="E354" s="6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8">
        <v>0</v>
      </c>
      <c r="L354" s="33">
        <v>0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5">
        <v>0</v>
      </c>
      <c r="S354" s="33">
        <v>0</v>
      </c>
      <c r="T354" s="7">
        <v>0</v>
      </c>
      <c r="U354" s="8">
        <v>0</v>
      </c>
      <c r="V354" s="6">
        <v>0</v>
      </c>
      <c r="W354" s="7">
        <v>0</v>
      </c>
      <c r="X354" s="8">
        <v>0</v>
      </c>
      <c r="Y354" s="6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8">
        <v>0</v>
      </c>
      <c r="AF354" s="6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8">
        <v>0</v>
      </c>
      <c r="AM354" s="6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8">
        <v>0</v>
      </c>
      <c r="AT354" s="6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8">
        <v>0</v>
      </c>
    </row>
    <row r="355" spans="1:52" s="18" customFormat="1" x14ac:dyDescent="0.25">
      <c r="A355" s="97"/>
      <c r="B355" s="18" t="s">
        <v>357</v>
      </c>
      <c r="D355" s="18" t="s">
        <v>429</v>
      </c>
      <c r="E355" s="6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8">
        <v>0</v>
      </c>
      <c r="L355" s="33">
        <v>0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5">
        <v>0</v>
      </c>
      <c r="S355" s="33">
        <v>0</v>
      </c>
      <c r="T355" s="7">
        <v>0</v>
      </c>
      <c r="U355" s="8">
        <v>0</v>
      </c>
      <c r="V355" s="6">
        <v>0.3411764705882353</v>
      </c>
      <c r="W355" s="7">
        <v>0.29411764705882354</v>
      </c>
      <c r="X355" s="8">
        <v>1.0908018867924528E-2</v>
      </c>
      <c r="Y355" s="6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8">
        <v>0</v>
      </c>
      <c r="AF355" s="6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8">
        <v>0</v>
      </c>
      <c r="AM355" s="6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8">
        <v>0</v>
      </c>
      <c r="AT355" s="6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8">
        <v>0</v>
      </c>
    </row>
    <row r="356" spans="1:52" s="18" customFormat="1" x14ac:dyDescent="0.25">
      <c r="A356" s="97"/>
      <c r="B356" s="18" t="s">
        <v>358</v>
      </c>
      <c r="E356" s="6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8">
        <v>0</v>
      </c>
      <c r="L356" s="33">
        <v>0</v>
      </c>
      <c r="M356" s="34">
        <v>0</v>
      </c>
      <c r="N356" s="34">
        <v>0</v>
      </c>
      <c r="O356" s="34">
        <v>0</v>
      </c>
      <c r="P356" s="34">
        <v>0</v>
      </c>
      <c r="Q356" s="34">
        <v>0</v>
      </c>
      <c r="R356" s="35">
        <v>0</v>
      </c>
      <c r="S356" s="33">
        <v>0</v>
      </c>
      <c r="T356" s="7">
        <v>0</v>
      </c>
      <c r="U356" s="8">
        <v>0</v>
      </c>
      <c r="V356" s="6">
        <v>0</v>
      </c>
      <c r="W356" s="7">
        <v>0</v>
      </c>
      <c r="X356" s="8">
        <v>0</v>
      </c>
      <c r="Y356" s="6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8">
        <v>0</v>
      </c>
      <c r="AF356" s="6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8">
        <v>0</v>
      </c>
      <c r="AM356" s="6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8">
        <v>0</v>
      </c>
      <c r="AT356" s="6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8">
        <v>0</v>
      </c>
    </row>
    <row r="357" spans="1:52" s="18" customFormat="1" x14ac:dyDescent="0.25">
      <c r="A357" s="97"/>
      <c r="B357" s="18" t="s">
        <v>359</v>
      </c>
      <c r="E357" s="6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8">
        <v>0</v>
      </c>
      <c r="L357" s="33">
        <v>0</v>
      </c>
      <c r="M357" s="34">
        <v>0</v>
      </c>
      <c r="N357" s="34">
        <v>0</v>
      </c>
      <c r="O357" s="34">
        <v>0</v>
      </c>
      <c r="P357" s="34">
        <v>0</v>
      </c>
      <c r="Q357" s="34">
        <v>0</v>
      </c>
      <c r="R357" s="35">
        <v>0</v>
      </c>
      <c r="S357" s="33">
        <v>0</v>
      </c>
      <c r="T357" s="7">
        <v>0</v>
      </c>
      <c r="U357" s="8">
        <v>0</v>
      </c>
      <c r="V357" s="6">
        <v>0</v>
      </c>
      <c r="W357" s="7">
        <v>0</v>
      </c>
      <c r="X357" s="8">
        <v>0</v>
      </c>
      <c r="Y357" s="6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8">
        <v>0</v>
      </c>
      <c r="AF357" s="6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8">
        <v>0</v>
      </c>
      <c r="AM357" s="6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8">
        <v>0</v>
      </c>
      <c r="AT357" s="6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8">
        <v>0</v>
      </c>
    </row>
    <row r="358" spans="1:52" s="18" customFormat="1" x14ac:dyDescent="0.25">
      <c r="A358" s="97"/>
      <c r="B358" s="18" t="s">
        <v>360</v>
      </c>
      <c r="D358" s="18" t="s">
        <v>429</v>
      </c>
      <c r="E358" s="6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8">
        <v>0</v>
      </c>
      <c r="L358" s="33">
        <v>0</v>
      </c>
      <c r="M358" s="34">
        <v>0</v>
      </c>
      <c r="N358" s="34">
        <v>0</v>
      </c>
      <c r="O358" s="34">
        <v>0</v>
      </c>
      <c r="P358" s="34">
        <v>0</v>
      </c>
      <c r="Q358" s="34">
        <v>0</v>
      </c>
      <c r="R358" s="35">
        <v>0</v>
      </c>
      <c r="S358" s="33">
        <v>0</v>
      </c>
      <c r="T358" s="7">
        <v>0</v>
      </c>
      <c r="U358" s="8">
        <v>0</v>
      </c>
      <c r="V358" s="6">
        <v>0.23779999999999996</v>
      </c>
      <c r="W358" s="7">
        <v>0.20499999999999999</v>
      </c>
      <c r="X358" s="8">
        <v>7.6028891509433948E-3</v>
      </c>
      <c r="Y358" s="6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8">
        <v>0</v>
      </c>
      <c r="AF358" s="6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8">
        <v>0</v>
      </c>
      <c r="AM358" s="6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8">
        <v>0</v>
      </c>
      <c r="AT358" s="6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8">
        <v>0</v>
      </c>
    </row>
    <row r="359" spans="1:52" s="18" customFormat="1" x14ac:dyDescent="0.25">
      <c r="A359" s="97"/>
      <c r="B359" s="18" t="s">
        <v>361</v>
      </c>
      <c r="D359" s="18" t="s">
        <v>429</v>
      </c>
      <c r="E359" s="6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8">
        <v>0</v>
      </c>
      <c r="L359" s="33">
        <v>0</v>
      </c>
      <c r="M359" s="34">
        <v>0</v>
      </c>
      <c r="N359" s="34">
        <v>0</v>
      </c>
      <c r="O359" s="34">
        <v>0</v>
      </c>
      <c r="P359" s="34">
        <v>0</v>
      </c>
      <c r="Q359" s="34">
        <v>0</v>
      </c>
      <c r="R359" s="35">
        <v>0</v>
      </c>
      <c r="S359" s="33">
        <v>0</v>
      </c>
      <c r="T359" s="7">
        <v>0</v>
      </c>
      <c r="U359" s="8">
        <v>0</v>
      </c>
      <c r="V359" s="6">
        <v>0.23779999999999996</v>
      </c>
      <c r="W359" s="7">
        <v>0.20499999999999999</v>
      </c>
      <c r="X359" s="8">
        <v>7.6028891509433948E-3</v>
      </c>
      <c r="Y359" s="6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8">
        <v>0</v>
      </c>
      <c r="AF359" s="6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8">
        <v>0</v>
      </c>
      <c r="AM359" s="6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8">
        <v>0</v>
      </c>
      <c r="AT359" s="6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8">
        <v>0</v>
      </c>
    </row>
    <row r="360" spans="1:52" s="18" customFormat="1" x14ac:dyDescent="0.25">
      <c r="A360" s="97"/>
      <c r="B360" s="18" t="s">
        <v>362</v>
      </c>
      <c r="E360" s="6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8">
        <v>0</v>
      </c>
      <c r="L360" s="33">
        <v>0</v>
      </c>
      <c r="M360" s="34">
        <v>0</v>
      </c>
      <c r="N360" s="34">
        <v>0</v>
      </c>
      <c r="O360" s="34">
        <v>0</v>
      </c>
      <c r="P360" s="34">
        <v>0</v>
      </c>
      <c r="Q360" s="34">
        <v>0</v>
      </c>
      <c r="R360" s="35">
        <v>0</v>
      </c>
      <c r="S360" s="33">
        <v>0</v>
      </c>
      <c r="T360" s="7">
        <v>0</v>
      </c>
      <c r="U360" s="8">
        <v>0</v>
      </c>
      <c r="V360" s="6">
        <v>0</v>
      </c>
      <c r="W360" s="7">
        <v>0</v>
      </c>
      <c r="X360" s="8">
        <v>0</v>
      </c>
      <c r="Y360" s="6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8">
        <v>0</v>
      </c>
      <c r="AF360" s="6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8">
        <v>0</v>
      </c>
      <c r="AM360" s="6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8">
        <v>0</v>
      </c>
      <c r="AT360" s="6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8">
        <v>0</v>
      </c>
    </row>
    <row r="361" spans="1:52" s="18" customFormat="1" x14ac:dyDescent="0.25">
      <c r="A361" s="97"/>
      <c r="B361" s="18" t="s">
        <v>363</v>
      </c>
      <c r="E361" s="6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8">
        <v>0</v>
      </c>
      <c r="L361" s="33">
        <v>0</v>
      </c>
      <c r="M361" s="34">
        <v>0</v>
      </c>
      <c r="N361" s="34">
        <v>0</v>
      </c>
      <c r="O361" s="34">
        <v>0</v>
      </c>
      <c r="P361" s="34">
        <v>0</v>
      </c>
      <c r="Q361" s="34">
        <v>0</v>
      </c>
      <c r="R361" s="35">
        <v>0</v>
      </c>
      <c r="S361" s="33">
        <v>0</v>
      </c>
      <c r="T361" s="7">
        <v>0</v>
      </c>
      <c r="U361" s="8">
        <v>0</v>
      </c>
      <c r="V361" s="6">
        <v>0</v>
      </c>
      <c r="W361" s="7">
        <v>0</v>
      </c>
      <c r="X361" s="8">
        <v>0</v>
      </c>
      <c r="Y361" s="6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8">
        <v>0</v>
      </c>
      <c r="AF361" s="6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8">
        <v>0</v>
      </c>
      <c r="AM361" s="6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8">
        <v>0</v>
      </c>
      <c r="AT361" s="6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8">
        <v>0</v>
      </c>
    </row>
    <row r="362" spans="1:52" s="18" customFormat="1" x14ac:dyDescent="0.25">
      <c r="A362" s="97"/>
      <c r="B362" s="18" t="s">
        <v>364</v>
      </c>
      <c r="E362" s="6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8">
        <v>0</v>
      </c>
      <c r="L362" s="33">
        <v>0</v>
      </c>
      <c r="M362" s="34">
        <v>0</v>
      </c>
      <c r="N362" s="34">
        <v>0</v>
      </c>
      <c r="O362" s="34">
        <v>0</v>
      </c>
      <c r="P362" s="34">
        <v>0</v>
      </c>
      <c r="Q362" s="34">
        <v>0</v>
      </c>
      <c r="R362" s="35">
        <v>0</v>
      </c>
      <c r="S362" s="33">
        <v>0</v>
      </c>
      <c r="T362" s="7">
        <v>0</v>
      </c>
      <c r="U362" s="8">
        <v>0</v>
      </c>
      <c r="V362" s="6">
        <v>0</v>
      </c>
      <c r="W362" s="7">
        <v>0</v>
      </c>
      <c r="X362" s="8">
        <v>0</v>
      </c>
      <c r="Y362" s="6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8">
        <v>0</v>
      </c>
      <c r="AF362" s="6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8">
        <v>0</v>
      </c>
      <c r="AM362" s="6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8">
        <v>0</v>
      </c>
      <c r="AT362" s="6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8">
        <v>0</v>
      </c>
    </row>
    <row r="363" spans="1:52" s="18" customFormat="1" x14ac:dyDescent="0.25">
      <c r="A363" s="97"/>
      <c r="B363" s="18" t="s">
        <v>365</v>
      </c>
      <c r="E363" s="6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8">
        <v>0</v>
      </c>
      <c r="L363" s="33">
        <v>0</v>
      </c>
      <c r="M363" s="34">
        <v>0</v>
      </c>
      <c r="N363" s="34">
        <v>0</v>
      </c>
      <c r="O363" s="34">
        <v>0</v>
      </c>
      <c r="P363" s="34">
        <v>0</v>
      </c>
      <c r="Q363" s="34">
        <v>0</v>
      </c>
      <c r="R363" s="35">
        <v>0</v>
      </c>
      <c r="S363" s="33">
        <v>0</v>
      </c>
      <c r="T363" s="7">
        <v>0</v>
      </c>
      <c r="U363" s="8">
        <v>0</v>
      </c>
      <c r="V363" s="6">
        <v>0</v>
      </c>
      <c r="W363" s="7">
        <v>0</v>
      </c>
      <c r="X363" s="8">
        <v>0</v>
      </c>
      <c r="Y363" s="6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8">
        <v>0</v>
      </c>
      <c r="AF363" s="6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8">
        <v>0</v>
      </c>
      <c r="AM363" s="6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8">
        <v>0</v>
      </c>
      <c r="AT363" s="6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8">
        <v>0</v>
      </c>
    </row>
    <row r="364" spans="1:52" s="18" customFormat="1" x14ac:dyDescent="0.25">
      <c r="A364" s="97"/>
      <c r="B364" s="18" t="s">
        <v>366</v>
      </c>
      <c r="E364" s="6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8">
        <v>0</v>
      </c>
      <c r="L364" s="33">
        <v>0</v>
      </c>
      <c r="M364" s="34">
        <v>0</v>
      </c>
      <c r="N364" s="34">
        <v>0</v>
      </c>
      <c r="O364" s="34">
        <v>0</v>
      </c>
      <c r="P364" s="34">
        <v>0</v>
      </c>
      <c r="Q364" s="34">
        <v>0</v>
      </c>
      <c r="R364" s="35">
        <v>0</v>
      </c>
      <c r="S364" s="33">
        <v>0</v>
      </c>
      <c r="T364" s="7">
        <v>0</v>
      </c>
      <c r="U364" s="8">
        <v>0</v>
      </c>
      <c r="V364" s="6">
        <v>0</v>
      </c>
      <c r="W364" s="7">
        <v>0</v>
      </c>
      <c r="X364" s="8">
        <v>0</v>
      </c>
      <c r="Y364" s="6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8">
        <v>0</v>
      </c>
      <c r="AF364" s="6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8">
        <v>0</v>
      </c>
      <c r="AM364" s="6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8">
        <v>0</v>
      </c>
      <c r="AT364" s="6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8">
        <v>0</v>
      </c>
    </row>
    <row r="365" spans="1:52" s="18" customFormat="1" x14ac:dyDescent="0.25">
      <c r="A365" s="97"/>
      <c r="B365" s="105" t="s">
        <v>512</v>
      </c>
      <c r="D365" s="18" t="s">
        <v>429</v>
      </c>
      <c r="E365" s="6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8">
        <v>0</v>
      </c>
      <c r="L365" s="33">
        <v>0</v>
      </c>
      <c r="M365" s="34">
        <v>0</v>
      </c>
      <c r="N365" s="34">
        <v>0</v>
      </c>
      <c r="O365" s="34">
        <v>0</v>
      </c>
      <c r="P365" s="34">
        <v>0</v>
      </c>
      <c r="Q365" s="34">
        <v>0</v>
      </c>
      <c r="R365" s="35">
        <v>0</v>
      </c>
      <c r="S365" s="33">
        <v>0</v>
      </c>
      <c r="T365" s="7">
        <v>0</v>
      </c>
      <c r="U365" s="8">
        <v>0</v>
      </c>
      <c r="V365" s="6">
        <v>0.3411764705882353</v>
      </c>
      <c r="W365" s="7">
        <v>0.29411764705882354</v>
      </c>
      <c r="X365" s="8">
        <v>1.0908018867924528E-2</v>
      </c>
      <c r="Y365" s="6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8">
        <v>0</v>
      </c>
      <c r="AF365" s="6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8">
        <v>0</v>
      </c>
      <c r="AM365" s="6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8">
        <v>0</v>
      </c>
      <c r="AT365" s="6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8">
        <v>0</v>
      </c>
    </row>
    <row r="366" spans="1:52" s="18" customFormat="1" x14ac:dyDescent="0.25">
      <c r="A366" s="97"/>
      <c r="B366" s="105" t="s">
        <v>513</v>
      </c>
      <c r="D366" s="18" t="s">
        <v>429</v>
      </c>
      <c r="E366" s="6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8">
        <v>0</v>
      </c>
      <c r="L366" s="33">
        <v>0</v>
      </c>
      <c r="M366" s="34">
        <v>0</v>
      </c>
      <c r="N366" s="34">
        <v>0</v>
      </c>
      <c r="O366" s="34">
        <v>0</v>
      </c>
      <c r="P366" s="34">
        <v>0</v>
      </c>
      <c r="Q366" s="34">
        <v>0</v>
      </c>
      <c r="R366" s="35">
        <v>0</v>
      </c>
      <c r="S366" s="33">
        <v>0</v>
      </c>
      <c r="T366" s="7">
        <v>0</v>
      </c>
      <c r="U366" s="8">
        <v>0</v>
      </c>
      <c r="V366" s="6">
        <v>0.3411764705882353</v>
      </c>
      <c r="W366" s="7">
        <v>0.29411764705882354</v>
      </c>
      <c r="X366" s="8">
        <v>1.0908018867924528E-2</v>
      </c>
      <c r="Y366" s="6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8">
        <v>0</v>
      </c>
      <c r="AF366" s="6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8">
        <v>0</v>
      </c>
      <c r="AM366" s="6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8">
        <v>0</v>
      </c>
      <c r="AT366" s="6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8">
        <v>0</v>
      </c>
    </row>
    <row r="367" spans="1:52" s="18" customFormat="1" x14ac:dyDescent="0.25">
      <c r="A367" s="97"/>
      <c r="B367" s="105" t="s">
        <v>514</v>
      </c>
      <c r="D367" s="18" t="s">
        <v>429</v>
      </c>
      <c r="E367" s="6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8">
        <v>0</v>
      </c>
      <c r="L367" s="33">
        <v>0</v>
      </c>
      <c r="M367" s="34">
        <v>0</v>
      </c>
      <c r="N367" s="34">
        <v>0</v>
      </c>
      <c r="O367" s="34">
        <v>0</v>
      </c>
      <c r="P367" s="34">
        <v>0</v>
      </c>
      <c r="Q367" s="34">
        <v>0</v>
      </c>
      <c r="R367" s="35">
        <v>0</v>
      </c>
      <c r="S367" s="33">
        <v>0</v>
      </c>
      <c r="T367" s="7">
        <v>0</v>
      </c>
      <c r="U367" s="8">
        <v>0</v>
      </c>
      <c r="V367" s="6">
        <v>0.3411764705882353</v>
      </c>
      <c r="W367" s="7">
        <v>0.29411764705882354</v>
      </c>
      <c r="X367" s="8">
        <v>1.0908018867924528E-2</v>
      </c>
      <c r="Y367" s="6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8">
        <v>0</v>
      </c>
      <c r="AF367" s="6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8">
        <v>0</v>
      </c>
      <c r="AM367" s="6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8">
        <v>0</v>
      </c>
      <c r="AT367" s="6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8">
        <v>0</v>
      </c>
    </row>
    <row r="368" spans="1:52" s="18" customFormat="1" x14ac:dyDescent="0.25">
      <c r="A368" s="97"/>
      <c r="B368" s="105" t="s">
        <v>515</v>
      </c>
      <c r="D368" s="48" t="s">
        <v>429</v>
      </c>
      <c r="E368" s="6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8">
        <v>0</v>
      </c>
      <c r="L368" s="33">
        <v>0</v>
      </c>
      <c r="M368" s="34">
        <v>0</v>
      </c>
      <c r="N368" s="34">
        <v>0</v>
      </c>
      <c r="O368" s="34">
        <v>0</v>
      </c>
      <c r="P368" s="34">
        <v>0</v>
      </c>
      <c r="Q368" s="34">
        <v>0</v>
      </c>
      <c r="R368" s="35">
        <v>0</v>
      </c>
      <c r="S368" s="33">
        <v>0</v>
      </c>
      <c r="T368" s="7">
        <v>0</v>
      </c>
      <c r="U368" s="8">
        <v>0</v>
      </c>
      <c r="V368" s="6">
        <v>0.3411764705882353</v>
      </c>
      <c r="W368" s="7">
        <v>0.29411764705882354</v>
      </c>
      <c r="X368" s="8">
        <v>1.0908018867924528E-2</v>
      </c>
      <c r="Y368" s="6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8">
        <v>0</v>
      </c>
      <c r="AF368" s="6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8">
        <v>0</v>
      </c>
      <c r="AM368" s="6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8">
        <v>0</v>
      </c>
      <c r="AT368" s="6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8">
        <v>0</v>
      </c>
    </row>
    <row r="369" spans="1:52" s="18" customFormat="1" x14ac:dyDescent="0.25">
      <c r="A369" s="97"/>
      <c r="B369" s="18" t="s">
        <v>367</v>
      </c>
      <c r="E369" s="6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8">
        <v>0</v>
      </c>
      <c r="L369" s="33">
        <v>0</v>
      </c>
      <c r="M369" s="34">
        <v>0</v>
      </c>
      <c r="N369" s="34">
        <v>0</v>
      </c>
      <c r="O369" s="34">
        <v>0</v>
      </c>
      <c r="P369" s="34">
        <v>0</v>
      </c>
      <c r="Q369" s="34">
        <v>0</v>
      </c>
      <c r="R369" s="35">
        <v>0</v>
      </c>
      <c r="S369" s="33">
        <v>0</v>
      </c>
      <c r="T369" s="7">
        <v>0</v>
      </c>
      <c r="U369" s="8">
        <v>0</v>
      </c>
      <c r="V369" s="6">
        <v>0</v>
      </c>
      <c r="W369" s="7">
        <v>0</v>
      </c>
      <c r="X369" s="8">
        <v>0</v>
      </c>
      <c r="Y369" s="6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8">
        <v>0</v>
      </c>
      <c r="AF369" s="6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8">
        <v>0</v>
      </c>
      <c r="AM369" s="6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8">
        <v>0</v>
      </c>
      <c r="AT369" s="6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8">
        <v>0</v>
      </c>
    </row>
    <row r="370" spans="1:52" s="18" customFormat="1" x14ac:dyDescent="0.25">
      <c r="A370" s="97"/>
      <c r="B370" s="18" t="s">
        <v>368</v>
      </c>
      <c r="E370" s="6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8">
        <v>0</v>
      </c>
      <c r="L370" s="33">
        <v>0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5">
        <v>0</v>
      </c>
      <c r="S370" s="33">
        <v>0</v>
      </c>
      <c r="T370" s="7">
        <v>0</v>
      </c>
      <c r="U370" s="8">
        <v>0</v>
      </c>
      <c r="V370" s="6">
        <v>0</v>
      </c>
      <c r="W370" s="7">
        <v>0</v>
      </c>
      <c r="X370" s="8">
        <v>0</v>
      </c>
      <c r="Y370" s="6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8">
        <v>0</v>
      </c>
      <c r="AF370" s="6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8">
        <v>0</v>
      </c>
      <c r="AM370" s="6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8">
        <v>0</v>
      </c>
      <c r="AT370" s="6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8">
        <v>0</v>
      </c>
    </row>
    <row r="371" spans="1:52" s="18" customFormat="1" x14ac:dyDescent="0.25">
      <c r="A371" s="97"/>
      <c r="B371" s="18" t="s">
        <v>369</v>
      </c>
      <c r="E371" s="6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8">
        <v>0</v>
      </c>
      <c r="L371" s="33">
        <v>0</v>
      </c>
      <c r="M371" s="34">
        <v>0</v>
      </c>
      <c r="N371" s="34">
        <v>0</v>
      </c>
      <c r="O371" s="34">
        <v>0</v>
      </c>
      <c r="P371" s="34">
        <v>0</v>
      </c>
      <c r="Q371" s="34">
        <v>0</v>
      </c>
      <c r="R371" s="35">
        <v>0</v>
      </c>
      <c r="S371" s="33">
        <v>0</v>
      </c>
      <c r="T371" s="7">
        <v>0</v>
      </c>
      <c r="U371" s="8">
        <v>0</v>
      </c>
      <c r="V371" s="6">
        <v>0</v>
      </c>
      <c r="W371" s="7">
        <v>0</v>
      </c>
      <c r="X371" s="8">
        <v>0</v>
      </c>
      <c r="Y371" s="6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8">
        <v>0</v>
      </c>
      <c r="AF371" s="6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8">
        <v>0</v>
      </c>
      <c r="AM371" s="6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8">
        <v>0</v>
      </c>
      <c r="AT371" s="6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8">
        <v>0</v>
      </c>
    </row>
    <row r="372" spans="1:52" s="18" customFormat="1" x14ac:dyDescent="0.25">
      <c r="A372" s="97"/>
      <c r="B372" s="18" t="s">
        <v>370</v>
      </c>
      <c r="E372" s="6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8">
        <v>0</v>
      </c>
      <c r="L372" s="33">
        <v>0</v>
      </c>
      <c r="M372" s="34">
        <v>0</v>
      </c>
      <c r="N372" s="34">
        <v>0</v>
      </c>
      <c r="O372" s="34">
        <v>0</v>
      </c>
      <c r="P372" s="34">
        <v>0</v>
      </c>
      <c r="Q372" s="34">
        <v>0</v>
      </c>
      <c r="R372" s="35">
        <v>0</v>
      </c>
      <c r="S372" s="33">
        <v>0</v>
      </c>
      <c r="T372" s="7">
        <v>0</v>
      </c>
      <c r="U372" s="8">
        <v>0</v>
      </c>
      <c r="V372" s="6">
        <v>0</v>
      </c>
      <c r="W372" s="7">
        <v>0</v>
      </c>
      <c r="X372" s="8">
        <v>0</v>
      </c>
      <c r="Y372" s="6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8">
        <v>0</v>
      </c>
      <c r="AF372" s="6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8">
        <v>0</v>
      </c>
      <c r="AM372" s="6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8">
        <v>0</v>
      </c>
      <c r="AT372" s="6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8">
        <v>0</v>
      </c>
    </row>
    <row r="373" spans="1:52" s="18" customFormat="1" x14ac:dyDescent="0.25">
      <c r="A373" s="97"/>
      <c r="B373" s="18" t="s">
        <v>371</v>
      </c>
      <c r="E373" s="6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8">
        <v>0</v>
      </c>
      <c r="L373" s="33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5">
        <v>0</v>
      </c>
      <c r="S373" s="33">
        <v>0</v>
      </c>
      <c r="T373" s="7">
        <v>0</v>
      </c>
      <c r="U373" s="8">
        <v>0</v>
      </c>
      <c r="V373" s="6">
        <v>0</v>
      </c>
      <c r="W373" s="7">
        <v>0</v>
      </c>
      <c r="X373" s="8">
        <v>0</v>
      </c>
      <c r="Y373" s="6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8">
        <v>0</v>
      </c>
      <c r="AF373" s="6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8">
        <v>0</v>
      </c>
      <c r="AM373" s="6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8">
        <v>0</v>
      </c>
      <c r="AT373" s="6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8">
        <v>0</v>
      </c>
    </row>
    <row r="374" spans="1:52" s="18" customFormat="1" x14ac:dyDescent="0.25">
      <c r="A374" s="97"/>
      <c r="B374" s="18" t="s">
        <v>372</v>
      </c>
      <c r="E374" s="6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8">
        <v>0</v>
      </c>
      <c r="L374" s="33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5">
        <v>0</v>
      </c>
      <c r="S374" s="33">
        <v>0</v>
      </c>
      <c r="T374" s="7">
        <v>0</v>
      </c>
      <c r="U374" s="8">
        <v>0</v>
      </c>
      <c r="V374" s="6">
        <v>0</v>
      </c>
      <c r="W374" s="7">
        <v>0</v>
      </c>
      <c r="X374" s="8">
        <v>0</v>
      </c>
      <c r="Y374" s="6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8">
        <v>0</v>
      </c>
      <c r="AF374" s="6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8">
        <v>0</v>
      </c>
      <c r="AM374" s="6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8">
        <v>0</v>
      </c>
      <c r="AT374" s="6">
        <v>0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8">
        <v>0</v>
      </c>
    </row>
    <row r="375" spans="1:52" s="18" customFormat="1" x14ac:dyDescent="0.25">
      <c r="A375" s="97"/>
      <c r="B375" s="18" t="s">
        <v>373</v>
      </c>
      <c r="E375" s="6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8">
        <v>0</v>
      </c>
      <c r="L375" s="33">
        <v>0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5">
        <v>0</v>
      </c>
      <c r="S375" s="33">
        <v>0</v>
      </c>
      <c r="T375" s="7">
        <v>0</v>
      </c>
      <c r="U375" s="8">
        <v>0</v>
      </c>
      <c r="V375" s="6">
        <v>0</v>
      </c>
      <c r="W375" s="7">
        <v>0</v>
      </c>
      <c r="X375" s="8">
        <v>0</v>
      </c>
      <c r="Y375" s="6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8">
        <v>0</v>
      </c>
      <c r="AF375" s="6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8">
        <v>0</v>
      </c>
      <c r="AM375" s="6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8">
        <v>0</v>
      </c>
      <c r="AT375" s="6">
        <v>0</v>
      </c>
      <c r="AU375" s="7">
        <v>0</v>
      </c>
      <c r="AV375" s="7">
        <v>0</v>
      </c>
      <c r="AW375" s="7">
        <v>0</v>
      </c>
      <c r="AX375" s="7">
        <v>0</v>
      </c>
      <c r="AY375" s="7">
        <v>0</v>
      </c>
      <c r="AZ375" s="8">
        <v>0</v>
      </c>
    </row>
    <row r="376" spans="1:52" s="18" customFormat="1" x14ac:dyDescent="0.25">
      <c r="A376" s="97"/>
      <c r="B376" s="18" t="s">
        <v>374</v>
      </c>
      <c r="E376" s="6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8">
        <v>0</v>
      </c>
      <c r="L376" s="33">
        <v>0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5">
        <v>0</v>
      </c>
      <c r="S376" s="33">
        <v>0</v>
      </c>
      <c r="T376" s="7">
        <v>0</v>
      </c>
      <c r="U376" s="8">
        <v>0</v>
      </c>
      <c r="V376" s="6">
        <v>0</v>
      </c>
      <c r="W376" s="7">
        <v>0</v>
      </c>
      <c r="X376" s="8">
        <v>0</v>
      </c>
      <c r="Y376" s="6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8">
        <v>0</v>
      </c>
      <c r="AF376" s="6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8">
        <v>0</v>
      </c>
      <c r="AM376" s="6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8">
        <v>0</v>
      </c>
      <c r="AT376" s="6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8">
        <v>0</v>
      </c>
    </row>
    <row r="377" spans="1:52" s="18" customFormat="1" x14ac:dyDescent="0.25">
      <c r="A377" s="97"/>
      <c r="B377" s="18" t="s">
        <v>375</v>
      </c>
      <c r="E377" s="6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8">
        <v>0</v>
      </c>
      <c r="L377" s="33">
        <v>0</v>
      </c>
      <c r="M377" s="34">
        <v>0</v>
      </c>
      <c r="N377" s="34">
        <v>0</v>
      </c>
      <c r="O377" s="34">
        <v>0</v>
      </c>
      <c r="P377" s="34">
        <v>0</v>
      </c>
      <c r="Q377" s="34">
        <v>0</v>
      </c>
      <c r="R377" s="35">
        <v>0</v>
      </c>
      <c r="S377" s="33">
        <v>0</v>
      </c>
      <c r="T377" s="7">
        <v>0</v>
      </c>
      <c r="U377" s="8">
        <v>0</v>
      </c>
      <c r="V377" s="6">
        <v>0</v>
      </c>
      <c r="W377" s="7">
        <v>0</v>
      </c>
      <c r="X377" s="8">
        <v>0</v>
      </c>
      <c r="Y377" s="6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8">
        <v>0</v>
      </c>
      <c r="AF377" s="6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8">
        <v>0</v>
      </c>
      <c r="AM377" s="6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8">
        <v>0</v>
      </c>
      <c r="AT377" s="6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8">
        <v>0</v>
      </c>
    </row>
    <row r="378" spans="1:52" s="18" customFormat="1" x14ac:dyDescent="0.25">
      <c r="A378" s="97"/>
      <c r="B378" s="18" t="s">
        <v>376</v>
      </c>
      <c r="E378" s="6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8">
        <v>0</v>
      </c>
      <c r="L378" s="33">
        <v>0</v>
      </c>
      <c r="M378" s="34">
        <v>0</v>
      </c>
      <c r="N378" s="34">
        <v>0</v>
      </c>
      <c r="O378" s="34">
        <v>0</v>
      </c>
      <c r="P378" s="34">
        <v>0</v>
      </c>
      <c r="Q378" s="34">
        <v>0</v>
      </c>
      <c r="R378" s="35">
        <v>0</v>
      </c>
      <c r="S378" s="33">
        <v>0</v>
      </c>
      <c r="T378" s="7">
        <v>0</v>
      </c>
      <c r="U378" s="8">
        <v>0</v>
      </c>
      <c r="V378" s="6">
        <v>0</v>
      </c>
      <c r="W378" s="7">
        <v>0</v>
      </c>
      <c r="X378" s="8">
        <v>0</v>
      </c>
      <c r="Y378" s="6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8">
        <v>0</v>
      </c>
      <c r="AF378" s="6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8">
        <v>0</v>
      </c>
      <c r="AM378" s="6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8">
        <v>0</v>
      </c>
      <c r="AT378" s="6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8">
        <v>0</v>
      </c>
    </row>
    <row r="379" spans="1:52" s="18" customFormat="1" x14ac:dyDescent="0.25">
      <c r="A379" s="97"/>
      <c r="B379" s="18" t="s">
        <v>377</v>
      </c>
      <c r="D379" s="18" t="s">
        <v>429</v>
      </c>
      <c r="E379" s="6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8">
        <v>0</v>
      </c>
      <c r="L379" s="33">
        <v>0</v>
      </c>
      <c r="M379" s="34">
        <v>0</v>
      </c>
      <c r="N379" s="34">
        <v>0</v>
      </c>
      <c r="O379" s="34">
        <v>0</v>
      </c>
      <c r="P379" s="34">
        <v>0</v>
      </c>
      <c r="Q379" s="34">
        <v>0</v>
      </c>
      <c r="R379" s="35">
        <v>0</v>
      </c>
      <c r="S379" s="33">
        <v>0</v>
      </c>
      <c r="T379" s="7">
        <v>0</v>
      </c>
      <c r="U379" s="8">
        <v>0</v>
      </c>
      <c r="V379" s="6">
        <v>0.3411764705882353</v>
      </c>
      <c r="W379" s="7">
        <v>0.29411764705882354</v>
      </c>
      <c r="X379" s="8">
        <v>1.0908018867924528E-2</v>
      </c>
      <c r="Y379" s="6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8">
        <v>0</v>
      </c>
      <c r="AF379" s="6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8">
        <v>0</v>
      </c>
      <c r="AM379" s="6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8">
        <v>0</v>
      </c>
      <c r="AT379" s="6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8">
        <v>0</v>
      </c>
    </row>
    <row r="380" spans="1:52" s="18" customFormat="1" x14ac:dyDescent="0.25">
      <c r="A380" s="97"/>
      <c r="B380" s="18" t="s">
        <v>378</v>
      </c>
      <c r="D380" s="18" t="s">
        <v>429</v>
      </c>
      <c r="E380" s="6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8">
        <v>0</v>
      </c>
      <c r="L380" s="33">
        <v>0</v>
      </c>
      <c r="M380" s="34">
        <v>0</v>
      </c>
      <c r="N380" s="34">
        <v>0</v>
      </c>
      <c r="O380" s="34">
        <v>0</v>
      </c>
      <c r="P380" s="34">
        <v>0</v>
      </c>
      <c r="Q380" s="34">
        <v>0</v>
      </c>
      <c r="R380" s="35">
        <v>0</v>
      </c>
      <c r="S380" s="33">
        <v>0</v>
      </c>
      <c r="T380" s="7">
        <v>0</v>
      </c>
      <c r="U380" s="8">
        <v>0</v>
      </c>
      <c r="V380" s="6">
        <v>0.3411764705882353</v>
      </c>
      <c r="W380" s="7">
        <v>0.29411764705882354</v>
      </c>
      <c r="X380" s="8">
        <v>1.0908018867924528E-2</v>
      </c>
      <c r="Y380" s="6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8">
        <v>0</v>
      </c>
      <c r="AF380" s="6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8">
        <v>0</v>
      </c>
      <c r="AM380" s="6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8">
        <v>0</v>
      </c>
      <c r="AT380" s="6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8">
        <v>0</v>
      </c>
    </row>
    <row r="381" spans="1:52" s="18" customFormat="1" x14ac:dyDescent="0.25">
      <c r="A381" s="97"/>
      <c r="B381" s="18" t="s">
        <v>379</v>
      </c>
      <c r="D381" s="18" t="s">
        <v>429</v>
      </c>
      <c r="E381" s="6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8">
        <v>0</v>
      </c>
      <c r="L381" s="33">
        <v>0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5">
        <v>0</v>
      </c>
      <c r="S381" s="33">
        <v>0</v>
      </c>
      <c r="T381" s="7">
        <v>0</v>
      </c>
      <c r="U381" s="8">
        <v>0</v>
      </c>
      <c r="V381" s="6">
        <v>0.3411764705882353</v>
      </c>
      <c r="W381" s="7">
        <v>0.29411764705882354</v>
      </c>
      <c r="X381" s="8">
        <v>1.0908018867924528E-2</v>
      </c>
      <c r="Y381" s="6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8">
        <v>0</v>
      </c>
      <c r="AF381" s="6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8">
        <v>0</v>
      </c>
      <c r="AM381" s="6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8">
        <v>0</v>
      </c>
      <c r="AT381" s="6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8">
        <v>0</v>
      </c>
    </row>
    <row r="382" spans="1:52" s="18" customFormat="1" x14ac:dyDescent="0.25">
      <c r="A382" s="97"/>
      <c r="B382" s="18" t="s">
        <v>380</v>
      </c>
      <c r="D382" s="48" t="s">
        <v>429</v>
      </c>
      <c r="E382" s="6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8">
        <v>0</v>
      </c>
      <c r="L382" s="33">
        <v>0</v>
      </c>
      <c r="M382" s="34">
        <v>0</v>
      </c>
      <c r="N382" s="34">
        <v>0</v>
      </c>
      <c r="O382" s="34">
        <v>0</v>
      </c>
      <c r="P382" s="34">
        <v>0</v>
      </c>
      <c r="Q382" s="34">
        <v>0</v>
      </c>
      <c r="R382" s="35">
        <v>0</v>
      </c>
      <c r="S382" s="33">
        <v>0</v>
      </c>
      <c r="T382" s="7">
        <v>0</v>
      </c>
      <c r="U382" s="8">
        <v>0</v>
      </c>
      <c r="V382" s="6">
        <v>0.3411764705882353</v>
      </c>
      <c r="W382" s="7">
        <v>0.29411764705882354</v>
      </c>
      <c r="X382" s="8">
        <v>1.0908018867924528E-2</v>
      </c>
      <c r="Y382" s="6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8">
        <v>0</v>
      </c>
      <c r="AF382" s="6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8">
        <v>0</v>
      </c>
      <c r="AM382" s="6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8">
        <v>0</v>
      </c>
      <c r="AT382" s="6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8">
        <v>0</v>
      </c>
    </row>
    <row r="383" spans="1:52" s="18" customFormat="1" x14ac:dyDescent="0.25">
      <c r="A383" s="97"/>
      <c r="B383" s="18" t="s">
        <v>381</v>
      </c>
      <c r="E383" s="6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8">
        <v>0</v>
      </c>
      <c r="L383" s="33">
        <v>0</v>
      </c>
      <c r="M383" s="34">
        <v>0</v>
      </c>
      <c r="N383" s="34">
        <v>0</v>
      </c>
      <c r="O383" s="34">
        <v>0</v>
      </c>
      <c r="P383" s="34">
        <v>0</v>
      </c>
      <c r="Q383" s="34">
        <v>0</v>
      </c>
      <c r="R383" s="35">
        <v>0</v>
      </c>
      <c r="S383" s="33">
        <v>0</v>
      </c>
      <c r="T383" s="7">
        <v>0</v>
      </c>
      <c r="U383" s="8">
        <v>0</v>
      </c>
      <c r="V383" s="6">
        <v>0</v>
      </c>
      <c r="W383" s="7">
        <v>0</v>
      </c>
      <c r="X383" s="8">
        <v>0</v>
      </c>
      <c r="Y383" s="6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8">
        <v>0</v>
      </c>
      <c r="AF383" s="6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8">
        <v>0</v>
      </c>
      <c r="AM383" s="6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8">
        <v>0</v>
      </c>
      <c r="AT383" s="6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8">
        <v>0</v>
      </c>
    </row>
    <row r="384" spans="1:52" s="18" customFormat="1" x14ac:dyDescent="0.25">
      <c r="A384" s="97"/>
      <c r="B384" s="18" t="s">
        <v>382</v>
      </c>
      <c r="E384" s="6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8">
        <v>0</v>
      </c>
      <c r="L384" s="33">
        <v>0</v>
      </c>
      <c r="M384" s="34">
        <v>0</v>
      </c>
      <c r="N384" s="34">
        <v>0</v>
      </c>
      <c r="O384" s="34">
        <v>0</v>
      </c>
      <c r="P384" s="34">
        <v>0</v>
      </c>
      <c r="Q384" s="34">
        <v>0</v>
      </c>
      <c r="R384" s="35">
        <v>0</v>
      </c>
      <c r="S384" s="33">
        <v>0</v>
      </c>
      <c r="T384" s="7">
        <v>0</v>
      </c>
      <c r="U384" s="8">
        <v>0</v>
      </c>
      <c r="V384" s="6">
        <v>0</v>
      </c>
      <c r="W384" s="7">
        <v>0</v>
      </c>
      <c r="X384" s="8">
        <v>0</v>
      </c>
      <c r="Y384" s="6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8">
        <v>0</v>
      </c>
      <c r="AF384" s="6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8">
        <v>0</v>
      </c>
      <c r="AM384" s="6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8">
        <v>0</v>
      </c>
      <c r="AT384" s="6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8">
        <v>0</v>
      </c>
    </row>
    <row r="385" spans="1:52" s="18" customFormat="1" x14ac:dyDescent="0.25">
      <c r="A385" s="97"/>
      <c r="B385" s="18" t="s">
        <v>383</v>
      </c>
      <c r="E385" s="6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8">
        <v>0</v>
      </c>
      <c r="L385" s="33">
        <v>0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  <c r="R385" s="35">
        <v>0</v>
      </c>
      <c r="S385" s="33">
        <v>0</v>
      </c>
      <c r="T385" s="7">
        <v>0</v>
      </c>
      <c r="U385" s="8">
        <v>0</v>
      </c>
      <c r="V385" s="6">
        <v>0</v>
      </c>
      <c r="W385" s="7">
        <v>0</v>
      </c>
      <c r="X385" s="8">
        <v>0</v>
      </c>
      <c r="Y385" s="6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8">
        <v>0</v>
      </c>
      <c r="AF385" s="6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8">
        <v>0</v>
      </c>
      <c r="AM385" s="6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8">
        <v>0</v>
      </c>
      <c r="AT385" s="6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8">
        <v>0</v>
      </c>
    </row>
    <row r="386" spans="1:52" s="18" customFormat="1" x14ac:dyDescent="0.25">
      <c r="A386" s="97"/>
      <c r="B386" s="18" t="s">
        <v>384</v>
      </c>
      <c r="E386" s="6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8">
        <v>0</v>
      </c>
      <c r="L386" s="33">
        <v>0</v>
      </c>
      <c r="M386" s="34">
        <v>0</v>
      </c>
      <c r="N386" s="34">
        <v>0</v>
      </c>
      <c r="O386" s="34">
        <v>0</v>
      </c>
      <c r="P386" s="34">
        <v>0</v>
      </c>
      <c r="Q386" s="34">
        <v>0</v>
      </c>
      <c r="R386" s="35">
        <v>0</v>
      </c>
      <c r="S386" s="33">
        <v>0</v>
      </c>
      <c r="T386" s="7">
        <v>0</v>
      </c>
      <c r="U386" s="8">
        <v>0</v>
      </c>
      <c r="V386" s="6">
        <v>0</v>
      </c>
      <c r="W386" s="7">
        <v>0</v>
      </c>
      <c r="X386" s="8">
        <v>0</v>
      </c>
      <c r="Y386" s="6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8">
        <v>0</v>
      </c>
      <c r="AF386" s="6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8">
        <v>0</v>
      </c>
      <c r="AM386" s="6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8">
        <v>0</v>
      </c>
      <c r="AT386" s="6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8">
        <v>0</v>
      </c>
    </row>
    <row r="387" spans="1:52" s="22" customFormat="1" ht="15" thickBot="1" x14ac:dyDescent="0.3">
      <c r="A387" s="98"/>
      <c r="B387" s="22" t="s">
        <v>385</v>
      </c>
      <c r="E387" s="39">
        <v>0</v>
      </c>
      <c r="F387" s="37">
        <v>0</v>
      </c>
      <c r="G387" s="37">
        <v>0</v>
      </c>
      <c r="H387" s="37">
        <v>0</v>
      </c>
      <c r="I387" s="37">
        <v>0</v>
      </c>
      <c r="J387" s="37">
        <v>0</v>
      </c>
      <c r="K387" s="38">
        <v>0</v>
      </c>
      <c r="L387" s="36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3">
        <v>0</v>
      </c>
      <c r="S387" s="36">
        <v>0</v>
      </c>
      <c r="T387" s="37">
        <v>0</v>
      </c>
      <c r="U387" s="38">
        <v>0</v>
      </c>
      <c r="V387" s="39">
        <v>0</v>
      </c>
      <c r="W387" s="37">
        <v>0</v>
      </c>
      <c r="X387" s="38">
        <v>0</v>
      </c>
      <c r="Y387" s="39">
        <v>0</v>
      </c>
      <c r="Z387" s="37">
        <v>0</v>
      </c>
      <c r="AA387" s="37">
        <v>0</v>
      </c>
      <c r="AB387" s="37">
        <v>0</v>
      </c>
      <c r="AC387" s="37">
        <v>0</v>
      </c>
      <c r="AD387" s="37">
        <v>0</v>
      </c>
      <c r="AE387" s="38">
        <v>0</v>
      </c>
      <c r="AF387" s="39">
        <v>0</v>
      </c>
      <c r="AG387" s="37">
        <v>0</v>
      </c>
      <c r="AH387" s="37">
        <v>0</v>
      </c>
      <c r="AI387" s="37">
        <v>0</v>
      </c>
      <c r="AJ387" s="37">
        <v>0</v>
      </c>
      <c r="AK387" s="37">
        <v>0</v>
      </c>
      <c r="AL387" s="38">
        <v>0</v>
      </c>
      <c r="AM387" s="39">
        <v>0</v>
      </c>
      <c r="AN387" s="37">
        <v>0</v>
      </c>
      <c r="AO387" s="37">
        <v>0</v>
      </c>
      <c r="AP387" s="37">
        <v>0</v>
      </c>
      <c r="AQ387" s="37">
        <v>0</v>
      </c>
      <c r="AR387" s="37">
        <v>0</v>
      </c>
      <c r="AS387" s="38">
        <v>0</v>
      </c>
      <c r="AT387" s="39">
        <v>0</v>
      </c>
      <c r="AU387" s="37">
        <v>0</v>
      </c>
      <c r="AV387" s="37">
        <v>0</v>
      </c>
      <c r="AW387" s="37">
        <v>0</v>
      </c>
      <c r="AX387" s="37">
        <v>0</v>
      </c>
      <c r="AY387" s="37">
        <v>0</v>
      </c>
      <c r="AZ387" s="38">
        <v>0</v>
      </c>
    </row>
    <row r="388" spans="1:52" s="21" customFormat="1" x14ac:dyDescent="0.25">
      <c r="A388" s="96" t="s">
        <v>395</v>
      </c>
      <c r="B388" s="21" t="s">
        <v>392</v>
      </c>
      <c r="D388" s="21" t="s">
        <v>431</v>
      </c>
      <c r="E388" s="32">
        <v>0</v>
      </c>
      <c r="F388" s="30">
        <v>0</v>
      </c>
      <c r="G388" s="30">
        <v>0</v>
      </c>
      <c r="H388" s="30">
        <v>0</v>
      </c>
      <c r="I388" s="30">
        <v>0</v>
      </c>
      <c r="J388" s="30">
        <v>0</v>
      </c>
      <c r="K388" s="31">
        <v>0</v>
      </c>
      <c r="L388" s="29">
        <v>0</v>
      </c>
      <c r="M388" s="40">
        <v>0</v>
      </c>
      <c r="N388" s="40">
        <v>0</v>
      </c>
      <c r="O388" s="40">
        <v>0</v>
      </c>
      <c r="P388" s="40">
        <v>0</v>
      </c>
      <c r="Q388" s="40">
        <v>0</v>
      </c>
      <c r="R388" s="41">
        <v>0</v>
      </c>
      <c r="S388" s="29">
        <v>0</v>
      </c>
      <c r="T388" s="30">
        <v>0</v>
      </c>
      <c r="U388" s="31">
        <v>0</v>
      </c>
      <c r="V388" s="32">
        <v>0</v>
      </c>
      <c r="W388" s="30">
        <v>0</v>
      </c>
      <c r="X388" s="31">
        <v>0</v>
      </c>
      <c r="Y388" s="56">
        <f>0.23*0.0874177029992685*(1-0.25)</f>
        <v>1.5079553767373818E-2</v>
      </c>
      <c r="Z388" s="57">
        <f>0.23*0.0512070226773958*(1-0.25)</f>
        <v>8.8332114118507745E-3</v>
      </c>
      <c r="AA388" s="57">
        <f>0.23*0.190563277249451*(1-0.25)</f>
        <v>3.2872165325530292E-2</v>
      </c>
      <c r="AB388" s="57">
        <f>0.23*0.0779078273591807*(1-0.06)</f>
        <v>1.6843672275054868E-2</v>
      </c>
      <c r="AC388" s="57">
        <f>0.23*0*(1-0.06)</f>
        <v>0</v>
      </c>
      <c r="AD388" s="57">
        <f>0.23*0.0391367959034382*(1-0.3)</f>
        <v>6.3010241404535504E-3</v>
      </c>
      <c r="AE388" s="58">
        <f>0.23*0.00365764447695684*(1-0.25)</f>
        <v>6.3094367227505498E-4</v>
      </c>
      <c r="AF388" s="32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1">
        <v>0</v>
      </c>
      <c r="AM388" s="32">
        <v>0</v>
      </c>
      <c r="AN388" s="30">
        <v>0</v>
      </c>
      <c r="AO388" s="30">
        <v>0</v>
      </c>
      <c r="AP388" s="30">
        <v>0</v>
      </c>
      <c r="AQ388" s="30">
        <v>0</v>
      </c>
      <c r="AR388" s="30">
        <v>0</v>
      </c>
      <c r="AS388" s="31">
        <v>0</v>
      </c>
      <c r="AT388" s="32">
        <v>0</v>
      </c>
      <c r="AU388" s="30">
        <v>0</v>
      </c>
      <c r="AV388" s="30">
        <v>0</v>
      </c>
      <c r="AW388" s="30">
        <v>0</v>
      </c>
      <c r="AX388" s="30">
        <v>0</v>
      </c>
      <c r="AY388" s="30">
        <v>0</v>
      </c>
      <c r="AZ388" s="31">
        <v>0</v>
      </c>
    </row>
    <row r="389" spans="1:52" s="18" customFormat="1" x14ac:dyDescent="0.25">
      <c r="A389" s="97"/>
      <c r="B389" s="18" t="s">
        <v>393</v>
      </c>
      <c r="D389" s="18" t="s">
        <v>431</v>
      </c>
      <c r="E389" s="6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8">
        <v>0</v>
      </c>
      <c r="L389" s="33">
        <v>0</v>
      </c>
      <c r="M389" s="34">
        <v>0</v>
      </c>
      <c r="N389" s="34">
        <v>0</v>
      </c>
      <c r="O389" s="34">
        <v>0</v>
      </c>
      <c r="P389" s="34">
        <v>0</v>
      </c>
      <c r="Q389" s="34">
        <v>0</v>
      </c>
      <c r="R389" s="35">
        <v>0</v>
      </c>
      <c r="S389" s="33">
        <v>0</v>
      </c>
      <c r="T389" s="7">
        <v>0</v>
      </c>
      <c r="U389" s="8">
        <v>0</v>
      </c>
      <c r="V389" s="6">
        <v>0</v>
      </c>
      <c r="W389" s="7">
        <v>0</v>
      </c>
      <c r="X389" s="8">
        <v>0</v>
      </c>
      <c r="Y389" s="59">
        <f t="shared" ref="Y389:Y390" si="26">0.23*0.0874177029992685*(1-0.25)</f>
        <v>1.5079553767373818E-2</v>
      </c>
      <c r="Z389" s="60">
        <f t="shared" ref="Z389:Z390" si="27">0.23*0.0512070226773958*(1-0.25)</f>
        <v>8.8332114118507745E-3</v>
      </c>
      <c r="AA389" s="60">
        <f t="shared" ref="AA389:AA390" si="28">0.23*0.190563277249451*(1-0.25)</f>
        <v>3.2872165325530292E-2</v>
      </c>
      <c r="AB389" s="60">
        <f t="shared" ref="AB389:AB390" si="29">0.23*0.0779078273591807*(1-0.06)</f>
        <v>1.6843672275054868E-2</v>
      </c>
      <c r="AC389" s="60">
        <f t="shared" ref="AC389:AC390" si="30">0.23*0*(1-0.06)</f>
        <v>0</v>
      </c>
      <c r="AD389" s="60">
        <f t="shared" ref="AD389:AD390" si="31">0.23*0.0391367959034382*(1-0.3)</f>
        <v>6.3010241404535504E-3</v>
      </c>
      <c r="AE389" s="61">
        <f t="shared" ref="AE389:AE390" si="32">0.23*0.00365764447695684*(1-0.25)</f>
        <v>6.3094367227505498E-4</v>
      </c>
      <c r="AF389" s="6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8">
        <v>0</v>
      </c>
      <c r="AM389" s="6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8">
        <v>0</v>
      </c>
      <c r="AT389" s="6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8">
        <v>0</v>
      </c>
    </row>
    <row r="390" spans="1:52" s="22" customFormat="1" ht="15" thickBot="1" x14ac:dyDescent="0.3">
      <c r="A390" s="98"/>
      <c r="B390" s="22" t="s">
        <v>394</v>
      </c>
      <c r="D390" s="22" t="s">
        <v>431</v>
      </c>
      <c r="E390" s="39">
        <v>0</v>
      </c>
      <c r="F390" s="37">
        <v>0</v>
      </c>
      <c r="G390" s="37">
        <v>0</v>
      </c>
      <c r="H390" s="37">
        <v>0</v>
      </c>
      <c r="I390" s="37">
        <v>0</v>
      </c>
      <c r="J390" s="37">
        <v>0</v>
      </c>
      <c r="K390" s="38">
        <v>0</v>
      </c>
      <c r="L390" s="36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3">
        <v>0</v>
      </c>
      <c r="S390" s="36">
        <v>0</v>
      </c>
      <c r="T390" s="37">
        <v>0</v>
      </c>
      <c r="U390" s="38">
        <v>0</v>
      </c>
      <c r="V390" s="39">
        <v>0</v>
      </c>
      <c r="W390" s="37">
        <v>0</v>
      </c>
      <c r="X390" s="38">
        <v>0</v>
      </c>
      <c r="Y390" s="62">
        <f t="shared" si="26"/>
        <v>1.5079553767373818E-2</v>
      </c>
      <c r="Z390" s="63">
        <f t="shared" si="27"/>
        <v>8.8332114118507745E-3</v>
      </c>
      <c r="AA390" s="63">
        <f t="shared" si="28"/>
        <v>3.2872165325530292E-2</v>
      </c>
      <c r="AB390" s="63">
        <f t="shared" si="29"/>
        <v>1.6843672275054868E-2</v>
      </c>
      <c r="AC390" s="63">
        <f t="shared" si="30"/>
        <v>0</v>
      </c>
      <c r="AD390" s="63">
        <f t="shared" si="31"/>
        <v>6.3010241404535504E-3</v>
      </c>
      <c r="AE390" s="64">
        <f t="shared" si="32"/>
        <v>6.3094367227505498E-4</v>
      </c>
      <c r="AF390" s="39">
        <v>0</v>
      </c>
      <c r="AG390" s="37">
        <v>0</v>
      </c>
      <c r="AH390" s="37">
        <v>0</v>
      </c>
      <c r="AI390" s="37">
        <v>0</v>
      </c>
      <c r="AJ390" s="37">
        <v>0</v>
      </c>
      <c r="AK390" s="37">
        <v>0</v>
      </c>
      <c r="AL390" s="38">
        <v>0</v>
      </c>
      <c r="AM390" s="39">
        <v>0</v>
      </c>
      <c r="AN390" s="37">
        <v>0</v>
      </c>
      <c r="AO390" s="37">
        <v>0</v>
      </c>
      <c r="AP390" s="37">
        <v>0</v>
      </c>
      <c r="AQ390" s="37">
        <v>0</v>
      </c>
      <c r="AR390" s="37">
        <v>0</v>
      </c>
      <c r="AS390" s="38">
        <v>0</v>
      </c>
      <c r="AT390" s="39">
        <v>0</v>
      </c>
      <c r="AU390" s="37">
        <v>0</v>
      </c>
      <c r="AV390" s="37">
        <v>0</v>
      </c>
      <c r="AW390" s="37">
        <v>0</v>
      </c>
      <c r="AX390" s="37">
        <v>0</v>
      </c>
      <c r="AY390" s="37">
        <v>0</v>
      </c>
      <c r="AZ390" s="38">
        <v>0</v>
      </c>
    </row>
    <row r="391" spans="1:52" s="18" customFormat="1" x14ac:dyDescent="0.25">
      <c r="A391" s="93" t="s">
        <v>401</v>
      </c>
      <c r="B391" s="18" t="s">
        <v>389</v>
      </c>
      <c r="D391" s="18" t="s">
        <v>432</v>
      </c>
      <c r="E391" s="6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8">
        <v>0</v>
      </c>
      <c r="L391" s="33">
        <v>0</v>
      </c>
      <c r="M391" s="34">
        <v>0</v>
      </c>
      <c r="N391" s="34">
        <v>0</v>
      </c>
      <c r="O391" s="34">
        <v>0</v>
      </c>
      <c r="P391" s="34">
        <v>0</v>
      </c>
      <c r="Q391" s="34">
        <v>0</v>
      </c>
      <c r="R391" s="35">
        <v>0</v>
      </c>
      <c r="S391" s="33">
        <v>0</v>
      </c>
      <c r="T391" s="7">
        <v>0</v>
      </c>
      <c r="U391" s="8">
        <v>0</v>
      </c>
      <c r="V391" s="6">
        <v>0</v>
      </c>
      <c r="W391" s="7">
        <v>0</v>
      </c>
      <c r="X391" s="8">
        <v>0</v>
      </c>
      <c r="Y391" s="6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8">
        <v>0</v>
      </c>
      <c r="AF391" s="6">
        <v>0</v>
      </c>
      <c r="AG391" s="7">
        <f>0.01*6.29/169.6</f>
        <v>3.7087264150943396E-4</v>
      </c>
      <c r="AH391" s="7">
        <v>0.01</v>
      </c>
      <c r="AI391" s="7">
        <v>0</v>
      </c>
      <c r="AJ391" s="7">
        <v>0</v>
      </c>
      <c r="AK391" s="7">
        <v>0</v>
      </c>
      <c r="AL391" s="8">
        <v>0.16</v>
      </c>
      <c r="AM391" s="6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8">
        <v>0</v>
      </c>
      <c r="AT391" s="6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8">
        <v>0</v>
      </c>
    </row>
    <row r="392" spans="1:52" s="18" customFormat="1" x14ac:dyDescent="0.25">
      <c r="A392" s="94"/>
      <c r="B392" s="18" t="s">
        <v>390</v>
      </c>
      <c r="D392" s="18" t="s">
        <v>432</v>
      </c>
      <c r="E392" s="6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8">
        <v>0</v>
      </c>
      <c r="L392" s="33">
        <v>0</v>
      </c>
      <c r="M392" s="34">
        <v>0</v>
      </c>
      <c r="N392" s="34">
        <v>0</v>
      </c>
      <c r="O392" s="34">
        <v>0</v>
      </c>
      <c r="P392" s="34">
        <v>0</v>
      </c>
      <c r="Q392" s="34">
        <v>0</v>
      </c>
      <c r="R392" s="35">
        <v>0</v>
      </c>
      <c r="S392" s="33">
        <v>0</v>
      </c>
      <c r="T392" s="7">
        <v>0</v>
      </c>
      <c r="U392" s="8">
        <v>0</v>
      </c>
      <c r="V392" s="6">
        <v>0</v>
      </c>
      <c r="W392" s="7">
        <v>0</v>
      </c>
      <c r="X392" s="8">
        <v>0</v>
      </c>
      <c r="Y392" s="6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8">
        <v>0</v>
      </c>
      <c r="AF392" s="6">
        <v>0</v>
      </c>
      <c r="AG392" s="7">
        <f t="shared" ref="AG392" si="33">0.01*6.29/169.6</f>
        <v>3.7087264150943396E-4</v>
      </c>
      <c r="AH392" s="7">
        <v>0.01</v>
      </c>
      <c r="AI392" s="7">
        <v>0</v>
      </c>
      <c r="AJ392" s="7">
        <v>0</v>
      </c>
      <c r="AK392" s="7">
        <v>0</v>
      </c>
      <c r="AL392" s="8">
        <v>0.16</v>
      </c>
      <c r="AM392" s="6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8">
        <v>0</v>
      </c>
      <c r="AT392" s="6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8">
        <v>0</v>
      </c>
    </row>
    <row r="393" spans="1:52" s="18" customFormat="1" ht="15" thickBot="1" x14ac:dyDescent="0.3">
      <c r="A393" s="94"/>
      <c r="B393" s="18" t="s">
        <v>391</v>
      </c>
      <c r="D393" s="18" t="s">
        <v>433</v>
      </c>
      <c r="E393" s="6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8">
        <v>0</v>
      </c>
      <c r="L393" s="33">
        <v>0</v>
      </c>
      <c r="M393" s="34">
        <v>0</v>
      </c>
      <c r="N393" s="34">
        <v>0</v>
      </c>
      <c r="O393" s="34">
        <v>0</v>
      </c>
      <c r="P393" s="34">
        <v>0</v>
      </c>
      <c r="Q393" s="34">
        <v>0</v>
      </c>
      <c r="R393" s="35">
        <v>0</v>
      </c>
      <c r="S393" s="33">
        <v>0</v>
      </c>
      <c r="T393" s="7">
        <v>0</v>
      </c>
      <c r="U393" s="8">
        <v>0</v>
      </c>
      <c r="V393" s="6">
        <v>0</v>
      </c>
      <c r="W393" s="7">
        <v>0</v>
      </c>
      <c r="X393" s="8">
        <v>0</v>
      </c>
      <c r="Y393" s="6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8">
        <v>0</v>
      </c>
      <c r="AF393" s="6">
        <v>0</v>
      </c>
      <c r="AG393" s="7">
        <f>0.06*0.01*6.29/169.6</f>
        <v>2.2252358490566035E-5</v>
      </c>
      <c r="AH393" s="7">
        <f>0.06*0.01</f>
        <v>5.9999999999999995E-4</v>
      </c>
      <c r="AI393" s="7">
        <v>0</v>
      </c>
      <c r="AJ393" s="7">
        <v>0</v>
      </c>
      <c r="AK393" s="7">
        <v>0</v>
      </c>
      <c r="AL393" s="8">
        <f>0.06*0.16</f>
        <v>9.5999999999999992E-3</v>
      </c>
      <c r="AM393" s="6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8">
        <v>0</v>
      </c>
      <c r="AT393" s="6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8">
        <v>0</v>
      </c>
    </row>
    <row r="394" spans="1:52" s="21" customFormat="1" x14ac:dyDescent="0.25">
      <c r="A394" s="90" t="s">
        <v>400</v>
      </c>
      <c r="B394" s="21" t="s">
        <v>388</v>
      </c>
      <c r="D394" s="21" t="s">
        <v>434</v>
      </c>
      <c r="E394" s="32">
        <v>0</v>
      </c>
      <c r="F394" s="30">
        <v>0</v>
      </c>
      <c r="G394" s="30">
        <v>0</v>
      </c>
      <c r="H394" s="30">
        <v>0</v>
      </c>
      <c r="I394" s="30">
        <v>0</v>
      </c>
      <c r="J394" s="30">
        <v>0</v>
      </c>
      <c r="K394" s="31">
        <v>0</v>
      </c>
      <c r="L394" s="29">
        <v>0</v>
      </c>
      <c r="M394" s="40">
        <v>0</v>
      </c>
      <c r="N394" s="40">
        <v>0</v>
      </c>
      <c r="O394" s="40">
        <v>0</v>
      </c>
      <c r="P394" s="40">
        <v>0</v>
      </c>
      <c r="Q394" s="40">
        <v>0</v>
      </c>
      <c r="R394" s="41">
        <v>0</v>
      </c>
      <c r="S394" s="29">
        <v>0</v>
      </c>
      <c r="T394" s="30">
        <v>0</v>
      </c>
      <c r="U394" s="31">
        <v>0</v>
      </c>
      <c r="V394" s="32">
        <v>0</v>
      </c>
      <c r="W394" s="30">
        <v>0</v>
      </c>
      <c r="X394" s="31">
        <v>0</v>
      </c>
      <c r="Y394" s="32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1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2">
        <v>0</v>
      </c>
      <c r="AN394" s="30">
        <f>0.1*6.29/169.6</f>
        <v>3.7087264150943398E-3</v>
      </c>
      <c r="AO394" s="30">
        <v>0.1</v>
      </c>
      <c r="AP394" s="30">
        <v>0</v>
      </c>
      <c r="AQ394" s="30">
        <v>0</v>
      </c>
      <c r="AR394" s="30">
        <v>0</v>
      </c>
      <c r="AS394" s="31">
        <v>0.27</v>
      </c>
      <c r="AT394" s="32">
        <v>0</v>
      </c>
      <c r="AU394" s="30">
        <v>0</v>
      </c>
      <c r="AV394" s="30">
        <v>0</v>
      </c>
      <c r="AW394" s="30">
        <v>0</v>
      </c>
      <c r="AX394" s="30">
        <v>0</v>
      </c>
      <c r="AY394" s="30">
        <v>0</v>
      </c>
      <c r="AZ394" s="31">
        <v>0</v>
      </c>
    </row>
    <row r="395" spans="1:52" s="18" customFormat="1" x14ac:dyDescent="0.25">
      <c r="A395" s="91"/>
      <c r="B395" s="18" t="s">
        <v>396</v>
      </c>
      <c r="D395" s="18" t="s">
        <v>434</v>
      </c>
      <c r="E395" s="6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8">
        <v>0</v>
      </c>
      <c r="L395" s="33">
        <v>0</v>
      </c>
      <c r="M395" s="34">
        <v>0</v>
      </c>
      <c r="N395" s="34">
        <v>0</v>
      </c>
      <c r="O395" s="34">
        <v>0</v>
      </c>
      <c r="P395" s="34">
        <v>0</v>
      </c>
      <c r="Q395" s="34">
        <v>0</v>
      </c>
      <c r="R395" s="35">
        <v>0</v>
      </c>
      <c r="S395" s="33">
        <v>0</v>
      </c>
      <c r="T395" s="7">
        <v>0</v>
      </c>
      <c r="U395" s="8">
        <v>0</v>
      </c>
      <c r="V395" s="6">
        <v>0</v>
      </c>
      <c r="W395" s="7">
        <v>0</v>
      </c>
      <c r="X395" s="8">
        <v>0</v>
      </c>
      <c r="Y395" s="6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8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6">
        <v>0</v>
      </c>
      <c r="AN395" s="7">
        <f t="shared" ref="AN395:AN398" si="34">0.1*6.29/169.6</f>
        <v>3.7087264150943398E-3</v>
      </c>
      <c r="AO395" s="7">
        <v>0.1</v>
      </c>
      <c r="AP395" s="7">
        <v>0</v>
      </c>
      <c r="AQ395" s="7">
        <v>0</v>
      </c>
      <c r="AR395" s="7">
        <v>0</v>
      </c>
      <c r="AS395" s="8">
        <v>0.27</v>
      </c>
      <c r="AT395" s="6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8">
        <v>0</v>
      </c>
    </row>
    <row r="396" spans="1:52" s="18" customFormat="1" x14ac:dyDescent="0.25">
      <c r="A396" s="91"/>
      <c r="B396" s="18" t="s">
        <v>397</v>
      </c>
      <c r="D396" s="18" t="s">
        <v>434</v>
      </c>
      <c r="E396" s="6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8">
        <v>0</v>
      </c>
      <c r="L396" s="33">
        <v>0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5">
        <v>0</v>
      </c>
      <c r="S396" s="33">
        <v>0</v>
      </c>
      <c r="T396" s="7">
        <v>0</v>
      </c>
      <c r="U396" s="8">
        <v>0</v>
      </c>
      <c r="V396" s="6">
        <v>0</v>
      </c>
      <c r="W396" s="7">
        <v>0</v>
      </c>
      <c r="X396" s="8">
        <v>0</v>
      </c>
      <c r="Y396" s="6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8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6">
        <v>0</v>
      </c>
      <c r="AN396" s="7">
        <f t="shared" si="34"/>
        <v>3.7087264150943398E-3</v>
      </c>
      <c r="AO396" s="7">
        <v>0.1</v>
      </c>
      <c r="AP396" s="7">
        <v>0</v>
      </c>
      <c r="AQ396" s="7">
        <v>0</v>
      </c>
      <c r="AR396" s="7">
        <v>0</v>
      </c>
      <c r="AS396" s="8">
        <v>0.27</v>
      </c>
      <c r="AT396" s="6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8">
        <v>0</v>
      </c>
    </row>
    <row r="397" spans="1:52" s="18" customFormat="1" x14ac:dyDescent="0.25">
      <c r="A397" s="91"/>
      <c r="B397" s="18" t="s">
        <v>398</v>
      </c>
      <c r="D397" s="18" t="s">
        <v>434</v>
      </c>
      <c r="E397" s="6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8">
        <v>0</v>
      </c>
      <c r="L397" s="33">
        <v>0</v>
      </c>
      <c r="M397" s="34">
        <v>0</v>
      </c>
      <c r="N397" s="34">
        <v>0</v>
      </c>
      <c r="O397" s="34">
        <v>0</v>
      </c>
      <c r="P397" s="34">
        <v>0</v>
      </c>
      <c r="Q397" s="34">
        <v>0</v>
      </c>
      <c r="R397" s="35">
        <v>0</v>
      </c>
      <c r="S397" s="33">
        <v>0</v>
      </c>
      <c r="T397" s="7">
        <v>0</v>
      </c>
      <c r="U397" s="8">
        <v>0</v>
      </c>
      <c r="V397" s="6">
        <v>0</v>
      </c>
      <c r="W397" s="7">
        <v>0</v>
      </c>
      <c r="X397" s="8">
        <v>0</v>
      </c>
      <c r="Y397" s="6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6">
        <v>0</v>
      </c>
      <c r="AN397" s="7">
        <f t="shared" si="34"/>
        <v>3.7087264150943398E-3</v>
      </c>
      <c r="AO397" s="7">
        <v>0.1</v>
      </c>
      <c r="AP397" s="7">
        <v>0</v>
      </c>
      <c r="AQ397" s="7">
        <v>0</v>
      </c>
      <c r="AR397" s="7">
        <v>0</v>
      </c>
      <c r="AS397" s="8">
        <v>0.27</v>
      </c>
      <c r="AT397" s="6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8">
        <v>0</v>
      </c>
    </row>
    <row r="398" spans="1:52" s="22" customFormat="1" ht="15" thickBot="1" x14ac:dyDescent="0.3">
      <c r="A398" s="92"/>
      <c r="B398" s="22" t="s">
        <v>399</v>
      </c>
      <c r="D398" s="22" t="s">
        <v>434</v>
      </c>
      <c r="E398" s="39">
        <v>0</v>
      </c>
      <c r="F398" s="37">
        <v>0</v>
      </c>
      <c r="G398" s="37">
        <v>0</v>
      </c>
      <c r="H398" s="37">
        <v>0</v>
      </c>
      <c r="I398" s="37">
        <v>0</v>
      </c>
      <c r="J398" s="37">
        <v>0</v>
      </c>
      <c r="K398" s="38">
        <v>0</v>
      </c>
      <c r="L398" s="36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3">
        <v>0</v>
      </c>
      <c r="S398" s="36">
        <v>0</v>
      </c>
      <c r="T398" s="37">
        <v>0</v>
      </c>
      <c r="U398" s="38">
        <v>0</v>
      </c>
      <c r="V398" s="39">
        <v>0</v>
      </c>
      <c r="W398" s="37">
        <v>0</v>
      </c>
      <c r="X398" s="38">
        <v>0</v>
      </c>
      <c r="Y398" s="39">
        <v>0</v>
      </c>
      <c r="Z398" s="37">
        <v>0</v>
      </c>
      <c r="AA398" s="37">
        <v>0</v>
      </c>
      <c r="AB398" s="37">
        <v>0</v>
      </c>
      <c r="AC398" s="37">
        <v>0</v>
      </c>
      <c r="AD398" s="37">
        <v>0</v>
      </c>
      <c r="AE398" s="38">
        <v>0</v>
      </c>
      <c r="AF398" s="37">
        <v>0</v>
      </c>
      <c r="AG398" s="37">
        <v>0</v>
      </c>
      <c r="AH398" s="37">
        <v>0</v>
      </c>
      <c r="AI398" s="37">
        <v>0</v>
      </c>
      <c r="AJ398" s="37">
        <v>0</v>
      </c>
      <c r="AK398" s="37">
        <v>0</v>
      </c>
      <c r="AL398" s="37">
        <v>0</v>
      </c>
      <c r="AM398" s="39">
        <v>0</v>
      </c>
      <c r="AN398" s="37">
        <f t="shared" si="34"/>
        <v>3.7087264150943398E-3</v>
      </c>
      <c r="AO398" s="37">
        <v>0.1</v>
      </c>
      <c r="AP398" s="37">
        <v>0</v>
      </c>
      <c r="AQ398" s="37">
        <v>0</v>
      </c>
      <c r="AR398" s="37">
        <v>0</v>
      </c>
      <c r="AS398" s="38">
        <v>0.27</v>
      </c>
      <c r="AT398" s="39">
        <v>0</v>
      </c>
      <c r="AU398" s="37">
        <v>0</v>
      </c>
      <c r="AV398" s="37">
        <v>0</v>
      </c>
      <c r="AW398" s="37">
        <v>0</v>
      </c>
      <c r="AX398" s="37">
        <v>0</v>
      </c>
      <c r="AY398" s="37">
        <v>0</v>
      </c>
      <c r="AZ398" s="38">
        <v>0</v>
      </c>
    </row>
    <row r="399" spans="1:52" s="21" customFormat="1" x14ac:dyDescent="0.25">
      <c r="A399" s="90" t="s">
        <v>406</v>
      </c>
      <c r="B399" s="21" t="s">
        <v>402</v>
      </c>
      <c r="D399" s="21" t="s">
        <v>435</v>
      </c>
      <c r="E399" s="32">
        <v>0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31">
        <v>0</v>
      </c>
      <c r="L399" s="29">
        <v>0</v>
      </c>
      <c r="M399" s="40">
        <v>0</v>
      </c>
      <c r="N399" s="40">
        <v>0</v>
      </c>
      <c r="O399" s="40">
        <v>0</v>
      </c>
      <c r="P399" s="40">
        <v>0</v>
      </c>
      <c r="Q399" s="40">
        <v>0</v>
      </c>
      <c r="R399" s="41">
        <v>0</v>
      </c>
      <c r="S399" s="29">
        <v>0</v>
      </c>
      <c r="T399" s="30">
        <v>0</v>
      </c>
      <c r="U399" s="31">
        <v>0</v>
      </c>
      <c r="V399" s="32">
        <v>0</v>
      </c>
      <c r="W399" s="30">
        <v>0</v>
      </c>
      <c r="X399" s="31">
        <v>0</v>
      </c>
      <c r="Y399" s="32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1">
        <v>0</v>
      </c>
      <c r="AF399" s="32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1">
        <v>0</v>
      </c>
      <c r="AM399" s="32">
        <v>0</v>
      </c>
      <c r="AN399" s="30">
        <v>0</v>
      </c>
      <c r="AO399" s="30">
        <v>0</v>
      </c>
      <c r="AP399" s="30">
        <v>0</v>
      </c>
      <c r="AQ399" s="30">
        <v>0</v>
      </c>
      <c r="AR399" s="30">
        <v>0</v>
      </c>
      <c r="AS399" s="31">
        <v>0</v>
      </c>
      <c r="AT399" s="32">
        <v>0</v>
      </c>
      <c r="AU399" s="30">
        <v>0.02</v>
      </c>
      <c r="AV399" s="30">
        <v>0.23</v>
      </c>
      <c r="AW399" s="30">
        <v>0</v>
      </c>
      <c r="AX399" s="30">
        <v>0</v>
      </c>
      <c r="AY399" s="30">
        <v>0</v>
      </c>
      <c r="AZ399" s="31">
        <v>0.25</v>
      </c>
    </row>
    <row r="400" spans="1:52" s="18" customFormat="1" x14ac:dyDescent="0.25">
      <c r="A400" s="91"/>
      <c r="B400" s="18" t="s">
        <v>403</v>
      </c>
      <c r="C400" s="18" t="s">
        <v>442</v>
      </c>
      <c r="D400" s="18" t="s">
        <v>436</v>
      </c>
      <c r="E400" s="6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8">
        <v>0</v>
      </c>
      <c r="L400" s="33">
        <v>0</v>
      </c>
      <c r="M400" s="34">
        <v>0</v>
      </c>
      <c r="N400" s="34">
        <v>0</v>
      </c>
      <c r="O400" s="34">
        <v>0</v>
      </c>
      <c r="P400" s="34">
        <v>0</v>
      </c>
      <c r="Q400" s="34">
        <v>0</v>
      </c>
      <c r="R400" s="35">
        <v>0</v>
      </c>
      <c r="S400" s="33">
        <v>0</v>
      </c>
      <c r="T400" s="7">
        <v>0</v>
      </c>
      <c r="U400" s="8">
        <v>0</v>
      </c>
      <c r="V400" s="6">
        <v>0</v>
      </c>
      <c r="W400" s="7">
        <v>0</v>
      </c>
      <c r="X400" s="8">
        <v>0</v>
      </c>
      <c r="Y400" s="6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8">
        <v>0</v>
      </c>
      <c r="AF400" s="6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8">
        <v>0</v>
      </c>
      <c r="AM400" s="6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8">
        <v>0</v>
      </c>
      <c r="AT400" s="6">
        <v>0</v>
      </c>
      <c r="AU400" s="7">
        <f>0.02*0.5</f>
        <v>0.01</v>
      </c>
      <c r="AV400" s="7">
        <f>0.23*0.5</f>
        <v>0.115</v>
      </c>
      <c r="AW400" s="7">
        <v>0</v>
      </c>
      <c r="AX400" s="7">
        <v>0</v>
      </c>
      <c r="AY400" s="7">
        <v>0</v>
      </c>
      <c r="AZ400" s="8">
        <f>0.25*0.5</f>
        <v>0.125</v>
      </c>
    </row>
    <row r="401" spans="1:52" s="18" customFormat="1" x14ac:dyDescent="0.25">
      <c r="A401" s="91"/>
      <c r="B401" s="18" t="s">
        <v>404</v>
      </c>
      <c r="D401" s="18" t="s">
        <v>437</v>
      </c>
      <c r="E401" s="6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8">
        <v>0</v>
      </c>
      <c r="L401" s="33">
        <v>0</v>
      </c>
      <c r="M401" s="34">
        <v>0</v>
      </c>
      <c r="N401" s="34">
        <v>0</v>
      </c>
      <c r="O401" s="34">
        <v>0</v>
      </c>
      <c r="P401" s="34">
        <v>0</v>
      </c>
      <c r="Q401" s="34">
        <v>0</v>
      </c>
      <c r="R401" s="35">
        <v>0</v>
      </c>
      <c r="S401" s="33">
        <v>0</v>
      </c>
      <c r="T401" s="7">
        <v>0</v>
      </c>
      <c r="U401" s="8">
        <v>0</v>
      </c>
      <c r="V401" s="6">
        <v>0</v>
      </c>
      <c r="W401" s="7">
        <v>0</v>
      </c>
      <c r="X401" s="8">
        <v>0</v>
      </c>
      <c r="Y401" s="6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8">
        <v>0</v>
      </c>
      <c r="AF401" s="6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8">
        <v>0</v>
      </c>
      <c r="AM401" s="6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8">
        <v>0</v>
      </c>
      <c r="AT401" s="6">
        <v>0</v>
      </c>
      <c r="AU401" s="7">
        <v>0.02</v>
      </c>
      <c r="AV401" s="7">
        <v>0.23</v>
      </c>
      <c r="AW401" s="7">
        <v>0</v>
      </c>
      <c r="AX401" s="7">
        <v>0</v>
      </c>
      <c r="AY401" s="7">
        <v>0</v>
      </c>
      <c r="AZ401" s="8">
        <v>0.25</v>
      </c>
    </row>
    <row r="402" spans="1:52" s="22" customFormat="1" ht="15" thickBot="1" x14ac:dyDescent="0.3">
      <c r="A402" s="92"/>
      <c r="B402" s="22" t="s">
        <v>405</v>
      </c>
      <c r="D402" s="22" t="s">
        <v>438</v>
      </c>
      <c r="E402" s="39">
        <v>0</v>
      </c>
      <c r="F402" s="37">
        <v>0</v>
      </c>
      <c r="G402" s="37">
        <v>0</v>
      </c>
      <c r="H402" s="37">
        <v>0</v>
      </c>
      <c r="I402" s="37">
        <v>0</v>
      </c>
      <c r="J402" s="37">
        <v>0</v>
      </c>
      <c r="K402" s="38">
        <v>0</v>
      </c>
      <c r="L402" s="36">
        <v>0</v>
      </c>
      <c r="M402" s="42">
        <v>0</v>
      </c>
      <c r="N402" s="42">
        <v>0</v>
      </c>
      <c r="O402" s="42">
        <v>0</v>
      </c>
      <c r="P402" s="42">
        <v>0</v>
      </c>
      <c r="Q402" s="42">
        <v>0</v>
      </c>
      <c r="R402" s="43">
        <v>0</v>
      </c>
      <c r="S402" s="36">
        <v>0</v>
      </c>
      <c r="T402" s="37">
        <v>0</v>
      </c>
      <c r="U402" s="38">
        <v>0</v>
      </c>
      <c r="V402" s="39">
        <v>0</v>
      </c>
      <c r="W402" s="37">
        <v>0</v>
      </c>
      <c r="X402" s="38">
        <v>0</v>
      </c>
      <c r="Y402" s="39">
        <v>0</v>
      </c>
      <c r="Z402" s="37">
        <v>0</v>
      </c>
      <c r="AA402" s="37">
        <v>0</v>
      </c>
      <c r="AB402" s="37">
        <v>0</v>
      </c>
      <c r="AC402" s="37">
        <v>0</v>
      </c>
      <c r="AD402" s="37">
        <v>0</v>
      </c>
      <c r="AE402" s="38">
        <v>0</v>
      </c>
      <c r="AF402" s="39">
        <v>0</v>
      </c>
      <c r="AG402" s="37">
        <v>0</v>
      </c>
      <c r="AH402" s="37">
        <v>0</v>
      </c>
      <c r="AI402" s="37">
        <v>0</v>
      </c>
      <c r="AJ402" s="37">
        <v>0</v>
      </c>
      <c r="AK402" s="37">
        <v>0</v>
      </c>
      <c r="AL402" s="38">
        <v>0</v>
      </c>
      <c r="AM402" s="39">
        <v>0</v>
      </c>
      <c r="AN402" s="37">
        <v>0</v>
      </c>
      <c r="AO402" s="37">
        <v>0</v>
      </c>
      <c r="AP402" s="37">
        <v>0</v>
      </c>
      <c r="AQ402" s="37">
        <v>0</v>
      </c>
      <c r="AR402" s="37">
        <v>0</v>
      </c>
      <c r="AS402" s="38">
        <v>0</v>
      </c>
      <c r="AT402" s="39">
        <v>0</v>
      </c>
      <c r="AU402" s="37">
        <v>0.02</v>
      </c>
      <c r="AV402" s="37">
        <v>0.23</v>
      </c>
      <c r="AW402" s="37">
        <v>0</v>
      </c>
      <c r="AX402" s="37">
        <v>0</v>
      </c>
      <c r="AY402" s="37">
        <v>0</v>
      </c>
      <c r="AZ402" s="38">
        <v>0.25</v>
      </c>
    </row>
  </sheetData>
  <mergeCells count="16">
    <mergeCell ref="A399:A402"/>
    <mergeCell ref="AF1:AL1"/>
    <mergeCell ref="AM1:AS1"/>
    <mergeCell ref="S1:U1"/>
    <mergeCell ref="V1:X1"/>
    <mergeCell ref="A80:A290"/>
    <mergeCell ref="A291:A387"/>
    <mergeCell ref="A388:A390"/>
    <mergeCell ref="A14:A79"/>
    <mergeCell ref="L1:R1"/>
    <mergeCell ref="AT1:AZ1"/>
    <mergeCell ref="E1:K1"/>
    <mergeCell ref="A3:A13"/>
    <mergeCell ref="Y1:AE1"/>
    <mergeCell ref="A394:A398"/>
    <mergeCell ref="A391:A393"/>
  </mergeCells>
  <phoneticPr fontId="4" type="noConversion"/>
  <conditionalFormatting sqref="E3:AZ402">
    <cfRule type="cellIs" dxfId="0" priority="2" operator="equal">
      <formula>0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{206B6AAD-C99A-437B-8CEE-6B3AEF71912A}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B14:B79 B80:B161 B162:B290 B291:B332 B333:B364 B388:B390 B394:B398 B399:B402 B391:B393 B369:B387" numberStoredAsText="1"/>
    <ignoredError sqref="T19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6B6AAD-C99A-437B-8CEE-6B3AEF719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E3:AZ402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zoomScale="145" zoomScaleNormal="145" workbookViewId="0">
      <selection activeCell="H33" sqref="H33"/>
    </sheetView>
  </sheetViews>
  <sheetFormatPr defaultRowHeight="14.25" x14ac:dyDescent="0.25"/>
  <cols>
    <col min="2" max="2" width="8.7109375" style="20" customWidth="1"/>
    <col min="3" max="7" width="8.7109375" style="18" customWidth="1"/>
    <col min="8" max="8" width="8.7109375" style="19" customWidth="1"/>
    <col min="9" max="9" width="8.7109375" style="20" customWidth="1"/>
    <col min="10" max="10" width="8.7109375" style="13" customWidth="1"/>
    <col min="11" max="14" width="8.7109375" style="18" customWidth="1"/>
    <col min="15" max="15" width="8.7109375" style="19" customWidth="1"/>
  </cols>
  <sheetData>
    <row r="1" spans="1:15" s="66" customFormat="1" ht="15" thickBot="1" x14ac:dyDescent="0.3">
      <c r="A1" s="65" t="s">
        <v>75</v>
      </c>
      <c r="B1" s="99" t="s">
        <v>443</v>
      </c>
      <c r="C1" s="100"/>
      <c r="D1" s="100"/>
      <c r="E1" s="100"/>
      <c r="F1" s="100"/>
      <c r="G1" s="100"/>
      <c r="H1" s="101"/>
      <c r="I1" s="99" t="s">
        <v>444</v>
      </c>
      <c r="J1" s="100"/>
      <c r="K1" s="100"/>
      <c r="L1" s="100"/>
      <c r="M1" s="100"/>
      <c r="N1" s="100"/>
      <c r="O1" s="101"/>
    </row>
    <row r="2" spans="1:15" s="72" customFormat="1" ht="15" thickBot="1" x14ac:dyDescent="0.3">
      <c r="A2" s="71"/>
      <c r="B2" s="15" t="s">
        <v>66</v>
      </c>
      <c r="C2" s="16" t="s">
        <v>67</v>
      </c>
      <c r="D2" s="16" t="s">
        <v>68</v>
      </c>
      <c r="E2" s="16" t="s">
        <v>69</v>
      </c>
      <c r="F2" s="16" t="s">
        <v>70</v>
      </c>
      <c r="G2" s="16" t="s">
        <v>71</v>
      </c>
      <c r="H2" s="17" t="s">
        <v>72</v>
      </c>
      <c r="I2" s="15" t="s">
        <v>66</v>
      </c>
      <c r="J2" s="16" t="s">
        <v>67</v>
      </c>
      <c r="K2" s="16" t="s">
        <v>68</v>
      </c>
      <c r="L2" s="16" t="s">
        <v>69</v>
      </c>
      <c r="M2" s="16" t="s">
        <v>70</v>
      </c>
      <c r="N2" s="16" t="s">
        <v>71</v>
      </c>
      <c r="O2" s="17" t="s">
        <v>72</v>
      </c>
    </row>
    <row r="3" spans="1:15" s="21" customFormat="1" x14ac:dyDescent="0.25">
      <c r="A3" s="67" t="s">
        <v>445</v>
      </c>
      <c r="B3" s="73">
        <f>0.3208*0.0038</f>
        <v>1.2190399999999998E-3</v>
      </c>
      <c r="C3" s="74">
        <f>0.1797*0.0038</f>
        <v>6.8285999999999998E-4</v>
      </c>
      <c r="D3" s="74">
        <f>0.2077*0.0038</f>
        <v>7.8925999999999996E-4</v>
      </c>
      <c r="E3" s="74">
        <f>0.0451*0.0038</f>
        <v>1.7138E-4</v>
      </c>
      <c r="F3" s="74">
        <f>0.0163*0.0038</f>
        <v>6.1939999999999993E-5</v>
      </c>
      <c r="G3" s="74">
        <f>0.023*0.0038</f>
        <v>8.7399999999999997E-5</v>
      </c>
      <c r="H3" s="75">
        <f>0.172*0.0038</f>
        <v>6.5359999999999995E-4</v>
      </c>
      <c r="I3" s="73">
        <f>0.3208*0.0114</f>
        <v>3.6571199999999998E-3</v>
      </c>
      <c r="J3" s="82">
        <f>0.1797*0.0114</f>
        <v>2.0485799999999999E-3</v>
      </c>
      <c r="K3" s="74">
        <f>0.2077*0.0114</f>
        <v>2.3677799999999999E-3</v>
      </c>
      <c r="L3" s="74">
        <f>0.0451*0.0114</f>
        <v>5.1414000000000006E-4</v>
      </c>
      <c r="M3" s="74">
        <f>0.0163*0.0114</f>
        <v>1.8581999999999998E-4</v>
      </c>
      <c r="N3" s="74">
        <f>0.023*0.0114</f>
        <v>2.6220000000000003E-4</v>
      </c>
      <c r="O3" s="75">
        <f>0.172*0.0114</f>
        <v>1.9608E-3</v>
      </c>
    </row>
    <row r="4" spans="1:15" s="18" customFormat="1" x14ac:dyDescent="0.25">
      <c r="A4" s="20" t="s">
        <v>446</v>
      </c>
      <c r="B4" s="76">
        <f t="shared" ref="B4:B55" si="0">0.3208*0.0038</f>
        <v>1.2190399999999998E-3</v>
      </c>
      <c r="C4" s="77">
        <f t="shared" ref="C4:C55" si="1">0.1797*0.0038</f>
        <v>6.8285999999999998E-4</v>
      </c>
      <c r="D4" s="77">
        <f t="shared" ref="D4:D55" si="2">0.2077*0.0038</f>
        <v>7.8925999999999996E-4</v>
      </c>
      <c r="E4" s="77">
        <f t="shared" ref="E4:E55" si="3">0.0451*0.0038</f>
        <v>1.7138E-4</v>
      </c>
      <c r="F4" s="77">
        <f t="shared" ref="F4:F55" si="4">0.0163*0.0038</f>
        <v>6.1939999999999993E-5</v>
      </c>
      <c r="G4" s="77">
        <f t="shared" ref="G4:G55" si="5">0.023*0.0038</f>
        <v>8.7399999999999997E-5</v>
      </c>
      <c r="H4" s="78">
        <f t="shared" ref="H4:H55" si="6">0.172*0.0038</f>
        <v>6.5359999999999995E-4</v>
      </c>
      <c r="I4" s="76">
        <f t="shared" ref="I4:I55" si="7">0.3208*0.0114</f>
        <v>3.6571199999999998E-3</v>
      </c>
      <c r="J4" s="83">
        <f t="shared" ref="J4:J55" si="8">0.1797*0.0114</f>
        <v>2.0485799999999999E-3</v>
      </c>
      <c r="K4" s="77">
        <f t="shared" ref="K4:K55" si="9">0.2077*0.0114</f>
        <v>2.3677799999999999E-3</v>
      </c>
      <c r="L4" s="77">
        <f t="shared" ref="L4:L55" si="10">0.0451*0.0114</f>
        <v>5.1414000000000006E-4</v>
      </c>
      <c r="M4" s="77">
        <f t="shared" ref="M4:M55" si="11">0.0163*0.0114</f>
        <v>1.8581999999999998E-4</v>
      </c>
      <c r="N4" s="77">
        <f t="shared" ref="N4:N55" si="12">0.023*0.0114</f>
        <v>2.6220000000000003E-4</v>
      </c>
      <c r="O4" s="78">
        <f t="shared" ref="O4:O55" si="13">0.172*0.0114</f>
        <v>1.9608E-3</v>
      </c>
    </row>
    <row r="5" spans="1:15" s="18" customFormat="1" x14ac:dyDescent="0.25">
      <c r="A5" s="20" t="s">
        <v>447</v>
      </c>
      <c r="B5" s="76">
        <f t="shared" si="0"/>
        <v>1.2190399999999998E-3</v>
      </c>
      <c r="C5" s="77">
        <f t="shared" si="1"/>
        <v>6.8285999999999998E-4</v>
      </c>
      <c r="D5" s="77">
        <f t="shared" si="2"/>
        <v>7.8925999999999996E-4</v>
      </c>
      <c r="E5" s="77">
        <f t="shared" si="3"/>
        <v>1.7138E-4</v>
      </c>
      <c r="F5" s="77">
        <f t="shared" si="4"/>
        <v>6.1939999999999993E-5</v>
      </c>
      <c r="G5" s="77">
        <f t="shared" si="5"/>
        <v>8.7399999999999997E-5</v>
      </c>
      <c r="H5" s="78">
        <f t="shared" si="6"/>
        <v>6.5359999999999995E-4</v>
      </c>
      <c r="I5" s="76">
        <f t="shared" si="7"/>
        <v>3.6571199999999998E-3</v>
      </c>
      <c r="J5" s="83">
        <f t="shared" si="8"/>
        <v>2.0485799999999999E-3</v>
      </c>
      <c r="K5" s="77">
        <f t="shared" si="9"/>
        <v>2.3677799999999999E-3</v>
      </c>
      <c r="L5" s="77">
        <f t="shared" si="10"/>
        <v>5.1414000000000006E-4</v>
      </c>
      <c r="M5" s="77">
        <f t="shared" si="11"/>
        <v>1.8581999999999998E-4</v>
      </c>
      <c r="N5" s="77">
        <f t="shared" si="12"/>
        <v>2.6220000000000003E-4</v>
      </c>
      <c r="O5" s="78">
        <f t="shared" si="13"/>
        <v>1.9608E-3</v>
      </c>
    </row>
    <row r="6" spans="1:15" s="18" customFormat="1" x14ac:dyDescent="0.25">
      <c r="A6" s="20" t="s">
        <v>448</v>
      </c>
      <c r="B6" s="76">
        <f t="shared" si="0"/>
        <v>1.2190399999999998E-3</v>
      </c>
      <c r="C6" s="77">
        <f t="shared" si="1"/>
        <v>6.8285999999999998E-4</v>
      </c>
      <c r="D6" s="77">
        <f t="shared" si="2"/>
        <v>7.8925999999999996E-4</v>
      </c>
      <c r="E6" s="77">
        <f t="shared" si="3"/>
        <v>1.7138E-4</v>
      </c>
      <c r="F6" s="77">
        <f t="shared" si="4"/>
        <v>6.1939999999999993E-5</v>
      </c>
      <c r="G6" s="77">
        <f t="shared" si="5"/>
        <v>8.7399999999999997E-5</v>
      </c>
      <c r="H6" s="78">
        <f t="shared" si="6"/>
        <v>6.5359999999999995E-4</v>
      </c>
      <c r="I6" s="76">
        <f t="shared" si="7"/>
        <v>3.6571199999999998E-3</v>
      </c>
      <c r="J6" s="83">
        <f t="shared" si="8"/>
        <v>2.0485799999999999E-3</v>
      </c>
      <c r="K6" s="77">
        <f t="shared" si="9"/>
        <v>2.3677799999999999E-3</v>
      </c>
      <c r="L6" s="77">
        <f t="shared" si="10"/>
        <v>5.1414000000000006E-4</v>
      </c>
      <c r="M6" s="77">
        <f t="shared" si="11"/>
        <v>1.8581999999999998E-4</v>
      </c>
      <c r="N6" s="77">
        <f t="shared" si="12"/>
        <v>2.6220000000000003E-4</v>
      </c>
      <c r="O6" s="78">
        <f t="shared" si="13"/>
        <v>1.9608E-3</v>
      </c>
    </row>
    <row r="7" spans="1:15" s="18" customFormat="1" x14ac:dyDescent="0.25">
      <c r="A7" s="20" t="s">
        <v>449</v>
      </c>
      <c r="B7" s="76">
        <f t="shared" si="0"/>
        <v>1.2190399999999998E-3</v>
      </c>
      <c r="C7" s="77">
        <f t="shared" si="1"/>
        <v>6.8285999999999998E-4</v>
      </c>
      <c r="D7" s="77">
        <f t="shared" si="2"/>
        <v>7.8925999999999996E-4</v>
      </c>
      <c r="E7" s="77">
        <f t="shared" si="3"/>
        <v>1.7138E-4</v>
      </c>
      <c r="F7" s="77">
        <f t="shared" si="4"/>
        <v>6.1939999999999993E-5</v>
      </c>
      <c r="G7" s="77">
        <f t="shared" si="5"/>
        <v>8.7399999999999997E-5</v>
      </c>
      <c r="H7" s="78">
        <f t="shared" si="6"/>
        <v>6.5359999999999995E-4</v>
      </c>
      <c r="I7" s="76">
        <f t="shared" si="7"/>
        <v>3.6571199999999998E-3</v>
      </c>
      <c r="J7" s="83">
        <f t="shared" si="8"/>
        <v>2.0485799999999999E-3</v>
      </c>
      <c r="K7" s="77">
        <f t="shared" si="9"/>
        <v>2.3677799999999999E-3</v>
      </c>
      <c r="L7" s="77">
        <f t="shared" si="10"/>
        <v>5.1414000000000006E-4</v>
      </c>
      <c r="M7" s="77">
        <f t="shared" si="11"/>
        <v>1.8581999999999998E-4</v>
      </c>
      <c r="N7" s="77">
        <f t="shared" si="12"/>
        <v>2.6220000000000003E-4</v>
      </c>
      <c r="O7" s="78">
        <f t="shared" si="13"/>
        <v>1.9608E-3</v>
      </c>
    </row>
    <row r="8" spans="1:15" s="18" customFormat="1" x14ac:dyDescent="0.25">
      <c r="A8" s="20" t="s">
        <v>450</v>
      </c>
      <c r="B8" s="76">
        <f t="shared" si="0"/>
        <v>1.2190399999999998E-3</v>
      </c>
      <c r="C8" s="77">
        <f t="shared" si="1"/>
        <v>6.8285999999999998E-4</v>
      </c>
      <c r="D8" s="77">
        <f t="shared" si="2"/>
        <v>7.8925999999999996E-4</v>
      </c>
      <c r="E8" s="77">
        <f t="shared" si="3"/>
        <v>1.7138E-4</v>
      </c>
      <c r="F8" s="77">
        <f t="shared" si="4"/>
        <v>6.1939999999999993E-5</v>
      </c>
      <c r="G8" s="77">
        <f t="shared" si="5"/>
        <v>8.7399999999999997E-5</v>
      </c>
      <c r="H8" s="78">
        <f t="shared" si="6"/>
        <v>6.5359999999999995E-4</v>
      </c>
      <c r="I8" s="76">
        <f t="shared" si="7"/>
        <v>3.6571199999999998E-3</v>
      </c>
      <c r="J8" s="83">
        <f t="shared" si="8"/>
        <v>2.0485799999999999E-3</v>
      </c>
      <c r="K8" s="77">
        <f t="shared" si="9"/>
        <v>2.3677799999999999E-3</v>
      </c>
      <c r="L8" s="77">
        <f t="shared" si="10"/>
        <v>5.1414000000000006E-4</v>
      </c>
      <c r="M8" s="77">
        <f t="shared" si="11"/>
        <v>1.8581999999999998E-4</v>
      </c>
      <c r="N8" s="77">
        <f t="shared" si="12"/>
        <v>2.6220000000000003E-4</v>
      </c>
      <c r="O8" s="78">
        <f t="shared" si="13"/>
        <v>1.9608E-3</v>
      </c>
    </row>
    <row r="9" spans="1:15" s="18" customFormat="1" x14ac:dyDescent="0.25">
      <c r="A9" s="20" t="s">
        <v>451</v>
      </c>
      <c r="B9" s="76">
        <f t="shared" si="0"/>
        <v>1.2190399999999998E-3</v>
      </c>
      <c r="C9" s="77">
        <f t="shared" si="1"/>
        <v>6.8285999999999998E-4</v>
      </c>
      <c r="D9" s="77">
        <f t="shared" si="2"/>
        <v>7.8925999999999996E-4</v>
      </c>
      <c r="E9" s="77">
        <f t="shared" si="3"/>
        <v>1.7138E-4</v>
      </c>
      <c r="F9" s="77">
        <f t="shared" si="4"/>
        <v>6.1939999999999993E-5</v>
      </c>
      <c r="G9" s="77">
        <f t="shared" si="5"/>
        <v>8.7399999999999997E-5</v>
      </c>
      <c r="H9" s="78">
        <f t="shared" si="6"/>
        <v>6.5359999999999995E-4</v>
      </c>
      <c r="I9" s="76">
        <f t="shared" si="7"/>
        <v>3.6571199999999998E-3</v>
      </c>
      <c r="J9" s="83">
        <f t="shared" si="8"/>
        <v>2.0485799999999999E-3</v>
      </c>
      <c r="K9" s="77">
        <f t="shared" si="9"/>
        <v>2.3677799999999999E-3</v>
      </c>
      <c r="L9" s="77">
        <f t="shared" si="10"/>
        <v>5.1414000000000006E-4</v>
      </c>
      <c r="M9" s="77">
        <f t="shared" si="11"/>
        <v>1.8581999999999998E-4</v>
      </c>
      <c r="N9" s="77">
        <f t="shared" si="12"/>
        <v>2.6220000000000003E-4</v>
      </c>
      <c r="O9" s="78">
        <f t="shared" si="13"/>
        <v>1.9608E-3</v>
      </c>
    </row>
    <row r="10" spans="1:15" s="18" customFormat="1" x14ac:dyDescent="0.25">
      <c r="A10" s="20" t="s">
        <v>452</v>
      </c>
      <c r="B10" s="76">
        <f t="shared" si="0"/>
        <v>1.2190399999999998E-3</v>
      </c>
      <c r="C10" s="77">
        <f t="shared" si="1"/>
        <v>6.8285999999999998E-4</v>
      </c>
      <c r="D10" s="77">
        <f t="shared" si="2"/>
        <v>7.8925999999999996E-4</v>
      </c>
      <c r="E10" s="77">
        <f t="shared" si="3"/>
        <v>1.7138E-4</v>
      </c>
      <c r="F10" s="77">
        <f t="shared" si="4"/>
        <v>6.1939999999999993E-5</v>
      </c>
      <c r="G10" s="77">
        <f t="shared" si="5"/>
        <v>8.7399999999999997E-5</v>
      </c>
      <c r="H10" s="78">
        <f t="shared" si="6"/>
        <v>6.5359999999999995E-4</v>
      </c>
      <c r="I10" s="76">
        <f t="shared" si="7"/>
        <v>3.6571199999999998E-3</v>
      </c>
      <c r="J10" s="83">
        <f t="shared" si="8"/>
        <v>2.0485799999999999E-3</v>
      </c>
      <c r="K10" s="77">
        <f t="shared" si="9"/>
        <v>2.3677799999999999E-3</v>
      </c>
      <c r="L10" s="77">
        <f t="shared" si="10"/>
        <v>5.1414000000000006E-4</v>
      </c>
      <c r="M10" s="77">
        <f t="shared" si="11"/>
        <v>1.8581999999999998E-4</v>
      </c>
      <c r="N10" s="77">
        <f t="shared" si="12"/>
        <v>2.6220000000000003E-4</v>
      </c>
      <c r="O10" s="78">
        <f t="shared" si="13"/>
        <v>1.9608E-3</v>
      </c>
    </row>
    <row r="11" spans="1:15" s="18" customFormat="1" x14ac:dyDescent="0.25">
      <c r="A11" s="20" t="s">
        <v>453</v>
      </c>
      <c r="B11" s="76">
        <f t="shared" si="0"/>
        <v>1.2190399999999998E-3</v>
      </c>
      <c r="C11" s="77">
        <f t="shared" si="1"/>
        <v>6.8285999999999998E-4</v>
      </c>
      <c r="D11" s="77">
        <f t="shared" si="2"/>
        <v>7.8925999999999996E-4</v>
      </c>
      <c r="E11" s="77">
        <f t="shared" si="3"/>
        <v>1.7138E-4</v>
      </c>
      <c r="F11" s="77">
        <f t="shared" si="4"/>
        <v>6.1939999999999993E-5</v>
      </c>
      <c r="G11" s="77">
        <f t="shared" si="5"/>
        <v>8.7399999999999997E-5</v>
      </c>
      <c r="H11" s="78">
        <f t="shared" si="6"/>
        <v>6.5359999999999995E-4</v>
      </c>
      <c r="I11" s="76">
        <f t="shared" si="7"/>
        <v>3.6571199999999998E-3</v>
      </c>
      <c r="J11" s="83">
        <f t="shared" si="8"/>
        <v>2.0485799999999999E-3</v>
      </c>
      <c r="K11" s="77">
        <f t="shared" si="9"/>
        <v>2.3677799999999999E-3</v>
      </c>
      <c r="L11" s="77">
        <f t="shared" si="10"/>
        <v>5.1414000000000006E-4</v>
      </c>
      <c r="M11" s="77">
        <f t="shared" si="11"/>
        <v>1.8581999999999998E-4</v>
      </c>
      <c r="N11" s="77">
        <f t="shared" si="12"/>
        <v>2.6220000000000003E-4</v>
      </c>
      <c r="O11" s="78">
        <f t="shared" si="13"/>
        <v>1.9608E-3</v>
      </c>
    </row>
    <row r="12" spans="1:15" s="18" customFormat="1" x14ac:dyDescent="0.25">
      <c r="A12" s="20" t="s">
        <v>454</v>
      </c>
      <c r="B12" s="76">
        <f t="shared" si="0"/>
        <v>1.2190399999999998E-3</v>
      </c>
      <c r="C12" s="77">
        <f t="shared" si="1"/>
        <v>6.8285999999999998E-4</v>
      </c>
      <c r="D12" s="77">
        <f t="shared" si="2"/>
        <v>7.8925999999999996E-4</v>
      </c>
      <c r="E12" s="77">
        <f t="shared" si="3"/>
        <v>1.7138E-4</v>
      </c>
      <c r="F12" s="77">
        <f t="shared" si="4"/>
        <v>6.1939999999999993E-5</v>
      </c>
      <c r="G12" s="77">
        <f t="shared" si="5"/>
        <v>8.7399999999999997E-5</v>
      </c>
      <c r="H12" s="78">
        <f t="shared" si="6"/>
        <v>6.5359999999999995E-4</v>
      </c>
      <c r="I12" s="76">
        <f t="shared" si="7"/>
        <v>3.6571199999999998E-3</v>
      </c>
      <c r="J12" s="83">
        <f t="shared" si="8"/>
        <v>2.0485799999999999E-3</v>
      </c>
      <c r="K12" s="77">
        <f t="shared" si="9"/>
        <v>2.3677799999999999E-3</v>
      </c>
      <c r="L12" s="77">
        <f t="shared" si="10"/>
        <v>5.1414000000000006E-4</v>
      </c>
      <c r="M12" s="77">
        <f t="shared" si="11"/>
        <v>1.8581999999999998E-4</v>
      </c>
      <c r="N12" s="77">
        <f t="shared" si="12"/>
        <v>2.6220000000000003E-4</v>
      </c>
      <c r="O12" s="78">
        <f t="shared" si="13"/>
        <v>1.9608E-3</v>
      </c>
    </row>
    <row r="13" spans="1:15" s="18" customFormat="1" x14ac:dyDescent="0.25">
      <c r="A13" s="20" t="s">
        <v>455</v>
      </c>
      <c r="B13" s="76">
        <f t="shared" si="0"/>
        <v>1.2190399999999998E-3</v>
      </c>
      <c r="C13" s="77">
        <f t="shared" si="1"/>
        <v>6.8285999999999998E-4</v>
      </c>
      <c r="D13" s="77">
        <f t="shared" si="2"/>
        <v>7.8925999999999996E-4</v>
      </c>
      <c r="E13" s="77">
        <f t="shared" si="3"/>
        <v>1.7138E-4</v>
      </c>
      <c r="F13" s="77">
        <f t="shared" si="4"/>
        <v>6.1939999999999993E-5</v>
      </c>
      <c r="G13" s="77">
        <f t="shared" si="5"/>
        <v>8.7399999999999997E-5</v>
      </c>
      <c r="H13" s="78">
        <f t="shared" si="6"/>
        <v>6.5359999999999995E-4</v>
      </c>
      <c r="I13" s="76">
        <f t="shared" si="7"/>
        <v>3.6571199999999998E-3</v>
      </c>
      <c r="J13" s="83">
        <f t="shared" si="8"/>
        <v>2.0485799999999999E-3</v>
      </c>
      <c r="K13" s="77">
        <f t="shared" si="9"/>
        <v>2.3677799999999999E-3</v>
      </c>
      <c r="L13" s="77">
        <f t="shared" si="10"/>
        <v>5.1414000000000006E-4</v>
      </c>
      <c r="M13" s="77">
        <f t="shared" si="11"/>
        <v>1.8581999999999998E-4</v>
      </c>
      <c r="N13" s="77">
        <f t="shared" si="12"/>
        <v>2.6220000000000003E-4</v>
      </c>
      <c r="O13" s="78">
        <f t="shared" si="13"/>
        <v>1.9608E-3</v>
      </c>
    </row>
    <row r="14" spans="1:15" s="18" customFormat="1" x14ac:dyDescent="0.25">
      <c r="A14" s="20" t="s">
        <v>456</v>
      </c>
      <c r="B14" s="76">
        <f t="shared" si="0"/>
        <v>1.2190399999999998E-3</v>
      </c>
      <c r="C14" s="77">
        <f t="shared" si="1"/>
        <v>6.8285999999999998E-4</v>
      </c>
      <c r="D14" s="77">
        <f t="shared" si="2"/>
        <v>7.8925999999999996E-4</v>
      </c>
      <c r="E14" s="77">
        <f t="shared" si="3"/>
        <v>1.7138E-4</v>
      </c>
      <c r="F14" s="77">
        <f t="shared" si="4"/>
        <v>6.1939999999999993E-5</v>
      </c>
      <c r="G14" s="77">
        <f t="shared" si="5"/>
        <v>8.7399999999999997E-5</v>
      </c>
      <c r="H14" s="78">
        <f t="shared" si="6"/>
        <v>6.5359999999999995E-4</v>
      </c>
      <c r="I14" s="76">
        <f t="shared" si="7"/>
        <v>3.6571199999999998E-3</v>
      </c>
      <c r="J14" s="83">
        <f t="shared" si="8"/>
        <v>2.0485799999999999E-3</v>
      </c>
      <c r="K14" s="77">
        <f t="shared" si="9"/>
        <v>2.3677799999999999E-3</v>
      </c>
      <c r="L14" s="77">
        <f t="shared" si="10"/>
        <v>5.1414000000000006E-4</v>
      </c>
      <c r="M14" s="77">
        <f t="shared" si="11"/>
        <v>1.8581999999999998E-4</v>
      </c>
      <c r="N14" s="77">
        <f t="shared" si="12"/>
        <v>2.6220000000000003E-4</v>
      </c>
      <c r="O14" s="78">
        <f t="shared" si="13"/>
        <v>1.9608E-3</v>
      </c>
    </row>
    <row r="15" spans="1:15" s="18" customFormat="1" x14ac:dyDescent="0.25">
      <c r="A15" s="20" t="s">
        <v>457</v>
      </c>
      <c r="B15" s="76">
        <f t="shared" si="0"/>
        <v>1.2190399999999998E-3</v>
      </c>
      <c r="C15" s="77">
        <f t="shared" si="1"/>
        <v>6.8285999999999998E-4</v>
      </c>
      <c r="D15" s="77">
        <f t="shared" si="2"/>
        <v>7.8925999999999996E-4</v>
      </c>
      <c r="E15" s="77">
        <f t="shared" si="3"/>
        <v>1.7138E-4</v>
      </c>
      <c r="F15" s="77">
        <f t="shared" si="4"/>
        <v>6.1939999999999993E-5</v>
      </c>
      <c r="G15" s="77">
        <f t="shared" si="5"/>
        <v>8.7399999999999997E-5</v>
      </c>
      <c r="H15" s="78">
        <f t="shared" si="6"/>
        <v>6.5359999999999995E-4</v>
      </c>
      <c r="I15" s="76">
        <f t="shared" si="7"/>
        <v>3.6571199999999998E-3</v>
      </c>
      <c r="J15" s="83">
        <f t="shared" si="8"/>
        <v>2.0485799999999999E-3</v>
      </c>
      <c r="K15" s="77">
        <f t="shared" si="9"/>
        <v>2.3677799999999999E-3</v>
      </c>
      <c r="L15" s="77">
        <f t="shared" si="10"/>
        <v>5.1414000000000006E-4</v>
      </c>
      <c r="M15" s="77">
        <f t="shared" si="11"/>
        <v>1.8581999999999998E-4</v>
      </c>
      <c r="N15" s="77">
        <f t="shared" si="12"/>
        <v>2.6220000000000003E-4</v>
      </c>
      <c r="O15" s="78">
        <f t="shared" si="13"/>
        <v>1.9608E-3</v>
      </c>
    </row>
    <row r="16" spans="1:15" s="18" customFormat="1" x14ac:dyDescent="0.25">
      <c r="A16" s="20" t="s">
        <v>458</v>
      </c>
      <c r="B16" s="76">
        <f t="shared" si="0"/>
        <v>1.2190399999999998E-3</v>
      </c>
      <c r="C16" s="77">
        <f t="shared" si="1"/>
        <v>6.8285999999999998E-4</v>
      </c>
      <c r="D16" s="77">
        <f t="shared" si="2"/>
        <v>7.8925999999999996E-4</v>
      </c>
      <c r="E16" s="77">
        <f t="shared" si="3"/>
        <v>1.7138E-4</v>
      </c>
      <c r="F16" s="77">
        <f t="shared" si="4"/>
        <v>6.1939999999999993E-5</v>
      </c>
      <c r="G16" s="77">
        <f t="shared" si="5"/>
        <v>8.7399999999999997E-5</v>
      </c>
      <c r="H16" s="78">
        <f t="shared" si="6"/>
        <v>6.5359999999999995E-4</v>
      </c>
      <c r="I16" s="76">
        <f t="shared" si="7"/>
        <v>3.6571199999999998E-3</v>
      </c>
      <c r="J16" s="83">
        <f t="shared" si="8"/>
        <v>2.0485799999999999E-3</v>
      </c>
      <c r="K16" s="77">
        <f t="shared" si="9"/>
        <v>2.3677799999999999E-3</v>
      </c>
      <c r="L16" s="77">
        <f t="shared" si="10"/>
        <v>5.1414000000000006E-4</v>
      </c>
      <c r="M16" s="77">
        <f t="shared" si="11"/>
        <v>1.8581999999999998E-4</v>
      </c>
      <c r="N16" s="77">
        <f t="shared" si="12"/>
        <v>2.6220000000000003E-4</v>
      </c>
      <c r="O16" s="78">
        <f t="shared" si="13"/>
        <v>1.9608E-3</v>
      </c>
    </row>
    <row r="17" spans="1:15" s="18" customFormat="1" x14ac:dyDescent="0.25">
      <c r="A17" s="20" t="s">
        <v>459</v>
      </c>
      <c r="B17" s="76">
        <f t="shared" si="0"/>
        <v>1.2190399999999998E-3</v>
      </c>
      <c r="C17" s="77">
        <f t="shared" si="1"/>
        <v>6.8285999999999998E-4</v>
      </c>
      <c r="D17" s="77">
        <f t="shared" si="2"/>
        <v>7.8925999999999996E-4</v>
      </c>
      <c r="E17" s="77">
        <f t="shared" si="3"/>
        <v>1.7138E-4</v>
      </c>
      <c r="F17" s="77">
        <f t="shared" si="4"/>
        <v>6.1939999999999993E-5</v>
      </c>
      <c r="G17" s="77">
        <f t="shared" si="5"/>
        <v>8.7399999999999997E-5</v>
      </c>
      <c r="H17" s="78">
        <f t="shared" si="6"/>
        <v>6.5359999999999995E-4</v>
      </c>
      <c r="I17" s="76">
        <f t="shared" si="7"/>
        <v>3.6571199999999998E-3</v>
      </c>
      <c r="J17" s="83">
        <f t="shared" si="8"/>
        <v>2.0485799999999999E-3</v>
      </c>
      <c r="K17" s="77">
        <f t="shared" si="9"/>
        <v>2.3677799999999999E-3</v>
      </c>
      <c r="L17" s="77">
        <f t="shared" si="10"/>
        <v>5.1414000000000006E-4</v>
      </c>
      <c r="M17" s="77">
        <f t="shared" si="11"/>
        <v>1.8581999999999998E-4</v>
      </c>
      <c r="N17" s="77">
        <f t="shared" si="12"/>
        <v>2.6220000000000003E-4</v>
      </c>
      <c r="O17" s="78">
        <f t="shared" si="13"/>
        <v>1.9608E-3</v>
      </c>
    </row>
    <row r="18" spans="1:15" s="18" customFormat="1" x14ac:dyDescent="0.25">
      <c r="A18" s="20" t="s">
        <v>460</v>
      </c>
      <c r="B18" s="76">
        <f t="shared" si="0"/>
        <v>1.2190399999999998E-3</v>
      </c>
      <c r="C18" s="77">
        <f t="shared" si="1"/>
        <v>6.8285999999999998E-4</v>
      </c>
      <c r="D18" s="77">
        <f t="shared" si="2"/>
        <v>7.8925999999999996E-4</v>
      </c>
      <c r="E18" s="77">
        <f t="shared" si="3"/>
        <v>1.7138E-4</v>
      </c>
      <c r="F18" s="77">
        <f t="shared" si="4"/>
        <v>6.1939999999999993E-5</v>
      </c>
      <c r="G18" s="77">
        <f t="shared" si="5"/>
        <v>8.7399999999999997E-5</v>
      </c>
      <c r="H18" s="78">
        <f t="shared" si="6"/>
        <v>6.5359999999999995E-4</v>
      </c>
      <c r="I18" s="76">
        <f t="shared" si="7"/>
        <v>3.6571199999999998E-3</v>
      </c>
      <c r="J18" s="83">
        <f t="shared" si="8"/>
        <v>2.0485799999999999E-3</v>
      </c>
      <c r="K18" s="77">
        <f t="shared" si="9"/>
        <v>2.3677799999999999E-3</v>
      </c>
      <c r="L18" s="77">
        <f t="shared" si="10"/>
        <v>5.1414000000000006E-4</v>
      </c>
      <c r="M18" s="77">
        <f t="shared" si="11"/>
        <v>1.8581999999999998E-4</v>
      </c>
      <c r="N18" s="77">
        <f t="shared" si="12"/>
        <v>2.6220000000000003E-4</v>
      </c>
      <c r="O18" s="78">
        <f t="shared" si="13"/>
        <v>1.9608E-3</v>
      </c>
    </row>
    <row r="19" spans="1:15" s="18" customFormat="1" x14ac:dyDescent="0.25">
      <c r="A19" s="20" t="s">
        <v>461</v>
      </c>
      <c r="B19" s="76">
        <f t="shared" si="0"/>
        <v>1.2190399999999998E-3</v>
      </c>
      <c r="C19" s="77">
        <f t="shared" si="1"/>
        <v>6.8285999999999998E-4</v>
      </c>
      <c r="D19" s="77">
        <f t="shared" si="2"/>
        <v>7.8925999999999996E-4</v>
      </c>
      <c r="E19" s="77">
        <f t="shared" si="3"/>
        <v>1.7138E-4</v>
      </c>
      <c r="F19" s="77">
        <f t="shared" si="4"/>
        <v>6.1939999999999993E-5</v>
      </c>
      <c r="G19" s="77">
        <f t="shared" si="5"/>
        <v>8.7399999999999997E-5</v>
      </c>
      <c r="H19" s="78">
        <f t="shared" si="6"/>
        <v>6.5359999999999995E-4</v>
      </c>
      <c r="I19" s="76">
        <f t="shared" si="7"/>
        <v>3.6571199999999998E-3</v>
      </c>
      <c r="J19" s="83">
        <f t="shared" si="8"/>
        <v>2.0485799999999999E-3</v>
      </c>
      <c r="K19" s="77">
        <f t="shared" si="9"/>
        <v>2.3677799999999999E-3</v>
      </c>
      <c r="L19" s="77">
        <f t="shared" si="10"/>
        <v>5.1414000000000006E-4</v>
      </c>
      <c r="M19" s="77">
        <f t="shared" si="11"/>
        <v>1.8581999999999998E-4</v>
      </c>
      <c r="N19" s="77">
        <f t="shared" si="12"/>
        <v>2.6220000000000003E-4</v>
      </c>
      <c r="O19" s="78">
        <f t="shared" si="13"/>
        <v>1.9608E-3</v>
      </c>
    </row>
    <row r="20" spans="1:15" s="18" customFormat="1" x14ac:dyDescent="0.25">
      <c r="A20" s="20" t="s">
        <v>462</v>
      </c>
      <c r="B20" s="76">
        <f t="shared" si="0"/>
        <v>1.2190399999999998E-3</v>
      </c>
      <c r="C20" s="77">
        <f t="shared" si="1"/>
        <v>6.8285999999999998E-4</v>
      </c>
      <c r="D20" s="77">
        <f t="shared" si="2"/>
        <v>7.8925999999999996E-4</v>
      </c>
      <c r="E20" s="77">
        <f t="shared" si="3"/>
        <v>1.7138E-4</v>
      </c>
      <c r="F20" s="77">
        <f t="shared" si="4"/>
        <v>6.1939999999999993E-5</v>
      </c>
      <c r="G20" s="77">
        <f t="shared" si="5"/>
        <v>8.7399999999999997E-5</v>
      </c>
      <c r="H20" s="78">
        <f t="shared" si="6"/>
        <v>6.5359999999999995E-4</v>
      </c>
      <c r="I20" s="76">
        <f t="shared" si="7"/>
        <v>3.6571199999999998E-3</v>
      </c>
      <c r="J20" s="83">
        <f t="shared" si="8"/>
        <v>2.0485799999999999E-3</v>
      </c>
      <c r="K20" s="77">
        <f t="shared" si="9"/>
        <v>2.3677799999999999E-3</v>
      </c>
      <c r="L20" s="77">
        <f t="shared" si="10"/>
        <v>5.1414000000000006E-4</v>
      </c>
      <c r="M20" s="77">
        <f t="shared" si="11"/>
        <v>1.8581999999999998E-4</v>
      </c>
      <c r="N20" s="77">
        <f t="shared" si="12"/>
        <v>2.6220000000000003E-4</v>
      </c>
      <c r="O20" s="78">
        <f t="shared" si="13"/>
        <v>1.9608E-3</v>
      </c>
    </row>
    <row r="21" spans="1:15" s="18" customFormat="1" x14ac:dyDescent="0.25">
      <c r="A21" s="20" t="s">
        <v>463</v>
      </c>
      <c r="B21" s="76">
        <f t="shared" si="0"/>
        <v>1.2190399999999998E-3</v>
      </c>
      <c r="C21" s="77">
        <f t="shared" si="1"/>
        <v>6.8285999999999998E-4</v>
      </c>
      <c r="D21" s="77">
        <f t="shared" si="2"/>
        <v>7.8925999999999996E-4</v>
      </c>
      <c r="E21" s="77">
        <f t="shared" si="3"/>
        <v>1.7138E-4</v>
      </c>
      <c r="F21" s="77">
        <f t="shared" si="4"/>
        <v>6.1939999999999993E-5</v>
      </c>
      <c r="G21" s="77">
        <f t="shared" si="5"/>
        <v>8.7399999999999997E-5</v>
      </c>
      <c r="H21" s="78">
        <f t="shared" si="6"/>
        <v>6.5359999999999995E-4</v>
      </c>
      <c r="I21" s="76">
        <f t="shared" si="7"/>
        <v>3.6571199999999998E-3</v>
      </c>
      <c r="J21" s="83">
        <f t="shared" si="8"/>
        <v>2.0485799999999999E-3</v>
      </c>
      <c r="K21" s="77">
        <f t="shared" si="9"/>
        <v>2.3677799999999999E-3</v>
      </c>
      <c r="L21" s="77">
        <f t="shared" si="10"/>
        <v>5.1414000000000006E-4</v>
      </c>
      <c r="M21" s="77">
        <f t="shared" si="11"/>
        <v>1.8581999999999998E-4</v>
      </c>
      <c r="N21" s="77">
        <f t="shared" si="12"/>
        <v>2.6220000000000003E-4</v>
      </c>
      <c r="O21" s="78">
        <f t="shared" si="13"/>
        <v>1.9608E-3</v>
      </c>
    </row>
    <row r="22" spans="1:15" s="18" customFormat="1" x14ac:dyDescent="0.25">
      <c r="A22" s="20" t="s">
        <v>464</v>
      </c>
      <c r="B22" s="76">
        <f t="shared" si="0"/>
        <v>1.2190399999999998E-3</v>
      </c>
      <c r="C22" s="77">
        <f t="shared" si="1"/>
        <v>6.8285999999999998E-4</v>
      </c>
      <c r="D22" s="77">
        <f t="shared" si="2"/>
        <v>7.8925999999999996E-4</v>
      </c>
      <c r="E22" s="77">
        <f t="shared" si="3"/>
        <v>1.7138E-4</v>
      </c>
      <c r="F22" s="77">
        <f t="shared" si="4"/>
        <v>6.1939999999999993E-5</v>
      </c>
      <c r="G22" s="77">
        <f t="shared" si="5"/>
        <v>8.7399999999999997E-5</v>
      </c>
      <c r="H22" s="78">
        <f t="shared" si="6"/>
        <v>6.5359999999999995E-4</v>
      </c>
      <c r="I22" s="76">
        <f t="shared" si="7"/>
        <v>3.6571199999999998E-3</v>
      </c>
      <c r="J22" s="83">
        <f t="shared" si="8"/>
        <v>2.0485799999999999E-3</v>
      </c>
      <c r="K22" s="77">
        <f t="shared" si="9"/>
        <v>2.3677799999999999E-3</v>
      </c>
      <c r="L22" s="77">
        <f t="shared" si="10"/>
        <v>5.1414000000000006E-4</v>
      </c>
      <c r="M22" s="77">
        <f t="shared" si="11"/>
        <v>1.8581999999999998E-4</v>
      </c>
      <c r="N22" s="77">
        <f t="shared" si="12"/>
        <v>2.6220000000000003E-4</v>
      </c>
      <c r="O22" s="78">
        <f t="shared" si="13"/>
        <v>1.9608E-3</v>
      </c>
    </row>
    <row r="23" spans="1:15" s="18" customFormat="1" x14ac:dyDescent="0.25">
      <c r="A23" s="20" t="s">
        <v>465</v>
      </c>
      <c r="B23" s="76">
        <f t="shared" si="0"/>
        <v>1.2190399999999998E-3</v>
      </c>
      <c r="C23" s="77">
        <f t="shared" si="1"/>
        <v>6.8285999999999998E-4</v>
      </c>
      <c r="D23" s="77">
        <f t="shared" si="2"/>
        <v>7.8925999999999996E-4</v>
      </c>
      <c r="E23" s="77">
        <f t="shared" si="3"/>
        <v>1.7138E-4</v>
      </c>
      <c r="F23" s="77">
        <f t="shared" si="4"/>
        <v>6.1939999999999993E-5</v>
      </c>
      <c r="G23" s="77">
        <f t="shared" si="5"/>
        <v>8.7399999999999997E-5</v>
      </c>
      <c r="H23" s="78">
        <f t="shared" si="6"/>
        <v>6.5359999999999995E-4</v>
      </c>
      <c r="I23" s="76">
        <f t="shared" si="7"/>
        <v>3.6571199999999998E-3</v>
      </c>
      <c r="J23" s="83">
        <f t="shared" si="8"/>
        <v>2.0485799999999999E-3</v>
      </c>
      <c r="K23" s="77">
        <f t="shared" si="9"/>
        <v>2.3677799999999999E-3</v>
      </c>
      <c r="L23" s="77">
        <f t="shared" si="10"/>
        <v>5.1414000000000006E-4</v>
      </c>
      <c r="M23" s="77">
        <f t="shared" si="11"/>
        <v>1.8581999999999998E-4</v>
      </c>
      <c r="N23" s="77">
        <f t="shared" si="12"/>
        <v>2.6220000000000003E-4</v>
      </c>
      <c r="O23" s="78">
        <f t="shared" si="13"/>
        <v>1.9608E-3</v>
      </c>
    </row>
    <row r="24" spans="1:15" s="18" customFormat="1" x14ac:dyDescent="0.25">
      <c r="A24" s="20" t="s">
        <v>466</v>
      </c>
      <c r="B24" s="76">
        <f t="shared" si="0"/>
        <v>1.2190399999999998E-3</v>
      </c>
      <c r="C24" s="77">
        <f t="shared" si="1"/>
        <v>6.8285999999999998E-4</v>
      </c>
      <c r="D24" s="77">
        <f t="shared" si="2"/>
        <v>7.8925999999999996E-4</v>
      </c>
      <c r="E24" s="77">
        <f t="shared" si="3"/>
        <v>1.7138E-4</v>
      </c>
      <c r="F24" s="77">
        <f t="shared" si="4"/>
        <v>6.1939999999999993E-5</v>
      </c>
      <c r="G24" s="77">
        <f t="shared" si="5"/>
        <v>8.7399999999999997E-5</v>
      </c>
      <c r="H24" s="78">
        <f t="shared" si="6"/>
        <v>6.5359999999999995E-4</v>
      </c>
      <c r="I24" s="76">
        <f t="shared" si="7"/>
        <v>3.6571199999999998E-3</v>
      </c>
      <c r="J24" s="83">
        <f t="shared" si="8"/>
        <v>2.0485799999999999E-3</v>
      </c>
      <c r="K24" s="77">
        <f t="shared" si="9"/>
        <v>2.3677799999999999E-3</v>
      </c>
      <c r="L24" s="77">
        <f t="shared" si="10"/>
        <v>5.1414000000000006E-4</v>
      </c>
      <c r="M24" s="77">
        <f t="shared" si="11"/>
        <v>1.8581999999999998E-4</v>
      </c>
      <c r="N24" s="77">
        <f t="shared" si="12"/>
        <v>2.6220000000000003E-4</v>
      </c>
      <c r="O24" s="78">
        <f t="shared" si="13"/>
        <v>1.9608E-3</v>
      </c>
    </row>
    <row r="25" spans="1:15" s="18" customFormat="1" x14ac:dyDescent="0.25">
      <c r="A25" s="20" t="s">
        <v>467</v>
      </c>
      <c r="B25" s="76">
        <f t="shared" si="0"/>
        <v>1.2190399999999998E-3</v>
      </c>
      <c r="C25" s="77">
        <f t="shared" si="1"/>
        <v>6.8285999999999998E-4</v>
      </c>
      <c r="D25" s="77">
        <f t="shared" si="2"/>
        <v>7.8925999999999996E-4</v>
      </c>
      <c r="E25" s="77">
        <f t="shared" si="3"/>
        <v>1.7138E-4</v>
      </c>
      <c r="F25" s="77">
        <f t="shared" si="4"/>
        <v>6.1939999999999993E-5</v>
      </c>
      <c r="G25" s="77">
        <f t="shared" si="5"/>
        <v>8.7399999999999997E-5</v>
      </c>
      <c r="H25" s="78">
        <f t="shared" si="6"/>
        <v>6.5359999999999995E-4</v>
      </c>
      <c r="I25" s="76">
        <f t="shared" si="7"/>
        <v>3.6571199999999998E-3</v>
      </c>
      <c r="J25" s="83">
        <f t="shared" si="8"/>
        <v>2.0485799999999999E-3</v>
      </c>
      <c r="K25" s="77">
        <f t="shared" si="9"/>
        <v>2.3677799999999999E-3</v>
      </c>
      <c r="L25" s="77">
        <f t="shared" si="10"/>
        <v>5.1414000000000006E-4</v>
      </c>
      <c r="M25" s="77">
        <f t="shared" si="11"/>
        <v>1.8581999999999998E-4</v>
      </c>
      <c r="N25" s="77">
        <f t="shared" si="12"/>
        <v>2.6220000000000003E-4</v>
      </c>
      <c r="O25" s="78">
        <f t="shared" si="13"/>
        <v>1.9608E-3</v>
      </c>
    </row>
    <row r="26" spans="1:15" s="18" customFormat="1" x14ac:dyDescent="0.25">
      <c r="A26" s="20" t="s">
        <v>468</v>
      </c>
      <c r="B26" s="76">
        <f t="shared" si="0"/>
        <v>1.2190399999999998E-3</v>
      </c>
      <c r="C26" s="77">
        <f t="shared" si="1"/>
        <v>6.8285999999999998E-4</v>
      </c>
      <c r="D26" s="77">
        <f t="shared" si="2"/>
        <v>7.8925999999999996E-4</v>
      </c>
      <c r="E26" s="77">
        <f t="shared" si="3"/>
        <v>1.7138E-4</v>
      </c>
      <c r="F26" s="77">
        <f t="shared" si="4"/>
        <v>6.1939999999999993E-5</v>
      </c>
      <c r="G26" s="77">
        <f t="shared" si="5"/>
        <v>8.7399999999999997E-5</v>
      </c>
      <c r="H26" s="78">
        <f t="shared" si="6"/>
        <v>6.5359999999999995E-4</v>
      </c>
      <c r="I26" s="76">
        <f t="shared" si="7"/>
        <v>3.6571199999999998E-3</v>
      </c>
      <c r="J26" s="83">
        <f t="shared" si="8"/>
        <v>2.0485799999999999E-3</v>
      </c>
      <c r="K26" s="77">
        <f t="shared" si="9"/>
        <v>2.3677799999999999E-3</v>
      </c>
      <c r="L26" s="77">
        <f t="shared" si="10"/>
        <v>5.1414000000000006E-4</v>
      </c>
      <c r="M26" s="77">
        <f t="shared" si="11"/>
        <v>1.8581999999999998E-4</v>
      </c>
      <c r="N26" s="77">
        <f t="shared" si="12"/>
        <v>2.6220000000000003E-4</v>
      </c>
      <c r="O26" s="78">
        <f t="shared" si="13"/>
        <v>1.9608E-3</v>
      </c>
    </row>
    <row r="27" spans="1:15" s="18" customFormat="1" x14ac:dyDescent="0.25">
      <c r="A27" s="20" t="s">
        <v>469</v>
      </c>
      <c r="B27" s="76">
        <f t="shared" si="0"/>
        <v>1.2190399999999998E-3</v>
      </c>
      <c r="C27" s="77">
        <f t="shared" si="1"/>
        <v>6.8285999999999998E-4</v>
      </c>
      <c r="D27" s="77">
        <f t="shared" si="2"/>
        <v>7.8925999999999996E-4</v>
      </c>
      <c r="E27" s="77">
        <f t="shared" si="3"/>
        <v>1.7138E-4</v>
      </c>
      <c r="F27" s="77">
        <f t="shared" si="4"/>
        <v>6.1939999999999993E-5</v>
      </c>
      <c r="G27" s="77">
        <f t="shared" si="5"/>
        <v>8.7399999999999997E-5</v>
      </c>
      <c r="H27" s="78">
        <f t="shared" si="6"/>
        <v>6.5359999999999995E-4</v>
      </c>
      <c r="I27" s="76">
        <f t="shared" si="7"/>
        <v>3.6571199999999998E-3</v>
      </c>
      <c r="J27" s="83">
        <f t="shared" si="8"/>
        <v>2.0485799999999999E-3</v>
      </c>
      <c r="K27" s="77">
        <f t="shared" si="9"/>
        <v>2.3677799999999999E-3</v>
      </c>
      <c r="L27" s="77">
        <f t="shared" si="10"/>
        <v>5.1414000000000006E-4</v>
      </c>
      <c r="M27" s="77">
        <f t="shared" si="11"/>
        <v>1.8581999999999998E-4</v>
      </c>
      <c r="N27" s="77">
        <f t="shared" si="12"/>
        <v>2.6220000000000003E-4</v>
      </c>
      <c r="O27" s="78">
        <f t="shared" si="13"/>
        <v>1.9608E-3</v>
      </c>
    </row>
    <row r="28" spans="1:15" s="18" customFormat="1" x14ac:dyDescent="0.25">
      <c r="A28" s="20" t="s">
        <v>470</v>
      </c>
      <c r="B28" s="76">
        <f t="shared" si="0"/>
        <v>1.2190399999999998E-3</v>
      </c>
      <c r="C28" s="77">
        <f t="shared" si="1"/>
        <v>6.8285999999999998E-4</v>
      </c>
      <c r="D28" s="77">
        <f t="shared" si="2"/>
        <v>7.8925999999999996E-4</v>
      </c>
      <c r="E28" s="77">
        <f t="shared" si="3"/>
        <v>1.7138E-4</v>
      </c>
      <c r="F28" s="77">
        <f t="shared" si="4"/>
        <v>6.1939999999999993E-5</v>
      </c>
      <c r="G28" s="77">
        <f t="shared" si="5"/>
        <v>8.7399999999999997E-5</v>
      </c>
      <c r="H28" s="78">
        <f t="shared" si="6"/>
        <v>6.5359999999999995E-4</v>
      </c>
      <c r="I28" s="76">
        <f t="shared" si="7"/>
        <v>3.6571199999999998E-3</v>
      </c>
      <c r="J28" s="83">
        <f t="shared" si="8"/>
        <v>2.0485799999999999E-3</v>
      </c>
      <c r="K28" s="77">
        <f t="shared" si="9"/>
        <v>2.3677799999999999E-3</v>
      </c>
      <c r="L28" s="77">
        <f t="shared" si="10"/>
        <v>5.1414000000000006E-4</v>
      </c>
      <c r="M28" s="77">
        <f t="shared" si="11"/>
        <v>1.8581999999999998E-4</v>
      </c>
      <c r="N28" s="77">
        <f t="shared" si="12"/>
        <v>2.6220000000000003E-4</v>
      </c>
      <c r="O28" s="78">
        <f t="shared" si="13"/>
        <v>1.9608E-3</v>
      </c>
    </row>
    <row r="29" spans="1:15" s="18" customFormat="1" x14ac:dyDescent="0.25">
      <c r="A29" s="20" t="s">
        <v>471</v>
      </c>
      <c r="B29" s="76">
        <f t="shared" si="0"/>
        <v>1.2190399999999998E-3</v>
      </c>
      <c r="C29" s="77">
        <f t="shared" si="1"/>
        <v>6.8285999999999998E-4</v>
      </c>
      <c r="D29" s="77">
        <f t="shared" si="2"/>
        <v>7.8925999999999996E-4</v>
      </c>
      <c r="E29" s="77">
        <f t="shared" si="3"/>
        <v>1.7138E-4</v>
      </c>
      <c r="F29" s="77">
        <f t="shared" si="4"/>
        <v>6.1939999999999993E-5</v>
      </c>
      <c r="G29" s="77">
        <f t="shared" si="5"/>
        <v>8.7399999999999997E-5</v>
      </c>
      <c r="H29" s="78">
        <f t="shared" si="6"/>
        <v>6.5359999999999995E-4</v>
      </c>
      <c r="I29" s="76">
        <f t="shared" si="7"/>
        <v>3.6571199999999998E-3</v>
      </c>
      <c r="J29" s="83">
        <f t="shared" si="8"/>
        <v>2.0485799999999999E-3</v>
      </c>
      <c r="K29" s="77">
        <f t="shared" si="9"/>
        <v>2.3677799999999999E-3</v>
      </c>
      <c r="L29" s="77">
        <f t="shared" si="10"/>
        <v>5.1414000000000006E-4</v>
      </c>
      <c r="M29" s="77">
        <f t="shared" si="11"/>
        <v>1.8581999999999998E-4</v>
      </c>
      <c r="N29" s="77">
        <f t="shared" si="12"/>
        <v>2.6220000000000003E-4</v>
      </c>
      <c r="O29" s="78">
        <f t="shared" si="13"/>
        <v>1.9608E-3</v>
      </c>
    </row>
    <row r="30" spans="1:15" s="18" customFormat="1" x14ac:dyDescent="0.25">
      <c r="A30" s="20" t="s">
        <v>472</v>
      </c>
      <c r="B30" s="76">
        <f t="shared" si="0"/>
        <v>1.2190399999999998E-3</v>
      </c>
      <c r="C30" s="77">
        <f t="shared" si="1"/>
        <v>6.8285999999999998E-4</v>
      </c>
      <c r="D30" s="77">
        <f t="shared" si="2"/>
        <v>7.8925999999999996E-4</v>
      </c>
      <c r="E30" s="77">
        <f t="shared" si="3"/>
        <v>1.7138E-4</v>
      </c>
      <c r="F30" s="77">
        <f t="shared" si="4"/>
        <v>6.1939999999999993E-5</v>
      </c>
      <c r="G30" s="77">
        <f t="shared" si="5"/>
        <v>8.7399999999999997E-5</v>
      </c>
      <c r="H30" s="78">
        <f t="shared" si="6"/>
        <v>6.5359999999999995E-4</v>
      </c>
      <c r="I30" s="76">
        <f t="shared" si="7"/>
        <v>3.6571199999999998E-3</v>
      </c>
      <c r="J30" s="83">
        <f t="shared" si="8"/>
        <v>2.0485799999999999E-3</v>
      </c>
      <c r="K30" s="77">
        <f t="shared" si="9"/>
        <v>2.3677799999999999E-3</v>
      </c>
      <c r="L30" s="77">
        <f t="shared" si="10"/>
        <v>5.1414000000000006E-4</v>
      </c>
      <c r="M30" s="77">
        <f t="shared" si="11"/>
        <v>1.8581999999999998E-4</v>
      </c>
      <c r="N30" s="77">
        <f t="shared" si="12"/>
        <v>2.6220000000000003E-4</v>
      </c>
      <c r="O30" s="78">
        <f t="shared" si="13"/>
        <v>1.9608E-3</v>
      </c>
    </row>
    <row r="31" spans="1:15" s="18" customFormat="1" x14ac:dyDescent="0.25">
      <c r="A31" s="20" t="s">
        <v>473</v>
      </c>
      <c r="B31" s="76">
        <f t="shared" si="0"/>
        <v>1.2190399999999998E-3</v>
      </c>
      <c r="C31" s="77">
        <f t="shared" si="1"/>
        <v>6.8285999999999998E-4</v>
      </c>
      <c r="D31" s="77">
        <f t="shared" si="2"/>
        <v>7.8925999999999996E-4</v>
      </c>
      <c r="E31" s="77">
        <f t="shared" si="3"/>
        <v>1.7138E-4</v>
      </c>
      <c r="F31" s="77">
        <f t="shared" si="4"/>
        <v>6.1939999999999993E-5</v>
      </c>
      <c r="G31" s="77">
        <f t="shared" si="5"/>
        <v>8.7399999999999997E-5</v>
      </c>
      <c r="H31" s="78">
        <f t="shared" si="6"/>
        <v>6.5359999999999995E-4</v>
      </c>
      <c r="I31" s="76">
        <f t="shared" si="7"/>
        <v>3.6571199999999998E-3</v>
      </c>
      <c r="J31" s="83">
        <f t="shared" si="8"/>
        <v>2.0485799999999999E-3</v>
      </c>
      <c r="K31" s="77">
        <f t="shared" si="9"/>
        <v>2.3677799999999999E-3</v>
      </c>
      <c r="L31" s="77">
        <f t="shared" si="10"/>
        <v>5.1414000000000006E-4</v>
      </c>
      <c r="M31" s="77">
        <f t="shared" si="11"/>
        <v>1.8581999999999998E-4</v>
      </c>
      <c r="N31" s="77">
        <f t="shared" si="12"/>
        <v>2.6220000000000003E-4</v>
      </c>
      <c r="O31" s="78">
        <f t="shared" si="13"/>
        <v>1.9608E-3</v>
      </c>
    </row>
    <row r="32" spans="1:15" s="18" customFormat="1" x14ac:dyDescent="0.25">
      <c r="A32" s="20" t="s">
        <v>474</v>
      </c>
      <c r="B32" s="76">
        <f t="shared" si="0"/>
        <v>1.2190399999999998E-3</v>
      </c>
      <c r="C32" s="77">
        <f t="shared" si="1"/>
        <v>6.8285999999999998E-4</v>
      </c>
      <c r="D32" s="77">
        <f t="shared" si="2"/>
        <v>7.8925999999999996E-4</v>
      </c>
      <c r="E32" s="77">
        <f t="shared" si="3"/>
        <v>1.7138E-4</v>
      </c>
      <c r="F32" s="77">
        <f t="shared" si="4"/>
        <v>6.1939999999999993E-5</v>
      </c>
      <c r="G32" s="77">
        <f t="shared" si="5"/>
        <v>8.7399999999999997E-5</v>
      </c>
      <c r="H32" s="78">
        <f t="shared" si="6"/>
        <v>6.5359999999999995E-4</v>
      </c>
      <c r="I32" s="76">
        <f t="shared" si="7"/>
        <v>3.6571199999999998E-3</v>
      </c>
      <c r="J32" s="83">
        <f t="shared" si="8"/>
        <v>2.0485799999999999E-3</v>
      </c>
      <c r="K32" s="77">
        <f t="shared" si="9"/>
        <v>2.3677799999999999E-3</v>
      </c>
      <c r="L32" s="77">
        <f t="shared" si="10"/>
        <v>5.1414000000000006E-4</v>
      </c>
      <c r="M32" s="77">
        <f t="shared" si="11"/>
        <v>1.8581999999999998E-4</v>
      </c>
      <c r="N32" s="77">
        <f t="shared" si="12"/>
        <v>2.6220000000000003E-4</v>
      </c>
      <c r="O32" s="78">
        <f t="shared" si="13"/>
        <v>1.9608E-3</v>
      </c>
    </row>
    <row r="33" spans="1:15" s="18" customFormat="1" x14ac:dyDescent="0.25">
      <c r="A33" s="20" t="s">
        <v>475</v>
      </c>
      <c r="B33" s="76">
        <f t="shared" si="0"/>
        <v>1.2190399999999998E-3</v>
      </c>
      <c r="C33" s="77">
        <f t="shared" si="1"/>
        <v>6.8285999999999998E-4</v>
      </c>
      <c r="D33" s="77">
        <f t="shared" si="2"/>
        <v>7.8925999999999996E-4</v>
      </c>
      <c r="E33" s="77">
        <f t="shared" si="3"/>
        <v>1.7138E-4</v>
      </c>
      <c r="F33" s="77">
        <f t="shared" si="4"/>
        <v>6.1939999999999993E-5</v>
      </c>
      <c r="G33" s="77">
        <f t="shared" si="5"/>
        <v>8.7399999999999997E-5</v>
      </c>
      <c r="H33" s="78">
        <f t="shared" si="6"/>
        <v>6.5359999999999995E-4</v>
      </c>
      <c r="I33" s="76">
        <f t="shared" si="7"/>
        <v>3.6571199999999998E-3</v>
      </c>
      <c r="J33" s="83">
        <f t="shared" si="8"/>
        <v>2.0485799999999999E-3</v>
      </c>
      <c r="K33" s="77">
        <f t="shared" si="9"/>
        <v>2.3677799999999999E-3</v>
      </c>
      <c r="L33" s="77">
        <f t="shared" si="10"/>
        <v>5.1414000000000006E-4</v>
      </c>
      <c r="M33" s="77">
        <f t="shared" si="11"/>
        <v>1.8581999999999998E-4</v>
      </c>
      <c r="N33" s="77">
        <f t="shared" si="12"/>
        <v>2.6220000000000003E-4</v>
      </c>
      <c r="O33" s="78">
        <f t="shared" si="13"/>
        <v>1.9608E-3</v>
      </c>
    </row>
    <row r="34" spans="1:15" s="18" customFormat="1" x14ac:dyDescent="0.25">
      <c r="A34" s="20" t="s">
        <v>476</v>
      </c>
      <c r="B34" s="76">
        <f t="shared" si="0"/>
        <v>1.2190399999999998E-3</v>
      </c>
      <c r="C34" s="77">
        <f t="shared" si="1"/>
        <v>6.8285999999999998E-4</v>
      </c>
      <c r="D34" s="77">
        <f t="shared" si="2"/>
        <v>7.8925999999999996E-4</v>
      </c>
      <c r="E34" s="77">
        <f t="shared" si="3"/>
        <v>1.7138E-4</v>
      </c>
      <c r="F34" s="77">
        <f t="shared" si="4"/>
        <v>6.1939999999999993E-5</v>
      </c>
      <c r="G34" s="77">
        <f t="shared" si="5"/>
        <v>8.7399999999999997E-5</v>
      </c>
      <c r="H34" s="78">
        <f t="shared" si="6"/>
        <v>6.5359999999999995E-4</v>
      </c>
      <c r="I34" s="76">
        <f t="shared" si="7"/>
        <v>3.6571199999999998E-3</v>
      </c>
      <c r="J34" s="83">
        <f t="shared" si="8"/>
        <v>2.0485799999999999E-3</v>
      </c>
      <c r="K34" s="77">
        <f t="shared" si="9"/>
        <v>2.3677799999999999E-3</v>
      </c>
      <c r="L34" s="77">
        <f t="shared" si="10"/>
        <v>5.1414000000000006E-4</v>
      </c>
      <c r="M34" s="77">
        <f t="shared" si="11"/>
        <v>1.8581999999999998E-4</v>
      </c>
      <c r="N34" s="77">
        <f t="shared" si="12"/>
        <v>2.6220000000000003E-4</v>
      </c>
      <c r="O34" s="78">
        <f t="shared" si="13"/>
        <v>1.9608E-3</v>
      </c>
    </row>
    <row r="35" spans="1:15" s="18" customFormat="1" x14ac:dyDescent="0.25">
      <c r="A35" s="104" t="s">
        <v>477</v>
      </c>
      <c r="B35" s="76">
        <f t="shared" si="0"/>
        <v>1.2190399999999998E-3</v>
      </c>
      <c r="C35" s="77">
        <f t="shared" si="1"/>
        <v>6.8285999999999998E-4</v>
      </c>
      <c r="D35" s="77">
        <f t="shared" si="2"/>
        <v>7.8925999999999996E-4</v>
      </c>
      <c r="E35" s="77">
        <f t="shared" si="3"/>
        <v>1.7138E-4</v>
      </c>
      <c r="F35" s="77">
        <f t="shared" si="4"/>
        <v>6.1939999999999993E-5</v>
      </c>
      <c r="G35" s="77">
        <f t="shared" si="5"/>
        <v>8.7399999999999997E-5</v>
      </c>
      <c r="H35" s="78">
        <f t="shared" si="6"/>
        <v>6.5359999999999995E-4</v>
      </c>
      <c r="I35" s="76">
        <f t="shared" si="7"/>
        <v>3.6571199999999998E-3</v>
      </c>
      <c r="J35" s="83">
        <f t="shared" si="8"/>
        <v>2.0485799999999999E-3</v>
      </c>
      <c r="K35" s="77">
        <f t="shared" si="9"/>
        <v>2.3677799999999999E-3</v>
      </c>
      <c r="L35" s="77">
        <f t="shared" si="10"/>
        <v>5.1414000000000006E-4</v>
      </c>
      <c r="M35" s="77">
        <f t="shared" si="11"/>
        <v>1.8581999999999998E-4</v>
      </c>
      <c r="N35" s="77">
        <f t="shared" si="12"/>
        <v>2.6220000000000003E-4</v>
      </c>
      <c r="O35" s="78">
        <f t="shared" si="13"/>
        <v>1.9608E-3</v>
      </c>
    </row>
    <row r="36" spans="1:15" s="18" customFormat="1" x14ac:dyDescent="0.25">
      <c r="A36" s="104" t="s">
        <v>478</v>
      </c>
      <c r="B36" s="76">
        <f t="shared" si="0"/>
        <v>1.2190399999999998E-3</v>
      </c>
      <c r="C36" s="77">
        <f t="shared" si="1"/>
        <v>6.8285999999999998E-4</v>
      </c>
      <c r="D36" s="77">
        <f t="shared" si="2"/>
        <v>7.8925999999999996E-4</v>
      </c>
      <c r="E36" s="77">
        <f t="shared" si="3"/>
        <v>1.7138E-4</v>
      </c>
      <c r="F36" s="77">
        <f t="shared" si="4"/>
        <v>6.1939999999999993E-5</v>
      </c>
      <c r="G36" s="77">
        <f t="shared" si="5"/>
        <v>8.7399999999999997E-5</v>
      </c>
      <c r="H36" s="78">
        <f t="shared" si="6"/>
        <v>6.5359999999999995E-4</v>
      </c>
      <c r="I36" s="76">
        <f t="shared" si="7"/>
        <v>3.6571199999999998E-3</v>
      </c>
      <c r="J36" s="83">
        <f t="shared" si="8"/>
        <v>2.0485799999999999E-3</v>
      </c>
      <c r="K36" s="77">
        <f t="shared" si="9"/>
        <v>2.3677799999999999E-3</v>
      </c>
      <c r="L36" s="77">
        <f t="shared" si="10"/>
        <v>5.1414000000000006E-4</v>
      </c>
      <c r="M36" s="77">
        <f t="shared" si="11"/>
        <v>1.8581999999999998E-4</v>
      </c>
      <c r="N36" s="77">
        <f t="shared" si="12"/>
        <v>2.6220000000000003E-4</v>
      </c>
      <c r="O36" s="78">
        <f t="shared" si="13"/>
        <v>1.9608E-3</v>
      </c>
    </row>
    <row r="37" spans="1:15" s="18" customFormat="1" x14ac:dyDescent="0.25">
      <c r="A37" s="104" t="s">
        <v>479</v>
      </c>
      <c r="B37" s="76">
        <f t="shared" si="0"/>
        <v>1.2190399999999998E-3</v>
      </c>
      <c r="C37" s="77">
        <f t="shared" si="1"/>
        <v>6.8285999999999998E-4</v>
      </c>
      <c r="D37" s="77">
        <f t="shared" si="2"/>
        <v>7.8925999999999996E-4</v>
      </c>
      <c r="E37" s="77">
        <f t="shared" si="3"/>
        <v>1.7138E-4</v>
      </c>
      <c r="F37" s="77">
        <f t="shared" si="4"/>
        <v>6.1939999999999993E-5</v>
      </c>
      <c r="G37" s="77">
        <f t="shared" si="5"/>
        <v>8.7399999999999997E-5</v>
      </c>
      <c r="H37" s="78">
        <f t="shared" si="6"/>
        <v>6.5359999999999995E-4</v>
      </c>
      <c r="I37" s="76">
        <f t="shared" si="7"/>
        <v>3.6571199999999998E-3</v>
      </c>
      <c r="J37" s="83">
        <f t="shared" si="8"/>
        <v>2.0485799999999999E-3</v>
      </c>
      <c r="K37" s="77">
        <f t="shared" si="9"/>
        <v>2.3677799999999999E-3</v>
      </c>
      <c r="L37" s="77">
        <f t="shared" si="10"/>
        <v>5.1414000000000006E-4</v>
      </c>
      <c r="M37" s="77">
        <f t="shared" si="11"/>
        <v>1.8581999999999998E-4</v>
      </c>
      <c r="N37" s="77">
        <f t="shared" si="12"/>
        <v>2.6220000000000003E-4</v>
      </c>
      <c r="O37" s="78">
        <f t="shared" si="13"/>
        <v>1.9608E-3</v>
      </c>
    </row>
    <row r="38" spans="1:15" s="18" customFormat="1" x14ac:dyDescent="0.25">
      <c r="A38" s="20" t="s">
        <v>480</v>
      </c>
      <c r="B38" s="76">
        <f t="shared" si="0"/>
        <v>1.2190399999999998E-3</v>
      </c>
      <c r="C38" s="77">
        <f t="shared" si="1"/>
        <v>6.8285999999999998E-4</v>
      </c>
      <c r="D38" s="77">
        <f t="shared" si="2"/>
        <v>7.8925999999999996E-4</v>
      </c>
      <c r="E38" s="77">
        <f t="shared" si="3"/>
        <v>1.7138E-4</v>
      </c>
      <c r="F38" s="77">
        <f t="shared" si="4"/>
        <v>6.1939999999999993E-5</v>
      </c>
      <c r="G38" s="77">
        <f t="shared" si="5"/>
        <v>8.7399999999999997E-5</v>
      </c>
      <c r="H38" s="78">
        <f t="shared" si="6"/>
        <v>6.5359999999999995E-4</v>
      </c>
      <c r="I38" s="76">
        <f t="shared" si="7"/>
        <v>3.6571199999999998E-3</v>
      </c>
      <c r="J38" s="83">
        <f t="shared" si="8"/>
        <v>2.0485799999999999E-3</v>
      </c>
      <c r="K38" s="77">
        <f t="shared" si="9"/>
        <v>2.3677799999999999E-3</v>
      </c>
      <c r="L38" s="77">
        <f t="shared" si="10"/>
        <v>5.1414000000000006E-4</v>
      </c>
      <c r="M38" s="77">
        <f t="shared" si="11"/>
        <v>1.8581999999999998E-4</v>
      </c>
      <c r="N38" s="77">
        <f t="shared" si="12"/>
        <v>2.6220000000000003E-4</v>
      </c>
      <c r="O38" s="78">
        <f t="shared" si="13"/>
        <v>1.9608E-3</v>
      </c>
    </row>
    <row r="39" spans="1:15" s="18" customFormat="1" x14ac:dyDescent="0.25">
      <c r="A39" s="20" t="s">
        <v>481</v>
      </c>
      <c r="B39" s="76">
        <f t="shared" si="0"/>
        <v>1.2190399999999998E-3</v>
      </c>
      <c r="C39" s="77">
        <f t="shared" si="1"/>
        <v>6.8285999999999998E-4</v>
      </c>
      <c r="D39" s="77">
        <f t="shared" si="2"/>
        <v>7.8925999999999996E-4</v>
      </c>
      <c r="E39" s="77">
        <f t="shared" si="3"/>
        <v>1.7138E-4</v>
      </c>
      <c r="F39" s="77">
        <f t="shared" si="4"/>
        <v>6.1939999999999993E-5</v>
      </c>
      <c r="G39" s="77">
        <f t="shared" si="5"/>
        <v>8.7399999999999997E-5</v>
      </c>
      <c r="H39" s="78">
        <f t="shared" si="6"/>
        <v>6.5359999999999995E-4</v>
      </c>
      <c r="I39" s="76">
        <f t="shared" si="7"/>
        <v>3.6571199999999998E-3</v>
      </c>
      <c r="J39" s="83">
        <f t="shared" si="8"/>
        <v>2.0485799999999999E-3</v>
      </c>
      <c r="K39" s="77">
        <f t="shared" si="9"/>
        <v>2.3677799999999999E-3</v>
      </c>
      <c r="L39" s="77">
        <f t="shared" si="10"/>
        <v>5.1414000000000006E-4</v>
      </c>
      <c r="M39" s="77">
        <f t="shared" si="11"/>
        <v>1.8581999999999998E-4</v>
      </c>
      <c r="N39" s="77">
        <f t="shared" si="12"/>
        <v>2.6220000000000003E-4</v>
      </c>
      <c r="O39" s="78">
        <f t="shared" si="13"/>
        <v>1.9608E-3</v>
      </c>
    </row>
    <row r="40" spans="1:15" s="18" customFormat="1" x14ac:dyDescent="0.25">
      <c r="A40" s="20" t="s">
        <v>388</v>
      </c>
      <c r="B40" s="76">
        <f t="shared" si="0"/>
        <v>1.2190399999999998E-3</v>
      </c>
      <c r="C40" s="77">
        <f t="shared" si="1"/>
        <v>6.8285999999999998E-4</v>
      </c>
      <c r="D40" s="77">
        <f t="shared" si="2"/>
        <v>7.8925999999999996E-4</v>
      </c>
      <c r="E40" s="77">
        <f t="shared" si="3"/>
        <v>1.7138E-4</v>
      </c>
      <c r="F40" s="77">
        <f t="shared" si="4"/>
        <v>6.1939999999999993E-5</v>
      </c>
      <c r="G40" s="77">
        <f t="shared" si="5"/>
        <v>8.7399999999999997E-5</v>
      </c>
      <c r="H40" s="78">
        <f t="shared" si="6"/>
        <v>6.5359999999999995E-4</v>
      </c>
      <c r="I40" s="76">
        <f t="shared" si="7"/>
        <v>3.6571199999999998E-3</v>
      </c>
      <c r="J40" s="83">
        <f t="shared" si="8"/>
        <v>2.0485799999999999E-3</v>
      </c>
      <c r="K40" s="77">
        <f t="shared" si="9"/>
        <v>2.3677799999999999E-3</v>
      </c>
      <c r="L40" s="77">
        <f t="shared" si="10"/>
        <v>5.1414000000000006E-4</v>
      </c>
      <c r="M40" s="77">
        <f t="shared" si="11"/>
        <v>1.8581999999999998E-4</v>
      </c>
      <c r="N40" s="77">
        <f t="shared" si="12"/>
        <v>2.6220000000000003E-4</v>
      </c>
      <c r="O40" s="78">
        <f t="shared" si="13"/>
        <v>1.9608E-3</v>
      </c>
    </row>
    <row r="41" spans="1:15" s="18" customFormat="1" x14ac:dyDescent="0.25">
      <c r="A41" s="20" t="s">
        <v>482</v>
      </c>
      <c r="B41" s="76">
        <f t="shared" si="0"/>
        <v>1.2190399999999998E-3</v>
      </c>
      <c r="C41" s="77">
        <f t="shared" si="1"/>
        <v>6.8285999999999998E-4</v>
      </c>
      <c r="D41" s="77">
        <f t="shared" si="2"/>
        <v>7.8925999999999996E-4</v>
      </c>
      <c r="E41" s="77">
        <f t="shared" si="3"/>
        <v>1.7138E-4</v>
      </c>
      <c r="F41" s="77">
        <f t="shared" si="4"/>
        <v>6.1939999999999993E-5</v>
      </c>
      <c r="G41" s="77">
        <f t="shared" si="5"/>
        <v>8.7399999999999997E-5</v>
      </c>
      <c r="H41" s="78">
        <f t="shared" si="6"/>
        <v>6.5359999999999995E-4</v>
      </c>
      <c r="I41" s="76">
        <f t="shared" si="7"/>
        <v>3.6571199999999998E-3</v>
      </c>
      <c r="J41" s="83">
        <f t="shared" si="8"/>
        <v>2.0485799999999999E-3</v>
      </c>
      <c r="K41" s="77">
        <f t="shared" si="9"/>
        <v>2.3677799999999999E-3</v>
      </c>
      <c r="L41" s="77">
        <f t="shared" si="10"/>
        <v>5.1414000000000006E-4</v>
      </c>
      <c r="M41" s="77">
        <f t="shared" si="11"/>
        <v>1.8581999999999998E-4</v>
      </c>
      <c r="N41" s="77">
        <f t="shared" si="12"/>
        <v>2.6220000000000003E-4</v>
      </c>
      <c r="O41" s="78">
        <f t="shared" si="13"/>
        <v>1.9608E-3</v>
      </c>
    </row>
    <row r="42" spans="1:15" s="18" customFormat="1" x14ac:dyDescent="0.25">
      <c r="A42" s="20" t="s">
        <v>389</v>
      </c>
      <c r="B42" s="76">
        <f t="shared" si="0"/>
        <v>1.2190399999999998E-3</v>
      </c>
      <c r="C42" s="77">
        <f t="shared" si="1"/>
        <v>6.8285999999999998E-4</v>
      </c>
      <c r="D42" s="77">
        <f t="shared" si="2"/>
        <v>7.8925999999999996E-4</v>
      </c>
      <c r="E42" s="77">
        <f t="shared" si="3"/>
        <v>1.7138E-4</v>
      </c>
      <c r="F42" s="77">
        <f t="shared" si="4"/>
        <v>6.1939999999999993E-5</v>
      </c>
      <c r="G42" s="77">
        <f t="shared" si="5"/>
        <v>8.7399999999999997E-5</v>
      </c>
      <c r="H42" s="78">
        <f t="shared" si="6"/>
        <v>6.5359999999999995E-4</v>
      </c>
      <c r="I42" s="76">
        <f t="shared" si="7"/>
        <v>3.6571199999999998E-3</v>
      </c>
      <c r="J42" s="83">
        <f t="shared" si="8"/>
        <v>2.0485799999999999E-3</v>
      </c>
      <c r="K42" s="77">
        <f t="shared" si="9"/>
        <v>2.3677799999999999E-3</v>
      </c>
      <c r="L42" s="77">
        <f t="shared" si="10"/>
        <v>5.1414000000000006E-4</v>
      </c>
      <c r="M42" s="77">
        <f t="shared" si="11"/>
        <v>1.8581999999999998E-4</v>
      </c>
      <c r="N42" s="77">
        <f t="shared" si="12"/>
        <v>2.6220000000000003E-4</v>
      </c>
      <c r="O42" s="78">
        <f t="shared" si="13"/>
        <v>1.9608E-3</v>
      </c>
    </row>
    <row r="43" spans="1:15" s="18" customFormat="1" x14ac:dyDescent="0.25">
      <c r="A43" s="20" t="s">
        <v>390</v>
      </c>
      <c r="B43" s="76">
        <f t="shared" si="0"/>
        <v>1.2190399999999998E-3</v>
      </c>
      <c r="C43" s="77">
        <f t="shared" si="1"/>
        <v>6.8285999999999998E-4</v>
      </c>
      <c r="D43" s="77">
        <f t="shared" si="2"/>
        <v>7.8925999999999996E-4</v>
      </c>
      <c r="E43" s="77">
        <f t="shared" si="3"/>
        <v>1.7138E-4</v>
      </c>
      <c r="F43" s="77">
        <f t="shared" si="4"/>
        <v>6.1939999999999993E-5</v>
      </c>
      <c r="G43" s="77">
        <f t="shared" si="5"/>
        <v>8.7399999999999997E-5</v>
      </c>
      <c r="H43" s="78">
        <f t="shared" si="6"/>
        <v>6.5359999999999995E-4</v>
      </c>
      <c r="I43" s="76">
        <f t="shared" si="7"/>
        <v>3.6571199999999998E-3</v>
      </c>
      <c r="J43" s="83">
        <f t="shared" si="8"/>
        <v>2.0485799999999999E-3</v>
      </c>
      <c r="K43" s="77">
        <f t="shared" si="9"/>
        <v>2.3677799999999999E-3</v>
      </c>
      <c r="L43" s="77">
        <f t="shared" si="10"/>
        <v>5.1414000000000006E-4</v>
      </c>
      <c r="M43" s="77">
        <f t="shared" si="11"/>
        <v>1.8581999999999998E-4</v>
      </c>
      <c r="N43" s="77">
        <f t="shared" si="12"/>
        <v>2.6220000000000003E-4</v>
      </c>
      <c r="O43" s="78">
        <f t="shared" si="13"/>
        <v>1.9608E-3</v>
      </c>
    </row>
    <row r="44" spans="1:15" s="18" customFormat="1" x14ac:dyDescent="0.25">
      <c r="A44" s="20" t="s">
        <v>483</v>
      </c>
      <c r="B44" s="76">
        <f t="shared" si="0"/>
        <v>1.2190399999999998E-3</v>
      </c>
      <c r="C44" s="77">
        <f t="shared" si="1"/>
        <v>6.8285999999999998E-4</v>
      </c>
      <c r="D44" s="77">
        <f t="shared" si="2"/>
        <v>7.8925999999999996E-4</v>
      </c>
      <c r="E44" s="77">
        <f t="shared" si="3"/>
        <v>1.7138E-4</v>
      </c>
      <c r="F44" s="77">
        <f t="shared" si="4"/>
        <v>6.1939999999999993E-5</v>
      </c>
      <c r="G44" s="77">
        <f t="shared" si="5"/>
        <v>8.7399999999999997E-5</v>
      </c>
      <c r="H44" s="78">
        <f t="shared" si="6"/>
        <v>6.5359999999999995E-4</v>
      </c>
      <c r="I44" s="76">
        <f t="shared" si="7"/>
        <v>3.6571199999999998E-3</v>
      </c>
      <c r="J44" s="83">
        <f t="shared" si="8"/>
        <v>2.0485799999999999E-3</v>
      </c>
      <c r="K44" s="77">
        <f t="shared" si="9"/>
        <v>2.3677799999999999E-3</v>
      </c>
      <c r="L44" s="77">
        <f t="shared" si="10"/>
        <v>5.1414000000000006E-4</v>
      </c>
      <c r="M44" s="77">
        <f t="shared" si="11"/>
        <v>1.8581999999999998E-4</v>
      </c>
      <c r="N44" s="77">
        <f t="shared" si="12"/>
        <v>2.6220000000000003E-4</v>
      </c>
      <c r="O44" s="78">
        <f t="shared" si="13"/>
        <v>1.9608E-3</v>
      </c>
    </row>
    <row r="45" spans="1:15" s="18" customFormat="1" x14ac:dyDescent="0.25">
      <c r="A45" s="20" t="s">
        <v>391</v>
      </c>
      <c r="B45" s="76">
        <f t="shared" si="0"/>
        <v>1.2190399999999998E-3</v>
      </c>
      <c r="C45" s="77">
        <f t="shared" si="1"/>
        <v>6.8285999999999998E-4</v>
      </c>
      <c r="D45" s="77">
        <f t="shared" si="2"/>
        <v>7.8925999999999996E-4</v>
      </c>
      <c r="E45" s="77">
        <f t="shared" si="3"/>
        <v>1.7138E-4</v>
      </c>
      <c r="F45" s="77">
        <f t="shared" si="4"/>
        <v>6.1939999999999993E-5</v>
      </c>
      <c r="G45" s="77">
        <f t="shared" si="5"/>
        <v>8.7399999999999997E-5</v>
      </c>
      <c r="H45" s="78">
        <f t="shared" si="6"/>
        <v>6.5359999999999995E-4</v>
      </c>
      <c r="I45" s="76">
        <f t="shared" si="7"/>
        <v>3.6571199999999998E-3</v>
      </c>
      <c r="J45" s="83">
        <f t="shared" si="8"/>
        <v>2.0485799999999999E-3</v>
      </c>
      <c r="K45" s="77">
        <f t="shared" si="9"/>
        <v>2.3677799999999999E-3</v>
      </c>
      <c r="L45" s="77">
        <f t="shared" si="10"/>
        <v>5.1414000000000006E-4</v>
      </c>
      <c r="M45" s="77">
        <f t="shared" si="11"/>
        <v>1.8581999999999998E-4</v>
      </c>
      <c r="N45" s="77">
        <f t="shared" si="12"/>
        <v>2.6220000000000003E-4</v>
      </c>
      <c r="O45" s="78">
        <f t="shared" si="13"/>
        <v>1.9608E-3</v>
      </c>
    </row>
    <row r="46" spans="1:15" s="18" customFormat="1" x14ac:dyDescent="0.25">
      <c r="A46" s="20" t="s">
        <v>484</v>
      </c>
      <c r="B46" s="76">
        <f t="shared" si="0"/>
        <v>1.2190399999999998E-3</v>
      </c>
      <c r="C46" s="77">
        <f t="shared" si="1"/>
        <v>6.8285999999999998E-4</v>
      </c>
      <c r="D46" s="77">
        <f t="shared" si="2"/>
        <v>7.8925999999999996E-4</v>
      </c>
      <c r="E46" s="77">
        <f t="shared" si="3"/>
        <v>1.7138E-4</v>
      </c>
      <c r="F46" s="77">
        <f t="shared" si="4"/>
        <v>6.1939999999999993E-5</v>
      </c>
      <c r="G46" s="77">
        <f t="shared" si="5"/>
        <v>8.7399999999999997E-5</v>
      </c>
      <c r="H46" s="78">
        <f t="shared" si="6"/>
        <v>6.5359999999999995E-4</v>
      </c>
      <c r="I46" s="76">
        <f t="shared" si="7"/>
        <v>3.6571199999999998E-3</v>
      </c>
      <c r="J46" s="83">
        <f t="shared" si="8"/>
        <v>2.0485799999999999E-3</v>
      </c>
      <c r="K46" s="77">
        <f t="shared" si="9"/>
        <v>2.3677799999999999E-3</v>
      </c>
      <c r="L46" s="77">
        <f t="shared" si="10"/>
        <v>5.1414000000000006E-4</v>
      </c>
      <c r="M46" s="77">
        <f t="shared" si="11"/>
        <v>1.8581999999999998E-4</v>
      </c>
      <c r="N46" s="77">
        <f t="shared" si="12"/>
        <v>2.6220000000000003E-4</v>
      </c>
      <c r="O46" s="78">
        <f t="shared" si="13"/>
        <v>1.9608E-3</v>
      </c>
    </row>
    <row r="47" spans="1:15" s="18" customFormat="1" x14ac:dyDescent="0.25">
      <c r="A47" s="20" t="s">
        <v>485</v>
      </c>
      <c r="B47" s="76">
        <f t="shared" si="0"/>
        <v>1.2190399999999998E-3</v>
      </c>
      <c r="C47" s="77">
        <f t="shared" si="1"/>
        <v>6.8285999999999998E-4</v>
      </c>
      <c r="D47" s="77">
        <f t="shared" si="2"/>
        <v>7.8925999999999996E-4</v>
      </c>
      <c r="E47" s="77">
        <f t="shared" si="3"/>
        <v>1.7138E-4</v>
      </c>
      <c r="F47" s="77">
        <f t="shared" si="4"/>
        <v>6.1939999999999993E-5</v>
      </c>
      <c r="G47" s="77">
        <f t="shared" si="5"/>
        <v>8.7399999999999997E-5</v>
      </c>
      <c r="H47" s="78">
        <f t="shared" si="6"/>
        <v>6.5359999999999995E-4</v>
      </c>
      <c r="I47" s="76">
        <f t="shared" si="7"/>
        <v>3.6571199999999998E-3</v>
      </c>
      <c r="J47" s="83">
        <f t="shared" si="8"/>
        <v>2.0485799999999999E-3</v>
      </c>
      <c r="K47" s="77">
        <f t="shared" si="9"/>
        <v>2.3677799999999999E-3</v>
      </c>
      <c r="L47" s="77">
        <f t="shared" si="10"/>
        <v>5.1414000000000006E-4</v>
      </c>
      <c r="M47" s="77">
        <f t="shared" si="11"/>
        <v>1.8581999999999998E-4</v>
      </c>
      <c r="N47" s="77">
        <f t="shared" si="12"/>
        <v>2.6220000000000003E-4</v>
      </c>
      <c r="O47" s="78">
        <f t="shared" si="13"/>
        <v>1.9608E-3</v>
      </c>
    </row>
    <row r="48" spans="1:15" s="18" customFormat="1" x14ac:dyDescent="0.25">
      <c r="A48" s="20" t="s">
        <v>486</v>
      </c>
      <c r="B48" s="76">
        <f t="shared" si="0"/>
        <v>1.2190399999999998E-3</v>
      </c>
      <c r="C48" s="77">
        <f t="shared" si="1"/>
        <v>6.8285999999999998E-4</v>
      </c>
      <c r="D48" s="77">
        <f t="shared" si="2"/>
        <v>7.8925999999999996E-4</v>
      </c>
      <c r="E48" s="77">
        <f t="shared" si="3"/>
        <v>1.7138E-4</v>
      </c>
      <c r="F48" s="77">
        <f t="shared" si="4"/>
        <v>6.1939999999999993E-5</v>
      </c>
      <c r="G48" s="77">
        <f t="shared" si="5"/>
        <v>8.7399999999999997E-5</v>
      </c>
      <c r="H48" s="78">
        <f t="shared" si="6"/>
        <v>6.5359999999999995E-4</v>
      </c>
      <c r="I48" s="76">
        <f t="shared" si="7"/>
        <v>3.6571199999999998E-3</v>
      </c>
      <c r="J48" s="83">
        <f t="shared" si="8"/>
        <v>2.0485799999999999E-3</v>
      </c>
      <c r="K48" s="77">
        <f t="shared" si="9"/>
        <v>2.3677799999999999E-3</v>
      </c>
      <c r="L48" s="77">
        <f t="shared" si="10"/>
        <v>5.1414000000000006E-4</v>
      </c>
      <c r="M48" s="77">
        <f t="shared" si="11"/>
        <v>1.8581999999999998E-4</v>
      </c>
      <c r="N48" s="77">
        <f t="shared" si="12"/>
        <v>2.6220000000000003E-4</v>
      </c>
      <c r="O48" s="78">
        <f t="shared" si="13"/>
        <v>1.9608E-3</v>
      </c>
    </row>
    <row r="49" spans="1:15" s="18" customFormat="1" x14ac:dyDescent="0.25">
      <c r="A49" s="20" t="s">
        <v>487</v>
      </c>
      <c r="B49" s="76">
        <f t="shared" si="0"/>
        <v>1.2190399999999998E-3</v>
      </c>
      <c r="C49" s="77">
        <f t="shared" si="1"/>
        <v>6.8285999999999998E-4</v>
      </c>
      <c r="D49" s="77">
        <f t="shared" si="2"/>
        <v>7.8925999999999996E-4</v>
      </c>
      <c r="E49" s="77">
        <f t="shared" si="3"/>
        <v>1.7138E-4</v>
      </c>
      <c r="F49" s="77">
        <f t="shared" si="4"/>
        <v>6.1939999999999993E-5</v>
      </c>
      <c r="G49" s="77">
        <f t="shared" si="5"/>
        <v>8.7399999999999997E-5</v>
      </c>
      <c r="H49" s="78">
        <f t="shared" si="6"/>
        <v>6.5359999999999995E-4</v>
      </c>
      <c r="I49" s="76">
        <f t="shared" si="7"/>
        <v>3.6571199999999998E-3</v>
      </c>
      <c r="J49" s="83">
        <f t="shared" si="8"/>
        <v>2.0485799999999999E-3</v>
      </c>
      <c r="K49" s="77">
        <f t="shared" si="9"/>
        <v>2.3677799999999999E-3</v>
      </c>
      <c r="L49" s="77">
        <f t="shared" si="10"/>
        <v>5.1414000000000006E-4</v>
      </c>
      <c r="M49" s="77">
        <f t="shared" si="11"/>
        <v>1.8581999999999998E-4</v>
      </c>
      <c r="N49" s="77">
        <f t="shared" si="12"/>
        <v>2.6220000000000003E-4</v>
      </c>
      <c r="O49" s="78">
        <f t="shared" si="13"/>
        <v>1.9608E-3</v>
      </c>
    </row>
    <row r="50" spans="1:15" s="18" customFormat="1" x14ac:dyDescent="0.25">
      <c r="A50" s="20" t="s">
        <v>488</v>
      </c>
      <c r="B50" s="76">
        <f t="shared" si="0"/>
        <v>1.2190399999999998E-3</v>
      </c>
      <c r="C50" s="77">
        <f t="shared" si="1"/>
        <v>6.8285999999999998E-4</v>
      </c>
      <c r="D50" s="77">
        <f t="shared" si="2"/>
        <v>7.8925999999999996E-4</v>
      </c>
      <c r="E50" s="77">
        <f t="shared" si="3"/>
        <v>1.7138E-4</v>
      </c>
      <c r="F50" s="77">
        <f t="shared" si="4"/>
        <v>6.1939999999999993E-5</v>
      </c>
      <c r="G50" s="77">
        <f t="shared" si="5"/>
        <v>8.7399999999999997E-5</v>
      </c>
      <c r="H50" s="78">
        <f t="shared" si="6"/>
        <v>6.5359999999999995E-4</v>
      </c>
      <c r="I50" s="76">
        <f t="shared" si="7"/>
        <v>3.6571199999999998E-3</v>
      </c>
      <c r="J50" s="83">
        <f t="shared" si="8"/>
        <v>2.0485799999999999E-3</v>
      </c>
      <c r="K50" s="77">
        <f t="shared" si="9"/>
        <v>2.3677799999999999E-3</v>
      </c>
      <c r="L50" s="77">
        <f t="shared" si="10"/>
        <v>5.1414000000000006E-4</v>
      </c>
      <c r="M50" s="77">
        <f t="shared" si="11"/>
        <v>1.8581999999999998E-4</v>
      </c>
      <c r="N50" s="77">
        <f t="shared" si="12"/>
        <v>2.6220000000000003E-4</v>
      </c>
      <c r="O50" s="78">
        <f t="shared" si="13"/>
        <v>1.9608E-3</v>
      </c>
    </row>
    <row r="51" spans="1:15" s="18" customFormat="1" x14ac:dyDescent="0.25">
      <c r="A51" s="20" t="s">
        <v>489</v>
      </c>
      <c r="B51" s="76">
        <f t="shared" si="0"/>
        <v>1.2190399999999998E-3</v>
      </c>
      <c r="C51" s="77">
        <f t="shared" si="1"/>
        <v>6.8285999999999998E-4</v>
      </c>
      <c r="D51" s="77">
        <f t="shared" si="2"/>
        <v>7.8925999999999996E-4</v>
      </c>
      <c r="E51" s="77">
        <f t="shared" si="3"/>
        <v>1.7138E-4</v>
      </c>
      <c r="F51" s="77">
        <f t="shared" si="4"/>
        <v>6.1939999999999993E-5</v>
      </c>
      <c r="G51" s="77">
        <f t="shared" si="5"/>
        <v>8.7399999999999997E-5</v>
      </c>
      <c r="H51" s="78">
        <f t="shared" si="6"/>
        <v>6.5359999999999995E-4</v>
      </c>
      <c r="I51" s="76">
        <f t="shared" si="7"/>
        <v>3.6571199999999998E-3</v>
      </c>
      <c r="J51" s="83">
        <f t="shared" si="8"/>
        <v>2.0485799999999999E-3</v>
      </c>
      <c r="K51" s="77">
        <f t="shared" si="9"/>
        <v>2.3677799999999999E-3</v>
      </c>
      <c r="L51" s="77">
        <f t="shared" si="10"/>
        <v>5.1414000000000006E-4</v>
      </c>
      <c r="M51" s="77">
        <f t="shared" si="11"/>
        <v>1.8581999999999998E-4</v>
      </c>
      <c r="N51" s="77">
        <f t="shared" si="12"/>
        <v>2.6220000000000003E-4</v>
      </c>
      <c r="O51" s="78">
        <f t="shared" si="13"/>
        <v>1.9608E-3</v>
      </c>
    </row>
    <row r="52" spans="1:15" s="18" customFormat="1" x14ac:dyDescent="0.25">
      <c r="A52" s="20" t="s">
        <v>392</v>
      </c>
      <c r="B52" s="76">
        <f t="shared" si="0"/>
        <v>1.2190399999999998E-3</v>
      </c>
      <c r="C52" s="77">
        <f t="shared" si="1"/>
        <v>6.8285999999999998E-4</v>
      </c>
      <c r="D52" s="77">
        <f t="shared" si="2"/>
        <v>7.8925999999999996E-4</v>
      </c>
      <c r="E52" s="77">
        <f t="shared" si="3"/>
        <v>1.7138E-4</v>
      </c>
      <c r="F52" s="77">
        <f t="shared" si="4"/>
        <v>6.1939999999999993E-5</v>
      </c>
      <c r="G52" s="77">
        <f t="shared" si="5"/>
        <v>8.7399999999999997E-5</v>
      </c>
      <c r="H52" s="78">
        <f t="shared" si="6"/>
        <v>6.5359999999999995E-4</v>
      </c>
      <c r="I52" s="76">
        <f t="shared" si="7"/>
        <v>3.6571199999999998E-3</v>
      </c>
      <c r="J52" s="83">
        <f t="shared" si="8"/>
        <v>2.0485799999999999E-3</v>
      </c>
      <c r="K52" s="77">
        <f t="shared" si="9"/>
        <v>2.3677799999999999E-3</v>
      </c>
      <c r="L52" s="77">
        <f t="shared" si="10"/>
        <v>5.1414000000000006E-4</v>
      </c>
      <c r="M52" s="77">
        <f t="shared" si="11"/>
        <v>1.8581999999999998E-4</v>
      </c>
      <c r="N52" s="77">
        <f t="shared" si="12"/>
        <v>2.6220000000000003E-4</v>
      </c>
      <c r="O52" s="78">
        <f t="shared" si="13"/>
        <v>1.9608E-3</v>
      </c>
    </row>
    <row r="53" spans="1:15" s="18" customFormat="1" x14ac:dyDescent="0.25">
      <c r="A53" s="20" t="s">
        <v>490</v>
      </c>
      <c r="B53" s="76">
        <f t="shared" si="0"/>
        <v>1.2190399999999998E-3</v>
      </c>
      <c r="C53" s="77">
        <f t="shared" si="1"/>
        <v>6.8285999999999998E-4</v>
      </c>
      <c r="D53" s="77">
        <f t="shared" si="2"/>
        <v>7.8925999999999996E-4</v>
      </c>
      <c r="E53" s="77">
        <f t="shared" si="3"/>
        <v>1.7138E-4</v>
      </c>
      <c r="F53" s="77">
        <f t="shared" si="4"/>
        <v>6.1939999999999993E-5</v>
      </c>
      <c r="G53" s="77">
        <f t="shared" si="5"/>
        <v>8.7399999999999997E-5</v>
      </c>
      <c r="H53" s="78">
        <f t="shared" si="6"/>
        <v>6.5359999999999995E-4</v>
      </c>
      <c r="I53" s="76">
        <f t="shared" si="7"/>
        <v>3.6571199999999998E-3</v>
      </c>
      <c r="J53" s="83">
        <f t="shared" si="8"/>
        <v>2.0485799999999999E-3</v>
      </c>
      <c r="K53" s="77">
        <f t="shared" si="9"/>
        <v>2.3677799999999999E-3</v>
      </c>
      <c r="L53" s="77">
        <f t="shared" si="10"/>
        <v>5.1414000000000006E-4</v>
      </c>
      <c r="M53" s="77">
        <f t="shared" si="11"/>
        <v>1.8581999999999998E-4</v>
      </c>
      <c r="N53" s="77">
        <f t="shared" si="12"/>
        <v>2.6220000000000003E-4</v>
      </c>
      <c r="O53" s="78">
        <f t="shared" si="13"/>
        <v>1.9608E-3</v>
      </c>
    </row>
    <row r="54" spans="1:15" s="18" customFormat="1" x14ac:dyDescent="0.25">
      <c r="A54" s="20" t="s">
        <v>491</v>
      </c>
      <c r="B54" s="76">
        <f t="shared" si="0"/>
        <v>1.2190399999999998E-3</v>
      </c>
      <c r="C54" s="77">
        <f t="shared" si="1"/>
        <v>6.8285999999999998E-4</v>
      </c>
      <c r="D54" s="77">
        <f t="shared" si="2"/>
        <v>7.8925999999999996E-4</v>
      </c>
      <c r="E54" s="77">
        <f t="shared" si="3"/>
        <v>1.7138E-4</v>
      </c>
      <c r="F54" s="77">
        <f t="shared" si="4"/>
        <v>6.1939999999999993E-5</v>
      </c>
      <c r="G54" s="77">
        <f t="shared" si="5"/>
        <v>8.7399999999999997E-5</v>
      </c>
      <c r="H54" s="78">
        <f t="shared" si="6"/>
        <v>6.5359999999999995E-4</v>
      </c>
      <c r="I54" s="76">
        <f t="shared" si="7"/>
        <v>3.6571199999999998E-3</v>
      </c>
      <c r="J54" s="83">
        <f t="shared" si="8"/>
        <v>2.0485799999999999E-3</v>
      </c>
      <c r="K54" s="77">
        <f t="shared" si="9"/>
        <v>2.3677799999999999E-3</v>
      </c>
      <c r="L54" s="77">
        <f t="shared" si="10"/>
        <v>5.1414000000000006E-4</v>
      </c>
      <c r="M54" s="77">
        <f t="shared" si="11"/>
        <v>1.8581999999999998E-4</v>
      </c>
      <c r="N54" s="77">
        <f t="shared" si="12"/>
        <v>2.6220000000000003E-4</v>
      </c>
      <c r="O54" s="78">
        <f t="shared" si="13"/>
        <v>1.9608E-3</v>
      </c>
    </row>
    <row r="55" spans="1:15" s="22" customFormat="1" ht="15" thickBot="1" x14ac:dyDescent="0.3">
      <c r="A55" s="68" t="s">
        <v>492</v>
      </c>
      <c r="B55" s="79">
        <f t="shared" si="0"/>
        <v>1.2190399999999998E-3</v>
      </c>
      <c r="C55" s="80">
        <f t="shared" si="1"/>
        <v>6.8285999999999998E-4</v>
      </c>
      <c r="D55" s="80">
        <f t="shared" si="2"/>
        <v>7.8925999999999996E-4</v>
      </c>
      <c r="E55" s="80">
        <f t="shared" si="3"/>
        <v>1.7138E-4</v>
      </c>
      <c r="F55" s="80">
        <f t="shared" si="4"/>
        <v>6.1939999999999993E-5</v>
      </c>
      <c r="G55" s="80">
        <f t="shared" si="5"/>
        <v>8.7399999999999997E-5</v>
      </c>
      <c r="H55" s="81">
        <f t="shared" si="6"/>
        <v>6.5359999999999995E-4</v>
      </c>
      <c r="I55" s="79">
        <f t="shared" si="7"/>
        <v>3.6571199999999998E-3</v>
      </c>
      <c r="J55" s="84">
        <f t="shared" si="8"/>
        <v>2.0485799999999999E-3</v>
      </c>
      <c r="K55" s="80">
        <f t="shared" si="9"/>
        <v>2.3677799999999999E-3</v>
      </c>
      <c r="L55" s="80">
        <f t="shared" si="10"/>
        <v>5.1414000000000006E-4</v>
      </c>
      <c r="M55" s="80">
        <f t="shared" si="11"/>
        <v>1.8581999999999998E-4</v>
      </c>
      <c r="N55" s="80">
        <f t="shared" si="12"/>
        <v>2.6220000000000003E-4</v>
      </c>
      <c r="O55" s="81">
        <f t="shared" si="13"/>
        <v>1.9608E-3</v>
      </c>
    </row>
  </sheetData>
  <mergeCells count="2">
    <mergeCell ref="B1:H1"/>
    <mergeCell ref="I1:O1"/>
  </mergeCells>
  <pageMargins left="0.7" right="0.7" top="0.75" bottom="0.75" header="0.3" footer="0.3"/>
  <ignoredErrors>
    <ignoredError sqref="A3:A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Trade_Attribution</vt:lpstr>
      <vt:lpstr>Trade_Packaging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Wenger, Delphine</dc:creator>
  <cp:lastModifiedBy>Liu Zipeng</cp:lastModifiedBy>
  <dcterms:created xsi:type="dcterms:W3CDTF">2018-07-03T04:33:47Z</dcterms:created>
  <dcterms:modified xsi:type="dcterms:W3CDTF">2023-12-07T22:37:03Z</dcterms:modified>
</cp:coreProperties>
</file>