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defaultThemeVersion="124226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H19" i="1"/>
  <c r="E2" i="1" l="1"/>
  <c r="E9" i="1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E3" i="1"/>
  <c r="E10" i="1" s="1"/>
  <c r="E12" i="1" s="1"/>
  <c r="E4" i="1"/>
  <c r="E5" i="1"/>
  <c r="E6" i="1"/>
  <c r="E7" i="1"/>
  <c r="E8" i="1"/>
  <c r="F6" i="1" l="1"/>
  <c r="F3" i="1"/>
  <c r="F7" i="1"/>
  <c r="F4" i="1"/>
  <c r="F8" i="1"/>
  <c r="F5" i="1"/>
  <c r="F2" i="1"/>
  <c r="J2" i="1" s="1"/>
  <c r="G5" i="1" l="1"/>
  <c r="J5" i="1"/>
  <c r="G7" i="1"/>
  <c r="J7" i="1"/>
  <c r="J3" i="1"/>
  <c r="G3" i="1"/>
  <c r="I2" i="1"/>
  <c r="K2" i="1" s="1"/>
  <c r="G8" i="1"/>
  <c r="J8" i="1"/>
  <c r="J4" i="1"/>
  <c r="G4" i="1"/>
  <c r="J6" i="1"/>
  <c r="G6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G2" i="1" l="1"/>
  <c r="I6" i="1"/>
  <c r="K6" i="1" s="1"/>
  <c r="I8" i="1"/>
  <c r="K8" i="1" s="1"/>
  <c r="I5" i="1"/>
  <c r="K5" i="1" s="1"/>
  <c r="I3" i="1"/>
  <c r="K3" i="1" s="1"/>
  <c r="I7" i="1"/>
  <c r="K7" i="1" s="1"/>
  <c r="I4" i="1"/>
  <c r="K4" i="1" s="1"/>
  <c r="K9" i="1" l="1"/>
  <c r="K10" i="1"/>
  <c r="K12" i="1" s="1"/>
</calcChain>
</file>

<file path=xl/sharedStrings.xml><?xml version="1.0" encoding="utf-8"?>
<sst xmlns="http://schemas.openxmlformats.org/spreadsheetml/2006/main" count="29" uniqueCount="22">
  <si>
    <t>Cn,нФ</t>
  </si>
  <si>
    <t>f0n,кГц</t>
  </si>
  <si>
    <t>U,В</t>
  </si>
  <si>
    <t>Е,В</t>
  </si>
  <si>
    <t>L,мкГн</t>
  </si>
  <si>
    <t>U(f)</t>
  </si>
  <si>
    <t>f</t>
  </si>
  <si>
    <t>x</t>
  </si>
  <si>
    <t>x0</t>
  </si>
  <si>
    <t>a</t>
  </si>
  <si>
    <t>а</t>
  </si>
  <si>
    <t>f/f0</t>
  </si>
  <si>
    <t>ро,Ом</t>
  </si>
  <si>
    <t>Z рез,Ом</t>
  </si>
  <si>
    <t>Q</t>
  </si>
  <si>
    <t>Rсум,Ом</t>
  </si>
  <si>
    <t>Rs max,Ом</t>
  </si>
  <si>
    <t>Rl,Ом</t>
  </si>
  <si>
    <t xml:space="preserve">Среднее значение </t>
  </si>
  <si>
    <t>Случайная погрешность</t>
  </si>
  <si>
    <t>Среднеквадратичная погрешность</t>
  </si>
  <si>
    <t>Коэффициент Стьюдента для n=7, a=0,95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</si>
</sst>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0" xfId="0" applyFont="1"/>
    <xf numFmtId="1" fontId="1" fillId="0" borderId="1" xfId="0" applyNumberFormat="1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1" xfId="0" quotePrefix="1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3ей частоты</a:t>
            </a:r>
          </a:p>
        </c:rich>
      </c:tx>
      <c:layout>
        <c:manualLayout>
          <c:xMode val="edge"/>
          <c:yMode val="edge"/>
          <c:x val="0.27196748793497588"/>
          <c:y val="3.5346091736559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Лист2!$A$3:$A$18</c:f>
              <c:numCache>
                <c:formatCode>General</c:formatCode>
                <c:ptCount val="16"/>
                <c:pt idx="0">
                  <c:v>24.05</c:v>
                </c:pt>
                <c:pt idx="1">
                  <c:v>24.01</c:v>
                </c:pt>
                <c:pt idx="2">
                  <c:v>23.87</c:v>
                </c:pt>
                <c:pt idx="3">
                  <c:v>23.52</c:v>
                </c:pt>
                <c:pt idx="4">
                  <c:v>23.55</c:v>
                </c:pt>
                <c:pt idx="5">
                  <c:v>23.08</c:v>
                </c:pt>
                <c:pt idx="6">
                  <c:v>22.95</c:v>
                </c:pt>
                <c:pt idx="7">
                  <c:v>22.93</c:v>
                </c:pt>
                <c:pt idx="8">
                  <c:v>22.74</c:v>
                </c:pt>
                <c:pt idx="9">
                  <c:v>22.84</c:v>
                </c:pt>
                <c:pt idx="10">
                  <c:v>23.7</c:v>
                </c:pt>
                <c:pt idx="11">
                  <c:v>23.1</c:v>
                </c:pt>
                <c:pt idx="12">
                  <c:v>23.44</c:v>
                </c:pt>
                <c:pt idx="13">
                  <c:v>23.97</c:v>
                </c:pt>
                <c:pt idx="14">
                  <c:v>24.18</c:v>
                </c:pt>
                <c:pt idx="15">
                  <c:v>24.33</c:v>
                </c:pt>
              </c:numCache>
            </c:numRef>
          </c:xVal>
          <c:yVal>
            <c:numRef>
              <c:f>Лист2!$B$3:$B$18</c:f>
              <c:numCache>
                <c:formatCode>General</c:formatCode>
                <c:ptCount val="16"/>
                <c:pt idx="0">
                  <c:v>0.66700000000000004</c:v>
                </c:pt>
                <c:pt idx="1">
                  <c:v>0.69699999999999995</c:v>
                </c:pt>
                <c:pt idx="2">
                  <c:v>0.77700000000000002</c:v>
                </c:pt>
                <c:pt idx="3">
                  <c:v>0.86399999999999999</c:v>
                </c:pt>
                <c:pt idx="4">
                  <c:v>0.86699999999999999</c:v>
                </c:pt>
                <c:pt idx="5">
                  <c:v>0.67300000000000004</c:v>
                </c:pt>
                <c:pt idx="6">
                  <c:v>0.60399999999999998</c:v>
                </c:pt>
                <c:pt idx="7">
                  <c:v>0.59899999999999998</c:v>
                </c:pt>
                <c:pt idx="8">
                  <c:v>0.51600000000000001</c:v>
                </c:pt>
                <c:pt idx="9">
                  <c:v>0.55800000000000005</c:v>
                </c:pt>
                <c:pt idx="10">
                  <c:v>0.85199999999999998</c:v>
                </c:pt>
                <c:pt idx="11">
                  <c:v>0.67200000000000004</c:v>
                </c:pt>
                <c:pt idx="12">
                  <c:v>0.84499999999999997</c:v>
                </c:pt>
                <c:pt idx="13">
                  <c:v>0.71699999999999997</c:v>
                </c:pt>
                <c:pt idx="14">
                  <c:v>0.59899999999999998</c:v>
                </c:pt>
                <c:pt idx="15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E-4141-B2A9-C92F2E44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6912"/>
        <c:axId val="9814784"/>
      </c:scatterChart>
      <c:valAx>
        <c:axId val="93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4784"/>
        <c:crosses val="autoZero"/>
        <c:crossBetween val="midCat"/>
      </c:valAx>
      <c:valAx>
        <c:axId val="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5ой частоты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Лист2!$D$3:$D$18</c:f>
              <c:numCache>
                <c:formatCode>General</c:formatCode>
                <c:ptCount val="16"/>
                <c:pt idx="0">
                  <c:v>20.440000000000001</c:v>
                </c:pt>
                <c:pt idx="1">
                  <c:v>20.155000000000001</c:v>
                </c:pt>
                <c:pt idx="2">
                  <c:v>20.03</c:v>
                </c:pt>
                <c:pt idx="3">
                  <c:v>19.989999999999998</c:v>
                </c:pt>
                <c:pt idx="4">
                  <c:v>18.850000000000001</c:v>
                </c:pt>
                <c:pt idx="5">
                  <c:v>18.95</c:v>
                </c:pt>
                <c:pt idx="6">
                  <c:v>19.13</c:v>
                </c:pt>
                <c:pt idx="7">
                  <c:v>19.34</c:v>
                </c:pt>
                <c:pt idx="8">
                  <c:v>20.36</c:v>
                </c:pt>
                <c:pt idx="9">
                  <c:v>19.829999999999998</c:v>
                </c:pt>
                <c:pt idx="10">
                  <c:v>19.809999999999999</c:v>
                </c:pt>
                <c:pt idx="11">
                  <c:v>19.55</c:v>
                </c:pt>
                <c:pt idx="12">
                  <c:v>19.16</c:v>
                </c:pt>
                <c:pt idx="13">
                  <c:v>19.03</c:v>
                </c:pt>
                <c:pt idx="14">
                  <c:v>18.760000000000002</c:v>
                </c:pt>
                <c:pt idx="15">
                  <c:v>18.73</c:v>
                </c:pt>
              </c:numCache>
            </c:numRef>
          </c:xVal>
          <c:yVal>
            <c:numRef>
              <c:f>Лист2!$E$3:$E$18</c:f>
              <c:numCache>
                <c:formatCode>General</c:formatCode>
                <c:ptCount val="16"/>
                <c:pt idx="0">
                  <c:v>0.38100000000000001</c:v>
                </c:pt>
                <c:pt idx="1">
                  <c:v>0.503</c:v>
                </c:pt>
                <c:pt idx="2">
                  <c:v>0.55000000000000004</c:v>
                </c:pt>
                <c:pt idx="3">
                  <c:v>0.57199999999999995</c:v>
                </c:pt>
                <c:pt idx="4">
                  <c:v>0.371</c:v>
                </c:pt>
                <c:pt idx="5">
                  <c:v>0.39600000000000002</c:v>
                </c:pt>
                <c:pt idx="6">
                  <c:v>0.44800000000000001</c:v>
                </c:pt>
                <c:pt idx="7">
                  <c:v>0.52300000000000002</c:v>
                </c:pt>
                <c:pt idx="8">
                  <c:v>0.41399999999999998</c:v>
                </c:pt>
                <c:pt idx="9">
                  <c:v>0.61899999999999999</c:v>
                </c:pt>
                <c:pt idx="10">
                  <c:v>0.622</c:v>
                </c:pt>
                <c:pt idx="11">
                  <c:v>0.59599999999999997</c:v>
                </c:pt>
                <c:pt idx="12">
                  <c:v>0.45800000000000002</c:v>
                </c:pt>
                <c:pt idx="13">
                  <c:v>0.41799999999999998</c:v>
                </c:pt>
                <c:pt idx="14">
                  <c:v>0.34899999999999998</c:v>
                </c:pt>
                <c:pt idx="15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7-491E-9C9C-E3AFA96C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4768"/>
        <c:axId val="125986688"/>
      </c:scatterChart>
      <c:valAx>
        <c:axId val="1259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86688"/>
        <c:crosses val="autoZero"/>
        <c:crossBetween val="midCat"/>
      </c:valAx>
      <c:valAx>
        <c:axId val="1259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доброт</a:t>
            </a:r>
            <a:r>
              <a:rPr lang="ru-RU" baseline="0"/>
              <a:t> 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Лист2!$F$3:$F$18</c:f>
              <c:numCache>
                <c:formatCode>General</c:formatCode>
                <c:ptCount val="16"/>
                <c:pt idx="0">
                  <c:v>1.0212314225053079</c:v>
                </c:pt>
                <c:pt idx="1">
                  <c:v>1.0195329087048832</c:v>
                </c:pt>
                <c:pt idx="2">
                  <c:v>1.013588110403397</c:v>
                </c:pt>
                <c:pt idx="3">
                  <c:v>0.99872611464968153</c:v>
                </c:pt>
                <c:pt idx="4">
                  <c:v>1</c:v>
                </c:pt>
                <c:pt idx="5">
                  <c:v>0.98004246284501051</c:v>
                </c:pt>
                <c:pt idx="6">
                  <c:v>0.97452229299363047</c:v>
                </c:pt>
                <c:pt idx="7">
                  <c:v>0.97367303609341826</c:v>
                </c:pt>
                <c:pt idx="8">
                  <c:v>0.96560509554140117</c:v>
                </c:pt>
                <c:pt idx="9">
                  <c:v>0.96985138004246285</c:v>
                </c:pt>
                <c:pt idx="10">
                  <c:v>1.0063694267515924</c:v>
                </c:pt>
                <c:pt idx="11">
                  <c:v>0.98089171974522293</c:v>
                </c:pt>
                <c:pt idx="12">
                  <c:v>0.99532908704883227</c:v>
                </c:pt>
                <c:pt idx="13">
                  <c:v>1.0178343949044586</c:v>
                </c:pt>
                <c:pt idx="14">
                  <c:v>1.0267515923566879</c:v>
                </c:pt>
                <c:pt idx="15">
                  <c:v>1.0331210191082802</c:v>
                </c:pt>
              </c:numCache>
            </c:numRef>
          </c:xVal>
          <c:yVal>
            <c:numRef>
              <c:f>Лист2!$G$3:$G$18</c:f>
              <c:numCache>
                <c:formatCode>General</c:formatCode>
                <c:ptCount val="16"/>
                <c:pt idx="0">
                  <c:v>0.76931949250288356</c:v>
                </c:pt>
                <c:pt idx="1">
                  <c:v>0.8039215686274509</c:v>
                </c:pt>
                <c:pt idx="2">
                  <c:v>0.89619377162629765</c:v>
                </c:pt>
                <c:pt idx="3">
                  <c:v>0.9965397923875432</c:v>
                </c:pt>
                <c:pt idx="4">
                  <c:v>1</c:v>
                </c:pt>
                <c:pt idx="5">
                  <c:v>0.77623990772779705</c:v>
                </c:pt>
                <c:pt idx="6">
                  <c:v>0.69665513264129175</c:v>
                </c:pt>
                <c:pt idx="7">
                  <c:v>0.6908881199538639</c:v>
                </c:pt>
                <c:pt idx="8">
                  <c:v>0.59515570934256057</c:v>
                </c:pt>
                <c:pt idx="9">
                  <c:v>0.64359861591695511</c:v>
                </c:pt>
                <c:pt idx="10">
                  <c:v>0.98269896193771622</c:v>
                </c:pt>
                <c:pt idx="11">
                  <c:v>0.77508650519031153</c:v>
                </c:pt>
                <c:pt idx="12">
                  <c:v>0.9746251441753172</c:v>
                </c:pt>
                <c:pt idx="13">
                  <c:v>0.82698961937716264</c:v>
                </c:pt>
                <c:pt idx="14">
                  <c:v>0.6908881199538639</c:v>
                </c:pt>
                <c:pt idx="15">
                  <c:v>0.61014994232987319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B-4BB9-BF72-DC3BF534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272"/>
        <c:axId val="126872576"/>
      </c:scatterChart>
      <c:valAx>
        <c:axId val="1268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72576"/>
        <c:crosses val="autoZero"/>
        <c:crossBetween val="midCat"/>
      </c:valAx>
      <c:valAx>
        <c:axId val="1268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доброт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Лист2!$H$3:$H$18</c:f>
              <c:numCache>
                <c:formatCode>General</c:formatCode>
                <c:ptCount val="16"/>
                <c:pt idx="0">
                  <c:v>1.031802120141343</c:v>
                </c:pt>
                <c:pt idx="1">
                  <c:v>1.0174154467440688</c:v>
                </c:pt>
                <c:pt idx="2">
                  <c:v>1.01110550227158</c:v>
                </c:pt>
                <c:pt idx="3">
                  <c:v>1.0090863200403837</c:v>
                </c:pt>
                <c:pt idx="4">
                  <c:v>0.95153962645128731</c:v>
                </c:pt>
                <c:pt idx="5">
                  <c:v>0.95658758202927818</c:v>
                </c:pt>
                <c:pt idx="6">
                  <c:v>0.96567390206966175</c:v>
                </c:pt>
                <c:pt idx="7">
                  <c:v>0.97627460878344274</c:v>
                </c:pt>
                <c:pt idx="8">
                  <c:v>1.0277637556789501</c:v>
                </c:pt>
                <c:pt idx="9">
                  <c:v>1.0010095911155981</c:v>
                </c:pt>
                <c:pt idx="10">
                  <c:v>1</c:v>
                </c:pt>
                <c:pt idx="11">
                  <c:v>0.98687531549722374</c:v>
                </c:pt>
                <c:pt idx="12">
                  <c:v>0.96718828874305918</c:v>
                </c:pt>
                <c:pt idx="13">
                  <c:v>0.96062594649167099</c:v>
                </c:pt>
                <c:pt idx="14">
                  <c:v>0.94699646643109558</c:v>
                </c:pt>
                <c:pt idx="15">
                  <c:v>0.94548207975769827</c:v>
                </c:pt>
              </c:numCache>
            </c:numRef>
          </c:xVal>
          <c:yVal>
            <c:numRef>
              <c:f>Лист2!$I$3:$I$18</c:f>
              <c:numCache>
                <c:formatCode>General</c:formatCode>
                <c:ptCount val="16"/>
                <c:pt idx="0">
                  <c:v>0.612540192926045</c:v>
                </c:pt>
                <c:pt idx="1">
                  <c:v>0.8086816720257235</c:v>
                </c:pt>
                <c:pt idx="2">
                  <c:v>0.88424437299035374</c:v>
                </c:pt>
                <c:pt idx="3">
                  <c:v>0.91961414790996776</c:v>
                </c:pt>
                <c:pt idx="4">
                  <c:v>0.59646302250803862</c:v>
                </c:pt>
                <c:pt idx="5">
                  <c:v>0.63665594855305474</c:v>
                </c:pt>
                <c:pt idx="6">
                  <c:v>0.72025723472668812</c:v>
                </c:pt>
                <c:pt idx="7">
                  <c:v>0.84083601286173637</c:v>
                </c:pt>
                <c:pt idx="8">
                  <c:v>0.66559485530546625</c:v>
                </c:pt>
                <c:pt idx="9">
                  <c:v>0.99517684887459812</c:v>
                </c:pt>
                <c:pt idx="10">
                  <c:v>1</c:v>
                </c:pt>
                <c:pt idx="11">
                  <c:v>0.95819935691318325</c:v>
                </c:pt>
                <c:pt idx="12">
                  <c:v>0.73633440514469461</c:v>
                </c:pt>
                <c:pt idx="13">
                  <c:v>0.67202572347266876</c:v>
                </c:pt>
                <c:pt idx="14">
                  <c:v>0.56109324758842438</c:v>
                </c:pt>
                <c:pt idx="15">
                  <c:v>0.5562700964630225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1-45AB-AB3F-21A4898B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9024"/>
        <c:axId val="128921984"/>
      </c:scatterChart>
      <c:valAx>
        <c:axId val="1278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21984"/>
        <c:crosses val="autoZero"/>
        <c:crossBetween val="midCat"/>
      </c:valAx>
      <c:valAx>
        <c:axId val="1289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5ой частоты</a:t>
            </a:r>
          </a:p>
        </c:rich>
      </c:tx>
      <c:layout>
        <c:manualLayout>
          <c:xMode val="edge"/>
          <c:yMode val="edge"/>
          <c:x val="0.32724710640678112"/>
          <c:y val="3.969327356706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221892345424029E-2"/>
          <c:y val="0.15371213085539714"/>
          <c:w val="0.87526849102878534"/>
          <c:h val="0.826468224923625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Лист3!$C$3:$C$18</c:f>
              <c:numCache>
                <c:formatCode>General</c:formatCode>
                <c:ptCount val="16"/>
                <c:pt idx="0">
                  <c:v>0.87531549722362445</c:v>
                </c:pt>
                <c:pt idx="1">
                  <c:v>0.92730943967693091</c:v>
                </c:pt>
                <c:pt idx="2">
                  <c:v>0.96264512872286734</c:v>
                </c:pt>
                <c:pt idx="3">
                  <c:v>0.96769308430085832</c:v>
                </c:pt>
                <c:pt idx="4">
                  <c:v>0.97476022211004543</c:v>
                </c:pt>
                <c:pt idx="5">
                  <c:v>1.006057546693589</c:v>
                </c:pt>
                <c:pt idx="6">
                  <c:v>1.01110550227158</c:v>
                </c:pt>
                <c:pt idx="7">
                  <c:v>1.0136294800605754</c:v>
                </c:pt>
                <c:pt idx="8">
                  <c:v>1.0343260979303381</c:v>
                </c:pt>
                <c:pt idx="9">
                  <c:v>1.0671378091872792</c:v>
                </c:pt>
                <c:pt idx="10">
                  <c:v>1.0575466935890965</c:v>
                </c:pt>
                <c:pt idx="11">
                  <c:v>1.0252397778899545</c:v>
                </c:pt>
                <c:pt idx="12">
                  <c:v>1.0590610802624938</c:v>
                </c:pt>
                <c:pt idx="13">
                  <c:v>0.87935386168601726</c:v>
                </c:pt>
                <c:pt idx="14">
                  <c:v>0.91317516405855637</c:v>
                </c:pt>
                <c:pt idx="15">
                  <c:v>0.95456839979808183</c:v>
                </c:pt>
              </c:numCache>
            </c:numRef>
          </c:xVal>
          <c:yVal>
            <c:numRef>
              <c:f>Лист3!$D$3:$D$18</c:f>
              <c:numCache>
                <c:formatCode>General</c:formatCode>
                <c:ptCount val="16"/>
                <c:pt idx="0">
                  <c:v>0.55172413793103448</c:v>
                </c:pt>
                <c:pt idx="1">
                  <c:v>0.5</c:v>
                </c:pt>
                <c:pt idx="2">
                  <c:v>0.40740740740740744</c:v>
                </c:pt>
                <c:pt idx="3">
                  <c:v>0.37735849056603776</c:v>
                </c:pt>
                <c:pt idx="4">
                  <c:v>0.32692307692307687</c:v>
                </c:pt>
                <c:pt idx="5">
                  <c:v>0</c:v>
                </c:pt>
                <c:pt idx="6">
                  <c:v>3.8461538461538436E-2</c:v>
                </c:pt>
                <c:pt idx="7">
                  <c:v>0.16666666666666663</c:v>
                </c:pt>
                <c:pt idx="8">
                  <c:v>-0.15999999999999992</c:v>
                </c:pt>
                <c:pt idx="9">
                  <c:v>-0.22448979591836737</c:v>
                </c:pt>
                <c:pt idx="10">
                  <c:v>-0.19999999999999996</c:v>
                </c:pt>
                <c:pt idx="11">
                  <c:v>-9.8039215686274606E-2</c:v>
                </c:pt>
                <c:pt idx="12">
                  <c:v>-0.17999999999999994</c:v>
                </c:pt>
                <c:pt idx="13">
                  <c:v>0.5423728813559322</c:v>
                </c:pt>
                <c:pt idx="14">
                  <c:v>0.50877192982456143</c:v>
                </c:pt>
                <c:pt idx="15">
                  <c:v>0.4363636363636364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E-45DC-8D24-DB30FFC6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2240"/>
        <c:axId val="131198976"/>
      </c:scatterChart>
      <c:valAx>
        <c:axId val="130762240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98976"/>
        <c:crosses val="autoZero"/>
        <c:crossBetween val="midCat"/>
      </c:valAx>
      <c:valAx>
        <c:axId val="13119897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3ей частоты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Лист3!$J$3:$J$18</c:f>
              <c:numCache>
                <c:formatCode>General</c:formatCode>
                <c:ptCount val="16"/>
                <c:pt idx="0">
                  <c:v>0.91712473572938702</c:v>
                </c:pt>
                <c:pt idx="1">
                  <c:v>0.94460887949260053</c:v>
                </c:pt>
                <c:pt idx="2">
                  <c:v>0.97040169133192389</c:v>
                </c:pt>
                <c:pt idx="3">
                  <c:v>0.98562367864693445</c:v>
                </c:pt>
                <c:pt idx="4">
                  <c:v>0.99492600422832989</c:v>
                </c:pt>
                <c:pt idx="5">
                  <c:v>1.0109936575052856</c:v>
                </c:pt>
                <c:pt idx="6">
                  <c:v>1.0181818181818181</c:v>
                </c:pt>
                <c:pt idx="7">
                  <c:v>1.0346723044397463</c:v>
                </c:pt>
                <c:pt idx="8">
                  <c:v>1.0465116279069768</c:v>
                </c:pt>
                <c:pt idx="9">
                  <c:v>1.0651162790697675</c:v>
                </c:pt>
                <c:pt idx="10">
                  <c:v>0.91966173361522208</c:v>
                </c:pt>
                <c:pt idx="11">
                  <c:v>0.93488372093023264</c:v>
                </c:pt>
                <c:pt idx="12">
                  <c:v>0.95391120507399574</c:v>
                </c:pt>
                <c:pt idx="13">
                  <c:v>0.98604651162790702</c:v>
                </c:pt>
                <c:pt idx="14">
                  <c:v>1.0224101479915433</c:v>
                </c:pt>
                <c:pt idx="15">
                  <c:v>0.99915433403805498</c:v>
                </c:pt>
              </c:numCache>
            </c:numRef>
          </c:xVal>
          <c:yVal>
            <c:numRef>
              <c:f>Лист3!$K$3:$K$18</c:f>
              <c:numCache>
                <c:formatCode>General</c:formatCode>
                <c:ptCount val="16"/>
                <c:pt idx="0">
                  <c:v>0.5</c:v>
                </c:pt>
                <c:pt idx="1">
                  <c:v>0.43478260869565222</c:v>
                </c:pt>
                <c:pt idx="2">
                  <c:v>0.35555555555555551</c:v>
                </c:pt>
                <c:pt idx="3">
                  <c:v>0</c:v>
                </c:pt>
                <c:pt idx="4">
                  <c:v>0.13636363636363635</c:v>
                </c:pt>
                <c:pt idx="5">
                  <c:v>0</c:v>
                </c:pt>
                <c:pt idx="6">
                  <c:v>-0.11627906976744184</c:v>
                </c:pt>
                <c:pt idx="7">
                  <c:v>-0.19047619047619047</c:v>
                </c:pt>
                <c:pt idx="8">
                  <c:v>-0.23809523809523814</c:v>
                </c:pt>
                <c:pt idx="9">
                  <c:v>-0.30000000000000004</c:v>
                </c:pt>
                <c:pt idx="10">
                  <c:v>0.51020408163265307</c:v>
                </c:pt>
                <c:pt idx="11">
                  <c:v>0.51020408163265307</c:v>
                </c:pt>
                <c:pt idx="12">
                  <c:v>0.43478260869565222</c:v>
                </c:pt>
                <c:pt idx="13">
                  <c:v>0.22727272727272729</c:v>
                </c:pt>
                <c:pt idx="14">
                  <c:v>-0.16666666666666674</c:v>
                </c:pt>
                <c:pt idx="15">
                  <c:v>9.0909090909090939E-2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D-4A64-9878-844F0EA5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78048"/>
        <c:axId val="157562752"/>
      </c:scatterChart>
      <c:valAx>
        <c:axId val="1573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562752"/>
        <c:crosses val="autoZero"/>
        <c:crossBetween val="midCat"/>
      </c:valAx>
      <c:valAx>
        <c:axId val="1575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16</xdr:row>
      <xdr:rowOff>138112</xdr:rowOff>
    </xdr:from>
    <xdr:to>
      <xdr:col>20</xdr:col>
      <xdr:colOff>47625</xdr:colOff>
      <xdr:row>33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2</xdr:row>
      <xdr:rowOff>109537</xdr:rowOff>
    </xdr:from>
    <xdr:to>
      <xdr:col>20</xdr:col>
      <xdr:colOff>466725</xdr:colOff>
      <xdr:row>16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17</xdr:row>
      <xdr:rowOff>109537</xdr:rowOff>
    </xdr:from>
    <xdr:to>
      <xdr:col>14</xdr:col>
      <xdr:colOff>428625</xdr:colOff>
      <xdr:row>31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323849</xdr:colOff>
      <xdr:row>0</xdr:row>
      <xdr:rowOff>23811</xdr:rowOff>
    </xdr:from>
    <xdr:to>
      <xdr:col>16</xdr:col>
      <xdr:colOff>276224</xdr:colOff>
      <xdr:row>14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8</xdr:row>
      <xdr:rowOff>128587</xdr:rowOff>
    </xdr:from>
    <xdr:to>
      <xdr:col>13</xdr:col>
      <xdr:colOff>57150</xdr:colOff>
      <xdr:row>27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0</xdr:row>
      <xdr:rowOff>71437</xdr:rowOff>
    </xdr:from>
    <xdr:to>
      <xdr:col>20</xdr:col>
      <xdr:colOff>0</xdr:colOff>
      <xdr:row>14</xdr:row>
      <xdr:rowOff>147637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L15" sqref="L15"/>
    </sheetView>
  </sheetViews>
  <sheetFormatPr defaultRowHeight="15" x14ac:dyDescent="0.25"/>
  <cols>
    <col min="1" max="1" width="8.5703125" style="2" customWidth="1"/>
    <col min="2" max="2" width="6.5703125" style="2" customWidth="1"/>
    <col min="3" max="3" width="7" style="2" customWidth="1"/>
    <col min="4" max="4" width="10.42578125" style="2" customWidth="1"/>
    <col min="5" max="5" width="7.42578125" style="2" customWidth="1"/>
    <col min="6" max="6" width="6.5703125" style="2" customWidth="1"/>
    <col min="7" max="7" width="7.7109375" style="2" customWidth="1"/>
    <col min="8" max="8" width="5.42578125" style="2" customWidth="1"/>
    <col min="9" max="9" width="8.140625" style="2" customWidth="1"/>
    <col min="10" max="10" width="8.5703125" style="2" customWidth="1"/>
    <col min="11" max="11" width="6" style="2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s="1">
        <v>25.1</v>
      </c>
      <c r="B2" s="1">
        <v>32.1</v>
      </c>
      <c r="C2" s="1">
        <v>1.1200000000000001</v>
      </c>
      <c r="D2" s="1">
        <v>0.185</v>
      </c>
      <c r="E2" s="3">
        <f>1/(4*3.1415*3.1415*B2*B2*A2)*10^9</f>
        <v>979.44960240773355</v>
      </c>
      <c r="F2" s="3">
        <f>SQRT(E$9/A2*1000)</f>
        <v>197.91564816635614</v>
      </c>
      <c r="G2" s="3">
        <f>H2*H2*F2</f>
        <v>216003.09129125779</v>
      </c>
      <c r="H2" s="4">
        <f>C2*1080/F2/D2</f>
        <v>33.036187077449313</v>
      </c>
      <c r="I2" s="5">
        <f>F2/H2</f>
        <v>5.9908744221107302</v>
      </c>
      <c r="J2" s="5">
        <f>F2*10^(-3)</f>
        <v>0.19791564816635615</v>
      </c>
      <c r="K2" s="5">
        <f>I2-3.5-J2</f>
        <v>2.292958773944374</v>
      </c>
    </row>
    <row r="3" spans="1:11" x14ac:dyDescent="0.25">
      <c r="A3" s="1">
        <v>33.200000000000003</v>
      </c>
      <c r="B3" s="1">
        <v>27.8</v>
      </c>
      <c r="C3" s="1">
        <v>0.91</v>
      </c>
      <c r="D3" s="1">
        <v>0.186</v>
      </c>
      <c r="E3" s="3">
        <f t="shared" ref="E3:E8" si="0">1/(4*3.1415*3.1415*B3*B3*A3)*10^9</f>
        <v>987.27514816676455</v>
      </c>
      <c r="F3" s="3">
        <f t="shared" ref="F3:F8" si="1">SQRT(E$9/A3*1000)</f>
        <v>172.08695573615429</v>
      </c>
      <c r="G3" s="3">
        <f t="shared" ref="G3:G8" si="2">H3*H3*F3</f>
        <v>162239.44623991309</v>
      </c>
      <c r="H3" s="4">
        <f t="shared" ref="H3:H8" si="3">C3*1080/F3/D3</f>
        <v>30.704657102791849</v>
      </c>
      <c r="I3" s="5">
        <f t="shared" ref="I3:I8" si="4">F3/H3</f>
        <v>5.6045880975009208</v>
      </c>
      <c r="J3" s="5">
        <f t="shared" ref="J3:J8" si="5">F3*10^(-3)</f>
        <v>0.17208695573615429</v>
      </c>
      <c r="K3" s="5">
        <f t="shared" ref="K3:K8" si="6">I3-3.5-J3</f>
        <v>1.9325011417647664</v>
      </c>
    </row>
    <row r="4" spans="1:11" x14ac:dyDescent="0.25">
      <c r="A4" s="1">
        <v>47.3</v>
      </c>
      <c r="B4" s="1">
        <v>23.2</v>
      </c>
      <c r="C4" s="1">
        <v>0.66</v>
      </c>
      <c r="D4" s="1">
        <v>0.188</v>
      </c>
      <c r="E4" s="3">
        <f t="shared" si="0"/>
        <v>995.01303468864148</v>
      </c>
      <c r="F4" s="3">
        <f t="shared" si="1"/>
        <v>144.17382589823993</v>
      </c>
      <c r="G4" s="3">
        <f t="shared" si="2"/>
        <v>99708.74734257783</v>
      </c>
      <c r="H4" s="4">
        <f t="shared" si="3"/>
        <v>26.29804222840156</v>
      </c>
      <c r="I4" s="5">
        <f t="shared" si="4"/>
        <v>5.4823026233692023</v>
      </c>
      <c r="J4" s="5">
        <f t="shared" si="5"/>
        <v>0.14417382589823993</v>
      </c>
      <c r="K4" s="5">
        <f t="shared" si="6"/>
        <v>1.8381287974709624</v>
      </c>
    </row>
    <row r="5" spans="1:11" x14ac:dyDescent="0.25">
      <c r="A5" s="1">
        <v>57.4</v>
      </c>
      <c r="B5" s="1">
        <v>21.2</v>
      </c>
      <c r="C5" s="1">
        <v>0.55000000000000004</v>
      </c>
      <c r="D5" s="1">
        <v>0.188</v>
      </c>
      <c r="E5" s="3">
        <f t="shared" si="0"/>
        <v>981.93392842046705</v>
      </c>
      <c r="F5" s="3">
        <f t="shared" si="1"/>
        <v>130.87631173739251</v>
      </c>
      <c r="G5" s="3">
        <f t="shared" si="2"/>
        <v>76277.446138658852</v>
      </c>
      <c r="H5" s="4">
        <f t="shared" si="3"/>
        <v>24.141683289676539</v>
      </c>
      <c r="I5" s="5">
        <f t="shared" si="4"/>
        <v>5.4211759042236221</v>
      </c>
      <c r="J5" s="5">
        <f t="shared" si="5"/>
        <v>0.1308763117373925</v>
      </c>
      <c r="K5" s="5">
        <f t="shared" si="6"/>
        <v>1.7902995924862295</v>
      </c>
    </row>
    <row r="6" spans="1:11" x14ac:dyDescent="0.25">
      <c r="A6" s="1">
        <v>67.5</v>
      </c>
      <c r="B6" s="1">
        <v>19.5</v>
      </c>
      <c r="C6" s="1">
        <v>0.47</v>
      </c>
      <c r="D6" s="1">
        <v>0.189</v>
      </c>
      <c r="E6" s="3">
        <f t="shared" si="0"/>
        <v>986.94484961279932</v>
      </c>
      <c r="F6" s="3">
        <f t="shared" si="1"/>
        <v>120.6882826008196</v>
      </c>
      <c r="G6" s="3">
        <f t="shared" si="2"/>
        <v>59766.044134932548</v>
      </c>
      <c r="H6" s="4">
        <f t="shared" si="3"/>
        <v>22.253314305559989</v>
      </c>
      <c r="I6" s="5">
        <f t="shared" si="4"/>
        <v>5.4233846223376103</v>
      </c>
      <c r="J6" s="5">
        <f t="shared" si="5"/>
        <v>0.12068828260081961</v>
      </c>
      <c r="K6" s="5">
        <f t="shared" si="6"/>
        <v>1.8026963397367908</v>
      </c>
    </row>
    <row r="7" spans="1:11" x14ac:dyDescent="0.25">
      <c r="A7" s="1">
        <v>82.7</v>
      </c>
      <c r="B7" s="1">
        <v>17.7</v>
      </c>
      <c r="C7" s="1">
        <v>0.39</v>
      </c>
      <c r="D7" s="1">
        <v>0.189</v>
      </c>
      <c r="E7" s="3">
        <f t="shared" si="0"/>
        <v>977.7185123420046</v>
      </c>
      <c r="F7" s="3">
        <f t="shared" si="1"/>
        <v>109.03457596480051</v>
      </c>
      <c r="G7" s="3">
        <f t="shared" si="2"/>
        <v>45550.052066495278</v>
      </c>
      <c r="H7" s="4">
        <f t="shared" si="3"/>
        <v>20.439125927273523</v>
      </c>
      <c r="I7" s="5">
        <f t="shared" si="4"/>
        <v>5.3346007237671138</v>
      </c>
      <c r="J7" s="5">
        <f t="shared" si="5"/>
        <v>0.10903457596480051</v>
      </c>
      <c r="K7" s="5">
        <f t="shared" si="6"/>
        <v>1.7255661478023132</v>
      </c>
    </row>
    <row r="8" spans="1:11" x14ac:dyDescent="0.25">
      <c r="A8" s="1">
        <v>101.6</v>
      </c>
      <c r="B8" s="1">
        <v>16</v>
      </c>
      <c r="C8" s="1">
        <v>0.32</v>
      </c>
      <c r="D8" s="1">
        <v>0.19</v>
      </c>
      <c r="E8" s="3">
        <f t="shared" si="0"/>
        <v>973.94001010801844</v>
      </c>
      <c r="F8" s="3">
        <f t="shared" si="1"/>
        <v>98.371691637464806</v>
      </c>
      <c r="G8" s="3">
        <f t="shared" si="2"/>
        <v>33633.349940541288</v>
      </c>
      <c r="H8" s="4">
        <f t="shared" si="3"/>
        <v>18.490556969626287</v>
      </c>
      <c r="I8" s="5">
        <f t="shared" si="4"/>
        <v>5.3201042996734023</v>
      </c>
      <c r="J8" s="5">
        <f t="shared" si="5"/>
        <v>9.8371691637464814E-2</v>
      </c>
      <c r="K8" s="5">
        <f t="shared" si="6"/>
        <v>1.7217326080359374</v>
      </c>
    </row>
    <row r="9" spans="1:11" ht="15.75" customHeight="1" x14ac:dyDescent="0.25">
      <c r="A9" s="6" t="s">
        <v>18</v>
      </c>
      <c r="B9" s="6"/>
      <c r="C9" s="6"/>
      <c r="D9" s="6"/>
      <c r="E9" s="3">
        <f>AVERAGE(E2:E8)</f>
        <v>983.18215510663265</v>
      </c>
      <c r="F9" s="1"/>
      <c r="G9" s="1"/>
      <c r="H9" s="1"/>
      <c r="I9" s="1"/>
      <c r="J9" s="1"/>
      <c r="K9" s="5">
        <f t="shared" ref="K9" si="7">AVERAGE(K2:K8)</f>
        <v>1.8719833430344821</v>
      </c>
    </row>
    <row r="10" spans="1:11" ht="18.75" customHeight="1" x14ac:dyDescent="0.25">
      <c r="A10" s="6" t="s">
        <v>20</v>
      </c>
      <c r="B10" s="6"/>
      <c r="C10" s="6"/>
      <c r="D10" s="6"/>
      <c r="E10" s="3">
        <f>SQRT(DEVSQ(E2:E8)/42)</f>
        <v>2.6799024047884354</v>
      </c>
      <c r="F10" s="1"/>
      <c r="G10" s="1"/>
      <c r="H10" s="1"/>
      <c r="I10" s="1"/>
      <c r="J10" s="1"/>
      <c r="K10" s="5">
        <f t="shared" ref="K10" si="8">SQRT(DEVSQ(K2:K8)/42)</f>
        <v>7.520053349688896E-2</v>
      </c>
    </row>
    <row r="11" spans="1:11" x14ac:dyDescent="0.25">
      <c r="A11" s="6" t="s">
        <v>21</v>
      </c>
      <c r="B11" s="6"/>
      <c r="C11" s="6"/>
      <c r="D11" s="6"/>
      <c r="E11" s="7">
        <v>2.4500000000000002</v>
      </c>
      <c r="F11" s="7"/>
      <c r="G11" s="7"/>
      <c r="H11" s="7"/>
      <c r="I11" s="7"/>
      <c r="J11" s="7"/>
      <c r="K11" s="7"/>
    </row>
    <row r="12" spans="1:11" x14ac:dyDescent="0.25">
      <c r="A12" s="6" t="s">
        <v>19</v>
      </c>
      <c r="B12" s="6"/>
      <c r="C12" s="6"/>
      <c r="D12" s="6"/>
      <c r="E12" s="5">
        <f>E10-E11</f>
        <v>0.22990240478843527</v>
      </c>
      <c r="F12" s="1"/>
      <c r="G12" s="1"/>
      <c r="H12" s="1"/>
      <c r="I12" s="1"/>
      <c r="J12" s="1"/>
      <c r="K12" s="5">
        <f>E11-K10</f>
        <v>2.3747994665031111</v>
      </c>
    </row>
    <row r="19" spans="8:8" x14ac:dyDescent="0.25">
      <c r="H19" s="2">
        <f>C2*1080/F2/D2</f>
        <v>33.036187077449313</v>
      </c>
    </row>
  </sheetData>
  <mergeCells count="5">
    <mergeCell ref="A9:D9"/>
    <mergeCell ref="A10:D10"/>
    <mergeCell ref="A11:D11"/>
    <mergeCell ref="A12:D12"/>
    <mergeCell ref="E11:K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G23" sqref="G23"/>
    </sheetView>
  </sheetViews>
  <sheetFormatPr defaultRowHeight="15" x14ac:dyDescent="0.25"/>
  <sheetData>
    <row r="1" spans="1:9" x14ac:dyDescent="0.25">
      <c r="B1">
        <v>3</v>
      </c>
      <c r="E1">
        <v>5</v>
      </c>
    </row>
    <row r="2" spans="1:9" x14ac:dyDescent="0.25">
      <c r="A2" t="s">
        <v>6</v>
      </c>
      <c r="B2" t="s">
        <v>5</v>
      </c>
      <c r="D2" t="s">
        <v>6</v>
      </c>
      <c r="E2" t="s">
        <v>5</v>
      </c>
    </row>
    <row r="3" spans="1:9" x14ac:dyDescent="0.25">
      <c r="A3">
        <v>24.05</v>
      </c>
      <c r="B3">
        <v>0.66700000000000004</v>
      </c>
      <c r="D3">
        <v>20.440000000000001</v>
      </c>
      <c r="E3">
        <v>0.38100000000000001</v>
      </c>
      <c r="F3">
        <f>A3/23.55</f>
        <v>1.0212314225053079</v>
      </c>
      <c r="G3">
        <f>B3/0.867</f>
        <v>0.76931949250288356</v>
      </c>
      <c r="H3">
        <f>D3/19.81</f>
        <v>1.031802120141343</v>
      </c>
      <c r="I3">
        <f>E3/0.622</f>
        <v>0.612540192926045</v>
      </c>
    </row>
    <row r="4" spans="1:9" x14ac:dyDescent="0.25">
      <c r="A4">
        <v>24.01</v>
      </c>
      <c r="B4">
        <v>0.69699999999999995</v>
      </c>
      <c r="D4">
        <v>20.155000000000001</v>
      </c>
      <c r="E4">
        <v>0.503</v>
      </c>
      <c r="F4">
        <f t="shared" ref="F4:F18" si="0">A4/23.55</f>
        <v>1.0195329087048832</v>
      </c>
      <c r="G4">
        <f t="shared" ref="G4:G18" si="1">B4/0.867</f>
        <v>0.8039215686274509</v>
      </c>
      <c r="H4">
        <f t="shared" ref="H4:H18" si="2">D4/19.81</f>
        <v>1.0174154467440688</v>
      </c>
      <c r="I4">
        <f t="shared" ref="I4:I18" si="3">E4/0.622</f>
        <v>0.8086816720257235</v>
      </c>
    </row>
    <row r="5" spans="1:9" x14ac:dyDescent="0.25">
      <c r="A5">
        <v>23.87</v>
      </c>
      <c r="B5">
        <v>0.77700000000000002</v>
      </c>
      <c r="D5">
        <v>20.03</v>
      </c>
      <c r="E5">
        <v>0.55000000000000004</v>
      </c>
      <c r="F5">
        <f t="shared" si="0"/>
        <v>1.013588110403397</v>
      </c>
      <c r="G5">
        <f t="shared" si="1"/>
        <v>0.89619377162629765</v>
      </c>
      <c r="H5">
        <f t="shared" si="2"/>
        <v>1.01110550227158</v>
      </c>
      <c r="I5">
        <f t="shared" si="3"/>
        <v>0.88424437299035374</v>
      </c>
    </row>
    <row r="6" spans="1:9" x14ac:dyDescent="0.25">
      <c r="A6">
        <v>23.52</v>
      </c>
      <c r="B6">
        <v>0.86399999999999999</v>
      </c>
      <c r="D6">
        <v>19.989999999999998</v>
      </c>
      <c r="E6">
        <v>0.57199999999999995</v>
      </c>
      <c r="F6">
        <f t="shared" si="0"/>
        <v>0.99872611464968153</v>
      </c>
      <c r="G6">
        <f t="shared" si="1"/>
        <v>0.9965397923875432</v>
      </c>
      <c r="H6">
        <f t="shared" si="2"/>
        <v>1.0090863200403837</v>
      </c>
      <c r="I6">
        <f t="shared" si="3"/>
        <v>0.91961414790996776</v>
      </c>
    </row>
    <row r="7" spans="1:9" x14ac:dyDescent="0.25">
      <c r="A7">
        <v>23.55</v>
      </c>
      <c r="B7">
        <v>0.86699999999999999</v>
      </c>
      <c r="D7">
        <v>18.850000000000001</v>
      </c>
      <c r="E7">
        <v>0.371</v>
      </c>
      <c r="F7">
        <f t="shared" si="0"/>
        <v>1</v>
      </c>
      <c r="G7">
        <f t="shared" si="1"/>
        <v>1</v>
      </c>
      <c r="H7">
        <f t="shared" si="2"/>
        <v>0.95153962645128731</v>
      </c>
      <c r="I7">
        <f t="shared" si="3"/>
        <v>0.59646302250803862</v>
      </c>
    </row>
    <row r="8" spans="1:9" x14ac:dyDescent="0.25">
      <c r="A8">
        <v>23.08</v>
      </c>
      <c r="B8">
        <v>0.67300000000000004</v>
      </c>
      <c r="D8">
        <v>18.95</v>
      </c>
      <c r="E8">
        <v>0.39600000000000002</v>
      </c>
      <c r="F8">
        <f t="shared" si="0"/>
        <v>0.98004246284501051</v>
      </c>
      <c r="G8">
        <f t="shared" si="1"/>
        <v>0.77623990772779705</v>
      </c>
      <c r="H8">
        <f t="shared" si="2"/>
        <v>0.95658758202927818</v>
      </c>
      <c r="I8">
        <f t="shared" si="3"/>
        <v>0.63665594855305474</v>
      </c>
    </row>
    <row r="9" spans="1:9" x14ac:dyDescent="0.25">
      <c r="A9">
        <v>22.95</v>
      </c>
      <c r="B9">
        <v>0.60399999999999998</v>
      </c>
      <c r="D9">
        <v>19.13</v>
      </c>
      <c r="E9">
        <v>0.44800000000000001</v>
      </c>
      <c r="F9">
        <f t="shared" si="0"/>
        <v>0.97452229299363047</v>
      </c>
      <c r="G9">
        <f t="shared" si="1"/>
        <v>0.69665513264129175</v>
      </c>
      <c r="H9">
        <f t="shared" si="2"/>
        <v>0.96567390206966175</v>
      </c>
      <c r="I9">
        <f t="shared" si="3"/>
        <v>0.72025723472668812</v>
      </c>
    </row>
    <row r="10" spans="1:9" x14ac:dyDescent="0.25">
      <c r="A10">
        <v>22.93</v>
      </c>
      <c r="B10">
        <v>0.59899999999999998</v>
      </c>
      <c r="D10">
        <v>19.34</v>
      </c>
      <c r="E10">
        <v>0.52300000000000002</v>
      </c>
      <c r="F10">
        <f t="shared" si="0"/>
        <v>0.97367303609341826</v>
      </c>
      <c r="G10">
        <f t="shared" si="1"/>
        <v>0.6908881199538639</v>
      </c>
      <c r="H10">
        <f t="shared" si="2"/>
        <v>0.97627460878344274</v>
      </c>
      <c r="I10">
        <f t="shared" si="3"/>
        <v>0.84083601286173637</v>
      </c>
    </row>
    <row r="11" spans="1:9" x14ac:dyDescent="0.25">
      <c r="A11">
        <v>22.74</v>
      </c>
      <c r="B11">
        <v>0.51600000000000001</v>
      </c>
      <c r="D11">
        <v>20.36</v>
      </c>
      <c r="E11">
        <v>0.41399999999999998</v>
      </c>
      <c r="F11">
        <f t="shared" si="0"/>
        <v>0.96560509554140117</v>
      </c>
      <c r="G11">
        <f t="shared" si="1"/>
        <v>0.59515570934256057</v>
      </c>
      <c r="H11">
        <f t="shared" si="2"/>
        <v>1.0277637556789501</v>
      </c>
      <c r="I11">
        <f t="shared" si="3"/>
        <v>0.66559485530546625</v>
      </c>
    </row>
    <row r="12" spans="1:9" x14ac:dyDescent="0.25">
      <c r="A12">
        <v>22.84</v>
      </c>
      <c r="B12">
        <v>0.55800000000000005</v>
      </c>
      <c r="D12">
        <v>19.829999999999998</v>
      </c>
      <c r="E12">
        <v>0.61899999999999999</v>
      </c>
      <c r="F12">
        <f t="shared" si="0"/>
        <v>0.96985138004246285</v>
      </c>
      <c r="G12">
        <f t="shared" si="1"/>
        <v>0.64359861591695511</v>
      </c>
      <c r="H12">
        <f t="shared" si="2"/>
        <v>1.0010095911155981</v>
      </c>
      <c r="I12">
        <f t="shared" si="3"/>
        <v>0.99517684887459812</v>
      </c>
    </row>
    <row r="13" spans="1:9" x14ac:dyDescent="0.25">
      <c r="A13">
        <v>23.7</v>
      </c>
      <c r="B13">
        <v>0.85199999999999998</v>
      </c>
      <c r="D13">
        <v>19.809999999999999</v>
      </c>
      <c r="E13">
        <v>0.622</v>
      </c>
      <c r="F13">
        <f t="shared" si="0"/>
        <v>1.0063694267515924</v>
      </c>
      <c r="G13">
        <f t="shared" si="1"/>
        <v>0.98269896193771622</v>
      </c>
      <c r="H13">
        <f t="shared" si="2"/>
        <v>1</v>
      </c>
      <c r="I13">
        <f t="shared" si="3"/>
        <v>1</v>
      </c>
    </row>
    <row r="14" spans="1:9" x14ac:dyDescent="0.25">
      <c r="A14">
        <v>23.1</v>
      </c>
      <c r="B14">
        <v>0.67200000000000004</v>
      </c>
      <c r="D14">
        <v>19.55</v>
      </c>
      <c r="E14">
        <v>0.59599999999999997</v>
      </c>
      <c r="F14">
        <f t="shared" si="0"/>
        <v>0.98089171974522293</v>
      </c>
      <c r="G14">
        <f t="shared" si="1"/>
        <v>0.77508650519031153</v>
      </c>
      <c r="H14">
        <f t="shared" si="2"/>
        <v>0.98687531549722374</v>
      </c>
      <c r="I14">
        <f t="shared" si="3"/>
        <v>0.95819935691318325</v>
      </c>
    </row>
    <row r="15" spans="1:9" x14ac:dyDescent="0.25">
      <c r="A15">
        <v>23.44</v>
      </c>
      <c r="B15">
        <v>0.84499999999999997</v>
      </c>
      <c r="D15">
        <v>19.16</v>
      </c>
      <c r="E15">
        <v>0.45800000000000002</v>
      </c>
      <c r="F15">
        <f t="shared" si="0"/>
        <v>0.99532908704883227</v>
      </c>
      <c r="G15">
        <f t="shared" si="1"/>
        <v>0.9746251441753172</v>
      </c>
      <c r="H15">
        <f t="shared" si="2"/>
        <v>0.96718828874305918</v>
      </c>
      <c r="I15">
        <f t="shared" si="3"/>
        <v>0.73633440514469461</v>
      </c>
    </row>
    <row r="16" spans="1:9" x14ac:dyDescent="0.25">
      <c r="A16">
        <v>23.97</v>
      </c>
      <c r="B16">
        <v>0.71699999999999997</v>
      </c>
      <c r="D16">
        <v>19.03</v>
      </c>
      <c r="E16">
        <v>0.41799999999999998</v>
      </c>
      <c r="F16">
        <f t="shared" si="0"/>
        <v>1.0178343949044586</v>
      </c>
      <c r="G16">
        <f t="shared" si="1"/>
        <v>0.82698961937716264</v>
      </c>
      <c r="H16">
        <f t="shared" si="2"/>
        <v>0.96062594649167099</v>
      </c>
      <c r="I16">
        <f t="shared" si="3"/>
        <v>0.67202572347266876</v>
      </c>
    </row>
    <row r="17" spans="1:9" x14ac:dyDescent="0.25">
      <c r="A17">
        <v>24.18</v>
      </c>
      <c r="B17">
        <v>0.59899999999999998</v>
      </c>
      <c r="D17">
        <v>18.760000000000002</v>
      </c>
      <c r="E17">
        <v>0.34899999999999998</v>
      </c>
      <c r="F17">
        <f t="shared" si="0"/>
        <v>1.0267515923566879</v>
      </c>
      <c r="G17">
        <f t="shared" si="1"/>
        <v>0.6908881199538639</v>
      </c>
      <c r="H17">
        <f t="shared" si="2"/>
        <v>0.94699646643109558</v>
      </c>
      <c r="I17">
        <f t="shared" si="3"/>
        <v>0.56109324758842438</v>
      </c>
    </row>
    <row r="18" spans="1:9" x14ac:dyDescent="0.25">
      <c r="A18">
        <v>24.33</v>
      </c>
      <c r="B18">
        <v>0.52900000000000003</v>
      </c>
      <c r="D18">
        <v>18.73</v>
      </c>
      <c r="E18">
        <v>0.34599999999999997</v>
      </c>
      <c r="F18">
        <f t="shared" si="0"/>
        <v>1.0331210191082802</v>
      </c>
      <c r="G18">
        <f t="shared" si="1"/>
        <v>0.61014994232987319</v>
      </c>
      <c r="H18">
        <f t="shared" si="2"/>
        <v>0.94548207975769827</v>
      </c>
      <c r="I18">
        <f t="shared" si="3"/>
        <v>0.5562700964630225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J3" sqref="J3:K18"/>
    </sheetView>
  </sheetViews>
  <sheetFormatPr defaultRowHeight="15" x14ac:dyDescent="0.25"/>
  <sheetData>
    <row r="1" spans="1:11" x14ac:dyDescent="0.25">
      <c r="A1">
        <v>5</v>
      </c>
    </row>
    <row r="2" spans="1:11" x14ac:dyDescent="0.25">
      <c r="A2" t="s">
        <v>7</v>
      </c>
      <c r="B2" t="s">
        <v>8</v>
      </c>
      <c r="C2" t="s">
        <v>11</v>
      </c>
      <c r="D2" t="s">
        <v>9</v>
      </c>
      <c r="E2" t="s">
        <v>6</v>
      </c>
      <c r="G2" t="s">
        <v>7</v>
      </c>
      <c r="H2" t="s">
        <v>8</v>
      </c>
      <c r="I2" t="s">
        <v>6</v>
      </c>
      <c r="J2" t="s">
        <v>11</v>
      </c>
      <c r="K2" t="s">
        <v>10</v>
      </c>
    </row>
    <row r="3" spans="1:11" x14ac:dyDescent="0.25">
      <c r="A3">
        <v>13</v>
      </c>
      <c r="B3">
        <v>29</v>
      </c>
      <c r="C3">
        <f t="shared" ref="C3:C18" si="0">E3/19.81</f>
        <v>0.87531549722362445</v>
      </c>
      <c r="D3">
        <f>(A3/B3)*(-1)+1</f>
        <v>0.55172413793103448</v>
      </c>
      <c r="E3">
        <v>17.34</v>
      </c>
      <c r="G3">
        <v>12</v>
      </c>
      <c r="H3">
        <v>24</v>
      </c>
      <c r="I3">
        <v>21.69</v>
      </c>
      <c r="J3">
        <f t="shared" ref="J3:J18" si="1">I3/23.65</f>
        <v>0.91712473572938702</v>
      </c>
      <c r="K3">
        <f>(G3/H3)*(-1)+1</f>
        <v>0.5</v>
      </c>
    </row>
    <row r="4" spans="1:11" x14ac:dyDescent="0.25">
      <c r="A4">
        <v>14</v>
      </c>
      <c r="B4">
        <v>28</v>
      </c>
      <c r="C4">
        <f t="shared" si="0"/>
        <v>0.92730943967693091</v>
      </c>
      <c r="D4">
        <f t="shared" ref="D4:D18" si="2">(A4/B4)*(-1)+1</f>
        <v>0.5</v>
      </c>
      <c r="E4">
        <v>18.37</v>
      </c>
      <c r="G4">
        <v>13</v>
      </c>
      <c r="H4">
        <v>23</v>
      </c>
      <c r="I4">
        <v>22.34</v>
      </c>
      <c r="J4">
        <f t="shared" si="1"/>
        <v>0.94460887949260053</v>
      </c>
      <c r="K4">
        <f t="shared" ref="K4:K18" si="3">(G4/H4)*(-1)+1</f>
        <v>0.43478260869565222</v>
      </c>
    </row>
    <row r="5" spans="1:11" x14ac:dyDescent="0.25">
      <c r="A5">
        <v>16</v>
      </c>
      <c r="B5">
        <v>27</v>
      </c>
      <c r="C5">
        <f t="shared" si="0"/>
        <v>0.96264512872286734</v>
      </c>
      <c r="D5">
        <f t="shared" si="2"/>
        <v>0.40740740740740744</v>
      </c>
      <c r="E5">
        <v>19.07</v>
      </c>
      <c r="G5">
        <v>14.5</v>
      </c>
      <c r="H5">
        <v>22.5</v>
      </c>
      <c r="I5">
        <v>22.95</v>
      </c>
      <c r="J5">
        <f t="shared" si="1"/>
        <v>0.97040169133192389</v>
      </c>
      <c r="K5">
        <f t="shared" si="3"/>
        <v>0.35555555555555551</v>
      </c>
    </row>
    <row r="6" spans="1:11" x14ac:dyDescent="0.25">
      <c r="A6">
        <v>16.5</v>
      </c>
      <c r="B6">
        <v>26.5</v>
      </c>
      <c r="C6">
        <f t="shared" si="0"/>
        <v>0.96769308430085832</v>
      </c>
      <c r="D6">
        <f t="shared" si="2"/>
        <v>0.37735849056603776</v>
      </c>
      <c r="E6">
        <v>19.170000000000002</v>
      </c>
      <c r="G6">
        <v>22</v>
      </c>
      <c r="H6">
        <v>22</v>
      </c>
      <c r="I6">
        <v>23.31</v>
      </c>
      <c r="J6">
        <f t="shared" si="1"/>
        <v>0.98562367864693445</v>
      </c>
      <c r="K6">
        <f t="shared" si="3"/>
        <v>0</v>
      </c>
    </row>
    <row r="7" spans="1:11" x14ac:dyDescent="0.25">
      <c r="A7">
        <v>17.5</v>
      </c>
      <c r="B7">
        <v>26</v>
      </c>
      <c r="C7">
        <f t="shared" si="0"/>
        <v>0.97476022211004543</v>
      </c>
      <c r="D7">
        <f t="shared" si="2"/>
        <v>0.32692307692307687</v>
      </c>
      <c r="E7">
        <v>19.309999999999999</v>
      </c>
      <c r="G7">
        <v>19</v>
      </c>
      <c r="H7">
        <v>22</v>
      </c>
      <c r="I7">
        <v>23.53</v>
      </c>
      <c r="J7">
        <f t="shared" si="1"/>
        <v>0.99492600422832989</v>
      </c>
      <c r="K7">
        <f t="shared" si="3"/>
        <v>0.13636363636363635</v>
      </c>
    </row>
    <row r="8" spans="1:11" x14ac:dyDescent="0.25">
      <c r="A8">
        <v>25</v>
      </c>
      <c r="B8">
        <v>25</v>
      </c>
      <c r="C8">
        <f t="shared" si="0"/>
        <v>1.006057546693589</v>
      </c>
      <c r="D8">
        <f t="shared" si="2"/>
        <v>0</v>
      </c>
      <c r="E8">
        <v>19.93</v>
      </c>
      <c r="G8">
        <v>22.5</v>
      </c>
      <c r="H8">
        <v>22.5</v>
      </c>
      <c r="I8">
        <v>23.91</v>
      </c>
      <c r="J8">
        <f t="shared" si="1"/>
        <v>1.0109936575052856</v>
      </c>
      <c r="K8">
        <f t="shared" si="3"/>
        <v>0</v>
      </c>
    </row>
    <row r="9" spans="1:11" x14ac:dyDescent="0.25">
      <c r="A9">
        <v>25</v>
      </c>
      <c r="B9">
        <v>26</v>
      </c>
      <c r="C9">
        <f t="shared" si="0"/>
        <v>1.01110550227158</v>
      </c>
      <c r="D9">
        <f t="shared" si="2"/>
        <v>3.8461538461538436E-2</v>
      </c>
      <c r="E9">
        <v>20.03</v>
      </c>
      <c r="G9">
        <v>24</v>
      </c>
      <c r="H9">
        <v>21.5</v>
      </c>
      <c r="I9">
        <v>24.08</v>
      </c>
      <c r="J9">
        <f t="shared" si="1"/>
        <v>1.0181818181818181</v>
      </c>
      <c r="K9">
        <f t="shared" si="3"/>
        <v>-0.11627906976744184</v>
      </c>
    </row>
    <row r="10" spans="1:11" x14ac:dyDescent="0.25">
      <c r="A10">
        <v>20</v>
      </c>
      <c r="B10">
        <v>24</v>
      </c>
      <c r="C10">
        <f t="shared" si="0"/>
        <v>1.0136294800605754</v>
      </c>
      <c r="D10">
        <f t="shared" si="2"/>
        <v>0.16666666666666663</v>
      </c>
      <c r="E10">
        <v>20.079999999999998</v>
      </c>
      <c r="G10">
        <v>25</v>
      </c>
      <c r="H10">
        <v>21</v>
      </c>
      <c r="I10">
        <v>24.47</v>
      </c>
      <c r="J10">
        <f t="shared" si="1"/>
        <v>1.0346723044397463</v>
      </c>
      <c r="K10">
        <f t="shared" si="3"/>
        <v>-0.19047619047619047</v>
      </c>
    </row>
    <row r="11" spans="1:11" x14ac:dyDescent="0.25">
      <c r="A11">
        <v>29</v>
      </c>
      <c r="B11">
        <v>25</v>
      </c>
      <c r="C11">
        <f t="shared" si="0"/>
        <v>1.0343260979303381</v>
      </c>
      <c r="D11">
        <f t="shared" si="2"/>
        <v>-0.15999999999999992</v>
      </c>
      <c r="E11">
        <v>20.49</v>
      </c>
      <c r="G11">
        <v>26</v>
      </c>
      <c r="H11">
        <v>21</v>
      </c>
      <c r="I11">
        <v>24.75</v>
      </c>
      <c r="J11">
        <f t="shared" si="1"/>
        <v>1.0465116279069768</v>
      </c>
      <c r="K11">
        <f t="shared" si="3"/>
        <v>-0.23809523809523814</v>
      </c>
    </row>
    <row r="12" spans="1:11" x14ac:dyDescent="0.25">
      <c r="A12">
        <v>30</v>
      </c>
      <c r="B12">
        <v>24.5</v>
      </c>
      <c r="C12">
        <f t="shared" si="0"/>
        <v>1.0671378091872792</v>
      </c>
      <c r="D12">
        <f t="shared" si="2"/>
        <v>-0.22448979591836737</v>
      </c>
      <c r="E12">
        <v>21.14</v>
      </c>
      <c r="G12">
        <v>26</v>
      </c>
      <c r="H12">
        <v>20</v>
      </c>
      <c r="I12">
        <v>25.19</v>
      </c>
      <c r="J12">
        <f t="shared" si="1"/>
        <v>1.0651162790697675</v>
      </c>
      <c r="K12">
        <f t="shared" si="3"/>
        <v>-0.30000000000000004</v>
      </c>
    </row>
    <row r="13" spans="1:11" x14ac:dyDescent="0.25">
      <c r="A13">
        <v>30</v>
      </c>
      <c r="B13">
        <v>25</v>
      </c>
      <c r="C13">
        <f t="shared" si="0"/>
        <v>1.0575466935890965</v>
      </c>
      <c r="D13">
        <f t="shared" si="2"/>
        <v>-0.19999999999999996</v>
      </c>
      <c r="E13">
        <v>20.95</v>
      </c>
      <c r="G13">
        <v>12</v>
      </c>
      <c r="H13">
        <v>24.5</v>
      </c>
      <c r="I13">
        <v>21.75</v>
      </c>
      <c r="J13">
        <f t="shared" si="1"/>
        <v>0.91966173361522208</v>
      </c>
      <c r="K13">
        <f t="shared" si="3"/>
        <v>0.51020408163265307</v>
      </c>
    </row>
    <row r="14" spans="1:11" x14ac:dyDescent="0.25">
      <c r="A14">
        <v>28</v>
      </c>
      <c r="B14">
        <v>25.5</v>
      </c>
      <c r="C14">
        <f t="shared" si="0"/>
        <v>1.0252397778899545</v>
      </c>
      <c r="D14">
        <f t="shared" si="2"/>
        <v>-9.8039215686274606E-2</v>
      </c>
      <c r="E14">
        <v>20.309999999999999</v>
      </c>
      <c r="G14">
        <v>12</v>
      </c>
      <c r="H14">
        <v>24.5</v>
      </c>
      <c r="I14">
        <v>22.11</v>
      </c>
      <c r="J14">
        <f t="shared" si="1"/>
        <v>0.93488372093023264</v>
      </c>
      <c r="K14">
        <f t="shared" si="3"/>
        <v>0.51020408163265307</v>
      </c>
    </row>
    <row r="15" spans="1:11" x14ac:dyDescent="0.25">
      <c r="A15">
        <v>29.5</v>
      </c>
      <c r="B15">
        <v>25</v>
      </c>
      <c r="C15">
        <f t="shared" si="0"/>
        <v>1.0590610802624938</v>
      </c>
      <c r="D15">
        <f t="shared" si="2"/>
        <v>-0.17999999999999994</v>
      </c>
      <c r="E15">
        <v>20.98</v>
      </c>
      <c r="G15">
        <v>13</v>
      </c>
      <c r="H15">
        <v>23</v>
      </c>
      <c r="I15">
        <v>22.56</v>
      </c>
      <c r="J15">
        <f t="shared" si="1"/>
        <v>0.95391120507399574</v>
      </c>
      <c r="K15">
        <f t="shared" si="3"/>
        <v>0.43478260869565222</v>
      </c>
    </row>
    <row r="16" spans="1:11" x14ac:dyDescent="0.25">
      <c r="A16">
        <v>13.5</v>
      </c>
      <c r="B16">
        <v>29.5</v>
      </c>
      <c r="C16">
        <f t="shared" si="0"/>
        <v>0.87935386168601726</v>
      </c>
      <c r="D16">
        <f t="shared" si="2"/>
        <v>0.5423728813559322</v>
      </c>
      <c r="E16">
        <v>17.420000000000002</v>
      </c>
      <c r="G16">
        <v>17</v>
      </c>
      <c r="H16">
        <v>22</v>
      </c>
      <c r="I16">
        <v>23.32</v>
      </c>
      <c r="J16">
        <f t="shared" si="1"/>
        <v>0.98604651162790702</v>
      </c>
      <c r="K16">
        <f t="shared" si="3"/>
        <v>0.22727272727272729</v>
      </c>
    </row>
    <row r="17" spans="1:11" x14ac:dyDescent="0.25">
      <c r="A17">
        <v>14</v>
      </c>
      <c r="B17">
        <v>28.5</v>
      </c>
      <c r="C17">
        <f t="shared" si="0"/>
        <v>0.91317516405855637</v>
      </c>
      <c r="D17">
        <f t="shared" si="2"/>
        <v>0.50877192982456143</v>
      </c>
      <c r="E17">
        <v>18.09</v>
      </c>
      <c r="G17">
        <v>24.5</v>
      </c>
      <c r="H17">
        <v>21</v>
      </c>
      <c r="I17">
        <v>24.18</v>
      </c>
      <c r="J17">
        <f t="shared" si="1"/>
        <v>1.0224101479915433</v>
      </c>
      <c r="K17">
        <f t="shared" si="3"/>
        <v>-0.16666666666666674</v>
      </c>
    </row>
    <row r="18" spans="1:11" x14ac:dyDescent="0.25">
      <c r="A18">
        <v>15.5</v>
      </c>
      <c r="B18">
        <v>27.5</v>
      </c>
      <c r="C18">
        <f t="shared" si="0"/>
        <v>0.95456839979808183</v>
      </c>
      <c r="D18">
        <f t="shared" si="2"/>
        <v>0.4363636363636364</v>
      </c>
      <c r="E18">
        <v>18.91</v>
      </c>
      <c r="G18">
        <v>20</v>
      </c>
      <c r="H18">
        <v>22</v>
      </c>
      <c r="I18">
        <v>23.63</v>
      </c>
      <c r="J18">
        <f t="shared" si="1"/>
        <v>0.99915433403805498</v>
      </c>
      <c r="K18">
        <f t="shared" si="3"/>
        <v>9.0909090909090939E-2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2017-10-02T19:17:00Z</dcterms:modified>
</cp:coreProperties>
</file>