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785fffd84b4161/Documents/"/>
    </mc:Choice>
  </mc:AlternateContent>
  <xr:revisionPtr revIDLastSave="622" documentId="8_{467E9920-8CC0-470B-94B9-BD8211EBA199}" xr6:coauthVersionLast="47" xr6:coauthVersionMax="47" xr10:uidLastSave="{9BF04FBC-0E1E-4607-9F13-9EF7B5F67E78}"/>
  <bookViews>
    <workbookView xWindow="-120" yWindow="-120" windowWidth="20730" windowHeight="1116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1'!$F$21:$F$41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1'!$D$21:$D$41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5" l="1"/>
  <c r="F35" i="25"/>
  <c r="F36" i="25"/>
  <c r="F37" i="25"/>
  <c r="F38" i="25"/>
  <c r="F39" i="25"/>
  <c r="F40" i="25"/>
  <c r="F41" i="25"/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3" i="28" s="1"/>
  <c r="D18" i="28"/>
  <c r="H17" i="28" s="1"/>
  <c r="X17" i="28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I21" i="25"/>
  <c r="P17" i="28"/>
  <c r="I62" i="28"/>
  <c r="J21" i="28"/>
  <c r="J62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H18" i="28" s="1"/>
  <c r="M17" i="28"/>
  <c r="U17" i="28"/>
  <c r="AC17" i="28"/>
  <c r="I17" i="28"/>
  <c r="Q17" i="28"/>
  <c r="Y17" i="28"/>
  <c r="L17" i="28"/>
  <c r="T17" i="28"/>
  <c r="AB17" i="28"/>
  <c r="K21" i="28"/>
  <c r="I63" i="27"/>
  <c r="L21" i="28"/>
  <c r="I18" i="27"/>
  <c r="J21" i="27"/>
  <c r="H17" i="27"/>
  <c r="J63" i="28"/>
  <c r="L62" i="28"/>
  <c r="M21" i="28"/>
  <c r="K62" i="28"/>
  <c r="K63" i="28"/>
  <c r="J63" i="27"/>
  <c r="J62" i="27"/>
  <c r="N21" i="28"/>
  <c r="M62" i="28"/>
  <c r="N63" i="28"/>
  <c r="I18" i="28" l="1"/>
  <c r="N18" i="28"/>
  <c r="K18" i="28"/>
  <c r="J18" i="28"/>
  <c r="O21" i="28"/>
  <c r="N62" i="28"/>
  <c r="J18" i="27"/>
  <c r="K21" i="27"/>
  <c r="M18" i="28"/>
  <c r="M63" i="28"/>
  <c r="L18" i="28"/>
  <c r="L63" i="28"/>
  <c r="J21" i="25"/>
  <c r="K18" i="27" l="1"/>
  <c r="K63" i="27"/>
  <c r="K62" i="27"/>
  <c r="L21" i="27"/>
  <c r="K21" i="25"/>
  <c r="O62" i="28"/>
  <c r="P21" i="28"/>
  <c r="O63" i="28"/>
  <c r="O18" i="28"/>
  <c r="L63" i="27" l="1"/>
  <c r="M21" i="27"/>
  <c r="L62" i="27"/>
  <c r="L18" i="27"/>
  <c r="P18" i="28"/>
  <c r="P63" i="28"/>
  <c r="P62" i="28"/>
  <c r="Q21" i="28"/>
  <c r="L21" i="25"/>
  <c r="Q18" i="28" l="1"/>
  <c r="Q62" i="28"/>
  <c r="R21" i="28"/>
  <c r="Q63" i="28"/>
  <c r="M21" i="25"/>
  <c r="N21" i="27"/>
  <c r="M18" i="27"/>
  <c r="M63" i="27"/>
  <c r="M62" i="27"/>
  <c r="R18" i="28" l="1"/>
  <c r="R62" i="28"/>
  <c r="R63" i="28"/>
  <c r="S21" i="28"/>
  <c r="N21" i="25"/>
  <c r="N62" i="27"/>
  <c r="N63" i="27"/>
  <c r="N18" i="27"/>
  <c r="O21" i="27"/>
  <c r="O21" i="25" l="1"/>
  <c r="S62" i="28"/>
  <c r="T21" i="28"/>
  <c r="S63" i="28"/>
  <c r="S18" i="28"/>
  <c r="O18" i="27"/>
  <c r="O63" i="27"/>
  <c r="O62" i="27"/>
  <c r="P21" i="27"/>
  <c r="Q21" i="27" l="1"/>
  <c r="P63" i="27"/>
  <c r="P62" i="27"/>
  <c r="P18" i="27"/>
  <c r="T18" i="28"/>
  <c r="T63" i="28"/>
  <c r="T62" i="28"/>
  <c r="U21" i="28"/>
  <c r="P21" i="25"/>
  <c r="V21" i="28" l="1"/>
  <c r="U62" i="28"/>
  <c r="U18" i="28"/>
  <c r="U63" i="28"/>
  <c r="Q21" i="25"/>
  <c r="Q63" i="27"/>
  <c r="R21" i="27"/>
  <c r="Q18" i="27"/>
  <c r="Q62" i="27"/>
  <c r="S21" i="27" l="1"/>
  <c r="R62" i="27"/>
  <c r="R18" i="27"/>
  <c r="R63" i="27"/>
  <c r="R21" i="25"/>
  <c r="W21" i="28"/>
  <c r="V62" i="28"/>
  <c r="V18" i="28"/>
  <c r="V63" i="28"/>
  <c r="R18" i="25" l="1"/>
  <c r="S21" i="25"/>
  <c r="W18" i="28"/>
  <c r="X21" i="28"/>
  <c r="W63" i="28"/>
  <c r="W62" i="28"/>
  <c r="S18" i="27"/>
  <c r="S63" i="27"/>
  <c r="S62" i="27"/>
  <c r="T21" i="27"/>
  <c r="Y21" i="28" l="1"/>
  <c r="X63" i="28"/>
  <c r="X62" i="28"/>
  <c r="X18" i="28"/>
  <c r="T62" i="27"/>
  <c r="T63" i="27"/>
  <c r="U21" i="27"/>
  <c r="T18" i="27"/>
  <c r="S18" i="25"/>
  <c r="T21" i="25"/>
  <c r="D18" i="25" l="1"/>
  <c r="G17" i="25" s="1"/>
  <c r="T18" i="25"/>
  <c r="U21" i="25"/>
  <c r="V21" i="27"/>
  <c r="U63" i="27"/>
  <c r="U62" i="27"/>
  <c r="U18" i="27"/>
  <c r="Y63" i="28"/>
  <c r="Y62" i="28"/>
  <c r="Z21" i="28"/>
  <c r="Y18" i="28"/>
  <c r="S17" i="25" l="1"/>
  <c r="L17" i="25"/>
  <c r="M17" i="25"/>
  <c r="H17" i="25"/>
  <c r="V17" i="25"/>
  <c r="AC17" i="25"/>
  <c r="AD17" i="25"/>
  <c r="U17" i="25"/>
  <c r="AB17" i="25"/>
  <c r="T17" i="25"/>
  <c r="N17" i="25"/>
  <c r="W17" i="25"/>
  <c r="Z17" i="25"/>
  <c r="J17" i="25"/>
  <c r="Q17" i="25"/>
  <c r="K17" i="25"/>
  <c r="I17" i="25"/>
  <c r="X17" i="25"/>
  <c r="R17" i="25"/>
  <c r="Y17" i="25"/>
  <c r="AA17" i="25"/>
  <c r="AA21" i="28"/>
  <c r="Z62" i="28"/>
  <c r="Z18" i="28"/>
  <c r="Z63" i="28"/>
  <c r="V21" i="25"/>
  <c r="U18" i="25"/>
  <c r="W21" i="27"/>
  <c r="V63" i="27"/>
  <c r="V18" i="27"/>
  <c r="V62" i="27"/>
  <c r="I18" i="25" l="1"/>
  <c r="H18" i="25"/>
  <c r="J18" i="25"/>
  <c r="K18" i="25"/>
  <c r="L18" i="25"/>
  <c r="M18" i="25"/>
  <c r="N18" i="25"/>
  <c r="O18" i="25"/>
  <c r="P18" i="25"/>
  <c r="Q18" i="25"/>
  <c r="W21" i="25"/>
  <c r="V18" i="25"/>
  <c r="W63" i="27"/>
  <c r="W18" i="27"/>
  <c r="W62" i="27"/>
  <c r="X21" i="27"/>
  <c r="AA18" i="28"/>
  <c r="AB21" i="28"/>
  <c r="AA63" i="28"/>
  <c r="AA62" i="28"/>
  <c r="Y21" i="27" l="1"/>
  <c r="X63" i="27"/>
  <c r="X18" i="27"/>
  <c r="X62" i="27"/>
  <c r="W18" i="25"/>
  <c r="X21" i="25"/>
  <c r="AC21" i="28"/>
  <c r="AB63" i="28"/>
  <c r="AB18" i="28"/>
  <c r="AB62" i="28"/>
  <c r="X18" i="25" l="1"/>
  <c r="Y21" i="25"/>
  <c r="AC62" i="28"/>
  <c r="AD21" i="28"/>
  <c r="AC63" i="28"/>
  <c r="AC18" i="28"/>
  <c r="Y63" i="27"/>
  <c r="Y62" i="27"/>
  <c r="Y18" i="27"/>
  <c r="Z21" i="27"/>
  <c r="Z62" i="27" l="1"/>
  <c r="AA21" i="27"/>
  <c r="Z63" i="27"/>
  <c r="Z18" i="27"/>
  <c r="AD62" i="28"/>
  <c r="AD63" i="28"/>
  <c r="AE21" i="28"/>
  <c r="AD18" i="28"/>
  <c r="Z21" i="25"/>
  <c r="Y18" i="25"/>
  <c r="AE65" i="28" l="1"/>
  <c r="AE39" i="28"/>
  <c r="AE38" i="28"/>
  <c r="AE62" i="28"/>
  <c r="AE35" i="28"/>
  <c r="AE34" i="28"/>
  <c r="AE52" i="28"/>
  <c r="AE50" i="28"/>
  <c r="AE42" i="28"/>
  <c r="AE31" i="28"/>
  <c r="AE36" i="28"/>
  <c r="AE32" i="28"/>
  <c r="AE57" i="28"/>
  <c r="AE29" i="28"/>
  <c r="AE60" i="28"/>
  <c r="AE41" i="28"/>
  <c r="AE63" i="28"/>
  <c r="AE58" i="28"/>
  <c r="AE23" i="28"/>
  <c r="AE59" i="28"/>
  <c r="AE55" i="28"/>
  <c r="AE45" i="28"/>
  <c r="AE56" i="28"/>
  <c r="AE40" i="28"/>
  <c r="AE26" i="28"/>
  <c r="AE54" i="28"/>
  <c r="AE47" i="28"/>
  <c r="AE61" i="28"/>
  <c r="AE48" i="28"/>
  <c r="AE64" i="28"/>
  <c r="AE18" i="28"/>
  <c r="AE43" i="28"/>
  <c r="AE37" i="28"/>
  <c r="AE46" i="28"/>
  <c r="AE49" i="28"/>
  <c r="AE53" i="28"/>
  <c r="AE33" i="28"/>
  <c r="AE51" i="28"/>
  <c r="AE44" i="28"/>
  <c r="AE28" i="28"/>
  <c r="AE27" i="28"/>
  <c r="AE22" i="28"/>
  <c r="AE25" i="28"/>
  <c r="AF21" i="28"/>
  <c r="AE24" i="28"/>
  <c r="AE30" i="28"/>
  <c r="AA21" i="25"/>
  <c r="Z18" i="25"/>
  <c r="AB21" i="27"/>
  <c r="AA63" i="27"/>
  <c r="AA18" i="27"/>
  <c r="AA62" i="27"/>
  <c r="AF47" i="28" l="1"/>
  <c r="AF31" i="28"/>
  <c r="AF61" i="28"/>
  <c r="AF45" i="28"/>
  <c r="AF29" i="28"/>
  <c r="AF56" i="28"/>
  <c r="AF55" i="28"/>
  <c r="AF35" i="28"/>
  <c r="AF57" i="28"/>
  <c r="AF37" i="28"/>
  <c r="AF60" i="28"/>
  <c r="AF40" i="28"/>
  <c r="AF64" i="28"/>
  <c r="AF30" i="28"/>
  <c r="AF26" i="28"/>
  <c r="AF38" i="28"/>
  <c r="AF59" i="28"/>
  <c r="AF27" i="28"/>
  <c r="AF49" i="28"/>
  <c r="AF23" i="28"/>
  <c r="AF36" i="28"/>
  <c r="AF63" i="28"/>
  <c r="AF42" i="28"/>
  <c r="AF18" i="28"/>
  <c r="AF51" i="28"/>
  <c r="AF24" i="28"/>
  <c r="AF41" i="28"/>
  <c r="AF52" i="28"/>
  <c r="AF32" i="28"/>
  <c r="AF46" i="28"/>
  <c r="AF22" i="28"/>
  <c r="AF50" i="28"/>
  <c r="AF39" i="28"/>
  <c r="AF25" i="28"/>
  <c r="AF65" i="28"/>
  <c r="AF54" i="28"/>
  <c r="AF62" i="28"/>
  <c r="AF48" i="28"/>
  <c r="AF34" i="28"/>
  <c r="AF28" i="28"/>
  <c r="AF53" i="28"/>
  <c r="AF44" i="28"/>
  <c r="AF58" i="28"/>
  <c r="AF43" i="28"/>
  <c r="AF33" i="28"/>
  <c r="AC21" i="27"/>
  <c r="AB63" i="27"/>
  <c r="AB62" i="27"/>
  <c r="AB18" i="27"/>
  <c r="AB21" i="25"/>
  <c r="AA18" i="25"/>
  <c r="AE17" i="28"/>
  <c r="AC21" i="25" l="1"/>
  <c r="AB18" i="25"/>
  <c r="AF17" i="28"/>
  <c r="F18" i="28" s="1"/>
  <c r="AD21" i="27"/>
  <c r="AC18" i="27"/>
  <c r="AC62" i="27"/>
  <c r="AC63" i="27"/>
  <c r="H20" i="28" l="1"/>
  <c r="F20" i="28"/>
  <c r="AE21" i="27"/>
  <c r="AD62" i="27"/>
  <c r="AD18" i="27"/>
  <c r="AD63" i="27"/>
  <c r="AD21" i="25"/>
  <c r="AC18" i="25"/>
  <c r="U19" i="28" l="1"/>
  <c r="Z19" i="28"/>
  <c r="M19" i="28"/>
  <c r="V19" i="28"/>
  <c r="T19" i="28"/>
  <c r="W19" i="28"/>
  <c r="R19" i="28"/>
  <c r="AE19" i="28"/>
  <c r="AA19" i="28"/>
  <c r="AD19" i="28"/>
  <c r="AF19" i="28"/>
  <c r="O19" i="28"/>
  <c r="N19" i="28"/>
  <c r="Q19" i="28"/>
  <c r="S19" i="28"/>
  <c r="J19" i="28"/>
  <c r="H19" i="28"/>
  <c r="AC19" i="28"/>
  <c r="P19" i="28"/>
  <c r="Y19" i="28"/>
  <c r="AD18" i="25"/>
  <c r="AE21" i="25"/>
  <c r="I19" i="28"/>
  <c r="K19" i="28"/>
  <c r="X19" i="28"/>
  <c r="L19" i="28"/>
  <c r="AE54" i="27"/>
  <c r="AE40" i="27"/>
  <c r="AE30" i="27"/>
  <c r="AE60" i="27"/>
  <c r="AE53" i="27"/>
  <c r="AE18" i="27"/>
  <c r="AE52" i="27"/>
  <c r="AE45" i="27"/>
  <c r="AE59" i="27"/>
  <c r="AE44" i="27"/>
  <c r="AE37" i="27"/>
  <c r="AE39" i="27"/>
  <c r="AE61" i="27"/>
  <c r="AE35" i="27"/>
  <c r="AE33" i="27"/>
  <c r="AE47" i="27"/>
  <c r="AE56" i="27"/>
  <c r="AE26" i="27"/>
  <c r="AE23" i="27"/>
  <c r="AE57" i="27"/>
  <c r="AE38" i="27"/>
  <c r="AE32" i="27"/>
  <c r="AE50" i="27"/>
  <c r="AE28" i="27"/>
  <c r="AE63" i="27"/>
  <c r="AE29" i="27"/>
  <c r="AE43" i="27"/>
  <c r="AE48" i="27"/>
  <c r="AE22" i="27"/>
  <c r="AE17" i="27" s="1"/>
  <c r="AE65" i="27"/>
  <c r="AF21" i="27"/>
  <c r="AE27" i="27"/>
  <c r="AE42" i="27"/>
  <c r="AE46" i="27"/>
  <c r="AE34" i="27"/>
  <c r="AE62" i="27"/>
  <c r="AE24" i="27"/>
  <c r="AE25" i="27"/>
  <c r="AE31" i="27"/>
  <c r="AE55" i="27"/>
  <c r="AE51" i="27"/>
  <c r="AE49" i="27"/>
  <c r="AE41" i="27"/>
  <c r="AE64" i="27"/>
  <c r="AE36" i="27"/>
  <c r="AE58" i="27"/>
  <c r="AB19" i="28"/>
  <c r="AF52" i="27" l="1"/>
  <c r="AF30" i="27"/>
  <c r="AF59" i="27"/>
  <c r="AF32" i="27"/>
  <c r="AF57" i="27"/>
  <c r="AF39" i="27"/>
  <c r="AF28" i="27"/>
  <c r="AF27" i="27"/>
  <c r="AF40" i="27"/>
  <c r="AF62" i="27"/>
  <c r="AF18" i="27"/>
  <c r="AF36" i="27"/>
  <c r="AF61" i="27"/>
  <c r="AF55" i="27"/>
  <c r="AF58" i="27"/>
  <c r="AF41" i="27"/>
  <c r="AF65" i="27"/>
  <c r="AF54" i="27"/>
  <c r="AF53" i="27"/>
  <c r="AF23" i="27"/>
  <c r="AF24" i="27"/>
  <c r="AF49" i="27"/>
  <c r="AF51" i="27"/>
  <c r="AF46" i="27"/>
  <c r="AF48" i="27"/>
  <c r="AF43" i="27"/>
  <c r="AF22" i="27"/>
  <c r="AF17" i="27" s="1"/>
  <c r="F18" i="27" s="1"/>
  <c r="AF56" i="27"/>
  <c r="AF47" i="27"/>
  <c r="AF25" i="27"/>
  <c r="AF45" i="27"/>
  <c r="AF42" i="27"/>
  <c r="AF60" i="27"/>
  <c r="AF37" i="27"/>
  <c r="AF50" i="27"/>
  <c r="AF35" i="27"/>
  <c r="AF29" i="27"/>
  <c r="AF26" i="27"/>
  <c r="AF44" i="27"/>
  <c r="AF64" i="27"/>
  <c r="AF34" i="27"/>
  <c r="AF63" i="27"/>
  <c r="AF38" i="27"/>
  <c r="AF31" i="27"/>
  <c r="AF33" i="27"/>
  <c r="AE27" i="25"/>
  <c r="AE18" i="25"/>
  <c r="AE30" i="25"/>
  <c r="AE31" i="25"/>
  <c r="AE23" i="25"/>
  <c r="AF21" i="25"/>
  <c r="AE34" i="25"/>
  <c r="O17" i="25"/>
  <c r="AE37" i="25"/>
  <c r="AE29" i="25"/>
  <c r="AE38" i="25"/>
  <c r="AE33" i="25"/>
  <c r="AE22" i="25"/>
  <c r="AE41" i="25"/>
  <c r="AE35" i="25"/>
  <c r="AE64" i="25"/>
  <c r="AE36" i="25"/>
  <c r="AE25" i="25"/>
  <c r="AE40" i="25"/>
  <c r="AE65" i="25"/>
  <c r="AE39" i="25"/>
  <c r="AE28" i="25"/>
  <c r="AE26" i="25"/>
  <c r="AE32" i="25"/>
  <c r="AE24" i="25"/>
  <c r="AE17" i="25" l="1"/>
  <c r="H20" i="27"/>
  <c r="F20" i="27"/>
  <c r="U19" i="27" s="1"/>
  <c r="AF30" i="25"/>
  <c r="AF36" i="25"/>
  <c r="AF27" i="25"/>
  <c r="AF28" i="25"/>
  <c r="AF38" i="25"/>
  <c r="P17" i="25"/>
  <c r="AF31" i="25"/>
  <c r="AF25" i="25"/>
  <c r="AF22" i="25"/>
  <c r="AF18" i="25"/>
  <c r="AF40" i="25"/>
  <c r="AF37" i="25"/>
  <c r="AF32" i="25"/>
  <c r="AF29" i="25"/>
  <c r="AF34" i="25"/>
  <c r="AF39" i="25"/>
  <c r="AF64" i="25"/>
  <c r="AF26" i="25"/>
  <c r="AF65" i="25"/>
  <c r="AF35" i="25"/>
  <c r="AF33" i="25"/>
  <c r="AF41" i="25"/>
  <c r="AF24" i="25"/>
  <c r="AF23" i="25"/>
  <c r="T19" i="27" l="1"/>
  <c r="Q19" i="27"/>
  <c r="AD19" i="27"/>
  <c r="AF19" i="27"/>
  <c r="AA19" i="27"/>
  <c r="Y19" i="27"/>
  <c r="J19" i="27"/>
  <c r="AE19" i="27"/>
  <c r="X19" i="27"/>
  <c r="P19" i="27"/>
  <c r="AC19" i="27"/>
  <c r="AB19" i="27"/>
  <c r="AF17" i="25"/>
  <c r="F18" i="25" s="1"/>
  <c r="L19" i="27"/>
  <c r="M19" i="27"/>
  <c r="K19" i="27"/>
  <c r="S19" i="27"/>
  <c r="H19" i="27"/>
  <c r="W19" i="27"/>
  <c r="Z19" i="27"/>
  <c r="V19" i="27"/>
  <c r="I19" i="27"/>
  <c r="R19" i="27"/>
  <c r="O19" i="27"/>
  <c r="N19" i="27"/>
  <c r="F20" i="25" l="1"/>
  <c r="H20" i="25"/>
  <c r="H19" i="25" l="1"/>
  <c r="K19" i="25"/>
  <c r="I19" i="25"/>
  <c r="AA19" i="25"/>
  <c r="AD19" i="25"/>
  <c r="AC19" i="25"/>
  <c r="AF19" i="25"/>
  <c r="S19" i="25"/>
  <c r="Y19" i="25"/>
  <c r="L19" i="25"/>
  <c r="AE19" i="25"/>
  <c r="R19" i="25"/>
  <c r="X19" i="25"/>
  <c r="AB19" i="25"/>
  <c r="J19" i="25"/>
  <c r="U19" i="25"/>
  <c r="Z19" i="25"/>
  <c r="P19" i="25"/>
  <c r="W19" i="25"/>
  <c r="Q19" i="25"/>
  <c r="V19" i="25"/>
  <c r="N19" i="25"/>
  <c r="O19" i="25"/>
  <c r="M19" i="25"/>
  <c r="T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<sst xmlns="http://schemas.openxmlformats.org/spreadsheetml/2006/main" count="155" uniqueCount="79">
  <si>
    <t>Nombre del Proyecto:</t>
  </si>
  <si>
    <t>Mi monedero</t>
  </si>
  <si>
    <t>Dueño del Proyecto</t>
  </si>
  <si>
    <t>Sofía Irene Díaz Ortíz</t>
  </si>
  <si>
    <t>Gerente del Proyecto:</t>
  </si>
  <si>
    <t>Jesús Agustín Morales Marta</t>
  </si>
  <si>
    <t>ID Tarea</t>
  </si>
  <si>
    <t>Duración del Sprint</t>
  </si>
  <si>
    <t>Esfuerzo</t>
  </si>
  <si>
    <t>Faltante en los días siguientes…</t>
  </si>
  <si>
    <t>Tendencia calculada en los últimos</t>
  </si>
  <si>
    <t>Días</t>
  </si>
  <si>
    <t>Totales</t>
  </si>
  <si>
    <t>Task rows</t>
  </si>
  <si>
    <t>Done days</t>
  </si>
  <si>
    <t>Warning! These are necessary</t>
  </si>
  <si>
    <t>Trend</t>
  </si>
  <si>
    <t>template rows</t>
  </si>
  <si>
    <t>Trend Days</t>
  </si>
  <si>
    <t>Tarea</t>
  </si>
  <si>
    <t>ID Historia</t>
  </si>
  <si>
    <t>Responsable</t>
  </si>
  <si>
    <t>Estado</t>
  </si>
  <si>
    <t>Est.</t>
  </si>
  <si>
    <t>5.1</t>
  </si>
  <si>
    <t>Crear la plantilla del login.</t>
  </si>
  <si>
    <t>Luis, Fabiola</t>
  </si>
  <si>
    <t>Por Hacer</t>
  </si>
  <si>
    <t>5.2</t>
  </si>
  <si>
    <t>Diseñar la pantalla para el login.</t>
  </si>
  <si>
    <t>5.3</t>
  </si>
  <si>
    <t>Programar el sistema de autenticación de firebase.</t>
  </si>
  <si>
    <t>Gustavo, Iram</t>
  </si>
  <si>
    <t>5.4</t>
  </si>
  <si>
    <t>Programar la función de validación de contraseña.</t>
  </si>
  <si>
    <t>5..5</t>
  </si>
  <si>
    <t>Programar la función de validación correcta e incorrecta de la contraseña.</t>
  </si>
  <si>
    <t>5.6</t>
  </si>
  <si>
    <t>Testing - Planeación.</t>
  </si>
  <si>
    <t>Hebert</t>
  </si>
  <si>
    <t>5.7</t>
  </si>
  <si>
    <t>Testing - Elaboración.</t>
  </si>
  <si>
    <t>5.8</t>
  </si>
  <si>
    <t>Testing - Documentación.</t>
  </si>
  <si>
    <t>5.9</t>
  </si>
  <si>
    <t>Implementación (deploy).</t>
  </si>
  <si>
    <t>Iram</t>
  </si>
  <si>
    <t>Diseñar la pantalla donde el usuario ingresará el dinero.</t>
  </si>
  <si>
    <t>3.2</t>
  </si>
  <si>
    <t>Crear la pantalla donde el usuario ingresará el dinero.</t>
  </si>
  <si>
    <t>3.3</t>
  </si>
  <si>
    <t>Generar la base de datos para el ingreso de saldo.</t>
  </si>
  <si>
    <t>Gabriel, Kevin</t>
  </si>
  <si>
    <t>3.4</t>
  </si>
  <si>
    <t>Realizar la conexion de la base de datos con la app.</t>
  </si>
  <si>
    <t>3.5</t>
  </si>
  <si>
    <t>Programar el método de ingreso monetario.</t>
  </si>
  <si>
    <t>3.6</t>
  </si>
  <si>
    <t>Generar una pantalla que confirme el estado de la transferencia (exitoso, en proceso o fallido).</t>
  </si>
  <si>
    <t>3.7</t>
  </si>
  <si>
    <t>Programar la función que permita aumentar el monto monetario después de haber ingresado saldo.</t>
  </si>
  <si>
    <t>3.8</t>
  </si>
  <si>
    <t>3.9</t>
  </si>
  <si>
    <t>3.10</t>
  </si>
  <si>
    <t>3.11</t>
  </si>
  <si>
    <t>Planned</t>
  </si>
  <si>
    <t>Tarea 1</t>
  </si>
  <si>
    <t>Luis</t>
  </si>
  <si>
    <t>Terminado</t>
  </si>
  <si>
    <t>Tarea 2</t>
  </si>
  <si>
    <t>Jorge</t>
  </si>
  <si>
    <t>En Progreso</t>
  </si>
  <si>
    <t>Tarea 3</t>
  </si>
  <si>
    <t>Carolina</t>
  </si>
  <si>
    <t>Tarea 4</t>
  </si>
  <si>
    <t>Lucia</t>
  </si>
  <si>
    <t>Done</t>
  </si>
  <si>
    <t>In Progress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</si>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</sst>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8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2" borderId="9" xfId="0" applyFont="1" applyFill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0" fillId="0" borderId="9" xfId="0" applyBorder="1" applyAlignment="1">
      <alignment horizontal="center" vertical="center"/>
    </xf>
    <xf numFmtId="0" fontId="1" fillId="2" borderId="13" xfId="0" applyFont="1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5" fillId="0" borderId="26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9" fontId="0" fillId="0" borderId="27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49" fontId="0" fillId="0" borderId="29" xfId="0" applyNumberFormat="1" applyBorder="1" applyAlignment="1">
      <alignment horizontal="center" vertical="center" wrapText="1"/>
    </xf>
    <xf numFmtId="49" fontId="0" fillId="0" borderId="30" xfId="0" applyNumberFormat="1" applyBorder="1" applyAlignment="1">
      <alignment horizontal="left" vertical="center" wrapText="1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51E-8E91-EDCCF057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43</c:v>
                </c:pt>
                <c:pt idx="1">
                  <c:v>38.700000000000003</c:v>
                </c:pt>
                <c:pt idx="2">
                  <c:v>34.4</c:v>
                </c:pt>
                <c:pt idx="3">
                  <c:v>30.1</c:v>
                </c:pt>
                <c:pt idx="4">
                  <c:v>25.8</c:v>
                </c:pt>
                <c:pt idx="5">
                  <c:v>21.5</c:v>
                </c:pt>
                <c:pt idx="6">
                  <c:v>17.200000000000003</c:v>
                </c:pt>
                <c:pt idx="7">
                  <c:v>12.900000000000002</c:v>
                </c:pt>
                <c:pt idx="8">
                  <c:v>8.6000000000000014</c:v>
                </c:pt>
                <c:pt idx="9">
                  <c:v>4.3000000000000043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51E-8E91-EDCCF05729F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6.75</c:v>
                </c:pt>
                <c:pt idx="1">
                  <c:v>6.3571428571428577</c:v>
                </c:pt>
                <c:pt idx="2">
                  <c:v>5.9642857142857144</c:v>
                </c:pt>
                <c:pt idx="3">
                  <c:v>5.5714285714285712</c:v>
                </c:pt>
                <c:pt idx="4">
                  <c:v>5.1785714285714288</c:v>
                </c:pt>
                <c:pt idx="5">
                  <c:v>4.7857142857142856</c:v>
                </c:pt>
                <c:pt idx="6">
                  <c:v>4.3928571428571423</c:v>
                </c:pt>
                <c:pt idx="7">
                  <c:v>4</c:v>
                </c:pt>
                <c:pt idx="8">
                  <c:v>3.6071428571428572</c:v>
                </c:pt>
                <c:pt idx="9">
                  <c:v>3.2142857142857144</c:v>
                </c:pt>
                <c:pt idx="10">
                  <c:v>2.8214285714285712</c:v>
                </c:pt>
                <c:pt idx="11">
                  <c:v>2.4285714285714279</c:v>
                </c:pt>
                <c:pt idx="12">
                  <c:v>2.0357142857142856</c:v>
                </c:pt>
                <c:pt idx="13">
                  <c:v>1.6428571428571423</c:v>
                </c:pt>
                <c:pt idx="14">
                  <c:v>1.25</c:v>
                </c:pt>
                <c:pt idx="15">
                  <c:v>0.85714285714285676</c:v>
                </c:pt>
                <c:pt idx="16">
                  <c:v>0.46428571428571352</c:v>
                </c:pt>
                <c:pt idx="17">
                  <c:v>7.1428571428571175E-2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51E-8E91-EDCCF057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3-400F-97B7-F35EFFD8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00F-97B7-F35EFFD804E5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00F-97B7-F35EFFD8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4D5-AE20-2323425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1-44D5-AE20-2323425C6067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1-44D5-AE20-2323425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28575</xdr:rowOff>
    </xdr:from>
    <xdr:to>
      <xdr:col>32</xdr:col>
      <xdr:colOff>47625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65"/>
  <sheetViews>
    <sheetView tabSelected="1" topLeftCell="A13" zoomScale="75" workbookViewId="0">
      <selection activeCell="O42" sqref="O42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52" customWidth="1"/>
    <col min="5" max="5" width="13.7109375" customWidth="1"/>
    <col min="6" max="6" width="10.85546875" customWidth="1"/>
    <col min="7" max="7" width="9.5703125" style="1" customWidth="1"/>
    <col min="8" max="8" width="5.7109375" style="1" customWidth="1"/>
    <col min="9" max="9" width="5.5703125" style="1" customWidth="1"/>
    <col min="10" max="10" width="6.5703125" style="1" customWidth="1"/>
    <col min="11" max="11" width="6.42578125" style="1" customWidth="1"/>
    <col min="12" max="12" width="6.140625" style="1" customWidth="1"/>
    <col min="13" max="13" width="6.28515625" style="1" customWidth="1"/>
    <col min="14" max="15" width="6.5703125" style="1" customWidth="1"/>
    <col min="16" max="16" width="6" style="1" customWidth="1"/>
    <col min="17" max="17" width="5.85546875" style="1" customWidth="1"/>
    <col min="1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 t="s">
        <v>1</v>
      </c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 t="s">
        <v>3</v>
      </c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 t="s">
        <v>5</v>
      </c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1</v>
      </c>
      <c r="D8" s="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5" spans="2:32" ht="13.5" thickBot="1" x14ac:dyDescent="0.25"/>
    <row r="16" spans="2:32" x14ac:dyDescent="0.2">
      <c r="B16" s="72" t="s">
        <v>6</v>
      </c>
      <c r="C16" s="38" t="s">
        <v>7</v>
      </c>
      <c r="D16" s="50">
        <v>10</v>
      </c>
      <c r="E16" s="38"/>
      <c r="F16" s="40"/>
      <c r="G16" s="38" t="s">
        <v>8</v>
      </c>
      <c r="H16" s="38" t="s">
        <v>9</v>
      </c>
      <c r="I16" s="38"/>
      <c r="J16" s="38"/>
      <c r="K16" s="38"/>
      <c r="L16" s="38"/>
      <c r="M16" s="38"/>
      <c r="N16" s="38"/>
      <c r="O16" s="40"/>
      <c r="P16" s="40"/>
      <c r="Q16" s="4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73"/>
      <c r="C17" s="32" t="s">
        <v>10</v>
      </c>
      <c r="D17" s="37">
        <v>10</v>
      </c>
      <c r="E17" s="32" t="s">
        <v>11</v>
      </c>
      <c r="F17" s="32" t="s">
        <v>12</v>
      </c>
      <c r="G17" s="34">
        <f ca="1">SUM(OFFSET(G21,1,0,TaskRows,1))</f>
        <v>43</v>
      </c>
      <c r="H17" s="34">
        <f ca="1">IF(AND(SUM(OFFSET(H21,1,0,TaskRows,1))=0),0,SUM(OFFSET(H21,1,0,TaskRows,1)))</f>
        <v>8</v>
      </c>
      <c r="I17" s="34">
        <f t="shared" ref="I17:AF17" ca="1" si="0">IF(AND(SUM(OFFSET(I21,1,0,TaskRows,1))=0),"",SUM(OFFSET(I21,1,0,TaskRows,1)))</f>
        <v>6</v>
      </c>
      <c r="J17" s="34">
        <f t="shared" ca="1" si="0"/>
        <v>6</v>
      </c>
      <c r="K17" s="34">
        <f t="shared" ca="1" si="0"/>
        <v>5</v>
      </c>
      <c r="L17" s="34">
        <f t="shared" ca="1" si="0"/>
        <v>5</v>
      </c>
      <c r="M17" s="34">
        <f t="shared" ca="1" si="0"/>
        <v>2</v>
      </c>
      <c r="N17" s="34">
        <f t="shared" ca="1" si="0"/>
        <v>6</v>
      </c>
      <c r="O17" s="34">
        <f t="shared" ca="1" si="0"/>
        <v>5</v>
      </c>
      <c r="P17" s="34" t="str">
        <f t="shared" ca="1" si="0"/>
        <v/>
      </c>
      <c r="Q17" s="42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t="12.75" hidden="1" customHeight="1" x14ac:dyDescent="0.2">
      <c r="B18" s="73"/>
      <c r="C18" s="35" t="s">
        <v>13</v>
      </c>
      <c r="D18" s="37">
        <f>IF(COUNTA(C22:C227)=0,1,COUNTA(C22:C227))</f>
        <v>20</v>
      </c>
      <c r="E18" s="35" t="s">
        <v>14</v>
      </c>
      <c r="F18" s="33">
        <f ca="1">IF(COUNTIF(H17:AF17,"&gt;0")=0,1,COUNTIF(H17:AF17,"&gt;0"))</f>
        <v>8</v>
      </c>
      <c r="G18" s="33"/>
      <c r="H18" s="33">
        <f ca="1">IF(H21="","",$G17-$G17/($D16-1)*(H21-1))</f>
        <v>43</v>
      </c>
      <c r="I18" s="33">
        <f t="shared" ref="I18:AF18" ca="1" si="1">IF(I21="","",TotalEffort-TotalEffort/(ImplementationDays)*(I21-1))</f>
        <v>38.700000000000003</v>
      </c>
      <c r="J18" s="33">
        <f t="shared" ca="1" si="1"/>
        <v>34.4</v>
      </c>
      <c r="K18" s="33">
        <f t="shared" ca="1" si="1"/>
        <v>30.1</v>
      </c>
      <c r="L18" s="33">
        <f t="shared" ca="1" si="1"/>
        <v>25.8</v>
      </c>
      <c r="M18" s="33">
        <f t="shared" ca="1" si="1"/>
        <v>21.5</v>
      </c>
      <c r="N18" s="33">
        <f t="shared" ca="1" si="1"/>
        <v>17.200000000000003</v>
      </c>
      <c r="O18" s="33">
        <f t="shared" ca="1" si="1"/>
        <v>12.900000000000002</v>
      </c>
      <c r="P18" s="33">
        <f t="shared" ca="1" si="1"/>
        <v>8.6000000000000014</v>
      </c>
      <c r="Q18" s="43">
        <f t="shared" ca="1" si="1"/>
        <v>4.3000000000000043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t="12.75" hidden="1" customHeight="1" x14ac:dyDescent="0.2">
      <c r="B19" s="73"/>
      <c r="C19" s="36" t="s">
        <v>15</v>
      </c>
      <c r="D19" s="54"/>
      <c r="E19" s="35" t="s">
        <v>16</v>
      </c>
      <c r="F19" s="33"/>
      <c r="G19" s="33"/>
      <c r="H19" s="33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6.75</v>
      </c>
      <c r="I19" s="33">
        <f t="shared" ca="1" si="2"/>
        <v>6.3571428571428577</v>
      </c>
      <c r="J19" s="33">
        <f t="shared" ca="1" si="2"/>
        <v>5.9642857142857144</v>
      </c>
      <c r="K19" s="33">
        <f t="shared" ca="1" si="2"/>
        <v>5.5714285714285712</v>
      </c>
      <c r="L19" s="33">
        <f t="shared" ca="1" si="2"/>
        <v>5.1785714285714288</v>
      </c>
      <c r="M19" s="33">
        <f t="shared" ca="1" si="2"/>
        <v>4.7857142857142856</v>
      </c>
      <c r="N19" s="33">
        <f t="shared" ca="1" si="2"/>
        <v>4.3928571428571423</v>
      </c>
      <c r="O19" s="33">
        <f t="shared" ca="1" si="2"/>
        <v>4</v>
      </c>
      <c r="P19" s="33">
        <f t="shared" ca="1" si="2"/>
        <v>3.6071428571428572</v>
      </c>
      <c r="Q19" s="43">
        <f t="shared" ca="1" si="2"/>
        <v>3.2142857142857144</v>
      </c>
      <c r="R19" s="1">
        <f t="shared" ca="1" si="2"/>
        <v>2.8214285714285712</v>
      </c>
      <c r="S19" s="1">
        <f t="shared" ca="1" si="2"/>
        <v>2.4285714285714279</v>
      </c>
      <c r="T19" s="1">
        <f t="shared" ca="1" si="2"/>
        <v>2.0357142857142856</v>
      </c>
      <c r="U19" s="1">
        <f t="shared" ca="1" si="2"/>
        <v>1.6428571428571423</v>
      </c>
      <c r="V19" s="1">
        <f t="shared" ca="1" si="2"/>
        <v>1.25</v>
      </c>
      <c r="W19" s="1">
        <f t="shared" ca="1" si="2"/>
        <v>0.85714285714285676</v>
      </c>
      <c r="X19" s="1">
        <f t="shared" ca="1" si="2"/>
        <v>0.46428571428571352</v>
      </c>
      <c r="Y19" s="1">
        <f t="shared" ca="1" si="2"/>
        <v>7.1428571428571175E-2</v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t="12.75" hidden="1" customHeight="1" x14ac:dyDescent="0.2">
      <c r="B20" s="73"/>
      <c r="C20" s="36" t="s">
        <v>17</v>
      </c>
      <c r="D20" s="54"/>
      <c r="E20" s="35" t="s">
        <v>18</v>
      </c>
      <c r="F20" s="33">
        <f ca="1">IF(DoneDays&gt;D17,D17,DoneDays)</f>
        <v>8</v>
      </c>
      <c r="G20" s="33"/>
      <c r="H20" s="33">
        <f ca="1">IF(DoneDays&gt;G20,G20+1,"")</f>
        <v>1</v>
      </c>
      <c r="I20" s="33">
        <v>2</v>
      </c>
      <c r="J20" s="33">
        <v>3</v>
      </c>
      <c r="K20" s="33">
        <v>4</v>
      </c>
      <c r="L20" s="33">
        <v>5</v>
      </c>
      <c r="M20" s="33">
        <v>6</v>
      </c>
      <c r="N20" s="33">
        <v>7</v>
      </c>
      <c r="O20" s="33">
        <v>8</v>
      </c>
      <c r="P20" s="33">
        <v>9</v>
      </c>
      <c r="Q20" s="43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ht="13.5" thickBot="1" x14ac:dyDescent="0.25">
      <c r="B21" s="74"/>
      <c r="C21" s="47" t="s">
        <v>19</v>
      </c>
      <c r="D21" s="55" t="s">
        <v>20</v>
      </c>
      <c r="E21" s="47" t="s">
        <v>21</v>
      </c>
      <c r="F21" s="47" t="s">
        <v>22</v>
      </c>
      <c r="G21" s="47" t="s">
        <v>23</v>
      </c>
      <c r="H21" s="47">
        <v>1</v>
      </c>
      <c r="I21" s="47">
        <f t="shared" ref="I21:AF21" si="3">IF($D$16&gt;H21,H21+1,"")</f>
        <v>2</v>
      </c>
      <c r="J21" s="47">
        <f t="shared" si="3"/>
        <v>3</v>
      </c>
      <c r="K21" s="47">
        <f t="shared" si="3"/>
        <v>4</v>
      </c>
      <c r="L21" s="47">
        <f t="shared" si="3"/>
        <v>5</v>
      </c>
      <c r="M21" s="47">
        <f t="shared" si="3"/>
        <v>6</v>
      </c>
      <c r="N21" s="47">
        <f t="shared" si="3"/>
        <v>7</v>
      </c>
      <c r="O21" s="47">
        <f t="shared" si="3"/>
        <v>8</v>
      </c>
      <c r="P21" s="47">
        <f t="shared" si="3"/>
        <v>9</v>
      </c>
      <c r="Q21" s="48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ht="13.5" thickBot="1" x14ac:dyDescent="0.25">
      <c r="B22" s="61" t="s">
        <v>24</v>
      </c>
      <c r="C22" s="56" t="s">
        <v>25</v>
      </c>
      <c r="D22" s="79">
        <v>5</v>
      </c>
      <c r="E22" s="49" t="s">
        <v>26</v>
      </c>
      <c r="F22" s="49" t="s">
        <v>27</v>
      </c>
      <c r="G22" s="28">
        <v>1</v>
      </c>
      <c r="H22" s="39">
        <v>2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5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ht="13.5" thickBot="1" x14ac:dyDescent="0.25">
      <c r="B23" s="62" t="s">
        <v>28</v>
      </c>
      <c r="C23" s="57" t="s">
        <v>29</v>
      </c>
      <c r="D23" s="80"/>
      <c r="E23" s="49" t="s">
        <v>26</v>
      </c>
      <c r="F23" s="35" t="s">
        <v>27</v>
      </c>
      <c r="G23" s="29">
        <v>3</v>
      </c>
      <c r="H23" s="1">
        <v>3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63">
        <v>0</v>
      </c>
      <c r="AE23" s="1" t="str">
        <f t="shared" si="4"/>
        <v/>
      </c>
      <c r="AF23" s="1" t="str">
        <f t="shared" si="4"/>
        <v/>
      </c>
    </row>
    <row r="24" spans="2:32" ht="26.25" thickBot="1" x14ac:dyDescent="0.25">
      <c r="B24" s="62" t="s">
        <v>30</v>
      </c>
      <c r="C24" s="58" t="s">
        <v>31</v>
      </c>
      <c r="D24" s="80"/>
      <c r="E24" s="49" t="s">
        <v>52</v>
      </c>
      <c r="F24" s="35" t="s">
        <v>27</v>
      </c>
      <c r="G24" s="29">
        <v>3</v>
      </c>
      <c r="H24" s="33">
        <v>3</v>
      </c>
      <c r="I24" s="71">
        <v>0</v>
      </c>
      <c r="J24" s="71">
        <v>0</v>
      </c>
      <c r="K24" s="71">
        <v>0</v>
      </c>
      <c r="L24" s="71">
        <v>0</v>
      </c>
      <c r="M24" s="1">
        <v>0</v>
      </c>
      <c r="N24" s="71">
        <v>0</v>
      </c>
      <c r="O24" s="71">
        <v>0</v>
      </c>
      <c r="P24" s="71">
        <v>0</v>
      </c>
      <c r="Q24" s="43">
        <v>0</v>
      </c>
      <c r="AE24" s="1" t="str">
        <f t="shared" si="4"/>
        <v/>
      </c>
      <c r="AF24" s="1" t="str">
        <f t="shared" si="4"/>
        <v/>
      </c>
    </row>
    <row r="25" spans="2:32" ht="26.25" thickBot="1" x14ac:dyDescent="0.25">
      <c r="B25" s="62" t="s">
        <v>33</v>
      </c>
      <c r="C25" s="57" t="s">
        <v>34</v>
      </c>
      <c r="D25" s="80"/>
      <c r="E25" s="49" t="s">
        <v>32</v>
      </c>
      <c r="F25" s="35" t="s">
        <v>27</v>
      </c>
      <c r="G25" s="29">
        <v>2</v>
      </c>
      <c r="H25" s="33">
        <v>0</v>
      </c>
      <c r="I25" s="33">
        <v>2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43">
        <v>0</v>
      </c>
      <c r="AE25" s="1" t="str">
        <f t="shared" si="4"/>
        <v/>
      </c>
      <c r="AF25" s="1" t="str">
        <f t="shared" si="4"/>
        <v/>
      </c>
    </row>
    <row r="26" spans="2:32" ht="25.5" x14ac:dyDescent="0.2">
      <c r="B26" s="64" t="s">
        <v>35</v>
      </c>
      <c r="C26" s="58" t="s">
        <v>36</v>
      </c>
      <c r="D26" s="80"/>
      <c r="E26" s="49" t="s">
        <v>32</v>
      </c>
      <c r="F26" s="35" t="s">
        <v>27</v>
      </c>
      <c r="G26" s="29">
        <v>4</v>
      </c>
      <c r="H26" s="33">
        <v>0</v>
      </c>
      <c r="I26" s="33">
        <v>4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43">
        <v>0</v>
      </c>
      <c r="AE26" s="1" t="str">
        <f t="shared" si="4"/>
        <v/>
      </c>
      <c r="AF26" s="1" t="str">
        <f t="shared" si="4"/>
        <v/>
      </c>
    </row>
    <row r="27" spans="2:32" x14ac:dyDescent="0.2">
      <c r="B27" s="64" t="s">
        <v>37</v>
      </c>
      <c r="C27" s="59" t="s">
        <v>38</v>
      </c>
      <c r="D27" s="80"/>
      <c r="E27" s="35" t="s">
        <v>39</v>
      </c>
      <c r="F27" s="35" t="s">
        <v>27</v>
      </c>
      <c r="G27" s="30">
        <v>1</v>
      </c>
      <c r="H27" s="33">
        <v>0</v>
      </c>
      <c r="I27" s="33">
        <v>0</v>
      </c>
      <c r="J27" s="33">
        <v>1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43">
        <v>0</v>
      </c>
      <c r="AE27" s="1" t="str">
        <f t="shared" si="4"/>
        <v/>
      </c>
      <c r="AF27" s="1" t="str">
        <f t="shared" si="4"/>
        <v/>
      </c>
    </row>
    <row r="28" spans="2:32" x14ac:dyDescent="0.2">
      <c r="B28" s="64" t="s">
        <v>40</v>
      </c>
      <c r="C28" s="59" t="s">
        <v>41</v>
      </c>
      <c r="D28" s="80"/>
      <c r="E28" s="35" t="s">
        <v>39</v>
      </c>
      <c r="F28" s="35" t="s">
        <v>27</v>
      </c>
      <c r="G28" s="30">
        <v>2</v>
      </c>
      <c r="H28" s="33">
        <v>0</v>
      </c>
      <c r="I28" s="33">
        <v>0</v>
      </c>
      <c r="J28" s="33">
        <v>2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43">
        <v>0</v>
      </c>
      <c r="AE28" s="1" t="str">
        <f t="shared" si="4"/>
        <v/>
      </c>
      <c r="AF28" s="1" t="str">
        <f t="shared" si="4"/>
        <v/>
      </c>
    </row>
    <row r="29" spans="2:32" x14ac:dyDescent="0.2">
      <c r="B29" s="64" t="s">
        <v>42</v>
      </c>
      <c r="C29" s="59" t="s">
        <v>43</v>
      </c>
      <c r="D29" s="80"/>
      <c r="E29" s="35" t="s">
        <v>39</v>
      </c>
      <c r="F29" s="35" t="s">
        <v>27</v>
      </c>
      <c r="G29" s="30">
        <v>2</v>
      </c>
      <c r="H29" s="33">
        <v>0</v>
      </c>
      <c r="I29" s="33">
        <v>0</v>
      </c>
      <c r="J29" s="33">
        <v>2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43">
        <v>0</v>
      </c>
      <c r="AE29" s="1" t="str">
        <f t="shared" si="4"/>
        <v/>
      </c>
      <c r="AF29" s="1" t="str">
        <f t="shared" si="4"/>
        <v/>
      </c>
    </row>
    <row r="30" spans="2:32" ht="13.5" thickBot="1" x14ac:dyDescent="0.25">
      <c r="B30" s="65" t="s">
        <v>44</v>
      </c>
      <c r="C30" s="60" t="s">
        <v>45</v>
      </c>
      <c r="D30" s="81"/>
      <c r="E30" s="44" t="s">
        <v>46</v>
      </c>
      <c r="F30" s="44" t="s">
        <v>27</v>
      </c>
      <c r="G30" s="31">
        <v>1</v>
      </c>
      <c r="H30" s="45">
        <v>0</v>
      </c>
      <c r="I30" s="45">
        <v>0</v>
      </c>
      <c r="J30" s="45">
        <v>1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6">
        <v>0</v>
      </c>
      <c r="AE30" s="1" t="str">
        <f t="shared" si="4"/>
        <v/>
      </c>
      <c r="AF30" s="1" t="str">
        <f t="shared" si="4"/>
        <v/>
      </c>
    </row>
    <row r="31" spans="2:32" ht="26.25" thickBot="1" x14ac:dyDescent="0.25">
      <c r="B31" s="66">
        <v>3.1</v>
      </c>
      <c r="C31" s="56" t="s">
        <v>47</v>
      </c>
      <c r="D31" s="76">
        <v>3</v>
      </c>
      <c r="E31" s="49" t="s">
        <v>26</v>
      </c>
      <c r="F31" s="49" t="s">
        <v>27</v>
      </c>
      <c r="G31" s="28">
        <v>3</v>
      </c>
      <c r="H31" s="39">
        <v>0</v>
      </c>
      <c r="I31" s="39">
        <v>0</v>
      </c>
      <c r="J31" s="39">
        <v>0</v>
      </c>
      <c r="K31" s="39">
        <v>3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51">
        <v>0</v>
      </c>
      <c r="AE31" s="1" t="str">
        <f t="shared" si="4"/>
        <v/>
      </c>
      <c r="AF31" s="1" t="str">
        <f t="shared" si="4"/>
        <v/>
      </c>
    </row>
    <row r="32" spans="2:32" ht="25.5" x14ac:dyDescent="0.2">
      <c r="B32" s="64" t="s">
        <v>48</v>
      </c>
      <c r="C32" s="57" t="s">
        <v>49</v>
      </c>
      <c r="D32" s="77"/>
      <c r="E32" s="49" t="s">
        <v>26</v>
      </c>
      <c r="F32" s="35" t="s">
        <v>27</v>
      </c>
      <c r="G32" s="29">
        <v>1</v>
      </c>
      <c r="H32" s="33">
        <v>0</v>
      </c>
      <c r="I32" s="33">
        <v>0</v>
      </c>
      <c r="J32" s="33">
        <v>0</v>
      </c>
      <c r="K32" s="33">
        <v>1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43">
        <v>0</v>
      </c>
      <c r="AE32" s="1" t="str">
        <f t="shared" si="4"/>
        <v/>
      </c>
      <c r="AF32" s="1" t="str">
        <f t="shared" si="4"/>
        <v/>
      </c>
    </row>
    <row r="33" spans="2:32" ht="25.5" x14ac:dyDescent="0.2">
      <c r="B33" s="64" t="s">
        <v>50</v>
      </c>
      <c r="C33" s="57" t="s">
        <v>51</v>
      </c>
      <c r="D33" s="77"/>
      <c r="E33" s="35" t="s">
        <v>52</v>
      </c>
      <c r="F33" s="35" t="s">
        <v>65</v>
      </c>
      <c r="G33" s="29">
        <v>3</v>
      </c>
      <c r="H33" s="33">
        <v>0</v>
      </c>
      <c r="I33" s="33">
        <v>0</v>
      </c>
      <c r="J33" s="33">
        <v>0</v>
      </c>
      <c r="K33" s="33">
        <v>1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43">
        <v>0</v>
      </c>
      <c r="AE33" s="1" t="str">
        <f t="shared" si="4"/>
        <v/>
      </c>
      <c r="AF33" s="1" t="str">
        <f t="shared" si="4"/>
        <v/>
      </c>
    </row>
    <row r="34" spans="2:32" ht="25.5" x14ac:dyDescent="0.2">
      <c r="B34" s="64" t="s">
        <v>53</v>
      </c>
      <c r="C34" s="67" t="s">
        <v>54</v>
      </c>
      <c r="D34" s="77"/>
      <c r="E34" s="35" t="s">
        <v>52</v>
      </c>
      <c r="F34" s="35" t="str">
        <f>IF(C33&lt;&gt;"","Planned","")</f>
        <v>Planned</v>
      </c>
      <c r="G34" s="29">
        <v>2</v>
      </c>
      <c r="H34" s="33">
        <v>0</v>
      </c>
      <c r="I34" s="33">
        <v>0</v>
      </c>
      <c r="J34" s="33">
        <v>0</v>
      </c>
      <c r="K34" s="33">
        <v>0</v>
      </c>
      <c r="L34" s="33">
        <v>3</v>
      </c>
      <c r="M34" s="33">
        <v>0</v>
      </c>
      <c r="N34" s="33">
        <v>0</v>
      </c>
      <c r="O34" s="33">
        <v>0</v>
      </c>
      <c r="P34" s="33">
        <v>0</v>
      </c>
      <c r="Q34" s="43">
        <v>0</v>
      </c>
      <c r="AE34" s="1" t="str">
        <f t="shared" si="4"/>
        <v/>
      </c>
      <c r="AF34" s="1" t="str">
        <f t="shared" si="4"/>
        <v/>
      </c>
    </row>
    <row r="35" spans="2:32" x14ac:dyDescent="0.2">
      <c r="B35" s="64" t="s">
        <v>55</v>
      </c>
      <c r="C35" s="58" t="s">
        <v>56</v>
      </c>
      <c r="D35" s="77"/>
      <c r="E35" s="35" t="s">
        <v>32</v>
      </c>
      <c r="F35" s="35" t="str">
        <f t="shared" ref="F35:F41" si="5">IF(C35&lt;&gt;"","Planned","")</f>
        <v>Planned</v>
      </c>
      <c r="G35" s="29">
        <v>2</v>
      </c>
      <c r="H35" s="33">
        <v>0</v>
      </c>
      <c r="I35" s="33">
        <v>0</v>
      </c>
      <c r="J35" s="33">
        <v>0</v>
      </c>
      <c r="K35" s="33">
        <v>0</v>
      </c>
      <c r="L35" s="33">
        <v>2</v>
      </c>
      <c r="M35" s="33">
        <v>0</v>
      </c>
      <c r="N35" s="33">
        <v>0</v>
      </c>
      <c r="O35" s="33">
        <v>0</v>
      </c>
      <c r="P35" s="33">
        <v>0</v>
      </c>
      <c r="Q35" s="43">
        <v>0</v>
      </c>
      <c r="AE35" s="1" t="str">
        <f t="shared" si="4"/>
        <v/>
      </c>
      <c r="AF35" s="1" t="str">
        <f t="shared" si="4"/>
        <v/>
      </c>
    </row>
    <row r="36" spans="2:32" ht="38.25" x14ac:dyDescent="0.2">
      <c r="B36" s="64" t="s">
        <v>57</v>
      </c>
      <c r="C36" s="57" t="s">
        <v>58</v>
      </c>
      <c r="D36" s="77"/>
      <c r="E36" s="35" t="s">
        <v>32</v>
      </c>
      <c r="F36" s="35" t="str">
        <f t="shared" si="5"/>
        <v>Planned</v>
      </c>
      <c r="G36" s="29">
        <v>2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2</v>
      </c>
      <c r="N36" s="33">
        <v>0</v>
      </c>
      <c r="O36" s="33">
        <v>0</v>
      </c>
      <c r="P36" s="33">
        <v>0</v>
      </c>
      <c r="Q36" s="43">
        <v>0</v>
      </c>
      <c r="AE36" s="1" t="str">
        <f t="shared" si="4"/>
        <v/>
      </c>
      <c r="AF36" s="1" t="str">
        <f t="shared" si="4"/>
        <v/>
      </c>
    </row>
    <row r="37" spans="2:32" ht="38.25" x14ac:dyDescent="0.2">
      <c r="B37" s="64" t="s">
        <v>59</v>
      </c>
      <c r="C37" s="57" t="s">
        <v>60</v>
      </c>
      <c r="D37" s="77"/>
      <c r="E37" s="35" t="s">
        <v>32</v>
      </c>
      <c r="F37" s="35" t="str">
        <f t="shared" si="5"/>
        <v>Planned</v>
      </c>
      <c r="G37" s="29">
        <v>2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2</v>
      </c>
      <c r="O37" s="33">
        <v>0</v>
      </c>
      <c r="P37" s="33">
        <v>0</v>
      </c>
      <c r="Q37" s="43">
        <v>0</v>
      </c>
      <c r="AE37" s="1" t="str">
        <f t="shared" si="4"/>
        <v/>
      </c>
      <c r="AF37" s="1" t="str">
        <f t="shared" si="4"/>
        <v/>
      </c>
    </row>
    <row r="38" spans="2:32" x14ac:dyDescent="0.2">
      <c r="B38" s="64" t="s">
        <v>61</v>
      </c>
      <c r="C38" s="59" t="s">
        <v>38</v>
      </c>
      <c r="D38" s="77"/>
      <c r="E38" s="35" t="s">
        <v>39</v>
      </c>
      <c r="F38" s="35" t="str">
        <f t="shared" si="5"/>
        <v>Planned</v>
      </c>
      <c r="G38" s="30">
        <v>1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1</v>
      </c>
      <c r="O38" s="33">
        <v>0</v>
      </c>
      <c r="P38" s="33">
        <v>0</v>
      </c>
      <c r="Q38" s="43">
        <v>0</v>
      </c>
      <c r="AE38" s="1" t="str">
        <f t="shared" ref="AE38:AF41" si="6">IF(OR(AE$21="",$G38=""),"",AD38)</f>
        <v/>
      </c>
      <c r="AF38" s="1" t="str">
        <f t="shared" si="6"/>
        <v/>
      </c>
    </row>
    <row r="39" spans="2:32" x14ac:dyDescent="0.2">
      <c r="B39" s="64" t="s">
        <v>62</v>
      </c>
      <c r="C39" s="59" t="s">
        <v>41</v>
      </c>
      <c r="D39" s="77"/>
      <c r="E39" s="35" t="s">
        <v>39</v>
      </c>
      <c r="F39" s="35" t="str">
        <f t="shared" si="5"/>
        <v>Planned</v>
      </c>
      <c r="G39" s="30">
        <v>3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3</v>
      </c>
      <c r="O39" s="33">
        <v>0</v>
      </c>
      <c r="P39" s="33">
        <v>0</v>
      </c>
      <c r="Q39" s="43">
        <v>0</v>
      </c>
      <c r="AE39" s="1" t="str">
        <f t="shared" si="6"/>
        <v/>
      </c>
      <c r="AF39" s="1" t="str">
        <f t="shared" si="6"/>
        <v/>
      </c>
    </row>
    <row r="40" spans="2:32" x14ac:dyDescent="0.2">
      <c r="B40" s="64" t="s">
        <v>63</v>
      </c>
      <c r="C40" s="59" t="s">
        <v>43</v>
      </c>
      <c r="D40" s="77"/>
      <c r="E40" s="35" t="s">
        <v>39</v>
      </c>
      <c r="F40" s="35" t="str">
        <f t="shared" si="5"/>
        <v>Planned</v>
      </c>
      <c r="G40" s="30">
        <v>3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2</v>
      </c>
      <c r="P40" s="33">
        <v>0</v>
      </c>
      <c r="Q40" s="43">
        <v>0</v>
      </c>
      <c r="AE40" s="1" t="str">
        <f t="shared" si="6"/>
        <v/>
      </c>
      <c r="AF40" s="1" t="str">
        <f t="shared" si="6"/>
        <v/>
      </c>
    </row>
    <row r="41" spans="2:32" ht="13.5" thickBot="1" x14ac:dyDescent="0.25">
      <c r="B41" s="68" t="s">
        <v>64</v>
      </c>
      <c r="C41" s="69" t="s">
        <v>45</v>
      </c>
      <c r="D41" s="78"/>
      <c r="E41" s="44" t="s">
        <v>46</v>
      </c>
      <c r="F41" s="44" t="str">
        <f t="shared" si="5"/>
        <v>Planned</v>
      </c>
      <c r="G41" s="70">
        <v>2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3</v>
      </c>
      <c r="P41" s="45">
        <v>0</v>
      </c>
      <c r="Q41" s="46">
        <v>0</v>
      </c>
      <c r="AE41" s="1" t="str">
        <f t="shared" si="6"/>
        <v/>
      </c>
      <c r="AF41" s="1" t="str">
        <f t="shared" si="6"/>
        <v/>
      </c>
    </row>
    <row r="42" spans="2:32" x14ac:dyDescent="0.2">
      <c r="D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2:32" x14ac:dyDescent="0.2">
      <c r="D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2:32" x14ac:dyDescent="0.2">
      <c r="D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2:32" x14ac:dyDescent="0.2">
      <c r="D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2:32" x14ac:dyDescent="0.2">
      <c r="D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2:32" x14ac:dyDescent="0.2">
      <c r="D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2:32" x14ac:dyDescent="0.2">
      <c r="D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2:32" x14ac:dyDescent="0.2">
      <c r="D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2:32" x14ac:dyDescent="0.2">
      <c r="D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2:32" x14ac:dyDescent="0.2">
      <c r="D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2:32" x14ac:dyDescent="0.2">
      <c r="B52" s="1"/>
      <c r="C52" s="1"/>
      <c r="E52" s="1"/>
      <c r="F52" s="1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2:32" x14ac:dyDescent="0.2">
      <c r="B53" s="1"/>
      <c r="C53" s="1"/>
      <c r="D53" s="1"/>
      <c r="E53" s="1"/>
      <c r="F53" s="1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2:32" x14ac:dyDescent="0.2">
      <c r="B54" s="1"/>
      <c r="C54" s="1"/>
      <c r="D54" s="1"/>
      <c r="E54" s="1"/>
      <c r="F54" s="1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2:32" x14ac:dyDescent="0.2">
      <c r="B55" s="1"/>
      <c r="C55" s="1"/>
      <c r="D55" s="1"/>
      <c r="E55" s="1"/>
      <c r="F55" s="1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2:32" x14ac:dyDescent="0.2">
      <c r="B56" s="1"/>
      <c r="C56" s="1"/>
      <c r="D56" s="1"/>
      <c r="E56" s="1"/>
      <c r="F56" s="1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2:32" x14ac:dyDescent="0.2">
      <c r="B57" s="1"/>
      <c r="C57" s="1"/>
      <c r="D57" s="1"/>
      <c r="E57" s="1"/>
      <c r="F57" s="1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2:32" x14ac:dyDescent="0.2">
      <c r="B58" s="1"/>
      <c r="C58" s="1"/>
      <c r="D58" s="1"/>
      <c r="E58" s="1"/>
      <c r="F58" s="1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2:32" x14ac:dyDescent="0.2">
      <c r="B59" s="1"/>
      <c r="C59" s="1"/>
      <c r="D59" s="1"/>
      <c r="E59" s="1"/>
      <c r="F59" s="1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2:32" x14ac:dyDescent="0.2">
      <c r="B60" s="1"/>
      <c r="C60" s="1"/>
      <c r="D60" s="1"/>
      <c r="E60" s="1"/>
      <c r="F60" s="1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2:32" x14ac:dyDescent="0.2">
      <c r="B61" s="1"/>
      <c r="C61" s="1"/>
      <c r="D61" s="1"/>
      <c r="E61" s="1"/>
      <c r="F61" s="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2:32" x14ac:dyDescent="0.2">
      <c r="B62" s="1"/>
      <c r="C62" s="1"/>
      <c r="D62" s="1"/>
      <c r="E62" s="1"/>
      <c r="F62" s="1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2:32" x14ac:dyDescent="0.2">
      <c r="B63" s="1"/>
      <c r="C63" s="1"/>
      <c r="D63" s="1"/>
      <c r="E63" s="1"/>
      <c r="F63" s="1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2:32" x14ac:dyDescent="0.2">
      <c r="AE64" s="1" t="e">
        <f>IF(OR(AE$21="",#REF!=""),"",AD64)</f>
        <v>#REF!</v>
      </c>
      <c r="AF64" s="1" t="e">
        <f>IF(OR(AF$21="",#REF!=""),"",AE64)</f>
        <v>#REF!</v>
      </c>
    </row>
    <row r="65" spans="31:32" x14ac:dyDescent="0.2">
      <c r="AE65" s="1" t="e">
        <f>IF(OR(AE$21="",#REF!=""),"",AD65)</f>
        <v>#REF!</v>
      </c>
      <c r="AF65" s="1" t="e">
        <f>IF(OR(AF$21="",#REF!=""),"",AE65)</f>
        <v>#REF!</v>
      </c>
    </row>
  </sheetData>
  <mergeCells count="6">
    <mergeCell ref="B16:B21"/>
    <mergeCell ref="D3:H3"/>
    <mergeCell ref="D4:H4"/>
    <mergeCell ref="D5:H5"/>
    <mergeCell ref="D31:D41"/>
    <mergeCell ref="D22:D30"/>
  </mergeCells>
  <conditionalFormatting sqref="B22">
    <cfRule type="expression" dxfId="69" priority="78" stopIfTrue="1">
      <formula>$M3="Eliminado"</formula>
    </cfRule>
    <cfRule type="expression" dxfId="68" priority="77" stopIfTrue="1">
      <formula>$M3="En Progreso"</formula>
    </cfRule>
    <cfRule type="expression" dxfId="67" priority="76" stopIfTrue="1">
      <formula>$M3="Terminado"</formula>
    </cfRule>
  </conditionalFormatting>
  <conditionalFormatting sqref="B23">
    <cfRule type="expression" dxfId="66" priority="71" stopIfTrue="1">
      <formula>$M5="En Progreso"</formula>
    </cfRule>
    <cfRule type="expression" dxfId="65" priority="70" stopIfTrue="1">
      <formula>$M5="Terminado"</formula>
    </cfRule>
    <cfRule type="expression" dxfId="64" priority="72" stopIfTrue="1">
      <formula>$M5="Eliminado"</formula>
    </cfRule>
  </conditionalFormatting>
  <conditionalFormatting sqref="B24">
    <cfRule type="expression" dxfId="63" priority="81" stopIfTrue="1">
      <formula>$M12="Eliminado"</formula>
    </cfRule>
    <cfRule type="expression" dxfId="62" priority="80" stopIfTrue="1">
      <formula>$M12="En Progreso"</formula>
    </cfRule>
    <cfRule type="expression" dxfId="61" priority="79" stopIfTrue="1">
      <formula>$M12="Terminado"</formula>
    </cfRule>
  </conditionalFormatting>
  <conditionalFormatting sqref="B26">
    <cfRule type="expression" dxfId="60" priority="58" stopIfTrue="1">
      <formula>$M25="Terminado"</formula>
    </cfRule>
    <cfRule type="expression" dxfId="59" priority="59" stopIfTrue="1">
      <formula>$M25="En Progreso"</formula>
    </cfRule>
    <cfRule type="expression" dxfId="58" priority="60" stopIfTrue="1">
      <formula>$M25="Eliminado"</formula>
    </cfRule>
  </conditionalFormatting>
  <conditionalFormatting sqref="B27:B29">
    <cfRule type="expression" dxfId="57" priority="74" stopIfTrue="1">
      <formula>#REF!="En Progreso"</formula>
    </cfRule>
    <cfRule type="expression" dxfId="56" priority="75" stopIfTrue="1">
      <formula>#REF!="Eliminado"</formula>
    </cfRule>
    <cfRule type="expression" dxfId="55" priority="73" stopIfTrue="1">
      <formula>#REF!="Terminado"</formula>
    </cfRule>
  </conditionalFormatting>
  <conditionalFormatting sqref="B30">
    <cfRule type="expression" dxfId="54" priority="56" stopIfTrue="1">
      <formula>$M12="En Progreso"</formula>
    </cfRule>
    <cfRule type="expression" dxfId="53" priority="57" stopIfTrue="1">
      <formula>$M12="Eliminado"</formula>
    </cfRule>
    <cfRule type="expression" dxfId="52" priority="55" stopIfTrue="1">
      <formula>$M12="Terminado"</formula>
    </cfRule>
  </conditionalFormatting>
  <conditionalFormatting sqref="B31:B32">
    <cfRule type="expression" dxfId="51" priority="37" stopIfTrue="1">
      <formula>#REF!="Terminado"</formula>
    </cfRule>
    <cfRule type="expression" dxfId="50" priority="38" stopIfTrue="1">
      <formula>#REF!="En Progreso"</formula>
    </cfRule>
    <cfRule type="expression" dxfId="49" priority="39" stopIfTrue="1">
      <formula>#REF!="Eliminado"</formula>
    </cfRule>
  </conditionalFormatting>
  <conditionalFormatting sqref="B33">
    <cfRule type="expression" dxfId="48" priority="33" stopIfTrue="1">
      <formula>$M36="Eliminado"</formula>
    </cfRule>
    <cfRule type="expression" dxfId="47" priority="31" stopIfTrue="1">
      <formula>$M36="Terminado"</formula>
    </cfRule>
    <cfRule type="expression" dxfId="46" priority="32" stopIfTrue="1">
      <formula>$M36="En Progreso"</formula>
    </cfRule>
  </conditionalFormatting>
  <conditionalFormatting sqref="B36:B37">
    <cfRule type="expression" dxfId="45" priority="40" stopIfTrue="1">
      <formula>$M31="Terminado"</formula>
    </cfRule>
    <cfRule type="expression" dxfId="44" priority="42" stopIfTrue="1">
      <formula>$M31="Eliminado"</formula>
    </cfRule>
    <cfRule type="expression" dxfId="43" priority="41" stopIfTrue="1">
      <formula>$M31="En Progreso"</formula>
    </cfRule>
  </conditionalFormatting>
  <conditionalFormatting sqref="B40">
    <cfRule type="expression" dxfId="42" priority="48" stopIfTrue="1">
      <formula>$M37="Eliminado"</formula>
    </cfRule>
    <cfRule type="expression" dxfId="41" priority="47" stopIfTrue="1">
      <formula>$M37="En Progreso"</formula>
    </cfRule>
    <cfRule type="expression" dxfId="40" priority="46" stopIfTrue="1">
      <formula>$M37="Terminado"</formula>
    </cfRule>
  </conditionalFormatting>
  <conditionalFormatting sqref="B41">
    <cfRule type="expression" dxfId="39" priority="44" stopIfTrue="1">
      <formula>$M31="En Progreso"</formula>
    </cfRule>
    <cfRule type="expression" dxfId="38" priority="43" stopIfTrue="1">
      <formula>$M31="Terminado"</formula>
    </cfRule>
    <cfRule type="expression" dxfId="37" priority="45" stopIfTrue="1">
      <formula>$M31="Eliminado"</formula>
    </cfRule>
  </conditionalFormatting>
  <conditionalFormatting sqref="B52:P63 R64:AF65">
    <cfRule type="expression" dxfId="36" priority="216" stopIfTrue="1">
      <formula>#REF!="Terminado"</formula>
    </cfRule>
    <cfRule type="expression" dxfId="35" priority="217" stopIfTrue="1">
      <formula>#REF!="En Progreso"</formula>
    </cfRule>
    <cfRule type="expression" dxfId="34" priority="228" stopIfTrue="1">
      <formula>#REF!="Done"</formula>
    </cfRule>
    <cfRule type="expression" dxfId="33" priority="229" stopIfTrue="1">
      <formula>#REF!="Ongoing"</formula>
    </cfRule>
  </conditionalFormatting>
  <conditionalFormatting sqref="C22:C23 B25">
    <cfRule type="expression" dxfId="32" priority="62" stopIfTrue="1">
      <formula>#REF!="En Progreso"</formula>
    </cfRule>
    <cfRule type="expression" dxfId="31" priority="61" stopIfTrue="1">
      <formula>#REF!="Terminado"</formula>
    </cfRule>
    <cfRule type="expression" dxfId="30" priority="63" stopIfTrue="1">
      <formula>#REF!="Eliminado"</formula>
    </cfRule>
  </conditionalFormatting>
  <conditionalFormatting sqref="C24 B34:B35 B38:B39">
    <cfRule type="expression" dxfId="29" priority="35" stopIfTrue="1">
      <formula>$M22="En Progreso"</formula>
    </cfRule>
    <cfRule type="expression" dxfId="28" priority="36" stopIfTrue="1">
      <formula>$M22="Eliminado"</formula>
    </cfRule>
    <cfRule type="expression" dxfId="27" priority="34" stopIfTrue="1">
      <formula>$M22="Terminado"</formula>
    </cfRule>
  </conditionalFormatting>
  <conditionalFormatting sqref="C25">
    <cfRule type="expression" dxfId="26" priority="67" stopIfTrue="1">
      <formula>$M26="Terminado"</formula>
    </cfRule>
    <cfRule type="expression" dxfId="25" priority="68" stopIfTrue="1">
      <formula>$M26="En Progreso"</formula>
    </cfRule>
    <cfRule type="expression" dxfId="24" priority="69" stopIfTrue="1">
      <formula>$M26="Eliminado"</formula>
    </cfRule>
  </conditionalFormatting>
  <conditionalFormatting sqref="D22:F22 R22:AF23 E23:E30 F23:F34 H24:L24 N24:AF24 H25:AF41 D31:E31 E32:E34 E35:F41">
    <cfRule type="expression" dxfId="23" priority="211" stopIfTrue="1">
      <formula>$F22="En Progreso"</formula>
    </cfRule>
  </conditionalFormatting>
  <conditionalFormatting sqref="E33:E34">
    <cfRule type="expression" dxfId="22" priority="236" stopIfTrue="1">
      <formula>$F33="Done"</formula>
    </cfRule>
    <cfRule type="expression" dxfId="21" priority="237" stopIfTrue="1">
      <formula>$F33="Ongoing"</formula>
    </cfRule>
  </conditionalFormatting>
  <conditionalFormatting sqref="G22">
    <cfRule type="expression" dxfId="20" priority="26" stopIfTrue="1">
      <formula>$O31="En Progreso"</formula>
    </cfRule>
    <cfRule type="expression" dxfId="19" priority="27" stopIfTrue="1">
      <formula>$O31="Eliminado"</formula>
    </cfRule>
    <cfRule type="expression" dxfId="18" priority="25" stopIfTrue="1">
      <formula>$O31="Terminado"</formula>
    </cfRule>
  </conditionalFormatting>
  <conditionalFormatting sqref="G31">
    <cfRule type="expression" dxfId="17" priority="30" stopIfTrue="1">
      <formula>$O54="Eliminado"</formula>
    </cfRule>
    <cfRule type="expression" dxfId="16" priority="29" stopIfTrue="1">
      <formula>$O54="En Progreso"</formula>
    </cfRule>
    <cfRule type="expression" dxfId="15" priority="28" stopIfTrue="1">
      <formula>$O54="Terminado"</formula>
    </cfRule>
  </conditionalFormatting>
  <conditionalFormatting sqref="H22:Q22">
    <cfRule type="expression" dxfId="14" priority="248" stopIfTrue="1">
      <formula>$F22="Terminado"</formula>
    </cfRule>
    <cfRule type="expression" dxfId="13" priority="249" stopIfTrue="1">
      <formula>$F22="En Progreso"</formula>
    </cfRule>
  </conditionalFormatting>
  <conditionalFormatting sqref="L22:Q22">
    <cfRule type="expression" dxfId="12" priority="252" stopIfTrue="1">
      <formula>$F22="Done"</formula>
    </cfRule>
    <cfRule type="expression" dxfId="11" priority="253" stopIfTrue="1">
      <formula>$F22="Ongoing"</formula>
    </cfRule>
  </conditionalFormatting>
  <conditionalFormatting sqref="R22:AF23 E23:E30 F23:F34 H24:L24 N24:AF24 H25:AF41 D31:E31 E32:E34 E35:F41 D22:F22">
    <cfRule type="expression" dxfId="10" priority="210" stopIfTrue="1">
      <formula>$F22="Terminado"</formula>
    </cfRule>
  </conditionalFormatting>
  <conditionalFormatting sqref="R22:AF23 L24 N24:AF24 L25:AF25 E26:E30 H26:AF41 D31:E31 E32 F33:F34 E35:F41">
    <cfRule type="expression" dxfId="9" priority="208" stopIfTrue="1">
      <formula>$F22="Done"</formula>
    </cfRule>
    <cfRule type="expression" dxfId="8" priority="209" stopIfTrue="1">
      <formula>$F22="Ongoing"</formula>
    </cfRule>
  </conditionalFormatting>
  <dataValidations count="1">
    <dataValidation type="list" allowBlank="1" showInputMessage="1" sqref="F10:F15 F22:F41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/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/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/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7</v>
      </c>
      <c r="D16" s="1">
        <v>10</v>
      </c>
      <c r="E16" s="4"/>
      <c r="F16" s="2"/>
      <c r="G16" s="4" t="s">
        <v>8</v>
      </c>
      <c r="H16" s="4" t="s">
        <v>9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10</v>
      </c>
      <c r="D17" s="1">
        <v>10</v>
      </c>
      <c r="E17" s="4" t="s">
        <v>11</v>
      </c>
      <c r="F17" s="4" t="s">
        <v>12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13</v>
      </c>
      <c r="D18" s="1">
        <f>IF(COUNTA(C22:C249)=0,1,COUNTA(C22:C249))</f>
        <v>4</v>
      </c>
      <c r="E18" t="s">
        <v>14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15</v>
      </c>
      <c r="D19"/>
      <c r="E19" t="s">
        <v>16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17</v>
      </c>
      <c r="D20"/>
      <c r="E20" t="s">
        <v>18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6</v>
      </c>
      <c r="C21" s="5" t="s">
        <v>19</v>
      </c>
      <c r="D21" s="5" t="s">
        <v>20</v>
      </c>
      <c r="E21" s="5" t="s">
        <v>21</v>
      </c>
      <c r="F21" s="5" t="s">
        <v>22</v>
      </c>
      <c r="G21" s="5" t="s">
        <v>23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t="s">
        <v>66</v>
      </c>
      <c r="D22" s="1">
        <v>1</v>
      </c>
      <c r="E22" t="s">
        <v>67</v>
      </c>
      <c r="F22" t="s">
        <v>68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69</v>
      </c>
      <c r="D23" s="1">
        <v>1</v>
      </c>
      <c r="E23" t="s">
        <v>70</v>
      </c>
      <c r="F23" t="s">
        <v>71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72</v>
      </c>
      <c r="D24" s="1">
        <v>2</v>
      </c>
      <c r="E24" t="s">
        <v>73</v>
      </c>
      <c r="F24" t="s">
        <v>71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74</v>
      </c>
      <c r="D25" s="1">
        <v>2</v>
      </c>
      <c r="E25" t="s">
        <v>75</v>
      </c>
      <c r="F25" t="s">
        <v>27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76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77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78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/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/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/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7</v>
      </c>
      <c r="E16" s="4"/>
      <c r="F16" s="2"/>
      <c r="G16" s="4" t="s">
        <v>8</v>
      </c>
      <c r="H16" s="4" t="s">
        <v>9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10</v>
      </c>
      <c r="E17" s="4" t="s">
        <v>11</v>
      </c>
      <c r="F17" s="4" t="s">
        <v>12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13</v>
      </c>
      <c r="D18" s="1">
        <f>IF(COUNTA(C22:C249)=0,1,COUNTA(C22:C249))</f>
        <v>1</v>
      </c>
      <c r="E18" t="s">
        <v>14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15</v>
      </c>
      <c r="D19"/>
      <c r="E19" t="s">
        <v>16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8" t="s">
        <v>17</v>
      </c>
      <c r="D20"/>
      <c r="E20" t="s">
        <v>18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6</v>
      </c>
      <c r="C21" s="5" t="s">
        <v>19</v>
      </c>
      <c r="D21" s="5" t="s">
        <v>20</v>
      </c>
      <c r="E21" s="5" t="s">
        <v>21</v>
      </c>
      <c r="F21" s="5" t="s">
        <v>22</v>
      </c>
      <c r="G21" s="5" t="s">
        <v>23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76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77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78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Agus Tin</cp:lastModifiedBy>
  <cp:revision>1</cp:revision>
  <dcterms:created xsi:type="dcterms:W3CDTF">1998-06-05T11:20:44Z</dcterms:created>
  <dcterms:modified xsi:type="dcterms:W3CDTF">2023-10-11T03:36:19Z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