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. KURIKULUM BARU\KURIKULUM AWAL\"/>
    </mc:Choice>
  </mc:AlternateContent>
  <bookViews>
    <workbookView xWindow="-120" yWindow="-120" windowWidth="20730" windowHeight="11160" firstSheet="23" activeTab="29"/>
  </bookViews>
  <sheets>
    <sheet name="SMP" sheetId="1" state="hidden" r:id="rId1"/>
    <sheet name="SMA" sheetId="2" state="hidden" r:id="rId2"/>
    <sheet name="SMK" sheetId="3" state="hidden" r:id="rId3"/>
    <sheet name="PEMB. ANGKET DAN TELAAH SILABUS" sheetId="4" state="hidden" r:id="rId4"/>
    <sheet name="R 10" sheetId="5" state="hidden" r:id="rId5"/>
    <sheet name="Rekap Beban 24 jam" sheetId="6" state="hidden" r:id="rId6"/>
    <sheet name="GURU PAMONG" sheetId="7" state="hidden" r:id="rId7"/>
    <sheet name="PRESENSI " sheetId="13" state="hidden" r:id="rId8"/>
    <sheet name="HONOR TIM" sheetId="14" state="hidden" r:id="rId9"/>
    <sheet name="LAP SPJ DAN SAVING" sheetId="15" state="hidden" r:id="rId10"/>
    <sheet name="LAP SPJ DAN SAV FLASH" sheetId="16" state="hidden" r:id="rId11"/>
    <sheet name="usul sos kur 13" sheetId="17" state="hidden" r:id="rId12"/>
    <sheet name="data guru untuk lppks" sheetId="18" state="hidden" r:id="rId13"/>
    <sheet name="PERKEMBANGAN KEADAAN GURU" sheetId="19" state="hidden" r:id="rId14"/>
    <sheet name="DATA INDUK PENGAMPU KUR 2013" sheetId="20" state="hidden" r:id="rId15"/>
    <sheet name="USULAN PEL KUR 13" sheetId="21" state="hidden" r:id="rId16"/>
    <sheet name="DATA GURU PER JULI 2014" sheetId="22" state="hidden" r:id="rId17"/>
    <sheet name="SEM 2 2014 2015" sheetId="23" state="hidden" r:id="rId18"/>
    <sheet name="Sheet1" sheetId="24" state="hidden" r:id="rId19"/>
    <sheet name="Sheet2" sheetId="25" state="hidden" r:id="rId20"/>
    <sheet name="smtr gasal" sheetId="30" r:id="rId21"/>
    <sheet name="Sheet3" sheetId="31" state="hidden" r:id="rId22"/>
    <sheet name="Sheet4" sheetId="32" state="hidden" r:id="rId23"/>
    <sheet name="guru" sheetId="33" r:id="rId24"/>
    <sheet name="karyawan" sheetId="40" r:id="rId25"/>
    <sheet name=" siswa kl-1" sheetId="41" r:id="rId26"/>
    <sheet name="siswa kl-2" sheetId="42" r:id="rId27"/>
    <sheet name="siswa kl-3" sheetId="43" r:id="rId28"/>
    <sheet name="telp &amp; email" sheetId="44" r:id="rId29"/>
    <sheet name="extra" sheetId="45" r:id="rId30"/>
  </sheets>
  <definedNames>
    <definedName name="_xlnm.Print_Area" localSheetId="12">'data guru untuk lppks'!$A$1:$J$99</definedName>
    <definedName name="_xlnm.Print_Area" localSheetId="23">guru!$B$5:$H$97</definedName>
    <definedName name="_xlnm.Print_Area" localSheetId="4">'R 10'!$A$1:$AF$134</definedName>
    <definedName name="_xlnm.Print_Area" localSheetId="17">'SEM 2 2014 2015'!$A$1:$AH$111</definedName>
    <definedName name="_xlnm.Print_Area" localSheetId="2">SMK!$B$2:$AI$98</definedName>
    <definedName name="_xlnm.Print_Area" localSheetId="0">SMP!$B$4:$U$87</definedName>
    <definedName name="_xlnm.Print_Area" localSheetId="20">'smtr gasal'!$A$1:$AI$97</definedName>
    <definedName name="_xlnm.Print_Area" localSheetId="15">'USULAN PEL KUR 13'!$A$1:$I$103</definedName>
    <definedName name="_xlnm.Print_Titles" localSheetId="23">guru!$18:$20</definedName>
    <definedName name="_xlnm.Print_Titles" localSheetId="2">SMK!$11:$15</definedName>
    <definedName name="_xlnm.Print_Titles" localSheetId="0">SMP!$12:$15</definedName>
    <definedName name="_xlnm.Print_Titles" localSheetId="20">'smtr gasal'!$10:$13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30" l="1"/>
  <c r="AH66" i="30" l="1"/>
  <c r="AG66" i="30"/>
  <c r="AG31" i="30"/>
  <c r="AK54" i="30"/>
  <c r="AG22" i="30"/>
  <c r="AG36" i="30"/>
  <c r="O74" i="30"/>
  <c r="O64" i="30"/>
  <c r="O46" i="30"/>
  <c r="O55" i="30"/>
  <c r="O53" i="30"/>
  <c r="O35" i="30"/>
  <c r="O62" i="30"/>
  <c r="O71" i="30"/>
  <c r="O44" i="30"/>
  <c r="O59" i="30"/>
  <c r="O38" i="30"/>
  <c r="O68" i="30"/>
  <c r="O25" i="30"/>
  <c r="O31" i="30"/>
  <c r="AH33" i="30" l="1"/>
  <c r="AH32" i="30"/>
  <c r="AH73" i="30" l="1"/>
  <c r="AH72" i="30"/>
  <c r="AH71" i="30"/>
  <c r="AH70" i="30"/>
  <c r="AH69" i="30"/>
  <c r="AH67" i="30"/>
  <c r="AH64" i="30"/>
  <c r="AH74" i="30"/>
  <c r="AH75" i="30" s="1"/>
  <c r="AH62" i="30"/>
  <c r="AH63" i="30" s="1"/>
  <c r="AH61" i="30"/>
  <c r="AH60" i="30"/>
  <c r="AH59" i="30"/>
  <c r="AH57" i="30"/>
  <c r="AH56" i="30"/>
  <c r="AH54" i="30"/>
  <c r="AH53" i="30"/>
  <c r="AH52" i="30"/>
  <c r="AH47" i="30"/>
  <c r="AG52" i="30"/>
  <c r="AH49" i="30"/>
  <c r="AH50" i="30"/>
  <c r="AH48" i="30"/>
  <c r="AH45" i="30"/>
  <c r="AH44" i="30"/>
  <c r="AH43" i="30"/>
  <c r="AH42" i="30"/>
  <c r="AH41" i="30"/>
  <c r="AH40" i="30"/>
  <c r="AH39" i="30"/>
  <c r="AH38" i="30"/>
  <c r="AH37" i="30"/>
  <c r="AH35" i="30"/>
  <c r="AH30" i="30"/>
  <c r="AH29" i="30"/>
  <c r="AH28" i="30"/>
  <c r="AH27" i="30"/>
  <c r="AH25" i="30"/>
  <c r="AH21" i="30"/>
  <c r="AH20" i="30"/>
  <c r="AH17" i="30"/>
  <c r="W88" i="30" l="1"/>
  <c r="AG87" i="30"/>
  <c r="AG86" i="30"/>
  <c r="W85" i="30"/>
  <c r="AG84" i="30"/>
  <c r="AG83" i="30"/>
  <c r="AG82" i="30"/>
  <c r="N82" i="30"/>
  <c r="M82" i="30"/>
  <c r="L82" i="30"/>
  <c r="O78" i="30"/>
  <c r="AG75" i="30"/>
  <c r="AG74" i="30"/>
  <c r="AG73" i="30"/>
  <c r="AG72" i="30"/>
  <c r="AG71" i="30"/>
  <c r="AG70" i="30"/>
  <c r="AG69" i="30"/>
  <c r="AG68" i="30"/>
  <c r="AG67" i="30"/>
  <c r="AG65" i="30"/>
  <c r="AG64" i="30"/>
  <c r="AG63" i="30"/>
  <c r="AG62" i="30"/>
  <c r="AG61" i="30"/>
  <c r="AG60" i="30"/>
  <c r="AG59" i="30"/>
  <c r="AG57" i="30"/>
  <c r="AG56" i="30"/>
  <c r="AG55" i="30"/>
  <c r="AG54" i="30"/>
  <c r="AG53" i="30"/>
  <c r="AG51" i="30"/>
  <c r="AG50" i="30"/>
  <c r="AG49" i="30"/>
  <c r="AG48" i="30"/>
  <c r="AG47" i="30"/>
  <c r="AG46" i="30"/>
  <c r="AG45" i="30"/>
  <c r="AG44" i="30"/>
  <c r="AG43" i="30"/>
  <c r="AG42" i="30"/>
  <c r="AG41" i="30"/>
  <c r="AG40" i="30"/>
  <c r="AG39" i="30"/>
  <c r="AG38" i="30"/>
  <c r="AG37" i="30"/>
  <c r="AG35" i="30"/>
  <c r="AG34" i="30"/>
  <c r="AG33" i="30"/>
  <c r="AG32" i="30"/>
  <c r="F31" i="30"/>
  <c r="AG29" i="30"/>
  <c r="AG28" i="30"/>
  <c r="AG27" i="30"/>
  <c r="AG26" i="30"/>
  <c r="AG25" i="30"/>
  <c r="AG24" i="30"/>
  <c r="AG23" i="30"/>
  <c r="AG21" i="30"/>
  <c r="AG20" i="30"/>
  <c r="AG19" i="30"/>
  <c r="O19" i="30"/>
  <c r="AG18" i="30"/>
  <c r="O18" i="30"/>
  <c r="AG17" i="30"/>
  <c r="AG16" i="30"/>
  <c r="AG15" i="30"/>
  <c r="O82" i="30" l="1"/>
  <c r="U31" i="25" l="1"/>
  <c r="K31" i="25"/>
  <c r="J32" i="25"/>
  <c r="AG88" i="23" l="1"/>
  <c r="G95" i="23" l="1"/>
  <c r="C95" i="23"/>
  <c r="AG73" i="23" l="1"/>
  <c r="AG19" i="23" l="1"/>
  <c r="AG30" i="23" l="1"/>
  <c r="AG29" i="23"/>
  <c r="AG18" i="23"/>
  <c r="AG99" i="23" l="1"/>
  <c r="AG98" i="23"/>
  <c r="AG97" i="23"/>
  <c r="AG96" i="23"/>
  <c r="AG95" i="23"/>
  <c r="J95" i="23"/>
  <c r="I95" i="23"/>
  <c r="K95" i="23"/>
  <c r="F95" i="23"/>
  <c r="H95" i="23"/>
  <c r="D95" i="23"/>
  <c r="W103" i="23"/>
  <c r="AG76" i="23"/>
  <c r="AG64" i="23"/>
  <c r="AG67" i="23"/>
  <c r="AH112" i="23" l="1"/>
  <c r="O20" i="23" l="1"/>
  <c r="AG66" i="23" l="1"/>
  <c r="AG65" i="23"/>
  <c r="O21" i="23"/>
  <c r="AG72" i="23"/>
  <c r="AG71" i="23"/>
  <c r="O71" i="23"/>
  <c r="O83" i="23"/>
  <c r="O68" i="23"/>
  <c r="O64" i="23"/>
  <c r="D56" i="23"/>
  <c r="C56" i="23"/>
  <c r="O54" i="23"/>
  <c r="O53" i="23"/>
  <c r="J47" i="23"/>
  <c r="I47" i="23"/>
  <c r="O45" i="23"/>
  <c r="O43" i="23"/>
  <c r="O39" i="23"/>
  <c r="K39" i="23"/>
  <c r="K31" i="23"/>
  <c r="I31" i="23"/>
  <c r="O30" i="23"/>
  <c r="O22" i="23"/>
  <c r="O28" i="23"/>
  <c r="I22" i="23"/>
  <c r="F22" i="23"/>
  <c r="C22" i="23"/>
  <c r="AG102" i="23"/>
  <c r="W100" i="23"/>
  <c r="N95" i="23"/>
  <c r="M95" i="23"/>
  <c r="L95" i="23"/>
  <c r="AG87" i="23"/>
  <c r="AG86" i="23"/>
  <c r="O86" i="23"/>
  <c r="AG85" i="23"/>
  <c r="AG84" i="23"/>
  <c r="AG83" i="23"/>
  <c r="AG82" i="23"/>
  <c r="AG81" i="23"/>
  <c r="AG80" i="23"/>
  <c r="O80" i="23"/>
  <c r="AG79" i="23"/>
  <c r="AG78" i="23"/>
  <c r="AG77" i="23"/>
  <c r="O77" i="23"/>
  <c r="AG75" i="23"/>
  <c r="AG74" i="23"/>
  <c r="O74" i="23"/>
  <c r="AG70" i="23"/>
  <c r="AG69" i="23"/>
  <c r="AG68" i="23"/>
  <c r="AG63" i="23"/>
  <c r="AG62" i="23"/>
  <c r="AG61" i="23"/>
  <c r="AG60" i="23"/>
  <c r="AG59" i="23"/>
  <c r="AG58" i="23"/>
  <c r="AG57" i="23"/>
  <c r="AG56" i="23"/>
  <c r="AG55" i="23"/>
  <c r="AG54" i="23"/>
  <c r="AG53" i="23"/>
  <c r="AG52" i="23"/>
  <c r="AG51" i="23"/>
  <c r="AG50" i="23"/>
  <c r="AG49" i="23"/>
  <c r="AG48" i="23"/>
  <c r="AG47" i="23"/>
  <c r="AG46" i="23"/>
  <c r="AG44" i="23"/>
  <c r="AG42" i="23"/>
  <c r="AG41" i="23"/>
  <c r="AG40" i="23"/>
  <c r="AG39" i="23"/>
  <c r="F39" i="23"/>
  <c r="AG37" i="23"/>
  <c r="AG36" i="23"/>
  <c r="AG35" i="23"/>
  <c r="AG34" i="23"/>
  <c r="AG33" i="23"/>
  <c r="AG32" i="23"/>
  <c r="AG31" i="23"/>
  <c r="J31" i="23"/>
  <c r="AG28" i="23"/>
  <c r="AG27" i="23"/>
  <c r="AG24" i="23"/>
  <c r="AG23" i="23"/>
  <c r="AG25" i="23"/>
  <c r="AG22" i="23"/>
  <c r="J22" i="23"/>
  <c r="G22" i="23"/>
  <c r="D22" i="23"/>
  <c r="AG21" i="23"/>
  <c r="AG20" i="23"/>
  <c r="AG17" i="23"/>
  <c r="AG16" i="23"/>
  <c r="AG15" i="23"/>
  <c r="O15" i="23"/>
  <c r="O47" i="23" l="1"/>
  <c r="O56" i="23"/>
  <c r="O95" i="23"/>
  <c r="O31" i="23"/>
  <c r="I84" i="18" l="1"/>
  <c r="I58" i="18"/>
  <c r="I57" i="18"/>
  <c r="I75" i="18"/>
  <c r="I89" i="18" l="1"/>
  <c r="I90" i="18"/>
  <c r="I91" i="18"/>
  <c r="I92" i="18"/>
  <c r="I88" i="18"/>
  <c r="I20" i="18"/>
  <c r="I21" i="18"/>
  <c r="I22" i="18"/>
  <c r="I23" i="18"/>
  <c r="I24" i="18"/>
  <c r="I25" i="18"/>
  <c r="I26" i="18"/>
  <c r="I27" i="18"/>
  <c r="I76" i="18"/>
  <c r="I28" i="18"/>
  <c r="I29" i="18"/>
  <c r="I30" i="18"/>
  <c r="I31" i="18"/>
  <c r="I32" i="18"/>
  <c r="I33" i="18"/>
  <c r="I34" i="18"/>
  <c r="I35" i="18"/>
  <c r="I44" i="18"/>
  <c r="I45" i="18"/>
  <c r="I46" i="18"/>
  <c r="I47" i="18"/>
  <c r="I48" i="18"/>
  <c r="I49" i="18"/>
  <c r="I50" i="18"/>
  <c r="I51" i="18"/>
  <c r="I52" i="18"/>
  <c r="I85" i="18"/>
  <c r="I81" i="18"/>
  <c r="I82" i="18"/>
  <c r="I83" i="18"/>
  <c r="I36" i="18"/>
  <c r="I37" i="18"/>
  <c r="I38" i="18"/>
  <c r="I39" i="18"/>
  <c r="I40" i="18"/>
  <c r="I41" i="18"/>
  <c r="I42" i="18"/>
  <c r="I43" i="18"/>
  <c r="I66" i="18"/>
  <c r="I67" i="18"/>
  <c r="I68" i="18"/>
  <c r="I63" i="18"/>
  <c r="I64" i="18"/>
  <c r="I65" i="18"/>
  <c r="I69" i="18"/>
  <c r="I70" i="18"/>
  <c r="I71" i="18"/>
  <c r="I53" i="18"/>
  <c r="I54" i="18"/>
  <c r="I59" i="18"/>
  <c r="I60" i="18"/>
  <c r="I61" i="18"/>
  <c r="I62" i="18"/>
  <c r="I86" i="18"/>
  <c r="I87" i="18"/>
  <c r="I72" i="18"/>
  <c r="I73" i="18"/>
  <c r="I74" i="18"/>
  <c r="I77" i="18"/>
  <c r="I78" i="18"/>
  <c r="I79" i="18"/>
  <c r="I80" i="18"/>
  <c r="I55" i="18"/>
  <c r="I56" i="18"/>
  <c r="I19" i="18"/>
  <c r="G2" i="16" l="1"/>
  <c r="G9" i="16"/>
  <c r="G10" i="16"/>
  <c r="G6" i="16"/>
  <c r="G3" i="16"/>
  <c r="G5" i="15"/>
  <c r="G14" i="15"/>
  <c r="G10" i="15"/>
  <c r="G9" i="15"/>
  <c r="G8" i="15"/>
  <c r="G7" i="15"/>
  <c r="G6" i="15"/>
  <c r="D63" i="14"/>
  <c r="D27" i="14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9" i="14"/>
  <c r="F49" i="14" s="1"/>
  <c r="E48" i="14"/>
  <c r="F48" i="14" s="1"/>
  <c r="E47" i="14"/>
  <c r="F47" i="14" s="1"/>
  <c r="E46" i="14"/>
  <c r="F46" i="14" s="1"/>
  <c r="E45" i="14"/>
  <c r="F45" i="14" s="1"/>
  <c r="E44" i="14"/>
  <c r="F44" i="14" s="1"/>
  <c r="E43" i="14"/>
  <c r="F43" i="14" s="1"/>
  <c r="E42" i="14"/>
  <c r="E26" i="14"/>
  <c r="F26" i="14" s="1"/>
  <c r="E25" i="14"/>
  <c r="F25" i="14" s="1"/>
  <c r="E24" i="14"/>
  <c r="F24" i="14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G12" i="16" l="1"/>
  <c r="E63" i="14"/>
  <c r="G11" i="15"/>
  <c r="G19" i="15" s="1"/>
  <c r="G22" i="15" s="1"/>
  <c r="G24" i="15" s="1"/>
  <c r="G7" i="16"/>
  <c r="F27" i="14"/>
  <c r="F42" i="14"/>
  <c r="F63" i="14" s="1"/>
  <c r="E27" i="14"/>
  <c r="G17" i="15" l="1"/>
  <c r="G13" i="16"/>
  <c r="Z210" i="2" l="1"/>
  <c r="Z101" i="2"/>
  <c r="J77" i="5"/>
  <c r="J73" i="5"/>
  <c r="R74" i="5"/>
  <c r="D77" i="5"/>
  <c r="C77" i="5"/>
  <c r="D73" i="5"/>
  <c r="C73" i="5"/>
  <c r="E75" i="5"/>
  <c r="E76" i="5"/>
  <c r="E74" i="5"/>
  <c r="E71" i="5"/>
  <c r="E72" i="5"/>
  <c r="AF87" i="5"/>
  <c r="AF86" i="5"/>
  <c r="AE271" i="2"/>
  <c r="AE270" i="2"/>
  <c r="O261" i="2"/>
  <c r="E70" i="5"/>
  <c r="E69" i="5"/>
  <c r="I120" i="5"/>
  <c r="H120" i="5"/>
  <c r="G120" i="5"/>
  <c r="F120" i="5"/>
  <c r="E120" i="5"/>
  <c r="D120" i="5"/>
  <c r="C120" i="5"/>
  <c r="L118" i="5"/>
  <c r="K118" i="5"/>
  <c r="M114" i="5"/>
  <c r="N110" i="5"/>
  <c r="N106" i="5"/>
  <c r="N105" i="5"/>
  <c r="N104" i="5"/>
  <c r="N95" i="5"/>
  <c r="N93" i="5"/>
  <c r="N89" i="5"/>
  <c r="N88" i="5"/>
  <c r="N87" i="5"/>
  <c r="N86" i="5"/>
  <c r="O18" i="5"/>
  <c r="N16" i="5"/>
  <c r="O16" i="5" s="1"/>
  <c r="N13" i="5"/>
  <c r="O13" i="5" s="1"/>
  <c r="O29" i="5"/>
  <c r="N22" i="5"/>
  <c r="O22" i="5" s="1"/>
  <c r="N20" i="5"/>
  <c r="O20" i="5" s="1"/>
  <c r="L45" i="5"/>
  <c r="K45" i="5"/>
  <c r="O23" i="5"/>
  <c r="I47" i="5"/>
  <c r="H47" i="5"/>
  <c r="G47" i="5"/>
  <c r="F47" i="5"/>
  <c r="E47" i="5"/>
  <c r="D47" i="5"/>
  <c r="C47" i="5"/>
  <c r="M41" i="5"/>
  <c r="N37" i="5"/>
  <c r="O37" i="5" s="1"/>
  <c r="O35" i="5"/>
  <c r="O34" i="5"/>
  <c r="N33" i="5"/>
  <c r="O33" i="5" s="1"/>
  <c r="N32" i="5"/>
  <c r="O32" i="5" s="1"/>
  <c r="N31" i="5"/>
  <c r="O31" i="5" s="1"/>
  <c r="O28" i="5"/>
  <c r="O27" i="5"/>
  <c r="O26" i="5"/>
  <c r="O25" i="5"/>
  <c r="O17" i="5"/>
  <c r="N15" i="5"/>
  <c r="O15" i="5" s="1"/>
  <c r="N14" i="5"/>
  <c r="O14" i="5" s="1"/>
  <c r="E325" i="2"/>
  <c r="F325" i="2"/>
  <c r="G325" i="2"/>
  <c r="H325" i="2"/>
  <c r="I325" i="2"/>
  <c r="J325" i="2"/>
  <c r="D325" i="2"/>
  <c r="O252" i="2"/>
  <c r="O244" i="2"/>
  <c r="O243" i="2"/>
  <c r="N319" i="2"/>
  <c r="N315" i="2"/>
  <c r="AE312" i="2"/>
  <c r="AE311" i="2"/>
  <c r="O311" i="2"/>
  <c r="AE309" i="2"/>
  <c r="AE308" i="2"/>
  <c r="AE307" i="2"/>
  <c r="AE306" i="2"/>
  <c r="AE305" i="2"/>
  <c r="O305" i="2"/>
  <c r="AE304" i="2"/>
  <c r="AE303" i="2"/>
  <c r="AE302" i="2"/>
  <c r="O302" i="2"/>
  <c r="AE301" i="2"/>
  <c r="AE300" i="2"/>
  <c r="AE299" i="2"/>
  <c r="O299" i="2"/>
  <c r="AE298" i="2"/>
  <c r="AE297" i="2"/>
  <c r="AE296" i="2"/>
  <c r="AE295" i="2"/>
  <c r="O295" i="2"/>
  <c r="AE294" i="2"/>
  <c r="AE293" i="2"/>
  <c r="O293" i="2"/>
  <c r="O292" i="2"/>
  <c r="AE291" i="2"/>
  <c r="AE290" i="2"/>
  <c r="AE289" i="2"/>
  <c r="O289" i="2"/>
  <c r="AE288" i="2"/>
  <c r="AE287" i="2"/>
  <c r="AE286" i="2"/>
  <c r="O286" i="2"/>
  <c r="AE285" i="2"/>
  <c r="AE284" i="2"/>
  <c r="AE283" i="2"/>
  <c r="O283" i="2"/>
  <c r="AE282" i="2"/>
  <c r="AE281" i="2"/>
  <c r="AE280" i="2"/>
  <c r="O280" i="2"/>
  <c r="AE279" i="2"/>
  <c r="AE278" i="2"/>
  <c r="AE277" i="2"/>
  <c r="AE276" i="2"/>
  <c r="AE275" i="2"/>
  <c r="AE274" i="2"/>
  <c r="AE273" i="2"/>
  <c r="AE272" i="2"/>
  <c r="O272" i="2"/>
  <c r="AE269" i="2"/>
  <c r="AE268" i="2"/>
  <c r="AE267" i="2"/>
  <c r="O268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O249" i="2"/>
  <c r="AE248" i="2"/>
  <c r="AE247" i="2"/>
  <c r="AE246" i="2"/>
  <c r="AE245" i="2"/>
  <c r="O245" i="2"/>
  <c r="AE244" i="2"/>
  <c r="AE243" i="2"/>
  <c r="AE242" i="2"/>
  <c r="AE241" i="2"/>
  <c r="AE240" i="2"/>
  <c r="O240" i="2"/>
  <c r="N205" i="2"/>
  <c r="N201" i="2"/>
  <c r="AE198" i="2"/>
  <c r="AE197" i="2"/>
  <c r="O197" i="2"/>
  <c r="AE196" i="2"/>
  <c r="AE195" i="2"/>
  <c r="AE194" i="2"/>
  <c r="AE193" i="2"/>
  <c r="AE192" i="2"/>
  <c r="O192" i="2"/>
  <c r="AE191" i="2"/>
  <c r="AE190" i="2"/>
  <c r="AE189" i="2"/>
  <c r="O189" i="2"/>
  <c r="AE188" i="2"/>
  <c r="AE187" i="2"/>
  <c r="AE186" i="2"/>
  <c r="O186" i="2"/>
  <c r="AE185" i="2"/>
  <c r="AE184" i="2"/>
  <c r="AE183" i="2"/>
  <c r="AE182" i="2"/>
  <c r="O182" i="2"/>
  <c r="AE181" i="2"/>
  <c r="AE180" i="2"/>
  <c r="O180" i="2"/>
  <c r="O179" i="2"/>
  <c r="AE178" i="2"/>
  <c r="AE177" i="2"/>
  <c r="AE176" i="2"/>
  <c r="O176" i="2"/>
  <c r="AE175" i="2"/>
  <c r="AE174" i="2"/>
  <c r="AE173" i="2"/>
  <c r="O173" i="2"/>
  <c r="AE172" i="2"/>
  <c r="AE171" i="2"/>
  <c r="AE170" i="2"/>
  <c r="O170" i="2"/>
  <c r="AE169" i="2"/>
  <c r="AE168" i="2"/>
  <c r="AE167" i="2"/>
  <c r="O167" i="2"/>
  <c r="AE166" i="2"/>
  <c r="AE165" i="2"/>
  <c r="AE164" i="2"/>
  <c r="AE163" i="2"/>
  <c r="AE162" i="2"/>
  <c r="AE161" i="2"/>
  <c r="AE160" i="2"/>
  <c r="AE159" i="2"/>
  <c r="O159" i="2"/>
  <c r="AE158" i="2"/>
  <c r="AE156" i="2"/>
  <c r="AE155" i="2"/>
  <c r="AE154" i="2"/>
  <c r="AE153" i="2"/>
  <c r="O152" i="2"/>
  <c r="AE151" i="2"/>
  <c r="AE150" i="2"/>
  <c r="AE149" i="2"/>
  <c r="AE148" i="2"/>
  <c r="AE147" i="2"/>
  <c r="AE146" i="2"/>
  <c r="O146" i="2"/>
  <c r="AE145" i="2"/>
  <c r="AE144" i="2"/>
  <c r="AE143" i="2"/>
  <c r="AE142" i="2"/>
  <c r="AE141" i="2"/>
  <c r="AE140" i="2"/>
  <c r="AE139" i="2"/>
  <c r="AE138" i="2"/>
  <c r="AE137" i="2"/>
  <c r="O137" i="2"/>
  <c r="AE136" i="2"/>
  <c r="AE135" i="2"/>
  <c r="O134" i="2"/>
  <c r="AE133" i="2"/>
  <c r="AE132" i="2"/>
  <c r="AE131" i="2"/>
  <c r="AE130" i="2"/>
  <c r="O130" i="2"/>
  <c r="AE129" i="2"/>
  <c r="AE128" i="2"/>
  <c r="AE127" i="2"/>
  <c r="AE126" i="2"/>
  <c r="AE125" i="2"/>
  <c r="O125" i="2"/>
  <c r="AE24" i="2"/>
  <c r="N92" i="2"/>
  <c r="N96" i="2"/>
  <c r="AE83" i="2"/>
  <c r="AE84" i="2"/>
  <c r="AE85" i="2"/>
  <c r="AE86" i="2"/>
  <c r="AE87" i="2"/>
  <c r="O83" i="2"/>
  <c r="AE27" i="2"/>
  <c r="AE26" i="2"/>
  <c r="O25" i="2"/>
  <c r="AE89" i="2"/>
  <c r="AE88" i="2"/>
  <c r="O88" i="2"/>
  <c r="AE80" i="2"/>
  <c r="AE81" i="2"/>
  <c r="AE82" i="2"/>
  <c r="O80" i="2"/>
  <c r="AE77" i="2"/>
  <c r="AE78" i="2"/>
  <c r="AE79" i="2"/>
  <c r="O77" i="2"/>
  <c r="AE76" i="2"/>
  <c r="AE75" i="2"/>
  <c r="AE74" i="2"/>
  <c r="AE73" i="2"/>
  <c r="O73" i="2"/>
  <c r="AE71" i="2"/>
  <c r="AE72" i="2"/>
  <c r="O71" i="2"/>
  <c r="O70" i="2"/>
  <c r="AE67" i="2"/>
  <c r="AE68" i="2"/>
  <c r="AE69" i="2"/>
  <c r="O67" i="2"/>
  <c r="AE66" i="2"/>
  <c r="AE65" i="2"/>
  <c r="AE64" i="2"/>
  <c r="O64" i="2"/>
  <c r="AE63" i="2"/>
  <c r="AE62" i="2"/>
  <c r="AE61" i="2"/>
  <c r="O61" i="2"/>
  <c r="AE58" i="2"/>
  <c r="AE60" i="2"/>
  <c r="AE59" i="2"/>
  <c r="O58" i="2"/>
  <c r="AE57" i="2"/>
  <c r="AE56" i="2"/>
  <c r="AE55" i="2"/>
  <c r="AE54" i="2"/>
  <c r="AE53" i="2"/>
  <c r="AE52" i="2"/>
  <c r="AE51" i="2"/>
  <c r="AE50" i="2"/>
  <c r="O50" i="2"/>
  <c r="AE46" i="2"/>
  <c r="AE49" i="2"/>
  <c r="AE47" i="2"/>
  <c r="AE45" i="2"/>
  <c r="AE44" i="2"/>
  <c r="O43" i="2"/>
  <c r="AE42" i="2"/>
  <c r="AE41" i="2"/>
  <c r="AE40" i="2"/>
  <c r="AE39" i="2"/>
  <c r="AE38" i="2"/>
  <c r="AE37" i="2"/>
  <c r="O37" i="2"/>
  <c r="AE36" i="2"/>
  <c r="AE35" i="2"/>
  <c r="AE34" i="2"/>
  <c r="AE33" i="2"/>
  <c r="AE32" i="2"/>
  <c r="AE31" i="2"/>
  <c r="AE30" i="2"/>
  <c r="AE29" i="2"/>
  <c r="AE28" i="2"/>
  <c r="O28" i="2"/>
  <c r="AE23" i="2"/>
  <c r="AE22" i="2"/>
  <c r="AE21" i="2"/>
  <c r="O21" i="2"/>
  <c r="AE20" i="2"/>
  <c r="AE19" i="2"/>
  <c r="AE17" i="2"/>
  <c r="AE18" i="2"/>
  <c r="O16" i="2"/>
  <c r="AE16" i="2"/>
  <c r="K82" i="3"/>
  <c r="J82" i="3"/>
  <c r="I82" i="3"/>
  <c r="H82" i="3"/>
  <c r="H79" i="3"/>
  <c r="K67" i="3"/>
  <c r="J67" i="3"/>
  <c r="I67" i="3"/>
  <c r="K63" i="3"/>
  <c r="J63" i="3"/>
  <c r="I63" i="3"/>
  <c r="K58" i="3"/>
  <c r="J58" i="3"/>
  <c r="I58" i="3"/>
  <c r="K55" i="3"/>
  <c r="J55" i="3"/>
  <c r="I55" i="3"/>
  <c r="K51" i="3"/>
  <c r="J51" i="3"/>
  <c r="I51" i="3"/>
  <c r="K43" i="3"/>
  <c r="J43" i="3"/>
  <c r="I43" i="3"/>
  <c r="K30" i="3"/>
  <c r="J30" i="3"/>
  <c r="I30" i="3"/>
  <c r="H30" i="3"/>
  <c r="K26" i="3"/>
  <c r="J26" i="3"/>
  <c r="I26" i="3"/>
  <c r="H26" i="3"/>
  <c r="J25" i="3"/>
  <c r="I25" i="3"/>
  <c r="H25" i="3"/>
  <c r="I24" i="3"/>
  <c r="J24" i="3"/>
  <c r="H22" i="3"/>
  <c r="H24" i="3"/>
  <c r="H20" i="3"/>
  <c r="H67" i="3"/>
  <c r="H63" i="3"/>
  <c r="H58" i="3"/>
  <c r="H55" i="3"/>
  <c r="H51" i="3"/>
  <c r="J49" i="3"/>
  <c r="X49" i="3" s="1"/>
  <c r="K47" i="3"/>
  <c r="J47" i="3"/>
  <c r="K45" i="3"/>
  <c r="J45" i="3"/>
  <c r="H43" i="3"/>
  <c r="K38" i="3"/>
  <c r="J38" i="3"/>
  <c r="I38" i="3"/>
  <c r="H38" i="3"/>
  <c r="K34" i="3"/>
  <c r="J34" i="3"/>
  <c r="I34" i="3"/>
  <c r="H34" i="3"/>
  <c r="K16" i="3"/>
  <c r="J16" i="3"/>
  <c r="I16" i="3"/>
  <c r="H16" i="3"/>
  <c r="D78" i="5" l="1"/>
  <c r="J78" i="5"/>
  <c r="X58" i="3"/>
  <c r="E73" i="5"/>
  <c r="C78" i="5"/>
  <c r="B55" i="14"/>
  <c r="B57" i="13"/>
  <c r="B51" i="13"/>
  <c r="B15" i="13"/>
  <c r="B15" i="14"/>
  <c r="B49" i="14"/>
  <c r="B56" i="13"/>
  <c r="B20" i="13"/>
  <c r="B54" i="14"/>
  <c r="B20" i="14"/>
  <c r="B23" i="13"/>
  <c r="B23" i="14"/>
  <c r="B21" i="14"/>
  <c r="B21" i="13"/>
  <c r="B58" i="13"/>
  <c r="B56" i="14"/>
  <c r="B61" i="13"/>
  <c r="B59" i="14"/>
  <c r="B8" i="14"/>
  <c r="B44" i="13"/>
  <c r="B8" i="13"/>
  <c r="B42" i="14"/>
  <c r="B52" i="14"/>
  <c r="B54" i="13"/>
  <c r="B18" i="13"/>
  <c r="B18" i="14"/>
  <c r="B22" i="14"/>
  <c r="B22" i="13"/>
  <c r="B48" i="14"/>
  <c r="B50" i="13"/>
  <c r="B14" i="13"/>
  <c r="B14" i="14"/>
  <c r="B24" i="14"/>
  <c r="B24" i="13"/>
  <c r="B60" i="14"/>
  <c r="B62" i="13"/>
  <c r="B55" i="13"/>
  <c r="B19" i="13"/>
  <c r="B19" i="14"/>
  <c r="B53" i="14"/>
  <c r="B26" i="14"/>
  <c r="B26" i="13"/>
  <c r="B25" i="14"/>
  <c r="B25" i="13"/>
  <c r="B50" i="14"/>
  <c r="B16" i="14"/>
  <c r="B16" i="13"/>
  <c r="B52" i="13"/>
  <c r="X63" i="3"/>
  <c r="AF88" i="5"/>
  <c r="B13" i="14"/>
  <c r="B47" i="14"/>
  <c r="B49" i="13"/>
  <c r="B13" i="13"/>
  <c r="B61" i="14"/>
  <c r="B63" i="13"/>
  <c r="B45" i="13"/>
  <c r="B43" i="14"/>
  <c r="B9" i="13"/>
  <c r="B9" i="14"/>
  <c r="B57" i="14"/>
  <c r="B59" i="13"/>
  <c r="B17" i="14"/>
  <c r="B51" i="14"/>
  <c r="B53" i="13"/>
  <c r="B17" i="13"/>
  <c r="E77" i="5"/>
  <c r="E78" i="5" s="1"/>
  <c r="M118" i="5"/>
  <c r="M45" i="5"/>
  <c r="O45" i="5" s="1"/>
  <c r="X26" i="3"/>
  <c r="X67" i="3"/>
  <c r="X51" i="3"/>
  <c r="X38" i="3"/>
  <c r="X30" i="3"/>
  <c r="X34" i="3"/>
  <c r="X16" i="3"/>
  <c r="B64" i="13" l="1"/>
  <c r="B62" i="14"/>
  <c r="B60" i="13"/>
  <c r="B58" i="14"/>
  <c r="AG30" i="30"/>
</calcChain>
</file>

<file path=xl/sharedStrings.xml><?xml version="1.0" encoding="utf-8"?>
<sst xmlns="http://schemas.openxmlformats.org/spreadsheetml/2006/main" count="11797" uniqueCount="2245">
  <si>
    <t>PEMERINTAH KOTA SURAKARTA</t>
  </si>
  <si>
    <t>DINAS PENDIDIKAN PEMUDA DAN OLAH RAGA</t>
  </si>
  <si>
    <t>SMP …………………………………………….</t>
  </si>
  <si>
    <t>Alamat ………………………………...</t>
  </si>
  <si>
    <t>VII</t>
  </si>
  <si>
    <t>VIII</t>
  </si>
  <si>
    <t>IX</t>
  </si>
  <si>
    <t>A. Mata Pelajaran</t>
  </si>
  <si>
    <t>Pend Agama Hindu</t>
  </si>
  <si>
    <t>Pend Agama Budha</t>
  </si>
  <si>
    <t>Pendidikan Kewarganegaraan</t>
  </si>
  <si>
    <t>Bahasa Indonesia</t>
  </si>
  <si>
    <t>Bahasa Inggris</t>
  </si>
  <si>
    <t>Matematika</t>
  </si>
  <si>
    <t>Ilmu Pengetahuan Alam</t>
  </si>
  <si>
    <t>Ilmu Pengetahuan Sosial</t>
  </si>
  <si>
    <t>Seni Budaya</t>
  </si>
  <si>
    <t>Penjaskes</t>
  </si>
  <si>
    <t>Keterampilan / TIK</t>
  </si>
  <si>
    <t>B. Muatan Lokal</t>
  </si>
  <si>
    <t>Bhs.Jawa</t>
  </si>
  <si>
    <t>C.Pengembangan Diri</t>
  </si>
  <si>
    <t>ALOKASI JAM</t>
  </si>
  <si>
    <t>JMLH MACAM PD</t>
  </si>
  <si>
    <t>Ekstra Kurikuler</t>
  </si>
  <si>
    <t>D. BP / BK</t>
  </si>
  <si>
    <t>JMLH SISWA</t>
  </si>
  <si>
    <t>JMLH TOTAL SISWA</t>
  </si>
  <si>
    <t>Jumlah Siswa</t>
  </si>
  <si>
    <t>NO URUT</t>
  </si>
  <si>
    <t>NAMA GURU</t>
  </si>
  <si>
    <t>NIP</t>
  </si>
  <si>
    <t>PANGKAT / GOL</t>
  </si>
  <si>
    <t>JML JAM TATAP MUKA</t>
  </si>
  <si>
    <t>TUGAS TAMBAHAN</t>
  </si>
  <si>
    <t>MATA PEAJARAN</t>
  </si>
  <si>
    <t>NUPTK</t>
  </si>
  <si>
    <t>SETFIKAT PENDIDIK</t>
  </si>
  <si>
    <t xml:space="preserve">IJAZAH </t>
  </si>
  <si>
    <t>KETERANGAN</t>
  </si>
  <si>
    <t>TAHUN PELAJARAN 2012 - 2013</t>
  </si>
  <si>
    <t>JMLH TOTAL TATAP MUKA</t>
  </si>
  <si>
    <t>JML ROMBEL</t>
  </si>
  <si>
    <t>Kesenian Daerah</t>
  </si>
  <si>
    <t>CATATAN</t>
  </si>
  <si>
    <t>Sertifikat ( kolom 16 ) diisi sesuai dengan yang tercantum pada Sertifikat Pendidik</t>
  </si>
  <si>
    <t>Ijazah ( kolom 15 ) diisi sesuai dengan Kesarjanaan yang dimuliki , misal S1 Matematika , dsb</t>
  </si>
  <si>
    <t>JTG TOTAL</t>
  </si>
  <si>
    <t>Tugas Tambahan ( kolom 18 )dimaksud adalah tugas tambahan yang dapat mengurangi JTG ( Ka.Sek , Wks , Ka.Lab , Ka. Perpus )</t>
  </si>
  <si>
    <t>Kolom 19 ( JTG TOTAL ) diisi jumlah JTM ( kolom 17 ) dan Equivalent JTM pada Tugas Tambahan ( kolom 18 )</t>
  </si>
  <si>
    <t>NO</t>
  </si>
  <si>
    <t>Pendidikan                                    Agama Kristen</t>
  </si>
  <si>
    <t>Pendidikan                      Agama Islam</t>
  </si>
  <si>
    <t>Pendidikan                      Agama Katholik</t>
  </si>
  <si>
    <t>PEMBAGIAN TUGAS MENGAJAR DAN TUGAS TAMBAHAN</t>
  </si>
  <si>
    <t>Khusus BP/BK pada kolom 17 diisi jumlah siswa binaan</t>
  </si>
  <si>
    <t>Kolom 20 ( Keterangan ) diisi apabila ybs mengajar di Satmikal lain ( diluar sekolah )</t>
  </si>
  <si>
    <t>Surakarta , …..JULI 2012</t>
  </si>
  <si>
    <t>Kepala sekolah</t>
  </si>
  <si>
    <t xml:space="preserve"> ……………………………………………</t>
  </si>
  <si>
    <t>ALOKASI TTM</t>
  </si>
  <si>
    <t>U</t>
  </si>
  <si>
    <t>IPA</t>
  </si>
  <si>
    <t>IPS</t>
  </si>
  <si>
    <t>BHS</t>
  </si>
  <si>
    <t>X</t>
  </si>
  <si>
    <t>XI</t>
  </si>
  <si>
    <t>XII</t>
  </si>
  <si>
    <t>P  K  N</t>
  </si>
  <si>
    <t>Fisika</t>
  </si>
  <si>
    <t>Biologi</t>
  </si>
  <si>
    <t>Kimia</t>
  </si>
  <si>
    <t>T  I  K</t>
  </si>
  <si>
    <t>Keterampilan / Bahasa Asing</t>
  </si>
  <si>
    <t>Geografi</t>
  </si>
  <si>
    <t>Ekonomi</t>
  </si>
  <si>
    <t>Sosiologi</t>
  </si>
  <si>
    <t>JML</t>
  </si>
  <si>
    <t>JUMLAH</t>
  </si>
  <si>
    <t>TOTAL</t>
  </si>
  <si>
    <t>Setiap macam Ekstra Kurikuler dalam PD sekurang-kurangnya diikuti 20 siswa , dan satu orang guru hanya dapat mengampu satu Ekstra Kurikuler</t>
  </si>
  <si>
    <t>ALOKASI  JAM TTM / MINGGU</t>
  </si>
  <si>
    <t>JUMLAH ROMBEL</t>
  </si>
  <si>
    <t>MATA PELAJARAN</t>
  </si>
  <si>
    <t>Mapel yang diberi tambahan JTM agar di beri tanda *) + ….</t>
  </si>
  <si>
    <t>Kolom 17diisi Jumlah Jam tatap muka real di Satmikal  sesuai dengan Ijazah / Sertifikasi Pendidik</t>
  </si>
  <si>
    <t>Pendidikan                   Agama Islam</t>
  </si>
  <si>
    <t>Pendidikan                   Agama Kristen</t>
  </si>
  <si>
    <t>Penddidikan                Agama Hindu</t>
  </si>
  <si>
    <t>Pendidikan                   Agama Budha</t>
  </si>
  <si>
    <t>Pendidikan Jasman ,OR           dan Kesehatan</t>
  </si>
  <si>
    <t>JUMLAH J T M  PER MINGGU                             ( STANDAR ISI  )</t>
  </si>
  <si>
    <t>JUMLAH J T M  MAKS PER MING          ( SI + 4 JTM + 2 PD )</t>
  </si>
  <si>
    <t>Pendidikan                   Agama Katholik</t>
  </si>
  <si>
    <t>U       / X</t>
  </si>
  <si>
    <t>SURAKARTA</t>
  </si>
  <si>
    <t xml:space="preserve">SURAKARTA </t>
  </si>
  <si>
    <t>JUMLAH J T M  PER MINGGU         ( STANDAR ISI  )</t>
  </si>
  <si>
    <t>JUMLAH J T M  MAKS PER MING ( SI+4JTM+2PD )</t>
  </si>
  <si>
    <t>Durasi Waktu                      (Jam)</t>
  </si>
  <si>
    <t>Jam tatap Muka / Minggu</t>
  </si>
  <si>
    <t>Kompetensi Keahlian</t>
  </si>
  <si>
    <t>Seni ,Pariwisata ,  Tek Rumah Tangga  ,Kerajinan</t>
  </si>
  <si>
    <t>Sos, Adm Kant /Akt,Bisnis Manajemen</t>
  </si>
  <si>
    <t>Pertanian</t>
  </si>
  <si>
    <t xml:space="preserve">Tek Rekayasa ,Kesehetan  </t>
  </si>
  <si>
    <t>1  IPA</t>
  </si>
  <si>
    <t>2  Fisika</t>
  </si>
  <si>
    <t>3  Kimia</t>
  </si>
  <si>
    <t>4  Biologi</t>
  </si>
  <si>
    <t>Pendidikan Jasmani Olahraga dan Kesehatan</t>
  </si>
  <si>
    <t>Kejuruan</t>
  </si>
  <si>
    <t>1  Keterampilan Komputer dan     Pengelolaan Informasi</t>
  </si>
  <si>
    <t>2  Kewirausahaan</t>
  </si>
  <si>
    <t>Muatan Lokal</t>
  </si>
  <si>
    <t>3  Produktif ( DKK dan KK ) : 3.1 Teori ( 3 ) , 3.2 Praktik ( 2x 7 )</t>
  </si>
  <si>
    <t>Jl. ………………………………………………….</t>
  </si>
  <si>
    <t>S M K …………………………………………..</t>
  </si>
  <si>
    <t>Jumlah Tatap Muka / Minggu</t>
  </si>
  <si>
    <t>i</t>
  </si>
  <si>
    <t>ii</t>
  </si>
  <si>
    <t>iii</t>
  </si>
  <si>
    <t>iv</t>
  </si>
  <si>
    <t>v</t>
  </si>
  <si>
    <t>vi</t>
  </si>
  <si>
    <t>vii</t>
  </si>
  <si>
    <t xml:space="preserve">Pengembangan Diri  </t>
  </si>
  <si>
    <t>JUMLAH SISWA</t>
  </si>
  <si>
    <t>JML TOTAL</t>
  </si>
  <si>
    <r>
      <t xml:space="preserve">JUMLAH JAM TATAP MUKA                                  ( </t>
    </r>
    <r>
      <rPr>
        <sz val="8"/>
        <color theme="1"/>
        <rFont val="Calibri"/>
        <family val="2"/>
        <scheme val="minor"/>
      </rPr>
      <t>Standar Isi )</t>
    </r>
  </si>
  <si>
    <t>PEMBAGIAN TUGAS MENGAJAR GURU DAN BIMBINGAN KONSELING SERTA TUGAS TAMBAHAN GURU</t>
  </si>
  <si>
    <t>SEMESTER  1</t>
  </si>
  <si>
    <t>SMA NEGERI 6 SURAKARTA</t>
  </si>
  <si>
    <t>Alamat Jln. Mr. Sartono No 39 Surakarta 57135 Telp/ Fax 0271-853209</t>
  </si>
  <si>
    <t>Drs. Mu'arifin</t>
  </si>
  <si>
    <t>Nur Akhlis Afifah, S.Pd.I</t>
  </si>
  <si>
    <t>Sri Maryanti, S.Ag</t>
  </si>
  <si>
    <t>FR. Anik Prihati Handayani</t>
  </si>
  <si>
    <t>Rosmaida Gultom, S.Th</t>
  </si>
  <si>
    <t>XI IPA</t>
  </si>
  <si>
    <t>XI BHS</t>
  </si>
  <si>
    <t>XII  IPA</t>
  </si>
  <si>
    <t>XII IPS</t>
  </si>
  <si>
    <t>XII BHS</t>
  </si>
  <si>
    <t>XI IPS</t>
  </si>
  <si>
    <t>19610520 199003 1 005</t>
  </si>
  <si>
    <t>1852742640200002</t>
  </si>
  <si>
    <t>19840119 201101 2 009</t>
  </si>
  <si>
    <t>6451762663300102</t>
  </si>
  <si>
    <t>-</t>
  </si>
  <si>
    <t>19700906 200801 2 013</t>
  </si>
  <si>
    <t>8238748651300003</t>
  </si>
  <si>
    <t>19630402 198703 2 011</t>
  </si>
  <si>
    <t>3635745647300012</t>
  </si>
  <si>
    <t>IV / a</t>
  </si>
  <si>
    <t>III / a</t>
  </si>
  <si>
    <t>II / c</t>
  </si>
  <si>
    <t>III / d</t>
  </si>
  <si>
    <t>S1</t>
  </si>
  <si>
    <t>S1/ Akt IV</t>
  </si>
  <si>
    <t>D3</t>
  </si>
  <si>
    <t>√</t>
  </si>
  <si>
    <t>Dra. Sri Murwani</t>
  </si>
  <si>
    <t>Joko Purnomo, SPd</t>
  </si>
  <si>
    <t>Sinung Sri Mulyaningsih,SPd</t>
  </si>
  <si>
    <t>Sunarjo, SPd</t>
  </si>
  <si>
    <t>19550830 198603 2 005</t>
  </si>
  <si>
    <t>5162733635300003</t>
  </si>
  <si>
    <t>19670927 199103 1 007</t>
  </si>
  <si>
    <t>2259745646200003</t>
  </si>
  <si>
    <t>19690606 200312 2 008</t>
  </si>
  <si>
    <t>1344747647300003</t>
  </si>
  <si>
    <t>19690406 200604 1 010</t>
  </si>
  <si>
    <t>9557761662300002</t>
  </si>
  <si>
    <t>III / b</t>
  </si>
  <si>
    <t>Bahasa Indonesia/Sastra Indonesia</t>
  </si>
  <si>
    <t>Dra. Noerelsih Kristiati</t>
  </si>
  <si>
    <t>Drs. Sumanto</t>
  </si>
  <si>
    <t>Dra. Sri Handayani</t>
  </si>
  <si>
    <t>Sunarno, SPd</t>
  </si>
  <si>
    <t>Drs. Agus Setiyono</t>
  </si>
  <si>
    <t>Sapti Anayogyani, S.Pd</t>
  </si>
  <si>
    <t>Khusnul Hadi, S.Pd</t>
  </si>
  <si>
    <t>Dra. Nanik Setyani</t>
  </si>
  <si>
    <t>Arintan Dewi S, SPd</t>
  </si>
  <si>
    <t>19550830 198603 2 006</t>
  </si>
  <si>
    <t>4162733635300003</t>
  </si>
  <si>
    <t>19521207 198203 1 011</t>
  </si>
  <si>
    <t>6539730632200003</t>
  </si>
  <si>
    <t>19650729 199601 2 001</t>
  </si>
  <si>
    <t>8061743644300003</t>
  </si>
  <si>
    <t>19560309 198103 1 008</t>
  </si>
  <si>
    <t>1641734643200002</t>
  </si>
  <si>
    <t>19660824 198903 2 013</t>
  </si>
  <si>
    <t>8153744648200003</t>
  </si>
  <si>
    <t>19691012 200501 2 013</t>
  </si>
  <si>
    <t>3938747646300002</t>
  </si>
  <si>
    <t>19720206 200801 1 013</t>
  </si>
  <si>
    <t>9538750653200002</t>
  </si>
  <si>
    <t>6562740643300003</t>
  </si>
  <si>
    <t>8042751653200003</t>
  </si>
  <si>
    <t>PD</t>
  </si>
  <si>
    <t>Dra. Agnes  Suharmi Mujiati</t>
  </si>
  <si>
    <t>Drs. Sarwata, M.Pd</t>
  </si>
  <si>
    <t>Christiyanti, SPd</t>
  </si>
  <si>
    <t>Drs. Ahmad Al Adib</t>
  </si>
  <si>
    <t>Drs. Muhammad Rosyid Agus S</t>
  </si>
  <si>
    <t>Wirawan, S.Pd</t>
  </si>
  <si>
    <t>19540726 197811 2 001</t>
  </si>
  <si>
    <t>1058732634300013</t>
  </si>
  <si>
    <t>19620106 198603 1 016</t>
  </si>
  <si>
    <t>2438740642200012</t>
  </si>
  <si>
    <t>19560813 198203 2 005</t>
  </si>
  <si>
    <t>3145734636300003</t>
  </si>
  <si>
    <t>19620724 198903 1 011</t>
  </si>
  <si>
    <t>2056740641200003</t>
  </si>
  <si>
    <t>19640809 199702 1 002</t>
  </si>
  <si>
    <t>2240742643200043</t>
  </si>
  <si>
    <t>19800405 200604 1 011</t>
  </si>
  <si>
    <t>9738747649200002</t>
  </si>
  <si>
    <t>S2</t>
  </si>
  <si>
    <t>Ket. Lab BHS</t>
  </si>
  <si>
    <t>Dra. Endang Handayani,M.Pd</t>
  </si>
  <si>
    <t>Hendrik Prabowo, A.Md</t>
  </si>
  <si>
    <t>Drs. Kasim</t>
  </si>
  <si>
    <t>Any Widayanti, S.Pd</t>
  </si>
  <si>
    <t>Dra. Fatimah Noorhayati</t>
  </si>
  <si>
    <t>Drs. Kismanto, MPd</t>
  </si>
  <si>
    <t>Drs.Yusmar Setyobudi,MM,M.Pd</t>
  </si>
  <si>
    <t>Dra. Sri Indriati</t>
  </si>
  <si>
    <t>Dra. Maranatha Sri Handayani</t>
  </si>
  <si>
    <t>Drs. Supriyadi</t>
  </si>
  <si>
    <t>Rudy Adiyanto, SPd</t>
  </si>
  <si>
    <t>Rohmi Malikah NS, S.Pd</t>
  </si>
  <si>
    <t>Siti Malikah, S.Pd</t>
  </si>
  <si>
    <t>19610219 198709 1 001</t>
  </si>
  <si>
    <t>7551739640200002</t>
  </si>
  <si>
    <t>19630309 198903 1 014</t>
  </si>
  <si>
    <t>6641741642200002</t>
  </si>
  <si>
    <t>19550826 197903 2 003</t>
  </si>
  <si>
    <t>4158733634300003</t>
  </si>
  <si>
    <t>19580510 198203 2 016</t>
  </si>
  <si>
    <t>9842736638300002</t>
  </si>
  <si>
    <t>19620215 198903 1 011</t>
  </si>
  <si>
    <t>1547740642200012</t>
  </si>
  <si>
    <t>19670515 199512 1 002</t>
  </si>
  <si>
    <t>8552745647200043</t>
  </si>
  <si>
    <t>19680329 200604 2 007</t>
  </si>
  <si>
    <t>7561746648300050</t>
  </si>
  <si>
    <t>19770604 200701 2 017</t>
  </si>
  <si>
    <t>5050744646200000</t>
  </si>
  <si>
    <t>IV / b</t>
  </si>
  <si>
    <t>WKS.Kesiswaan</t>
  </si>
  <si>
    <t>Koesmanto, S.Pd. M.Pd</t>
  </si>
  <si>
    <t>Tri Bagiyo, SPd. MM.</t>
  </si>
  <si>
    <t xml:space="preserve">Dra. T i n i </t>
  </si>
  <si>
    <t>19550105 197903 1 009</t>
  </si>
  <si>
    <t>1437733635200012</t>
  </si>
  <si>
    <t>19660919 199003 1 009</t>
  </si>
  <si>
    <t>5251744647200003</t>
  </si>
  <si>
    <t>19550621 197903 2 003</t>
  </si>
  <si>
    <t>1953728634300002</t>
  </si>
  <si>
    <t>Ket. Lab IPA</t>
  </si>
  <si>
    <t>Mujiyati, SPd, M.Si</t>
  </si>
  <si>
    <t>Dra. Endang Winarsi</t>
  </si>
  <si>
    <t>Drs. Bambang Riyanto</t>
  </si>
  <si>
    <t xml:space="preserve">19680817 199103 2 028 </t>
  </si>
  <si>
    <t>8149746648300023</t>
  </si>
  <si>
    <t>19540416 197903 2 003</t>
  </si>
  <si>
    <t>4748732633300002</t>
  </si>
  <si>
    <t>19630226 198703 1 005</t>
  </si>
  <si>
    <t>5558741641200002</t>
  </si>
  <si>
    <t>Wks. Kur.</t>
  </si>
  <si>
    <t>Dra. Nunuk Purnamaningsih</t>
  </si>
  <si>
    <t>Noor Sudarsini, SPd</t>
  </si>
  <si>
    <t>Dra. Umi Mahmudah</t>
  </si>
  <si>
    <t>19541210 197803 2 005</t>
  </si>
  <si>
    <t>7542732634300003</t>
  </si>
  <si>
    <t>19561025 198103 2 003</t>
  </si>
  <si>
    <t>1357734634300003</t>
  </si>
  <si>
    <t>19630912 199303 2 004</t>
  </si>
  <si>
    <t>1244741639300003</t>
  </si>
  <si>
    <t>Suryandari, S.Pd</t>
  </si>
  <si>
    <t>Indratmoko Pribadi, S.Pd</t>
  </si>
  <si>
    <t>Suwarni, S.Pd</t>
  </si>
  <si>
    <t>4853743644300012</t>
  </si>
  <si>
    <t>19661024 200501 1 003</t>
  </si>
  <si>
    <t>8356744646200010</t>
  </si>
  <si>
    <t>19700831 200701 2 012</t>
  </si>
  <si>
    <t>7163748650300003</t>
  </si>
  <si>
    <t>Untari, S.Pd</t>
  </si>
  <si>
    <t>Haridatin Budi Satriyani, S.Pd</t>
  </si>
  <si>
    <t>1245759658300003</t>
  </si>
  <si>
    <t>Drs. Arti Yuono</t>
  </si>
  <si>
    <t>Drs. Sri Hartono</t>
  </si>
  <si>
    <t>Drs. Mariyo</t>
  </si>
  <si>
    <t>Hasto Sulis Prasetyo, S.Pd</t>
  </si>
  <si>
    <t>19570909 198103 1 009</t>
  </si>
  <si>
    <t>3241735636200003</t>
  </si>
  <si>
    <t>19610405 198811 1 001</t>
  </si>
  <si>
    <t>0737739641200012</t>
  </si>
  <si>
    <t>19540906 198003 1 014</t>
  </si>
  <si>
    <t>6941732633110012</t>
  </si>
  <si>
    <t>19740429 200801 1 003</t>
  </si>
  <si>
    <t>5761752654200002</t>
  </si>
  <si>
    <t>Wks. Humas</t>
  </si>
  <si>
    <t>Wks. Sarpra</t>
  </si>
  <si>
    <t>Hermanta, S.Pd, S.Kom</t>
  </si>
  <si>
    <t>Iwan Hartanto, S.Kom</t>
  </si>
  <si>
    <t>Aris Margono, A.Md</t>
  </si>
  <si>
    <t>19640508 199003 1 008</t>
  </si>
  <si>
    <t>2840742645200002</t>
  </si>
  <si>
    <t>19820505 201001 1 029</t>
  </si>
  <si>
    <t>9837760662110102</t>
  </si>
  <si>
    <t>6451759660300002</t>
  </si>
  <si>
    <t>Maria Purwati, SPd</t>
  </si>
  <si>
    <t>Dra. Diani Marhaenita</t>
  </si>
  <si>
    <t>Dra. Harlina</t>
  </si>
  <si>
    <t>19550328 198603 2 002</t>
  </si>
  <si>
    <t>3660733635300002</t>
  </si>
  <si>
    <t>19661120 199003 2 008</t>
  </si>
  <si>
    <t>0452744646300013</t>
  </si>
  <si>
    <t>19670303 199512 2 002</t>
  </si>
  <si>
    <t>19620622 198803 1 007</t>
  </si>
  <si>
    <t>0954740642200012</t>
  </si>
  <si>
    <t>19700207 200501 2 005</t>
  </si>
  <si>
    <t>6539748649300002</t>
  </si>
  <si>
    <t>19620415 198903 2 005</t>
  </si>
  <si>
    <t>Drs. Joko Waluyo</t>
  </si>
  <si>
    <t>Oni Yusnani, S.Pd</t>
  </si>
  <si>
    <t>19591109 198803 1 008</t>
  </si>
  <si>
    <t>9441737639200003</t>
  </si>
  <si>
    <t>19801028 200902 2 003</t>
  </si>
  <si>
    <t>1360758660300133</t>
  </si>
  <si>
    <t>Dra. Endang Tristinah, M.Pd</t>
  </si>
  <si>
    <t>Cettra Shandilia L. A. S.Pd</t>
  </si>
  <si>
    <t>19590615 198603 2 009</t>
  </si>
  <si>
    <t>3947737639300012</t>
  </si>
  <si>
    <t>19830228 200604 2 007</t>
  </si>
  <si>
    <t>1737758658200002</t>
  </si>
  <si>
    <t>Sri Hestrini, SPd</t>
  </si>
  <si>
    <t>Dra. Endang Sudarmi Astuti</t>
  </si>
  <si>
    <t>Ina Agustiningsih, SPd</t>
  </si>
  <si>
    <t>Dra. Panuti</t>
  </si>
  <si>
    <t>Drs. Mustakim</t>
  </si>
  <si>
    <t>19520804 197802 2 001</t>
  </si>
  <si>
    <t>4136730631300003</t>
  </si>
  <si>
    <t>19550205 198403 2 002</t>
  </si>
  <si>
    <t>2537733633300002</t>
  </si>
  <si>
    <t>19540802 198003 2 006</t>
  </si>
  <si>
    <t>6134732634300003</t>
  </si>
  <si>
    <t>19590128 198603 2 005</t>
  </si>
  <si>
    <t>4460737638300002</t>
  </si>
  <si>
    <t>19660718 200701 1 009</t>
  </si>
  <si>
    <t>0936755656300012</t>
  </si>
  <si>
    <t>Ket. Lab IPS</t>
  </si>
  <si>
    <t>Dra. Sri Mulyani</t>
  </si>
  <si>
    <t>Dra. Ustriani</t>
  </si>
  <si>
    <t>Endang Sri Mulatsih,SPd</t>
  </si>
  <si>
    <t>Endang Sriyatun, SPd</t>
  </si>
  <si>
    <t>Dra. Ch. Sri Indarsih</t>
  </si>
  <si>
    <t>Drs. Putut Soedjajana</t>
  </si>
  <si>
    <t>19520902 197903 2 002</t>
  </si>
  <si>
    <t>2234730632300023</t>
  </si>
  <si>
    <t>19550611 197903 2 004</t>
  </si>
  <si>
    <t>2943733634300002</t>
  </si>
  <si>
    <t>19561219 198603 2 005</t>
  </si>
  <si>
    <t>1551734633300003</t>
  </si>
  <si>
    <t>19570520 198811 2 003</t>
  </si>
  <si>
    <t>0852735637300042</t>
  </si>
  <si>
    <t>19570422 198403 2 005</t>
  </si>
  <si>
    <t>2754735637300022</t>
  </si>
  <si>
    <t>19570605 198603 1 020</t>
  </si>
  <si>
    <t>6937735637200012</t>
  </si>
  <si>
    <t>PANG. / GOL</t>
  </si>
  <si>
    <t>SERT. PEND.</t>
  </si>
  <si>
    <t>JTM TOTAL</t>
  </si>
  <si>
    <t>KET.</t>
  </si>
  <si>
    <t>KS</t>
  </si>
  <si>
    <t>Kepala SMA Negeri 6 Surakarta</t>
  </si>
  <si>
    <t>Drs.Yusmar Setyobudi, MM M.Pd</t>
  </si>
  <si>
    <t>NIP. 19630309 198903 1 014</t>
  </si>
  <si>
    <t>Surakarta , 2 Juli 2012</t>
  </si>
  <si>
    <t>Terlampir</t>
  </si>
  <si>
    <t>TUGAS TAM.</t>
  </si>
  <si>
    <t>SMA 5</t>
  </si>
  <si>
    <t>SMKK</t>
  </si>
  <si>
    <t>PD, Paket C</t>
  </si>
  <si>
    <t>10 (SMA MUH. 6 )</t>
  </si>
  <si>
    <t>12 ( SMKK 2)</t>
  </si>
  <si>
    <t xml:space="preserve">Sejarah   /       Sejarah budaya </t>
  </si>
  <si>
    <t>Bahasa Inggris/Ket Inggris</t>
  </si>
  <si>
    <t>Bhs Jerman /Ket Jerman</t>
  </si>
  <si>
    <t>Cat : Mapel Bhs Indonesia dan Sastra Indonesia disandingkan</t>
  </si>
  <si>
    <t xml:space="preserve">           Mapel  Bhs Inggris dan Ket Inggris disandingkan</t>
  </si>
  <si>
    <t xml:space="preserve">           Mapel Bahasa jerman dan Ket jerman disandingkan</t>
  </si>
  <si>
    <t>19640312 200701 2 008</t>
  </si>
  <si>
    <t>4644742644300082</t>
  </si>
  <si>
    <t>III/b</t>
  </si>
  <si>
    <t>374774064130012</t>
  </si>
  <si>
    <t>Angket</t>
  </si>
  <si>
    <t>Silabus</t>
  </si>
  <si>
    <t>XIA</t>
  </si>
  <si>
    <t>XIS</t>
  </si>
  <si>
    <t>XIB</t>
  </si>
  <si>
    <t>XIIA</t>
  </si>
  <si>
    <t>XIIS</t>
  </si>
  <si>
    <t>XIIB</t>
  </si>
  <si>
    <t>V</t>
  </si>
  <si>
    <t>SK SERTIFIKASI</t>
  </si>
  <si>
    <t>R10</t>
  </si>
  <si>
    <t>KEADAAN JUMLAH KEBUTUHAN GURU</t>
  </si>
  <si>
    <t>BULAN AGUSTUS TAHUN 2012</t>
  </si>
  <si>
    <t>JENIS GURU</t>
  </si>
  <si>
    <t>ALOKASI WAKTU KTSP PADA KELAS</t>
  </si>
  <si>
    <t>Jumlah Guru</t>
  </si>
  <si>
    <t>dasar hitungan</t>
  </si>
  <si>
    <t>ideal</t>
  </si>
  <si>
    <t>JML  GURU ADA</t>
  </si>
  <si>
    <t>Jumlah Guru dengan Tugas tambahan</t>
  </si>
  <si>
    <t>lebih</t>
  </si>
  <si>
    <t>kurang</t>
  </si>
  <si>
    <t>KET</t>
  </si>
  <si>
    <t>PENSIUN BLN OKTOBER</t>
  </si>
  <si>
    <t>Alamat Jln. Mr. Sartono No 30 Surakarta 57135 Telp/ Fax 0271-853209</t>
  </si>
  <si>
    <t>PD, Paket C(6 jtm )</t>
  </si>
  <si>
    <t>SMA MUH. 6 (10 JTM)</t>
  </si>
  <si>
    <t>Wks. Kur. PD</t>
  </si>
  <si>
    <t>Wks. Humas, PD</t>
  </si>
  <si>
    <t>Wks. Sarpra,PD</t>
  </si>
  <si>
    <t>Ket. Lab IPS,PD</t>
  </si>
  <si>
    <t>PD,  SMKK 2 (12 JTM )</t>
  </si>
  <si>
    <t>BULAN JULI TAHUN 2012</t>
  </si>
  <si>
    <t>U / X</t>
  </si>
  <si>
    <t xml:space="preserve">Jumlah real guru </t>
  </si>
  <si>
    <t>JUMLAH J T M  PER MINGGU   ( STANDAR ISI  )</t>
  </si>
  <si>
    <t>Keterampilan Bahasa Mandarin</t>
  </si>
  <si>
    <t>GTT</t>
  </si>
  <si>
    <t>3*</t>
  </si>
  <si>
    <t>5*</t>
  </si>
  <si>
    <t>6*</t>
  </si>
  <si>
    <t>4*</t>
  </si>
  <si>
    <t>Alamat Jln. Hasanudin Nomor : 112 Telp (0271) 719873, Fax. 727127</t>
  </si>
  <si>
    <t>SURAKARTA 57132</t>
  </si>
  <si>
    <t>PENGAWAS PENDIDIKAN SEKOLAH MENENGAH</t>
  </si>
  <si>
    <t>DATA AWAL SEKOLAH</t>
  </si>
  <si>
    <t>TAHUN PELAJARAN 2012 -2013</t>
  </si>
  <si>
    <t>KELAS X</t>
  </si>
  <si>
    <t>L</t>
  </si>
  <si>
    <t>P</t>
  </si>
  <si>
    <t>JUMLAH TOTAL SISWA</t>
  </si>
  <si>
    <t>KHUSUS SISWA KELAS X</t>
  </si>
  <si>
    <t>Mengulang</t>
  </si>
  <si>
    <t>PPDB tes khusus</t>
  </si>
  <si>
    <t>PPDB On Line</t>
  </si>
  <si>
    <t>PPDB GAKIN</t>
  </si>
  <si>
    <t>PPDB Off Line</t>
  </si>
  <si>
    <t>MATA PE.AJARAN</t>
  </si>
  <si>
    <t>KETERSEDIAAN JML GURU</t>
  </si>
  <si>
    <t>PNS</t>
  </si>
  <si>
    <t>GTY</t>
  </si>
  <si>
    <t>PENGAWAS SEKOLAH</t>
  </si>
  <si>
    <t>JUMLAH J T M  MAKS PER MING ( SI + 4 JTM + 2 PD )</t>
  </si>
  <si>
    <t xml:space="preserve">SEKOLAH                                       </t>
  </si>
  <si>
    <t xml:space="preserve">ALAMAT                                     </t>
  </si>
  <si>
    <t xml:space="preserve">NO TELP SEK/ HP. KEP. SEK </t>
  </si>
  <si>
    <t>: SMA NEGERI 6 SURAKARTA</t>
  </si>
  <si>
    <t>: Alamat Jln. Mr. Sartono No 30 Surakarta 57135 Telp/ Fax 0271-853209</t>
  </si>
  <si>
    <t>: 0271-853209 /  08121533917</t>
  </si>
  <si>
    <t>Endang Handayani,S.Pd.,M.Pd</t>
  </si>
  <si>
    <t>Keterampilan / Bahasa Mandarin</t>
  </si>
  <si>
    <t>1 PENSIUN BLN JANUARI</t>
  </si>
  <si>
    <t>1 PENSIUN BLN SEPTEMBER</t>
  </si>
  <si>
    <t>1 PENSIUN BLN OKTOBER</t>
  </si>
  <si>
    <t>1 PENSIUN 7 DESEMBER</t>
  </si>
  <si>
    <t>PD, SMK TP 2 ( 6 JTM )</t>
  </si>
  <si>
    <t>Unit Kerja</t>
  </si>
  <si>
    <t>Sertifikat Pendidik ( Mapel)</t>
  </si>
  <si>
    <t>SMA Negeri 6 Surakarta</t>
  </si>
  <si>
    <t>Jumlah JTM / Minggu</t>
  </si>
  <si>
    <t>PKn</t>
  </si>
  <si>
    <t>Bhs Indonesia</t>
  </si>
  <si>
    <t>Sejarah</t>
  </si>
  <si>
    <t>TIK</t>
  </si>
  <si>
    <t>Bhs . Inggris</t>
  </si>
  <si>
    <t>BK</t>
  </si>
  <si>
    <t>Bhs inggris</t>
  </si>
  <si>
    <t>Bhs. Jerman</t>
  </si>
  <si>
    <t>Bhs.Indonesia</t>
  </si>
  <si>
    <t>Bhs. Indonesia</t>
  </si>
  <si>
    <t>Bhs Inggris</t>
  </si>
  <si>
    <t>Bhs. Inggris</t>
  </si>
  <si>
    <t>Bhs Jawa</t>
  </si>
  <si>
    <t>TUGAS TAMBAHAN.</t>
  </si>
  <si>
    <t>Kepala Sekolah</t>
  </si>
  <si>
    <t>REKAPITULASI BEBAN KERJA 24 JTM/MINGGU</t>
  </si>
  <si>
    <t>SEMESTER 1 TAHUN 2012/2013</t>
  </si>
  <si>
    <t>Surakarta , 30 Agustus 2012</t>
  </si>
  <si>
    <t>Wks. Sarpra,PD( Bola Volli)</t>
  </si>
  <si>
    <t>Wks. Humas, PD(Bola Basket)</t>
  </si>
  <si>
    <t>Wks. Kur. PD(Olimp. Biologi )</t>
  </si>
  <si>
    <t>PD(Pramuka)</t>
  </si>
  <si>
    <t>PD(PKS), SMK TP 2 ( 6 JTM )</t>
  </si>
  <si>
    <t>PD(Olymp. Astronomi)</t>
  </si>
  <si>
    <t>PD(BTA Plus)</t>
  </si>
  <si>
    <t>PD(Olymp. TIK)</t>
  </si>
  <si>
    <t>PD(PBB)</t>
  </si>
  <si>
    <t>PD(Musik Keroncong)</t>
  </si>
  <si>
    <t>PD( Olyimp. Geografi)</t>
  </si>
  <si>
    <t>PD(Puan Suara)ad</t>
  </si>
  <si>
    <t>PD( Pidato Bhs. Inggris)</t>
  </si>
  <si>
    <t>PD(KIR)</t>
  </si>
  <si>
    <t>PD(Pecinta Alam)</t>
  </si>
  <si>
    <t>PD(PMR)</t>
  </si>
  <si>
    <t>PD(Olymp.Fisika)</t>
  </si>
  <si>
    <t>PD(Sepak Bola)</t>
  </si>
  <si>
    <t>Ket. Lab IPS,PD(Lomba Mapel Ekonomi)</t>
  </si>
  <si>
    <t>KELAS XI IPA</t>
  </si>
  <si>
    <t>KELAS XI IPS</t>
  </si>
  <si>
    <t>KELAS XI BHS</t>
  </si>
  <si>
    <t>JUMLAH SISWA KLAS XI</t>
  </si>
  <si>
    <t>KELAS XII IPA</t>
  </si>
  <si>
    <t>KELAS XII IPS</t>
  </si>
  <si>
    <t>KELAS XII BHS</t>
  </si>
  <si>
    <t>JUMLAH SISWA KLAS XII</t>
  </si>
  <si>
    <t>Surakarta ,  03 September 2012</t>
  </si>
  <si>
    <t>………………………………………………………</t>
  </si>
  <si>
    <t>NIP.</t>
  </si>
  <si>
    <t>JUMLAH J T M  MAKS PER MINGGU     ( SI + 4 JTM + 2 PD )</t>
  </si>
  <si>
    <t>19550621 197903 2 002</t>
  </si>
  <si>
    <t>19691012 200501 2 012</t>
  </si>
  <si>
    <t>MAPEL</t>
  </si>
  <si>
    <t>FISIKA</t>
  </si>
  <si>
    <t>MATEMATIKA</t>
  </si>
  <si>
    <t>KIMIA</t>
  </si>
  <si>
    <t>BIOLOGI</t>
  </si>
  <si>
    <t>BHS INDONESIA</t>
  </si>
  <si>
    <t>BHS. INGGRIS</t>
  </si>
  <si>
    <t>PENJASKES</t>
  </si>
  <si>
    <t>GEOFRAFI</t>
  </si>
  <si>
    <t>AKUNTANSI</t>
  </si>
  <si>
    <t>ANTROPOLOGI</t>
  </si>
  <si>
    <t>NAMA</t>
  </si>
  <si>
    <t>GOL</t>
  </si>
  <si>
    <t>5734741642300012</t>
  </si>
  <si>
    <t>7561746648300052</t>
  </si>
  <si>
    <t>5050744646200003</t>
  </si>
  <si>
    <t>III / c</t>
  </si>
  <si>
    <t>19650811 199512 1 002</t>
  </si>
  <si>
    <t>Kep. Lab IPS</t>
  </si>
  <si>
    <t>JML TOTAL TATAP MUKA</t>
  </si>
  <si>
    <t>Keterampilan  / Bahasa Asing Mandarin</t>
  </si>
  <si>
    <t>Dra. Harminingsih, M.Pd</t>
  </si>
  <si>
    <t>19671208 199412 2 003</t>
  </si>
  <si>
    <t xml:space="preserve">JML </t>
  </si>
  <si>
    <t>NIP. 19671208 199412 2 003</t>
  </si>
  <si>
    <t>19570520 198111 2 003</t>
  </si>
  <si>
    <t>8356744646200013</t>
  </si>
  <si>
    <t>1737758658200000</t>
  </si>
  <si>
    <t>19640508 199303 1 008</t>
  </si>
  <si>
    <t>9156744646300003</t>
  </si>
  <si>
    <t>8540745647300033</t>
  </si>
  <si>
    <t xml:space="preserve">Sejarah   / Sejarah Indonesia  </t>
  </si>
  <si>
    <t>TAHUN PELAJARAN 2013 / 2014</t>
  </si>
  <si>
    <t>JABATAN</t>
  </si>
  <si>
    <t>Pendidikan Agama</t>
  </si>
  <si>
    <t>Prakarya</t>
  </si>
  <si>
    <t>Ketua</t>
  </si>
  <si>
    <t>Wiratno</t>
  </si>
  <si>
    <t>KESISWAAN</t>
  </si>
  <si>
    <t>Kep. Lab IPA</t>
  </si>
  <si>
    <t>Kep. Lab BHS</t>
  </si>
  <si>
    <t>Pemenuhan Jam</t>
  </si>
  <si>
    <t>Wks.Kesiswaan</t>
  </si>
  <si>
    <t>JUMLAH J T M  PER MINGGU   ( PERMEN 69 / STANDAR ISI  )</t>
  </si>
  <si>
    <t xml:space="preserve">         Mapel Bhs Jerman dan Ketram. Jerman disandingkan</t>
  </si>
  <si>
    <t>Bahasa Inggris/Sas. Inggris</t>
  </si>
  <si>
    <t xml:space="preserve">Ekonomi </t>
  </si>
  <si>
    <t>TAHUN PELAJARAN 2013/2014</t>
  </si>
  <si>
    <t>Dra. Tri Silawati, M.Si</t>
  </si>
  <si>
    <t>Dr.Anwar Hamdani,SH,SE,MM,M.Hum</t>
  </si>
  <si>
    <t>Sekretaris</t>
  </si>
  <si>
    <t>Nara Sumber</t>
  </si>
  <si>
    <t>Komite</t>
  </si>
  <si>
    <t>Waka Sarpra</t>
  </si>
  <si>
    <t>Waka Humas</t>
  </si>
  <si>
    <t>Waka Kesiswaan</t>
  </si>
  <si>
    <t>Peningkatan SDM</t>
  </si>
  <si>
    <t>Penjaminan Mutu</t>
  </si>
  <si>
    <t>Staf Kurikulum</t>
  </si>
  <si>
    <t>Koor. Rumpun MIPA</t>
  </si>
  <si>
    <t>Koor. BP/BK</t>
  </si>
  <si>
    <t>Koor. Rumpun IPS dan Umum</t>
  </si>
  <si>
    <t>Koor. Rumpun Bahasa dan Seni</t>
  </si>
  <si>
    <t>Koor. Mulok dan Ketrampilan</t>
  </si>
  <si>
    <t>Koor. Mapel Prakarya</t>
  </si>
  <si>
    <t>PU Kurikulum</t>
  </si>
  <si>
    <t>PU Sarpra</t>
  </si>
  <si>
    <t>PU Humas</t>
  </si>
  <si>
    <t>PU Kesiswaan</t>
  </si>
  <si>
    <t>DAFTAR HADIR</t>
  </si>
  <si>
    <t>Tahap</t>
  </si>
  <si>
    <t>:………………………..…..</t>
  </si>
  <si>
    <t>TANDA TANGAN</t>
  </si>
  <si>
    <t>Mengetahui,</t>
  </si>
  <si>
    <t>Mujiyati, S.Pd., M.Si</t>
  </si>
  <si>
    <t>NIP. 19680817 199103 2 028</t>
  </si>
  <si>
    <t>Surakarta,                             2013</t>
  </si>
  <si>
    <t>TIM PENGEMBANG  SEKOLAH MENENGAH ATAS NEGERI 6 SURAKARTA</t>
  </si>
  <si>
    <t>Ir. Syamsul Bahri, SE</t>
  </si>
  <si>
    <t>TIM PENGEMBANG KURIKULUM SEKOLAH MENENGAH ATAS NEGERI 6 SURAKARTA</t>
  </si>
  <si>
    <t>Konsumsi</t>
  </si>
  <si>
    <t>Anggaran</t>
  </si>
  <si>
    <t>Total</t>
  </si>
  <si>
    <t xml:space="preserve">DAFTAR PENERIMAAN HONORARIUM PENYUSUNAN DOKUMEN 1 DAN DOKUMEN 2 </t>
  </si>
  <si>
    <t>KTSP DAN KURIKULUM 2013</t>
  </si>
  <si>
    <t>PPH</t>
  </si>
  <si>
    <t>TERIMA</t>
  </si>
  <si>
    <t>Bendahara</t>
  </si>
  <si>
    <t>NIP. 19830228 200604 2 007</t>
  </si>
  <si>
    <t>Jumlah</t>
  </si>
  <si>
    <t>Surakarta,       Oktober  2013</t>
  </si>
  <si>
    <t>Surakarta,        Oktober  2013</t>
  </si>
  <si>
    <t>LAPORAN KEUANGAN KTSP DAN RKJM</t>
  </si>
  <si>
    <t>KTSP</t>
  </si>
  <si>
    <t>DAFTAR PENERIMAAN HONORARIUM PENYUSUNAN RKJM DAN RKAS</t>
  </si>
  <si>
    <t>RKJM</t>
  </si>
  <si>
    <t>Rencana Pengeluaran SPJ</t>
  </si>
  <si>
    <t>Kegiatan 1</t>
  </si>
  <si>
    <t>Kegiatan 2</t>
  </si>
  <si>
    <t>Kegiatan 3</t>
  </si>
  <si>
    <t>Kegiatan 4</t>
  </si>
  <si>
    <t>Kegiatan 5</t>
  </si>
  <si>
    <t>Honor</t>
  </si>
  <si>
    <t>Tim Pengembang Kurikulum</t>
  </si>
  <si>
    <t>Tim Pengembang Sekolah</t>
  </si>
  <si>
    <t>Fotokopi penggandaan dan jilid</t>
  </si>
  <si>
    <t>Pengesahan</t>
  </si>
  <si>
    <t>Pengesahan Mengantar dan Mengambil</t>
  </si>
  <si>
    <t>Total Pengeluaran SPJ</t>
  </si>
  <si>
    <t>Saving</t>
  </si>
  <si>
    <t xml:space="preserve">Fotokopi </t>
  </si>
  <si>
    <t>Riil( 24 x 18.000 = 360000</t>
  </si>
  <si>
    <t>Jumlah saving</t>
  </si>
  <si>
    <t>Jumlah saving bersih</t>
  </si>
  <si>
    <t>Peningkatan Penilaian</t>
  </si>
  <si>
    <t>Flash</t>
  </si>
  <si>
    <t>CD</t>
  </si>
  <si>
    <t>Jumlah pengeluaran</t>
  </si>
  <si>
    <t>LAPORAN PENINGKATAN PENILAIAN ( PEMBELIAN FLASH )</t>
  </si>
  <si>
    <t>TOTAL ANGGARAN</t>
  </si>
  <si>
    <t>P  K  N           /  Prakarya</t>
  </si>
  <si>
    <t>Sejarah   / Sejarah Indonesia  /Sejarah Budaya</t>
  </si>
  <si>
    <t>Bahasa Inggris / Sas Inggris</t>
  </si>
  <si>
    <t>GURU MAPEL</t>
  </si>
  <si>
    <t>Sekolah</t>
  </si>
  <si>
    <t>: SMA Negeri 6 Surakarta</t>
  </si>
  <si>
    <t>DAFTAR USULAN PESERTA DIKLAT KURIKULUM 2013</t>
  </si>
  <si>
    <t xml:space="preserve">P  K  N          </t>
  </si>
  <si>
    <t>Surakarta ,  27 Januari 2014</t>
  </si>
  <si>
    <t>Antropologi</t>
  </si>
  <si>
    <t xml:space="preserve">Bhs Jerman </t>
  </si>
  <si>
    <t xml:space="preserve">DATA GURU DAN PEMBAGIAN TUGAS MENGAJAR </t>
  </si>
  <si>
    <t>Nama Sekolah</t>
  </si>
  <si>
    <t>NPSN</t>
  </si>
  <si>
    <t>Alamat Sekolah</t>
  </si>
  <si>
    <t>Alamat web Sekolah</t>
  </si>
  <si>
    <t>: Jl. Mr. Sartono No 30 Surakarta</t>
  </si>
  <si>
    <t>Nomor</t>
  </si>
  <si>
    <t>Urut</t>
  </si>
  <si>
    <t>Nama ( Lengkap dg gelar )</t>
  </si>
  <si>
    <t>Mata Pelajaran yang diampu</t>
  </si>
  <si>
    <t>Tingkat</t>
  </si>
  <si>
    <t>Pendidikan  Agama Islam</t>
  </si>
  <si>
    <t>Pendidikan  Agama Kristen</t>
  </si>
  <si>
    <t>Pendidikan  Agama Katholik</t>
  </si>
  <si>
    <t xml:space="preserve">P  K  N           </t>
  </si>
  <si>
    <t>Jumlah jam mengajar</t>
  </si>
  <si>
    <t>Keterangan</t>
  </si>
  <si>
    <t>P  K  N  /  Prakarya</t>
  </si>
  <si>
    <t>Surakarta, 7 Pebruari 2014</t>
  </si>
  <si>
    <t>Kepala Sekolah,</t>
  </si>
  <si>
    <t>NIP 19671208 199412 2 003</t>
  </si>
  <si>
    <t>: www.infosman6surakarta.sch.id</t>
  </si>
  <si>
    <t>a. Islam</t>
  </si>
  <si>
    <t>b. Kristen</t>
  </si>
  <si>
    <t>c. Katolik</t>
  </si>
  <si>
    <t>PPKn</t>
  </si>
  <si>
    <t>Sejarah Indonesia</t>
  </si>
  <si>
    <t>Kelompok B</t>
  </si>
  <si>
    <t>Seni Budaya(Muatan Lokal)</t>
  </si>
  <si>
    <t>a. Seni lukis</t>
  </si>
  <si>
    <t xml:space="preserve"> b. Bahasa jawa</t>
  </si>
  <si>
    <t>Penjas/Orkes</t>
  </si>
  <si>
    <t>Kelompok  C</t>
  </si>
  <si>
    <t>Peminatan</t>
  </si>
  <si>
    <t>Sosiologi dan Antropologi</t>
  </si>
  <si>
    <t>Bhs dan Sastra Indonesia</t>
  </si>
  <si>
    <t>Bhs dan Sastra Inggris</t>
  </si>
  <si>
    <t>Bhsdan Sast. Asing (jerman)</t>
  </si>
  <si>
    <t>Sej.Bdy/Antropologi</t>
  </si>
  <si>
    <t>Pendalaman  lintas minat</t>
  </si>
  <si>
    <t>Pendidikan Jasman ,ORdan Kesehatan</t>
  </si>
  <si>
    <t>:  20327971</t>
  </si>
  <si>
    <t>2014/2015</t>
  </si>
  <si>
    <t>2015/2016</t>
  </si>
  <si>
    <t>2016/2017</t>
  </si>
  <si>
    <t>2017/2018</t>
  </si>
  <si>
    <t>2018/2019</t>
  </si>
  <si>
    <t xml:space="preserve"> BP / BK</t>
  </si>
  <si>
    <t>No</t>
  </si>
  <si>
    <t>Mata Pelajaran</t>
  </si>
  <si>
    <t>MIA</t>
  </si>
  <si>
    <t>IIS</t>
  </si>
  <si>
    <t>IBB</t>
  </si>
  <si>
    <t>X MIA</t>
  </si>
  <si>
    <t>X IIS</t>
  </si>
  <si>
    <t>X IBB</t>
  </si>
  <si>
    <t>XI MIA</t>
  </si>
  <si>
    <t>XI IIS</t>
  </si>
  <si>
    <t>XI IBB</t>
  </si>
  <si>
    <t>Nina Teja Suryani,S.Pd</t>
  </si>
  <si>
    <t>TAHUN PELAJARAN 2014 / 2015</t>
  </si>
  <si>
    <t>Agus Saputro,S.Pd</t>
  </si>
  <si>
    <t>Sejarah   / Sejarah Indonesia  /Antropologi</t>
  </si>
  <si>
    <t>KELAS</t>
  </si>
  <si>
    <t>XII IPA</t>
  </si>
  <si>
    <t>XIIBHS</t>
  </si>
  <si>
    <t>Tutut S, S.Pd</t>
  </si>
  <si>
    <t>MIA/IPA</t>
  </si>
  <si>
    <t>19680422 200801 1 008</t>
  </si>
  <si>
    <t>Wks.Kurikulum</t>
  </si>
  <si>
    <t>NUPTK/PTK ID</t>
  </si>
  <si>
    <t>SEKOLAH/TEMPAT TUGAS</t>
  </si>
  <si>
    <t>KECAMATAN</t>
  </si>
  <si>
    <t>KABUPATEN/KOTA</t>
  </si>
  <si>
    <t>MAPEL/KELAS</t>
  </si>
  <si>
    <t>STATUS</t>
  </si>
  <si>
    <t>PNS/NON PNS/GTY/GTT/WB</t>
  </si>
  <si>
    <t>Banjarsari</t>
  </si>
  <si>
    <t>Surakarta</t>
  </si>
  <si>
    <t xml:space="preserve">SMA Negeri 6 </t>
  </si>
  <si>
    <t>X dan XI</t>
  </si>
  <si>
    <t>Sosiologi, Antro</t>
  </si>
  <si>
    <t>DAFTAR GURU KELAS X DAN XI SMA YANG BELUM MENGIKUTI PELATIHAN KURIKULUM 2013</t>
  </si>
  <si>
    <t>MAPEL : B.INDONESIA, B.INGGRIS, MATEMATIKA, FISIKA, BIOLOGI, KIMIA, EKONOMI, SOSIOLOGI, ANTROPOLOGI, GEOGRAFI, SEJARAH, PPKn, PJOK, SENI BUDAYA, PRAKARYA, BK</t>
  </si>
  <si>
    <t>Surakarta ,   27 Juni 2014</t>
  </si>
  <si>
    <t>Endang Sri Handayani, M.Pd</t>
  </si>
  <si>
    <t>57547466492000</t>
  </si>
  <si>
    <t>IBB / BHS</t>
  </si>
  <si>
    <t>MIA / IPA</t>
  </si>
  <si>
    <t>IIS / IPS</t>
  </si>
  <si>
    <t>197407092008012004</t>
  </si>
  <si>
    <t>4239752653300033</t>
  </si>
  <si>
    <t>Lina Maharani,S.P</t>
  </si>
  <si>
    <t>XII IPA1,2,3,4,XII IPS1,2</t>
  </si>
  <si>
    <t>XI MIA 1,2,3,4, XI IIS4</t>
  </si>
  <si>
    <t>XII IPS3,4,XII BHS 1,2, XIIS4,IBB</t>
  </si>
  <si>
    <t>XMIA 1,2,3,4 X IIS1,2</t>
  </si>
  <si>
    <t>Riil</t>
  </si>
  <si>
    <t>SEMESTER  GENAP / 2</t>
  </si>
  <si>
    <t>Sejarah   / Sejarah Indonesia  / Antropologi</t>
  </si>
  <si>
    <t>SMA NEGERI 6  SURAKARTA</t>
  </si>
  <si>
    <t>Penjasorkes</t>
  </si>
  <si>
    <t>DAFTAR NAMA GURU PENGAMPU WAJIB NON AGAMA KELAS X DAN XI</t>
  </si>
  <si>
    <t>NAM</t>
  </si>
  <si>
    <t>Nomor Handphone</t>
  </si>
  <si>
    <t>081904700997</t>
  </si>
  <si>
    <t>087836282111</t>
  </si>
  <si>
    <t>081567764058</t>
  </si>
  <si>
    <t>081329189006</t>
  </si>
  <si>
    <t>081329430022</t>
  </si>
  <si>
    <t>08562839084</t>
  </si>
  <si>
    <t>081393196931</t>
  </si>
  <si>
    <t>081329534244</t>
  </si>
  <si>
    <t>085229295692</t>
  </si>
  <si>
    <t>085647161651</t>
  </si>
  <si>
    <t>Ket</t>
  </si>
  <si>
    <t>Surakarta ,      6 Oktober 2014</t>
  </si>
  <si>
    <t>kepala lab</t>
  </si>
  <si>
    <t>D. BP / BK / BK IT</t>
  </si>
  <si>
    <t>Pemenuhan Jam di SMA 4</t>
  </si>
  <si>
    <t>Pemenuhan di SMA 1</t>
  </si>
  <si>
    <t>Surakarta ,    31 Desember 2014</t>
  </si>
  <si>
    <t>Ayu Amarul, S.PdI</t>
  </si>
  <si>
    <t>Sarifudin, S.PdI</t>
  </si>
  <si>
    <t>Pembina Pramuka</t>
  </si>
  <si>
    <t>Danang Prawoto,S.Sn</t>
  </si>
  <si>
    <t>XI IIS 1,2,3,XI IBB 1,2 DAN X IIS 3</t>
  </si>
  <si>
    <t>Shofwan Ridho, S.Pd</t>
  </si>
  <si>
    <t>19800729 200801 1 003</t>
  </si>
  <si>
    <t>3061758659200003</t>
  </si>
  <si>
    <t>Pemenuhan jam</t>
  </si>
  <si>
    <t>Pemenuhan di SMA 5</t>
  </si>
  <si>
    <t>198101192014062002</t>
  </si>
  <si>
    <t>196212302014062001</t>
  </si>
  <si>
    <t>196604212007012012</t>
  </si>
  <si>
    <t>7753744644300002</t>
  </si>
  <si>
    <t>Cuti melahirkan</t>
  </si>
  <si>
    <t>Dra. Sri Lestari,M.Pd</t>
  </si>
  <si>
    <t>Kep.perpus.dan Pemenuhan di SMK MUH.1 Gondangrejo</t>
  </si>
  <si>
    <t>I</t>
  </si>
  <si>
    <t>II</t>
  </si>
  <si>
    <t>III</t>
  </si>
  <si>
    <t>IIII</t>
  </si>
  <si>
    <t>IIIII</t>
  </si>
  <si>
    <t>IIIIII</t>
  </si>
  <si>
    <t>IIIIIII</t>
  </si>
  <si>
    <t>IIIIIIII</t>
  </si>
  <si>
    <t>IIIIIIIII</t>
  </si>
  <si>
    <t>IIIIIIIIII</t>
  </si>
  <si>
    <t>IIIIIIIIIII</t>
  </si>
  <si>
    <t>IIIIIIIIIIII</t>
  </si>
  <si>
    <t>IIIIIIIIIIIIII</t>
  </si>
  <si>
    <t>IIIIIIIIIIIIIII</t>
  </si>
  <si>
    <t>IIIIIIIIIIIIIIIIII</t>
  </si>
  <si>
    <t>IIIIIIIIIIIIIIIIIIIII</t>
  </si>
  <si>
    <t>IIIIIIIIIIIIIIIIIIIIIIIIIII</t>
  </si>
  <si>
    <t>IIIIIIIIIIIIIIIIIIIIIIIIIIIIII</t>
  </si>
  <si>
    <t>HUMAS</t>
  </si>
  <si>
    <t>IIIIIIIIIIIIIIIIIIIIIIIIIIIIIIIIIII</t>
  </si>
  <si>
    <t>Nama</t>
  </si>
  <si>
    <t>REKAP HASIL PEMILIHAN WAKIL WAKIL KEPALA SEKOLAH</t>
  </si>
  <si>
    <t>Surakarta, 19 Mei 2015</t>
  </si>
  <si>
    <t>Mujiyati,S.Pd.,M.Si</t>
  </si>
  <si>
    <t>MIPA</t>
  </si>
  <si>
    <t xml:space="preserve"> BHS</t>
  </si>
  <si>
    <t>X MIPA</t>
  </si>
  <si>
    <t>X BHS</t>
  </si>
  <si>
    <t>XI MIPA</t>
  </si>
  <si>
    <t>XII  MIPA</t>
  </si>
  <si>
    <t>Sejarah / Sejarah Indonesia</t>
  </si>
  <si>
    <t>Wks. Kesiswaan</t>
  </si>
  <si>
    <t>Bhs dan sastra  Asing (Mandarin)</t>
  </si>
  <si>
    <t>Bhs dan sastra  Asing (Jerman)</t>
  </si>
  <si>
    <t>Etti Nur Haryani,S.Pd</t>
  </si>
  <si>
    <t>19741221 200801 2 004</t>
  </si>
  <si>
    <t>7553752654300053</t>
  </si>
  <si>
    <t>Wks Humas</t>
  </si>
  <si>
    <t>XII IPA1,2,3,4,XII IPS1,2,3,4, XIIBHS 1,2</t>
  </si>
  <si>
    <t xml:space="preserve">X MIPA 1,2,3,4, X IPS 1,2,3,4 , X BHS </t>
  </si>
  <si>
    <t>D. BP / BK/IT</t>
  </si>
  <si>
    <t>Dra. Naniek Setyani</t>
  </si>
  <si>
    <t>Dwi Fista Setyo putri,S.Pd.,M.Pd</t>
  </si>
  <si>
    <t>Ina Widati,S.Pd</t>
  </si>
  <si>
    <t>Dra. Rochana Dwiningsih</t>
  </si>
  <si>
    <t>Agung Wijayanto,S.Pd.,M.Pd</t>
  </si>
  <si>
    <t>19710713 199802 1 002</t>
  </si>
  <si>
    <t>IV/b</t>
  </si>
  <si>
    <t>Arintan Sulistyo Dewi , SPd</t>
  </si>
  <si>
    <t>Agung Wijayanto,S.Pd, M.Pd</t>
  </si>
  <si>
    <t>NIP. 19710713 199802 1 002</t>
  </si>
  <si>
    <t>5237761662300063</t>
  </si>
  <si>
    <t>8663742643300002</t>
  </si>
  <si>
    <t>2045749650200003</t>
  </si>
  <si>
    <t>19830905 201001 2 021</t>
  </si>
  <si>
    <t>19640331 200701 2 004</t>
  </si>
  <si>
    <t>III/ c</t>
  </si>
  <si>
    <t>Jumlah Peserta Didik</t>
  </si>
  <si>
    <t>JUMLAH J T M  MAKS PER MING          ( SI + 2 JTM + 2 PD )</t>
  </si>
  <si>
    <t>Kepala Laboratorium</t>
  </si>
  <si>
    <t>Edy Eko Sunarno,SE</t>
  </si>
  <si>
    <t>7043756658200053</t>
  </si>
  <si>
    <t>Surakarta ,   31 Desember 2015</t>
  </si>
  <si>
    <t>Pendidikan   Agama Islam</t>
  </si>
  <si>
    <t>Pendidikan   Agama Kristen</t>
  </si>
  <si>
    <t>Matematika wajib</t>
  </si>
  <si>
    <t>Sastra. Inggris</t>
  </si>
  <si>
    <t>Sastra Indonesia</t>
  </si>
  <si>
    <t>120'</t>
  </si>
  <si>
    <t>Waktu</t>
  </si>
  <si>
    <t>PG</t>
  </si>
  <si>
    <t>Uraian</t>
  </si>
  <si>
    <t>( menit )</t>
  </si>
  <si>
    <t>Jumlah soal</t>
  </si>
  <si>
    <t>Kimia/Geografi/ Sastra( Bahasa dan Sastra Indonesia</t>
  </si>
  <si>
    <t>Biologi/Sosiologi/Antropologi</t>
  </si>
  <si>
    <t>Fisika/Ekonomi/Bhs Jerman</t>
  </si>
  <si>
    <t>Senin, 04 April 2016</t>
  </si>
  <si>
    <t>07.30-09.30</t>
  </si>
  <si>
    <t>10.30-12.30</t>
  </si>
  <si>
    <t>14.00-16.00</t>
  </si>
  <si>
    <t>Selasa, 05 April 2016</t>
  </si>
  <si>
    <t>Rabu, 06 April 2016</t>
  </si>
  <si>
    <t>Kamis, 07 April 2016</t>
  </si>
  <si>
    <t>Senin, 11 April 2016</t>
  </si>
  <si>
    <t>Selasa, 12 April 2016</t>
  </si>
  <si>
    <t>Sesi - 3</t>
  </si>
  <si>
    <t>Sesi - 2</t>
  </si>
  <si>
    <t>Sesi - 1</t>
  </si>
  <si>
    <t>Hari &amp; Tanggal</t>
  </si>
  <si>
    <t>Jam</t>
  </si>
  <si>
    <t>Sesi</t>
  </si>
  <si>
    <t>Senin, 18 April 2016</t>
  </si>
  <si>
    <t>Selasa, 19 April 2016</t>
  </si>
  <si>
    <t>Rabu, 20 April 2016</t>
  </si>
  <si>
    <t>Dian Ayu , S.Pd</t>
  </si>
  <si>
    <t>XI   IPS</t>
  </si>
  <si>
    <t>X    IPS</t>
  </si>
  <si>
    <t>Wks Sarana Prasarana</t>
  </si>
  <si>
    <t>XII   BHS</t>
  </si>
  <si>
    <t>XI   IIS</t>
  </si>
  <si>
    <t>SEMESTER  GASAL</t>
  </si>
  <si>
    <t>Wakasek Kurikulum</t>
  </si>
  <si>
    <t>DAPODIK</t>
  </si>
  <si>
    <t>Pendidikan Agama Katholik</t>
  </si>
  <si>
    <t>BK IT / TIK</t>
  </si>
  <si>
    <t>Pendidikan Agama Islam</t>
  </si>
  <si>
    <t>Penjas Orkes</t>
  </si>
  <si>
    <t>Drs. H. Kasim</t>
  </si>
  <si>
    <t>Drs. H. Kismanto, M.Pd.</t>
  </si>
  <si>
    <t>Hj. Mujiati, S.Pd M.Si</t>
  </si>
  <si>
    <t>Sinung Sri Mulyaningsih, S.Pd</t>
  </si>
  <si>
    <t>IPS Sejarah</t>
  </si>
  <si>
    <t>Drs. Muhammad Rosyid A S</t>
  </si>
  <si>
    <t>Rohmi Malikah, S.Pd.</t>
  </si>
  <si>
    <t>Suryandari, S.Pd.</t>
  </si>
  <si>
    <t>Dra. Sri Lestari, M.Pd.</t>
  </si>
  <si>
    <t>Dwi Fista Setyo Putri, S.Pd.,M.Pd.</t>
  </si>
  <si>
    <t>Agus Saputro, S.Pd.</t>
  </si>
  <si>
    <t>Dian Ayu Natalia, S.Pd.</t>
  </si>
  <si>
    <t>Ina Widati, S.Pd.</t>
  </si>
  <si>
    <t>Edy Eko Sunarno, SE</t>
  </si>
  <si>
    <t>XII  BHS</t>
  </si>
  <si>
    <t>XI IPS-2</t>
  </si>
  <si>
    <t>XI IPS-3</t>
  </si>
  <si>
    <t>X IPS-2</t>
  </si>
  <si>
    <t>X IPS-3</t>
  </si>
  <si>
    <t>X IPS-1</t>
  </si>
  <si>
    <t>X IPS-4</t>
  </si>
  <si>
    <t>XI IPS-1</t>
  </si>
  <si>
    <t>XI IPS-4</t>
  </si>
  <si>
    <t>X IPS-5</t>
  </si>
  <si>
    <t>SEMESTER : GASAL</t>
  </si>
  <si>
    <t>MAPEL YANG DIAMPU</t>
  </si>
  <si>
    <t>TAHUN PELAJARAN 2017 / 2018</t>
  </si>
  <si>
    <t>BK Kelas XII</t>
  </si>
  <si>
    <t xml:space="preserve">Sosiologi </t>
  </si>
  <si>
    <t>Sapti Anayogyani, S.Pd, M.Pd</t>
  </si>
  <si>
    <t>Bhs. Inggis</t>
  </si>
  <si>
    <t>19701114 200801 2 006</t>
  </si>
  <si>
    <t>19771021 2001001 2 012</t>
  </si>
  <si>
    <t>S-2</t>
  </si>
  <si>
    <t>III/c</t>
  </si>
  <si>
    <t>4446748651300043</t>
  </si>
  <si>
    <t>Dra. Eny Wiji Lestari, M.Hum</t>
  </si>
  <si>
    <t>IV / d</t>
  </si>
  <si>
    <t>Hindarso, S.Pd, M.Pd</t>
  </si>
  <si>
    <t>Yulia Puji Rahayu, S.Pd</t>
  </si>
  <si>
    <t>19850727 201104 2 001</t>
  </si>
  <si>
    <t>S-1</t>
  </si>
  <si>
    <t>0059763664300053</t>
  </si>
  <si>
    <t>1562744644300003</t>
  </si>
  <si>
    <t>Atik  Astrini, S.Pd</t>
  </si>
  <si>
    <t>Sri Maryanti, S.Ag.</t>
  </si>
  <si>
    <t>Danang Prawoto</t>
  </si>
  <si>
    <t>Wahyu Suryo Widiyantoro, S.Pd.</t>
  </si>
  <si>
    <t>Nur Setiyoningsih, S.Pd.</t>
  </si>
  <si>
    <t>Dra. Endang Handayani, M.Pd.</t>
  </si>
  <si>
    <t>Nida Kusuma K, S.Pd.</t>
  </si>
  <si>
    <t>Meinita Nur W, A.Md.</t>
  </si>
  <si>
    <t>Aries Marwanti, S.Pd.</t>
  </si>
  <si>
    <t>Drs. Sutarno</t>
  </si>
  <si>
    <t>Drs. Iskak</t>
  </si>
  <si>
    <t>Muh. Rizalul Fkri, S.Pd</t>
  </si>
  <si>
    <t>Desra Putri Devi, S.Pd</t>
  </si>
  <si>
    <t>Mandarin</t>
  </si>
  <si>
    <t>Arintan Sulistyo Dewi, SPd</t>
  </si>
  <si>
    <t>Indraswariyanti Hernowo Siwi, S.Psi</t>
  </si>
  <si>
    <t>Luluk  Atin, S.Pd.,M. Si.</t>
  </si>
  <si>
    <t>TAHUN PELAJARAN 2019 / 2020</t>
  </si>
  <si>
    <t>SEMESTER : GENAP</t>
  </si>
  <si>
    <t>0552757658130102</t>
  </si>
  <si>
    <t>6833742643200002</t>
  </si>
  <si>
    <t>8355755657300053</t>
  </si>
  <si>
    <t>Atien Andriani, S.Pd.</t>
  </si>
  <si>
    <t>8462750651300022</t>
  </si>
  <si>
    <t>19720130 200604 2 008</t>
  </si>
  <si>
    <t>19790220 200804 2 002</t>
  </si>
  <si>
    <t>19640501 199003 1 015</t>
  </si>
  <si>
    <t>Kepala Staf TU SMA N-6</t>
  </si>
  <si>
    <t>Sri Siswanti</t>
  </si>
  <si>
    <t>Staf Karyawan SMA Negeri 6</t>
  </si>
  <si>
    <t>Mugi Rahayu</t>
  </si>
  <si>
    <t>Kusuma Wijayanti, A.Md</t>
  </si>
  <si>
    <t>Wahyuning</t>
  </si>
  <si>
    <t>Sugeng</t>
  </si>
  <si>
    <t>Sugiyarto</t>
  </si>
  <si>
    <t>Suwarto</t>
  </si>
  <si>
    <t>Erwan Nugroho</t>
  </si>
  <si>
    <t>Sri Wiyono</t>
  </si>
  <si>
    <t>Ari Setyowati, SE</t>
  </si>
  <si>
    <t>Riani Monalisa, SS</t>
  </si>
  <si>
    <t>Suratman</t>
  </si>
  <si>
    <t>Kristiawan Adi P.,S.Pt</t>
  </si>
  <si>
    <t>Ana Hariani Salim, S.Si</t>
  </si>
  <si>
    <t>Riswawan</t>
  </si>
  <si>
    <t>Komaru</t>
  </si>
  <si>
    <t>Sulis</t>
  </si>
  <si>
    <t>DAFTAR HADIR PESERTA DIDIK SMA NEGERI 6 SURAKARTA</t>
  </si>
  <si>
    <t>TAHUN PELAJARAN 2019/2020</t>
  </si>
  <si>
    <t xml:space="preserve">KELAS :  </t>
  </si>
  <si>
    <t>X MIPA-1</t>
  </si>
  <si>
    <t>Wali Kelas :</t>
  </si>
  <si>
    <t>No. Induk</t>
  </si>
  <si>
    <t>Nama siswa</t>
  </si>
  <si>
    <t>L/P</t>
  </si>
  <si>
    <t>AGAMA</t>
  </si>
  <si>
    <t>TGL/BULAN : ……………………..……………………</t>
  </si>
  <si>
    <t>ABDUL AZIZ NASHIRUDIN</t>
  </si>
  <si>
    <t>ISLAM</t>
  </si>
  <si>
    <t>ADE ROSYADA RAHMAWATI</t>
  </si>
  <si>
    <t>AINA HAQ NORMANSYAH</t>
  </si>
  <si>
    <t>ALFIOLA DEA NIDARIYA</t>
  </si>
  <si>
    <t>ANDREAS DAVID CHRISTIAN</t>
  </si>
  <si>
    <t>KATOLIK</t>
  </si>
  <si>
    <t>ARIELLA YOHARIN PANJAITAN</t>
  </si>
  <si>
    <t>ASHR PUTRI DITA AL ARAAF</t>
  </si>
  <si>
    <t>AULA BETA PERMATA</t>
  </si>
  <si>
    <t>AYSA RISMA WINDARI</t>
  </si>
  <si>
    <t>CHELSY CHARISMA ADITA PUTRI</t>
  </si>
  <si>
    <t>DIVA FARIHA ASWARINA</t>
  </si>
  <si>
    <t>FADHIL ACHMAD ZAKY</t>
  </si>
  <si>
    <t>FAHREZA ARTHA RAYA</t>
  </si>
  <si>
    <t>FANDA NOFINDA SOFFIN</t>
  </si>
  <si>
    <t>FANISA HALYA PUTRI</t>
  </si>
  <si>
    <t>FARRAS ALYA NUR MAJIDAH</t>
  </si>
  <si>
    <t>GESTI PUTRI WAHYUDI</t>
  </si>
  <si>
    <t>INAF ARDELYA SAHDA</t>
  </si>
  <si>
    <t>IS ABELLIA ANANDA</t>
  </si>
  <si>
    <t>JOANNE KAYLA REFIN</t>
  </si>
  <si>
    <t>LATIFAH SYAHROTUL KARIMAH</t>
  </si>
  <si>
    <t>LILY AULIA FEBRIYANTI YASIN</t>
  </si>
  <si>
    <t>LINTANG AYUNENGGAR WULANDARI</t>
  </si>
  <si>
    <t>MAULANA WIRAWAN</t>
  </si>
  <si>
    <t>MAURA LINGGA PRAMESTHI</t>
  </si>
  <si>
    <t>MUFIDA WENING SUPARDI</t>
  </si>
  <si>
    <t xml:space="preserve">QUENEESSA CAHYA ALBETRA </t>
  </si>
  <si>
    <t>RIZKI IKHSAN RAMADHAN</t>
  </si>
  <si>
    <t>RIZKY ALFIRDAUSI</t>
  </si>
  <si>
    <t xml:space="preserve">ROSA MYSTICA KARTIKA PUTRI WARDANI </t>
  </si>
  <si>
    <t>SAFA THALITA FARAH SAPUTRA</t>
  </si>
  <si>
    <t>SAFIRA ISNAINI</t>
  </si>
  <si>
    <t>SONIA SUBHITA</t>
  </si>
  <si>
    <t>KRISTEN</t>
  </si>
  <si>
    <t>SYIFFA ALFIAH HIDAYAH</t>
  </si>
  <si>
    <t>VANIA YUMNA ARDITA</t>
  </si>
  <si>
    <t>YULIA ANGGITA KHOIRUNNISSA</t>
  </si>
  <si>
    <t>Jumlah Laki-laki</t>
  </si>
  <si>
    <t>Jumlah Perempuan</t>
  </si>
  <si>
    <t>JUMLAH HADIR</t>
  </si>
  <si>
    <t>JUMLAH TIDAK HADIR</t>
  </si>
  <si>
    <t>TIDAK HADIR KARENA</t>
  </si>
  <si>
    <t>SAKIT</t>
  </si>
  <si>
    <t>IJIN</t>
  </si>
  <si>
    <t>TANPA KETERANGAN</t>
  </si>
  <si>
    <t>PARAF</t>
  </si>
  <si>
    <t>X MIPA-2</t>
  </si>
  <si>
    <t>ABEDNEGO DIMAS ADITYAWAN SUSANTO</t>
  </si>
  <si>
    <t>ADELIRA SUKMA</t>
  </si>
  <si>
    <t>AGATHA FEBRIANA</t>
  </si>
  <si>
    <t>AISYAH DYAH PRAMESTHI SEKAR PAMBAYUN</t>
  </si>
  <si>
    <t>ALYA NUGRAHENI</t>
  </si>
  <si>
    <t>AQILA PUTRI RAHMADI</t>
  </si>
  <si>
    <t>ASHFA HANIF FALIHATI</t>
  </si>
  <si>
    <t>AULYA SALSABILA KHAIRUNNISA</t>
  </si>
  <si>
    <t>AZZAHRA NARA SABDARIFFAE</t>
  </si>
  <si>
    <t>BAGUS OKI WIJAYA NUGROHO</t>
  </si>
  <si>
    <t>BAIQI ALFAROH</t>
  </si>
  <si>
    <t>BRIAN WAHYU NARAWANGSA</t>
  </si>
  <si>
    <t>EDRIC FARREL SAPUTRA</t>
  </si>
  <si>
    <t>ERMA YUNITA</t>
  </si>
  <si>
    <t>ERWINA SANGIDHATUL MUFIDAH</t>
  </si>
  <si>
    <t>EVAN JONEA MAHANDIKA</t>
  </si>
  <si>
    <t>GAVRIL NADHIL ALBANI</t>
  </si>
  <si>
    <t>IMANUEL ADI WICAKSONO</t>
  </si>
  <si>
    <t>KANAYA HAPPY TABITHA</t>
  </si>
  <si>
    <t>KARIN NADIA KURNIAWAN</t>
  </si>
  <si>
    <t>KEISHA MAHARANI NUGRAHA</t>
  </si>
  <si>
    <t>MICHELLE AUDRIANY KURNIAWAN</t>
  </si>
  <si>
    <t>MUHAMMAD RAIHAN NAUFALA AL MUNAWAR</t>
  </si>
  <si>
    <t>MUHAMMAD RIZKY BACHTIAR</t>
  </si>
  <si>
    <t>NAJWA SABILLA RAHMALYA</t>
  </si>
  <si>
    <t>NINDITHA FLORENCIA IRENA</t>
  </si>
  <si>
    <t>PRISKA ANIS NURMALA</t>
  </si>
  <si>
    <t>RINDU AVIA MARANATA</t>
  </si>
  <si>
    <t>ROTUA WIDYA SARI SIDAURUK</t>
  </si>
  <si>
    <t>STEFANIE ERLITA SULISTYAWATI</t>
  </si>
  <si>
    <t>TENNO YOUNG DALANA</t>
  </si>
  <si>
    <t>THERESIA PARAMITA ISALIANI</t>
  </si>
  <si>
    <t>VINCENT BERNARDI KURNIAWAN</t>
  </si>
  <si>
    <t>YERIKHO YAFET CHRISTIAN</t>
  </si>
  <si>
    <t>YUSUF FADILLAH HARMANSYAH</t>
  </si>
  <si>
    <t>.</t>
  </si>
  <si>
    <t>X MIPA-3</t>
  </si>
  <si>
    <t>ACHMAD ICHWANI</t>
  </si>
  <si>
    <t>ADELIA HASNA NOOR FATHINA</t>
  </si>
  <si>
    <t>ANDINA TITI SULANJARI</t>
  </si>
  <si>
    <t>APRILIA NUR HAPSARI</t>
  </si>
  <si>
    <t>BONIFASIUS DEWANOTO WASKITO</t>
  </si>
  <si>
    <t>DAFFA ARKAN PRANAJAYA</t>
  </si>
  <si>
    <t>DAFFINA RAMADHANI PUTRI ARIBOWO</t>
  </si>
  <si>
    <t>DAVID NUR BAKTI</t>
  </si>
  <si>
    <t>DIAN WIDOWATI</t>
  </si>
  <si>
    <t>DINI FEBRIYANTI</t>
  </si>
  <si>
    <t>FARID ARIFA PURNAYUDHA</t>
  </si>
  <si>
    <t>FAUSTA FIKA SUPRIYADI</t>
  </si>
  <si>
    <t>FEBRIANA TYASTUTI</t>
  </si>
  <si>
    <t>FITRIA NUR FATIMAH</t>
  </si>
  <si>
    <t>GALIH SAPUTRI MIFTAQUL JANNAH</t>
  </si>
  <si>
    <t>GUMELAR TRI CAHYA KUSUMA</t>
  </si>
  <si>
    <t>KELVIN PRADHIKA</t>
  </si>
  <si>
    <t>KENWANI AMISANI FAIZAL</t>
  </si>
  <si>
    <t>KEVIN RAFLYAN PUTRA HERDAWAN</t>
  </si>
  <si>
    <t>MARCELO EVANGELITO SOARES</t>
  </si>
  <si>
    <t>MARSHANDA FAJAR SABILA</t>
  </si>
  <si>
    <t>MUHAMMAD ADNAND DAFFA</t>
  </si>
  <si>
    <t>MUHAMMAD AKBAR RAMADHAN</t>
  </si>
  <si>
    <t>MUHAMMAD FATHURRAHMAN ARSYAD</t>
  </si>
  <si>
    <t>MUHAMMAD IRFAN HAMZAH</t>
  </si>
  <si>
    <t>MUHAMMAD ZAKI MUSTHOFA</t>
  </si>
  <si>
    <t>NABILA AZ ZAHRA</t>
  </si>
  <si>
    <t>NGAINUN JARIAH</t>
  </si>
  <si>
    <t>PRAKASITA PUTRI MANINDYA</t>
  </si>
  <si>
    <t>REYNA ZULIETA AZZAHRA</t>
  </si>
  <si>
    <t>ROFIAH ZULFA NURAINI</t>
  </si>
  <si>
    <t>SEKAR ERISA HAPSARI</t>
  </si>
  <si>
    <t>YOHANES RAHADI NUGROHO</t>
  </si>
  <si>
    <t>ZULFA SAIDA</t>
  </si>
  <si>
    <t>X MIPA-4</t>
  </si>
  <si>
    <t>APRILLIA NUR BAROKAH</t>
  </si>
  <si>
    <t>AURA FORTE HUMANIS</t>
  </si>
  <si>
    <t>BILQIS AULIYA ZAHRAH</t>
  </si>
  <si>
    <t>CAHYA DESVIA ARYA SANTOSO</t>
  </si>
  <si>
    <t>DESINITA KEMALAWATI</t>
  </si>
  <si>
    <t>DHIMAS SATRIYO WIBOWO</t>
  </si>
  <si>
    <t>DINTA AULIA HERDANTI</t>
  </si>
  <si>
    <t>FANNY FACHREZA IYANDASARI PUTRA</t>
  </si>
  <si>
    <t>FARADIBA NAZMIRA ZAHRA</t>
  </si>
  <si>
    <t>FIRA BERLIANA PUTRI</t>
  </si>
  <si>
    <t>GUSTI PUTU ASTASIDI AHMAD DARWIS</t>
  </si>
  <si>
    <t>HARJUNA SURYA ADHI PAMUNGKAS</t>
  </si>
  <si>
    <t>IQBAL GHANI ASSADUDDIARI</t>
  </si>
  <si>
    <t>KLARISA AURELINA CEIZARA</t>
  </si>
  <si>
    <t>LUTHFIA RAHMANDA NUR SYAIFANA</t>
  </si>
  <si>
    <t>MILA PRAVITA SARI</t>
  </si>
  <si>
    <t>MUHAMMAD JUANDA ABDUL LATIF</t>
  </si>
  <si>
    <t>MUHAMMAD SALMAN FARHAN</t>
  </si>
  <si>
    <t>MUHAMMAD ZAIDAN KURNIAWAN</t>
  </si>
  <si>
    <t xml:space="preserve">NAFISAH ZULFAA NUR HAFSHAH </t>
  </si>
  <si>
    <t>NOVREA KATARISNA</t>
  </si>
  <si>
    <t>RADITYA DWI ANGGARA</t>
  </si>
  <si>
    <t>RAFIF AKMAL FAWWAZ NASUTION</t>
  </si>
  <si>
    <t>RATU RANIA</t>
  </si>
  <si>
    <t>RHEGITA PRAMESTRI SHANTY</t>
  </si>
  <si>
    <t>RIAM RIZKI ZAHIRA SATOTO</t>
  </si>
  <si>
    <t>SAFIRA NUR ARDIANI</t>
  </si>
  <si>
    <t>SHALSABILA REVALIA ILMIANA</t>
  </si>
  <si>
    <t>SHIVA BELLA CHUSNUL KHOTIMAH</t>
  </si>
  <si>
    <t>SYAFIRA FITRI ASTUTI</t>
  </si>
  <si>
    <t>TEGAR DAFFA AL-FIRDAUS</t>
  </si>
  <si>
    <t>THALITHA SHERLY NATANIELA</t>
  </si>
  <si>
    <t>VALENTINA DIVA FEBRIANA</t>
  </si>
  <si>
    <t>WASYARA ARCHERIELA CHRISTY</t>
  </si>
  <si>
    <t>X MIPA-5</t>
  </si>
  <si>
    <t>Hindarso, S.Pd., M.Pd.</t>
  </si>
  <si>
    <t>AFIFAH AFZHALURRAHMAH</t>
  </si>
  <si>
    <t>AISYA NADIYA</t>
  </si>
  <si>
    <t>ALFRITS YULIA PUTRI</t>
  </si>
  <si>
    <t>ALVIOSYA ROLLIN VIOLA HIFA QORI</t>
  </si>
  <si>
    <t>AMANDA DIAN FASHA</t>
  </si>
  <si>
    <t>ANANDA PUTRI 'AMALIA PAUWAE</t>
  </si>
  <si>
    <t>ARIQ SYUJA PRAKOSA</t>
  </si>
  <si>
    <t>ATHALLAH DHANY ARDYANSYAH</t>
  </si>
  <si>
    <t>AULIA YUMNA NABILA</t>
  </si>
  <si>
    <t>AYASHA NABELLYTA</t>
  </si>
  <si>
    <t>DAFFA YOGA NURFANSAH</t>
  </si>
  <si>
    <t>ENGGAR TYAS PANGESTI</t>
  </si>
  <si>
    <t>FATIMATUL ZAHRA LUCKY SETYOWATI</t>
  </si>
  <si>
    <t>FITRIA SANDRINA DUHITA</t>
  </si>
  <si>
    <t>IKHLASUL RAFID NAUFALTAMA</t>
  </si>
  <si>
    <t>KHAYYA MEILINA EKA HASTUTI</t>
  </si>
  <si>
    <t>LATIFA PUTRI RAMADHANI</t>
  </si>
  <si>
    <t>LINTANG RATRI MAHARDIKA</t>
  </si>
  <si>
    <t>MUHAMMAD AZHARI PRIHANTONO</t>
  </si>
  <si>
    <t>NAUFARIZKY AISHA ANDIKA PUTRI</t>
  </si>
  <si>
    <t>PINGKAN BUNGA PRAMESTY CHAIZA P.R.D</t>
  </si>
  <si>
    <t>RAKHA ADYATMA TIRTA WAHYUDI</t>
  </si>
  <si>
    <t>RASENDRIYA HANINDITO WICAKSONO</t>
  </si>
  <si>
    <t>RISKI ANDITA PUTRI</t>
  </si>
  <si>
    <t>SALSABILA ATHAYA SHIAMI</t>
  </si>
  <si>
    <t>SARAS CIPTANING RAHMA AUDITYARI</t>
  </si>
  <si>
    <t xml:space="preserve">SEPTIAN DWI CAHYO NUGROHO </t>
  </si>
  <si>
    <t>SHARIFAH YANDIKA NUR QUASIMAH</t>
  </si>
  <si>
    <t>THARIQ ABRAR PURNAMADJATI</t>
  </si>
  <si>
    <t>TRI ANGGORO</t>
  </si>
  <si>
    <t>VANESSIA SILVIANA</t>
  </si>
  <si>
    <t>VITTO FARIN KRISWANDI</t>
  </si>
  <si>
    <t>YASHINTA SIENY SAPUTRI</t>
  </si>
  <si>
    <t>ZAHRA NISAA SHAFA FARIDA</t>
  </si>
  <si>
    <t>Yulia Puji Rahayu, S.Pd.</t>
  </si>
  <si>
    <t>ADE LIA SAPUTRI</t>
  </si>
  <si>
    <t>ALBYNOLA AGIS OKTADIO</t>
  </si>
  <si>
    <t>ANDRE PRABOWO</t>
  </si>
  <si>
    <t>ANGGUN APRILLIA</t>
  </si>
  <si>
    <t>BERNADETA LAURENSIA PUTRI UNTORO</t>
  </si>
  <si>
    <t xml:space="preserve">BIMA BAGUS ADITYA WIBOWO </t>
  </si>
  <si>
    <t>BREVIAN BUDI SANTOSO</t>
  </si>
  <si>
    <t>BRIGGITA ANINDYA PURNAMINGTYAS</t>
  </si>
  <si>
    <t>DASTIN FARREL EZRADA</t>
  </si>
  <si>
    <t>DELIA PRAMUDITA</t>
  </si>
  <si>
    <t>EDENNIA STELLA VERONIKA</t>
  </si>
  <si>
    <t>ERLITA DEVI ALDHIRA VAULIA</t>
  </si>
  <si>
    <t>FIONA APRILIA TRI HAPSARI</t>
  </si>
  <si>
    <t>FLORENSIA NASTITI AYU DEWANTI</t>
  </si>
  <si>
    <t>GILANG WIDI RAMADHAN</t>
  </si>
  <si>
    <t>GRACIANA ANGELIA KURNIAWAN</t>
  </si>
  <si>
    <t>GREGORIUS HAYUDA PRASETYO</t>
  </si>
  <si>
    <t>GUNTORO AJI</t>
  </si>
  <si>
    <t>KARINA FASKA ARDIYANI</t>
  </si>
  <si>
    <t>LUTFI DINAR PINASTI</t>
  </si>
  <si>
    <t>MARGARETA DIANA SAPUTRI</t>
  </si>
  <si>
    <t>NATAN SETIAWAN</t>
  </si>
  <si>
    <t>PRAMITHA SINDHU ARDHITA</t>
  </si>
  <si>
    <t>PRIMARDHI BANIZULHAQ DWIRASSUNU</t>
  </si>
  <si>
    <t>REODIVA AKHILA UTAMA JONANDES</t>
  </si>
  <si>
    <t xml:space="preserve">SABRINA NUR INAYAH </t>
  </si>
  <si>
    <t>SAMUEL BAGUS KRISTIAWAN</t>
  </si>
  <si>
    <t>SHARLA CHIKA VALENTINA</t>
  </si>
  <si>
    <t>SHARON SEPTABRI TITUS</t>
  </si>
  <si>
    <t>STEVEN RICHO SETIAWAN</t>
  </si>
  <si>
    <t>SURYA PUTRA BUDIARTO</t>
  </si>
  <si>
    <t>TESALONICA CIPTA SUPRAPWATI</t>
  </si>
  <si>
    <t>TRIA RAHMA JELITA</t>
  </si>
  <si>
    <t>YAKHIN GREACE SIELLA</t>
  </si>
  <si>
    <t>Atien Andriyani, S.Pd.</t>
  </si>
  <si>
    <t>ADINDA CORIE FABELLIA</t>
  </si>
  <si>
    <t>ALDO GEOFANY VALERYAN ISMIYANTO</t>
  </si>
  <si>
    <t>ALKEN ALDA</t>
  </si>
  <si>
    <t>ALVIONA PUTRI ALIANTO</t>
  </si>
  <si>
    <t>ALYA AMALIA NABILLA PUTRI</t>
  </si>
  <si>
    <t>ANGELIA AYU SAVITRI</t>
  </si>
  <si>
    <t>ANGELIE BELVA DERPITO</t>
  </si>
  <si>
    <t>AULIA INTAN NUR HASANAH</t>
  </si>
  <si>
    <t>AYU PRAHANASTRI SULISTYANINGSIH</t>
  </si>
  <si>
    <t>BRYLLIAN SATRIA DANISWARA</t>
  </si>
  <si>
    <t>CHRISTIAN DAMAR SATRIA</t>
  </si>
  <si>
    <t>EVANDA ARYASATYA RAMADHANI</t>
  </si>
  <si>
    <t>FEBRIANA DWI WULANDARI</t>
  </si>
  <si>
    <t>FRANSISKA ANGGITA CRISTY OLIVIA SARAGIH</t>
  </si>
  <si>
    <t>GERSSON GIRINDRA DESHRA MAHARAY</t>
  </si>
  <si>
    <t>HESTIK VITRIYANTI</t>
  </si>
  <si>
    <t>ISSA KARINDRA</t>
  </si>
  <si>
    <t>KANIA SALSABILLA RAMADHANI</t>
  </si>
  <si>
    <t>KARTIKA REVALINA PUTRI MESAKH</t>
  </si>
  <si>
    <t>KRISNA ARDIAN BUDI PERDANA</t>
  </si>
  <si>
    <t>LIDYA ARUM NUGRAHENI</t>
  </si>
  <si>
    <t>MAYLIUS EKO PRASETYA</t>
  </si>
  <si>
    <t>MELIA PUTRI</t>
  </si>
  <si>
    <t>OMAN DANESWARA</t>
  </si>
  <si>
    <t>PANJI ARYO WICAKSONO</t>
  </si>
  <si>
    <t>PUTRI AYUNINGTYAS</t>
  </si>
  <si>
    <t>RATIH TRISNA DEWI</t>
  </si>
  <si>
    <t>RENDY EKA JUNIANSYAH</t>
  </si>
  <si>
    <t>RISA AYU TRISNAWATI</t>
  </si>
  <si>
    <t>RIVAN DWIPUTRA LAHENDRA</t>
  </si>
  <si>
    <t>RIVANIKA AYU WULANDARI</t>
  </si>
  <si>
    <t>VERA MERI KARISMAWATI</t>
  </si>
  <si>
    <t>VITA PRADITA FADILA</t>
  </si>
  <si>
    <t>YOEL MEINENDRA</t>
  </si>
  <si>
    <t>ADRIAN FAHREL WIDIYANTO</t>
  </si>
  <si>
    <t>AISHA NUR ROHMAH</t>
  </si>
  <si>
    <t>AL-'AAQIB AL-FATTAH AL IHSAN</t>
  </si>
  <si>
    <t>ALTHAF NATHAN RASENDRIYA</t>
  </si>
  <si>
    <t>ALVIAN AUDRY PUTRA</t>
  </si>
  <si>
    <t>ARUM LISTYAWATI</t>
  </si>
  <si>
    <t>ATLA ARDA INDRIYA</t>
  </si>
  <si>
    <t>BAGAS PUTRA UTAMA</t>
  </si>
  <si>
    <t>CHORNELIA CHIAHFRIS YULIANTI</t>
  </si>
  <si>
    <t>DIAN HANDAYANI</t>
  </si>
  <si>
    <t>FAUZAN KUSRIJANTO</t>
  </si>
  <si>
    <t>FERNANDITO MAHESA KUSUMA</t>
  </si>
  <si>
    <t>FRANSISKA SETYANINGRUM</t>
  </si>
  <si>
    <t>GRESSIDA CAHYA DEWI</t>
  </si>
  <si>
    <t>HANAAN ARDIENATA HASKORI</t>
  </si>
  <si>
    <t>IRFAN HAKIM RIZKY FAUZI</t>
  </si>
  <si>
    <t>KELVIN CHANDRA AJI</t>
  </si>
  <si>
    <t>LAURA DESINDA SUTONDO PUTRI</t>
  </si>
  <si>
    <t>MUHAMMAD ABDUL AZIS RISANG KUSUMA</t>
  </si>
  <si>
    <t>NABELA PUTRI WIDURI</t>
  </si>
  <si>
    <t>NAIA FITRIANITA</t>
  </si>
  <si>
    <t>NAJWA ALFIA RACHMAN</t>
  </si>
  <si>
    <t>OKKY PUTRI HAPSARI</t>
  </si>
  <si>
    <t>PUTRI CAHYA WIDHI UTAMI</t>
  </si>
  <si>
    <t>REVAN RAMADHANI</t>
  </si>
  <si>
    <t>RICKO TRI BAYU AJI</t>
  </si>
  <si>
    <t>RIZKY PURNOMO ADJI</t>
  </si>
  <si>
    <t>SABRINA SHAFARANI PUTRI AHIMSA</t>
  </si>
  <si>
    <t>SAFIRA DWIJAYANTI SUNYOTO</t>
  </si>
  <si>
    <t>SELVINA INKA ARNITA</t>
  </si>
  <si>
    <t>THAASAFINA SITASARI PUTRI</t>
  </si>
  <si>
    <t>VANIA ARBANI FADHILA</t>
  </si>
  <si>
    <t>WIDYA PERMATA SARI</t>
  </si>
  <si>
    <t>YUNIA EURO PRASETYO</t>
  </si>
  <si>
    <t>YUNITA PUTRI RAVALINA</t>
  </si>
  <si>
    <t>AMELIA RAHAYU</t>
  </si>
  <si>
    <t>ANGELICA ANUGRAINI GUNAWAN</t>
  </si>
  <si>
    <t>ARIA ARIYANTI</t>
  </si>
  <si>
    <t>ARYA WIRYA KUSUMA PRADANA</t>
  </si>
  <si>
    <t>ATHALLAH RAFIF PRASETYO</t>
  </si>
  <si>
    <t>BERLINA SAN BELLA KAUTA</t>
  </si>
  <si>
    <t>BINTANG AJI KHARISMA</t>
  </si>
  <si>
    <t>BINTANG SAPUTRA</t>
  </si>
  <si>
    <t>BUDYANINGTYAS VIVA MAHARDHIKA</t>
  </si>
  <si>
    <t>DAMARA KARTIKA SARI</t>
  </si>
  <si>
    <t>DYAH NURUL UTAMI</t>
  </si>
  <si>
    <t>DZULFANICKO DWI RIZKI</t>
  </si>
  <si>
    <t>EGA WIBAWA KAYANA</t>
  </si>
  <si>
    <t>FAUZAN SAJIDAN</t>
  </si>
  <si>
    <t>FEBIANA WIDYA KUSUMA</t>
  </si>
  <si>
    <t>KANAYA TRISA DEWI NUGROHO</t>
  </si>
  <si>
    <t>LAIDIYANSAH DANU TIRTA</t>
  </si>
  <si>
    <t>MUHAMMAD ZIDAN</t>
  </si>
  <si>
    <t>NABILA NOVITASARI</t>
  </si>
  <si>
    <t>NADA HAVIVA</t>
  </si>
  <si>
    <t>NAJ'MA THALIA</t>
  </si>
  <si>
    <t>NASYWA MUSWANDA MAQBULLOH</t>
  </si>
  <si>
    <t>NATALIA LINTANG VANDALA PUTRI</t>
  </si>
  <si>
    <t>NOVA ANDHISKA PUTRI WIBOWO</t>
  </si>
  <si>
    <t>NOVIANDO TRI ANGGARA</t>
  </si>
  <si>
    <t>OTTO SANTOSO PUTRO</t>
  </si>
  <si>
    <t>PINGKAN PUTRI ARIESTA</t>
  </si>
  <si>
    <t>RENDI KHOIRUL HUDA</t>
  </si>
  <si>
    <t>RIFQI MUHAMMAD HAMZAH</t>
  </si>
  <si>
    <t>RIZKY FITO PRAMUDITYA</t>
  </si>
  <si>
    <t>SAVIRA ISTRI SETYA UTAMI</t>
  </si>
  <si>
    <t>SHOFIE AMALI</t>
  </si>
  <si>
    <t>WILLIANTO REZKI HIDAYAT</t>
  </si>
  <si>
    <t>ARGA NANDA GANDI SATRIYO WIBOWO</t>
  </si>
  <si>
    <t>ARMILA MUSSALMA KUSUMADEWI</t>
  </si>
  <si>
    <t>AZAHRA AULIA DHEANANDA</t>
  </si>
  <si>
    <t>AZIS NAUFAL BAHTIAR</t>
  </si>
  <si>
    <t>CINDY DEVANIA</t>
  </si>
  <si>
    <t>CINTA MUTIA FARIDA</t>
  </si>
  <si>
    <t>DIAN SAPUTRA AJI PAMUNGKAS</t>
  </si>
  <si>
    <t>DUANDA ALVITA WIBAWANTI</t>
  </si>
  <si>
    <t>ELSA HERMAWATI AGTRISIANA</t>
  </si>
  <si>
    <t>ENDIO MUHAMMAD DAFFA</t>
  </si>
  <si>
    <t>ERWIN ADITYA ARDIANSYAH</t>
  </si>
  <si>
    <t>FATHAN SETYA ADJI PAMUNGKAS</t>
  </si>
  <si>
    <t>FATIKHA NUR FAIZAH</t>
  </si>
  <si>
    <t>FITRI SALSABILLA RAHMAWATI</t>
  </si>
  <si>
    <t>HANIF WISNU MOORTEZA</t>
  </si>
  <si>
    <t>HANIFAH RANI PRABAWATI</t>
  </si>
  <si>
    <t>INAMORATA MARIN</t>
  </si>
  <si>
    <t>JASMINE FATIMAH NIA CORNELIA</t>
  </si>
  <si>
    <t>JOISA SIGI ANINDA</t>
  </si>
  <si>
    <t>LILIANA MAHARANI</t>
  </si>
  <si>
    <t>LINTANG FADIA SARI</t>
  </si>
  <si>
    <t>MOCHAMAD FAHRIL KURNIA</t>
  </si>
  <si>
    <t>MUHAMMAD VALENTINO LISONY PUTRA</t>
  </si>
  <si>
    <t>NABILLA CESSA PRAMESTI</t>
  </si>
  <si>
    <t>NADIA YAHYA NURAIFA</t>
  </si>
  <si>
    <t>NORA LATIFAH RAHMAWATI</t>
  </si>
  <si>
    <t>NURLITA AMELIA FITRI</t>
  </si>
  <si>
    <t>NURMAS JALU UDAKA</t>
  </si>
  <si>
    <t>RAFIF AHNAF SOFIAN</t>
  </si>
  <si>
    <t>RAYHAN DEWANTARA NUGROHO</t>
  </si>
  <si>
    <t>SILVIA AYU SAFITRI</t>
  </si>
  <si>
    <t>TASYA ANANDA CAHYANTIKA</t>
  </si>
  <si>
    <t>YUNINDA RAHMA SUSANTO</t>
  </si>
  <si>
    <t>ZAKI SATRIO VANDAMA</t>
  </si>
  <si>
    <t>Atik Astrini, S.Pd.</t>
  </si>
  <si>
    <t>ABELLA NIKEN SETYAWATI</t>
  </si>
  <si>
    <t>ADE AYU KURNIAWATI</t>
  </si>
  <si>
    <t>ALYA DESI NAFALLILLAH</t>
  </si>
  <si>
    <t>AMANDA SABRILA</t>
  </si>
  <si>
    <t>ANGGER RESTA RAMADHANI</t>
  </si>
  <si>
    <t>ANTONIUS FAUSTA JAN FARREL SETIAWAN</t>
  </si>
  <si>
    <t>ARNETTA REGI NUGRAINI</t>
  </si>
  <si>
    <t>ARSITA INDAH NURFITRI</t>
  </si>
  <si>
    <t>ASNA KRISTIAWATI</t>
  </si>
  <si>
    <t>BAGUS SATRIO BASUNDORO</t>
  </si>
  <si>
    <t>CITRA SAVIRA</t>
  </si>
  <si>
    <t>DEWI UTAMI SEKAR ANJANI</t>
  </si>
  <si>
    <t>DIO RIMBA DAMARWAN</t>
  </si>
  <si>
    <t>FAIZ FAUZAN ZAKI</t>
  </si>
  <si>
    <t>FARA LEVIANA</t>
  </si>
  <si>
    <t>FRANS LUKITO SUGANDA</t>
  </si>
  <si>
    <t>GALUH RANA SANTOSA</t>
  </si>
  <si>
    <t>ILHAM KAUTSAR</t>
  </si>
  <si>
    <t>IMELIANA NANDA KUSTANTI</t>
  </si>
  <si>
    <t>KAHLIL MARSELINO NUGROHO</t>
  </si>
  <si>
    <t>MOCHAMMAD RIZQI ATTAROQI AKBAR</t>
  </si>
  <si>
    <t>NAOMI DIAN MAYAYU</t>
  </si>
  <si>
    <t>NATHANIEL TOBIAS EKA SAPUTRA</t>
  </si>
  <si>
    <t>NITA ZULKARNAIN SUKMAWATI</t>
  </si>
  <si>
    <t>PRIHATIN NOVIA SARI</t>
  </si>
  <si>
    <t>RAFIF WAHYU FAUDZAKY</t>
  </si>
  <si>
    <t>RAHMAD ZAENUDIN</t>
  </si>
  <si>
    <t>RATHU RUMBEY ROCHMALIA</t>
  </si>
  <si>
    <t>RIZKY MAZDA MARGIANTO</t>
  </si>
  <si>
    <t>SASKIA AFIFIA RAHMA</t>
  </si>
  <si>
    <t>TEGAR KURNIAWAN ADI PAMUNGKAS</t>
  </si>
  <si>
    <t>TIARA ZAHRA RAHMADITA</t>
  </si>
  <si>
    <t>WELCOME CANTIKA ENERGI DEMOKRASI</t>
  </si>
  <si>
    <t>WURAGIL TRI WULANDARI</t>
  </si>
  <si>
    <t>YOLANDA CHRISTINA MADAY</t>
  </si>
  <si>
    <t>SEMESTER :  GASAL</t>
  </si>
  <si>
    <t>XI MIPA-1</t>
  </si>
  <si>
    <t>ADINDA SHAERENTYA</t>
  </si>
  <si>
    <t>ALYA AZZIZA CYNTHIA MAHARANI </t>
  </si>
  <si>
    <t>ANNISA ALIFIA MELATI PUTRI</t>
  </si>
  <si>
    <t>ARDHIANA DEWI NUGRAHENI</t>
  </si>
  <si>
    <t>ARVA FAJRI FARUQI</t>
  </si>
  <si>
    <t>AYU NABILA PADMANEGARA</t>
  </si>
  <si>
    <t>BRILIAN SALMA NOVALINDA </t>
  </si>
  <si>
    <t>DIAH PRASASTI ARTHA YOHAN</t>
  </si>
  <si>
    <t>DIVA HALIMAH HASAN </t>
  </si>
  <si>
    <t>EGA RASENDRIYA NASHRULLAH</t>
  </si>
  <si>
    <t>EKKLESIA NISSI SEMESTA</t>
  </si>
  <si>
    <t>EVELYN NAURA ADELIA</t>
  </si>
  <si>
    <t>FANDY SATYA SANTOSO</t>
  </si>
  <si>
    <t>HOSANA GRACIA LIESTYNDRA PUTRI</t>
  </si>
  <si>
    <t>JUNIETA WAHYUNINGTYAS</t>
  </si>
  <si>
    <t>KURNIA YULIANI RIZKI </t>
  </si>
  <si>
    <t>LANLAN RISKY KURNIA JULIETTA</t>
  </si>
  <si>
    <t>NICHOLAS WICAKSONO TUTUKO </t>
  </si>
  <si>
    <t>OLIVIA DIVA AUDINA</t>
  </si>
  <si>
    <t>PRASTOWO HARIMURTI</t>
  </si>
  <si>
    <t>R. HARYO TIDAR KARTIKO YUDHO</t>
  </si>
  <si>
    <t>RAAFI'U BAYUMURTHY RASHONDA</t>
  </si>
  <si>
    <t>RAFLY RAIHAN RAMADHAN</t>
  </si>
  <si>
    <t>RAHADIAN HASAN WIRAYUDHA</t>
  </si>
  <si>
    <t>RAMADHAN RADYA GRACIE GANENDRA</t>
  </si>
  <si>
    <t>RICKI KURNIAWAN</t>
  </si>
  <si>
    <t>RISKA AMANDA ARIFIANI</t>
  </si>
  <si>
    <t>SALSABILA KHAIRUNNISA</t>
  </si>
  <si>
    <t>SINTA FEBRIANA PUTRI</t>
  </si>
  <si>
    <t>YUNANDYA EGTINU RAKMANDIKA </t>
  </si>
  <si>
    <t>ZAHRO ISNA FAUZIYAH </t>
  </si>
  <si>
    <t>ZAQIA BUNGA ARSITA </t>
  </si>
  <si>
    <t>HANIFAH SALMAA SAFIRA</t>
  </si>
  <si>
    <t>AULIA LUSIA NINGSIH</t>
  </si>
  <si>
    <t>NADIA RIZA UKHTI</t>
  </si>
  <si>
    <t>XI MIPA-2</t>
  </si>
  <si>
    <t>Sapti Anayogyani, S.Pd., M.Pd.</t>
  </si>
  <si>
    <t>ALVIN WAHYU SAPUTRA</t>
  </si>
  <si>
    <t>AMADEO WISESA</t>
  </si>
  <si>
    <t>ANGELICA RIMS BANEZ CLASSE</t>
  </si>
  <si>
    <t>ANGGITA CHRIS SEPTIYANTI</t>
  </si>
  <si>
    <t>ANTHONY ERBA PRAKOSA </t>
  </si>
  <si>
    <t>ARDHIAN DAVID PRAMUDYA</t>
  </si>
  <si>
    <t>ARIANA PETRAFIONA</t>
  </si>
  <si>
    <t>ARIMBI FIRSAMAYA NAWANGSARI</t>
  </si>
  <si>
    <t>DEVINA PUTRI UTAMI</t>
  </si>
  <si>
    <t>DIANT CHRISTY FORTUNA </t>
  </si>
  <si>
    <t>DIMAS ARYO HERLAMBANG PUTRO DANINDRO </t>
  </si>
  <si>
    <t>ELZA DINDA ANGELINA</t>
  </si>
  <si>
    <t>EPRIAN JUNIAR RESTUTI</t>
  </si>
  <si>
    <t>EUNIKE RASTIA PAWESTRI </t>
  </si>
  <si>
    <t>GABRIEL ALFALINO HANY WIBOWO </t>
  </si>
  <si>
    <t>GABRIELLA OLIVIA KARUNIA DEWANTI</t>
  </si>
  <si>
    <t>JONATHAN ANUGRAH HENDRATA </t>
  </si>
  <si>
    <t>LATHIFA SALMA RINDU</t>
  </si>
  <si>
    <t>NATHANIEL AXEL HARI SAPUTRA</t>
  </si>
  <si>
    <t>NATHARIZA ERICHA CHRISTIANINGRUM</t>
  </si>
  <si>
    <t>NOVANA DIAN PUSPITA</t>
  </si>
  <si>
    <t>PERMANA DIVA RUKISMAWANTI </t>
  </si>
  <si>
    <t>PRAMUDITYA SYAHRUL HIDAYAT</t>
  </si>
  <si>
    <t>RAIHANA 'ALIYATUTTAMIMAH</t>
  </si>
  <si>
    <t>RISKA AYU NINGTYAS</t>
  </si>
  <si>
    <t>RUTH MAHAENY HANUM</t>
  </si>
  <si>
    <t>SAFIRA MAHANANI</t>
  </si>
  <si>
    <t>SAMUELA MICHELLE ADI ANANDA</t>
  </si>
  <si>
    <t>SRI UTAMI</t>
  </si>
  <si>
    <t>SUNDARI</t>
  </si>
  <si>
    <t>SYAILENDRA SESA TAMA AGTI</t>
  </si>
  <si>
    <t>SYALLOMITA WIDIASTUTI NUGROHO</t>
  </si>
  <si>
    <t>VIAN SURYA PRATAMA </t>
  </si>
  <si>
    <t>VICKY ARYA PUTRA PRADANA </t>
  </si>
  <si>
    <t>VICKY NUR AL HIDAYAH</t>
  </si>
  <si>
    <t>YOSUA YUDA PRAYOGA</t>
  </si>
  <si>
    <t>XI MIPA-3</t>
  </si>
  <si>
    <t>ALVYONITA CHRISTY PUSPITA SARI</t>
  </si>
  <si>
    <t>ANASTASYA ANGELIQ SEKAR TYAS SAPUTRI</t>
  </si>
  <si>
    <t>ANDREAS MAHENDRO PUTRO ISWAHYUDI</t>
  </si>
  <si>
    <t>ANNISA SHAFIRA</t>
  </si>
  <si>
    <t>CHANDRA EKA SRIWIJAYA</t>
  </si>
  <si>
    <t>DAFFINA RACHMADIAN SULISTIYANTO </t>
  </si>
  <si>
    <t>DIMAS AJI TRI WIGUNA </t>
  </si>
  <si>
    <t>EKA NUR FEBIYANI </t>
  </si>
  <si>
    <t>ERINA SETYO HAPSARI</t>
  </si>
  <si>
    <t>FACHRISA MEIVITO ADINZA</t>
  </si>
  <si>
    <t>FANISA TASYA NABILLA</t>
  </si>
  <si>
    <t>FEBYANA SYAFIRLA</t>
  </si>
  <si>
    <t>FITRIA WIDYASTUTI</t>
  </si>
  <si>
    <t>HANUNG ARIA PAMUNGKAS </t>
  </si>
  <si>
    <t>INKA WIDIARSI </t>
  </si>
  <si>
    <t>JOHANNES DE BRITTO ANUGRAH BRIAN PUTRA SETYA IRAWA</t>
  </si>
  <si>
    <t>LANI AULIA MAHARANI</t>
  </si>
  <si>
    <t>MARGARETHA LURDIS XIMENES</t>
  </si>
  <si>
    <t>MUH. FAQIH MUHAIMIN FATHONI</t>
  </si>
  <si>
    <t>MUHAMMAD RIFKY ADILLAH </t>
  </si>
  <si>
    <t>NANDITYA VIANTI PUTRI</t>
  </si>
  <si>
    <t>PUTRI AMBAR SARI</t>
  </si>
  <si>
    <t>PUTRI NANDA PRAYOGA</t>
  </si>
  <si>
    <t>RADITYA DEWANGGA BHADRA YUSNIANSYAHPUTRA</t>
  </si>
  <si>
    <t>RAFAEL AXEL PRAMUDYA DIVANGGA</t>
  </si>
  <si>
    <t>RAIHAN AL MANNA SALWA </t>
  </si>
  <si>
    <t>SOLA DEFANTI PUTRI </t>
  </si>
  <si>
    <t>TIARA BHAKTI PRATIWI</t>
  </si>
  <si>
    <t>TRIA WAHYUNINGRUM </t>
  </si>
  <si>
    <t>VALINA NUR ADZANI SETIAWATI</t>
  </si>
  <si>
    <t>VARIAN AVILA FALDI</t>
  </si>
  <si>
    <t>VERLYTA DANIELLA</t>
  </si>
  <si>
    <t>VINCENTIUS DIAZ MAHESWARA </t>
  </si>
  <si>
    <t>VIRGIENIA CAHYA RAHMATIKA </t>
  </si>
  <si>
    <t>YOSEF JEVON KRISTIAWAN</t>
  </si>
  <si>
    <t>AMANDA NASHIRAH</t>
  </si>
  <si>
    <t>XI MIPA-4</t>
  </si>
  <si>
    <t>ADEL HENING PANGESTI </t>
  </si>
  <si>
    <t>ANANG ROFIF ZUFAR </t>
  </si>
  <si>
    <t>ANISA HANJAYANI </t>
  </si>
  <si>
    <t>ANISYA SAFITRI</t>
  </si>
  <si>
    <t>BINTANG TARULINA PUSPITASARI </t>
  </si>
  <si>
    <t>CHESYA CAHYANA</t>
  </si>
  <si>
    <t>CLARISSA ZAHRANI CHAERUNNISA </t>
  </si>
  <si>
    <t>DUANTY BERLIANA KARTIKA SARI</t>
  </si>
  <si>
    <t>GALUH LISTYAWATI </t>
  </si>
  <si>
    <t>GILANG MAHENDRA SALIM</t>
  </si>
  <si>
    <t>HERLYNDA PUTRI KUSUMA WARDANI</t>
  </si>
  <si>
    <t>LAUREN ADELLIA MARGARETA</t>
  </si>
  <si>
    <t>LUTFI MAJID </t>
  </si>
  <si>
    <t>MARSHANDA ARIELLA NADHIFA</t>
  </si>
  <si>
    <t>MOCHAMMAD RAMA INDRA YUDISTIRA </t>
  </si>
  <si>
    <t>MUHAMAD ERLANG SETIAWAN </t>
  </si>
  <si>
    <t>MUHAMMAD AFIQ ARNANTO </t>
  </si>
  <si>
    <t>MUHAMMAD MUSLICH SABILA</t>
  </si>
  <si>
    <t>MUHAMMAD NUR AGUSTO</t>
  </si>
  <si>
    <t>MUHAMMAD RAFLY NUGROHO</t>
  </si>
  <si>
    <t>MUHAMMAD RIZKI AKBAR PRAKOSA </t>
  </si>
  <si>
    <t>NAMIRA AULIA SYAHPUTRI</t>
  </si>
  <si>
    <t>NICO SYAHRIZAL ANAM</t>
  </si>
  <si>
    <t>NIKEN RAHMAWATI</t>
  </si>
  <si>
    <t>NINDA ARSITA </t>
  </si>
  <si>
    <t>NOTI SUKMA JAYANTI </t>
  </si>
  <si>
    <t>NOVAYSA ISTI RAMADHANI</t>
  </si>
  <si>
    <t>PANDU RAISYA DEWANATA</t>
  </si>
  <si>
    <t>PRAMESTI BUNGA WIDYARI</t>
  </si>
  <si>
    <t>RAIHANITA ZAINAL </t>
  </si>
  <si>
    <t>RENANDA ARDIANE PRAMYTHASARI </t>
  </si>
  <si>
    <t>SALSABILA NOVI FITRIANI</t>
  </si>
  <si>
    <t>SALSABILA RATNA MULYA</t>
  </si>
  <si>
    <t>UPENDRA ATYANTA</t>
  </si>
  <si>
    <t>VINSA NUR AZHARIA PUTRI</t>
  </si>
  <si>
    <t>YUSTIANNISA RAHMAWATI</t>
  </si>
  <si>
    <t>XI MIPA-5</t>
  </si>
  <si>
    <t>AMIRUL IHSAN PAMBUDI</t>
  </si>
  <si>
    <t>ANGGI MARSELLA ASTRI MAULINA</t>
  </si>
  <si>
    <t>ANISA KHAAZA DEVANI </t>
  </si>
  <si>
    <t>ARIFA NUR AMALI RAHMA </t>
  </si>
  <si>
    <t>ARISTAWATI RIZKY ROYANI</t>
  </si>
  <si>
    <t>ATIK MANI HAPSARI </t>
  </si>
  <si>
    <t>AUDY SEPTIANA PUTRI</t>
  </si>
  <si>
    <t>AULIA NUR AZIZAH</t>
  </si>
  <si>
    <t>DANA MUSTOFA ALHASYIMI </t>
  </si>
  <si>
    <t>EVELYN IZA KIRANA</t>
  </si>
  <si>
    <t>FACHRURIZAL DEVLYN RAHMANSYAH </t>
  </si>
  <si>
    <t>FADEY RAFIF ALBANI</t>
  </si>
  <si>
    <t>FAJAR DAWUD KHABIBILAH</t>
  </si>
  <si>
    <t>FAJRI AINI CHASANAH </t>
  </si>
  <si>
    <t>HAMMIDAH RACHMAWATI ARROUF </t>
  </si>
  <si>
    <t>HANUM AULIA PUTRI HAFIDHA</t>
  </si>
  <si>
    <t>IQBAL MUHAMMAD VITO PRAYOGA </t>
  </si>
  <si>
    <t>KURNIA HELMIATI </t>
  </si>
  <si>
    <t>LATHIFAH ANGGARI KASIH</t>
  </si>
  <si>
    <t>LUTHFI ABDURROHIM</t>
  </si>
  <si>
    <t>LUVI LIA NURSUCILOWATI</t>
  </si>
  <si>
    <t>MUHAMMAD AJID AGIL HABIBI</t>
  </si>
  <si>
    <t>MUHAMMAD FADHLAN FAHMI</t>
  </si>
  <si>
    <t>MUHAMMAD FARHAN LUTHFI ASHFAHANI</t>
  </si>
  <si>
    <t>MUHAMMAD NAUFAL AL FAUZI</t>
  </si>
  <si>
    <t>MUHAMMAD SILMY FIRDAUS</t>
  </si>
  <si>
    <t>NADHIRA FAZA GUNARSO</t>
  </si>
  <si>
    <t>NUZULUL SEPRIDA NORVITA </t>
  </si>
  <si>
    <t>RIZAL INDRA KURNIAWAN</t>
  </si>
  <si>
    <t>SADDAM OCTA MAHENDRA </t>
  </si>
  <si>
    <t>SEKAR WIDI HAPSARI </t>
  </si>
  <si>
    <t>TASQIA GUSTI CAHYANI </t>
  </si>
  <si>
    <t>THESSA MEI PUSPITA </t>
  </si>
  <si>
    <t>TRISNA ARDIANA FATMAWATI </t>
  </si>
  <si>
    <t>TRISSULISTYO SUDRAJAT MARDIKA</t>
  </si>
  <si>
    <t>UNGGUL MARDIAN SUHARDI</t>
  </si>
  <si>
    <t>ADELILA WIDYA TAMARA </t>
  </si>
  <si>
    <t>AGATHA FASTIA FILIA AMANDA </t>
  </si>
  <si>
    <t>ALISHA VINIA ALETHEA MAJID</t>
  </si>
  <si>
    <t>AMELIA PRASTICA </t>
  </si>
  <si>
    <t>ANDREAS PUTRA PRATAMA</t>
  </si>
  <si>
    <t>ASHFAHANI FAQIH </t>
  </si>
  <si>
    <t>BENITA KHANSARISKY</t>
  </si>
  <si>
    <t>CHATERINE BETA CHANDRA SHERAVINA </t>
  </si>
  <si>
    <t>CYNTHIA CITRA OCTAVIANA</t>
  </si>
  <si>
    <t>DELLA AULIA CHRISTMAS</t>
  </si>
  <si>
    <t>FATMAWATI PARIDURI</t>
  </si>
  <si>
    <t>FELINCIANUS HENDRI BIMO NUGROHO </t>
  </si>
  <si>
    <t>FILIA DASISKA SEPTI ARISANDHI TARIGAN</t>
  </si>
  <si>
    <t>INTAN AYU KUSUMAWATI</t>
  </si>
  <si>
    <t>JESICA ARISTA SETYANINGTIAS</t>
  </si>
  <si>
    <t>KEVIN CHANDRA YUDA KURNIAWAN</t>
  </si>
  <si>
    <t>LAURENSHA IMMANUELLA MARHAENDRA</t>
  </si>
  <si>
    <t>LUBDYAN PRATAMA WASKITA </t>
  </si>
  <si>
    <t>LUTFI YULIANA RACHMAN</t>
  </si>
  <si>
    <t>MAHELGA EZRAPOETRA SATRYO KINANTAN</t>
  </si>
  <si>
    <t>MUHAMMAD DAFFA MANGGALA BUDHI KUSUMO </t>
  </si>
  <si>
    <t>MUHAMMAD IZDIHAR ATSIRA FARRAS</t>
  </si>
  <si>
    <t>MUHAROHMAT AZIS </t>
  </si>
  <si>
    <t>NABILA FATHARANI USMANA</t>
  </si>
  <si>
    <t>NAJERA CARDINALI</t>
  </si>
  <si>
    <t>NAUFAL RAIHAN MUFLIF DZAKI</t>
  </si>
  <si>
    <t>RIDHO SETIA SAPUTRA</t>
  </si>
  <si>
    <t>SAGHARMETHA RHEA GHANIYYU REINDHAR SYACH</t>
  </si>
  <si>
    <t>SALMA AMELIA PUTRI SATYANA</t>
  </si>
  <si>
    <t>SALSABILA ADINDA PUTRI</t>
  </si>
  <si>
    <t>STEPHANIE KATRINIA NANLOHY </t>
  </si>
  <si>
    <t>SYIFANA PUTRI YUSTISIANA PRAMESTI</t>
  </si>
  <si>
    <t>VERLY LARA FABIAN </t>
  </si>
  <si>
    <t>VINCENTIUS FAREL OVENO SHANNON</t>
  </si>
  <si>
    <t>YEHEZKIEL THEO HARYONO</t>
  </si>
  <si>
    <t>ZEFANYA GRACE WIBOWO </t>
  </si>
  <si>
    <t>Etti Nur Haryani, S.Pd.</t>
  </si>
  <si>
    <t>AGNES IZA MARGARETHA </t>
  </si>
  <si>
    <t>AGUS INDIYARTO </t>
  </si>
  <si>
    <t>ARDIAN PRASETYO UTOMO</t>
  </si>
  <si>
    <t>ARRUM HERAWATI </t>
  </si>
  <si>
    <t>BIMO FATHAHILAH</t>
  </si>
  <si>
    <t>BINTANG OCTAVIANTO NUGROHO </t>
  </si>
  <si>
    <t>DEVIKA WULANDARI </t>
  </si>
  <si>
    <t>DYAN RAHMAWATI SETIA PUTRI </t>
  </si>
  <si>
    <t>ELEN IKARA PRATIWI </t>
  </si>
  <si>
    <t>ELLYZA NATALIA KRISTIANINGRUM</t>
  </si>
  <si>
    <t>EMBRY MAHAYANA NUTFAH</t>
  </si>
  <si>
    <t>ENRICO RAHADIAN KUSUMA BUANA</t>
  </si>
  <si>
    <t>FANY OKTAVIANA </t>
  </si>
  <si>
    <t>GRISYELDA TABITHA KRISTY</t>
  </si>
  <si>
    <t>HILDAN NUSWANTORO </t>
  </si>
  <si>
    <t>IZABEL KALINA PUTRI </t>
  </si>
  <si>
    <t>JOREND ZELIG SATRIA NUGROHO</t>
  </si>
  <si>
    <t>JOSEPHINE GRACE HOSIANA </t>
  </si>
  <si>
    <t>KATARINA SUSENO</t>
  </si>
  <si>
    <t>KRISTIAN DWIPRASTYO </t>
  </si>
  <si>
    <t>MUHAMMAD IMAM RAIS</t>
  </si>
  <si>
    <t>NATHANIA ERMARISKA OCTHEA</t>
  </si>
  <si>
    <t>NOVA ENJELITA </t>
  </si>
  <si>
    <t>OKKY CHANDRA KUMARA</t>
  </si>
  <si>
    <t>PRIMA SAKTI KUSUMA WAYA</t>
  </si>
  <si>
    <t>PUJA WAHYUNINGRUM </t>
  </si>
  <si>
    <t>RASTIKA ERNING BIDARI</t>
  </si>
  <si>
    <t>RISA SHOFIANA ROBI'AH </t>
  </si>
  <si>
    <t>RISCO ARDIAN NANTA </t>
  </si>
  <si>
    <t>RISKY KURNIA WIDIYANTO </t>
  </si>
  <si>
    <t>SALMA SITI AISYAH</t>
  </si>
  <si>
    <t>SAMUEL JORDAN YONIVIANTA</t>
  </si>
  <si>
    <t>SEPHIA AURA ANGELICA</t>
  </si>
  <si>
    <t>WAHYU DWI HANDAYANI </t>
  </si>
  <si>
    <t>WILDANI ROBIT ADITYA </t>
  </si>
  <si>
    <t>TAQIFA NAJWA PERMADI</t>
  </si>
  <si>
    <t>AFRA RISA ADITA </t>
  </si>
  <si>
    <t>AGAPITA AUSTIN PRAMUDHITA NUGRAHA</t>
  </si>
  <si>
    <t>ALDO SEPTIAR PANGESTU </t>
  </si>
  <si>
    <t>ALYUDHA BINTANG PAMUNGKAS </t>
  </si>
  <si>
    <t>ANA AULIA FITRI</t>
  </si>
  <si>
    <t>ANATASYA IRAWATI PUTRI</t>
  </si>
  <si>
    <t>ANTONIUS EVAN ARTAWAN </t>
  </si>
  <si>
    <t>ARYADEA KIFLAN ZAIN </t>
  </si>
  <si>
    <t>AYU KURNIA NINGRUM </t>
  </si>
  <si>
    <t>BONAVENTURA REXA SATRIA PRASETYAWAN </t>
  </si>
  <si>
    <t>CHELINE NAVARETA ERSA NUGRAHENNY</t>
  </si>
  <si>
    <t>CORNELIUS BRILIAN BONI NUGRAHA </t>
  </si>
  <si>
    <t>DAVID RYAN ADHANA</t>
  </si>
  <si>
    <t>DIAN NOVITA DEWI </t>
  </si>
  <si>
    <t>HAIKAL LUTFI ROHMAN </t>
  </si>
  <si>
    <t>ISNA FATIN NUR HANIFAH </t>
  </si>
  <si>
    <t>JANE NATHANIA KUSUMA</t>
  </si>
  <si>
    <t>KELVIN POUNDRA HENDA HARNANTO</t>
  </si>
  <si>
    <t>LAURENSIA FANNY SERLINA SETIYAWAN</t>
  </si>
  <si>
    <t>MARCELINUS RIO HANGGA DHINATA</t>
  </si>
  <si>
    <t>MARIETA AMARA PUTRI </t>
  </si>
  <si>
    <t>MUH. DAFFA OCTA PRADHANA </t>
  </si>
  <si>
    <t>MUHAMMAD IQBAL FATHKHURRAHMAN</t>
  </si>
  <si>
    <t>NADILA DWI KOES SUMANINGTYAS</t>
  </si>
  <si>
    <t>PIPIT YUNITA SARI </t>
  </si>
  <si>
    <t>PUJI RAHMAWATI </t>
  </si>
  <si>
    <t>RAFIDA ROHMA NUR ABABIL</t>
  </si>
  <si>
    <t>RENO SEPTIAN </t>
  </si>
  <si>
    <t>REXXY SURYOKUSUMO</t>
  </si>
  <si>
    <t>ROSA TRIANDA DEWI</t>
  </si>
  <si>
    <t>SASA OVILLIA </t>
  </si>
  <si>
    <t>SHABRINA NAJWA RIANENDRA</t>
  </si>
  <si>
    <t>SYAVIRA SALSABILA RAHMAWATI </t>
  </si>
  <si>
    <t>WILLIAM GUSTI NOVA</t>
  </si>
  <si>
    <t>YOSEPIN ANINDYA ANGGITA PURI </t>
  </si>
  <si>
    <t>Nur Akhlis Afifah, S.Pd. I, M.Pd.</t>
  </si>
  <si>
    <t>ADITYA DWI SAPUTRA </t>
  </si>
  <si>
    <t>AKBAR PANJI PARIKESIT </t>
  </si>
  <si>
    <t>ALDINO ISMAIL VALENTINO</t>
  </si>
  <si>
    <t>ALFI AULIA NUR UTAMI </t>
  </si>
  <si>
    <t>ALIFIA NUR AZIZA</t>
  </si>
  <si>
    <t>AMAR SANTOSO</t>
  </si>
  <si>
    <t>ANNISA RAHMAWATI</t>
  </si>
  <si>
    <t>ARINDA ELSA SANDREA </t>
  </si>
  <si>
    <t>BARRU SETIA HAFIDH </t>
  </si>
  <si>
    <t>BUNGA AULIA ISTIGHFARIZKY</t>
  </si>
  <si>
    <t>DAMAR AGENG FADILAH </t>
  </si>
  <si>
    <t>DANI ARIS JUONO </t>
  </si>
  <si>
    <t>DENTINA PUTRI SALSABIILA</t>
  </si>
  <si>
    <t>DESI TRI WULANDARI</t>
  </si>
  <si>
    <t>DHAYANA DUTA WULANDARI </t>
  </si>
  <si>
    <t>DONI ANDREA </t>
  </si>
  <si>
    <t>GURUN PAMBUDI</t>
  </si>
  <si>
    <t>HALIMATUS MAHIROH </t>
  </si>
  <si>
    <t>HANIFAH AFIF QONA'AH </t>
  </si>
  <si>
    <t>KEN CITA MUNDY BIDARI </t>
  </si>
  <si>
    <t>KHALILA ALBAR HANAFI</t>
  </si>
  <si>
    <t>LANDRISTA RIDWAN THAARIQ </t>
  </si>
  <si>
    <t>LEVIA PAVITA HISA SETYAWAN</t>
  </si>
  <si>
    <t>MELVA NOVIANDA RAHMADHANI </t>
  </si>
  <si>
    <t>MUHAMMAD LAZUARDI</t>
  </si>
  <si>
    <t>NABILA OKTASYA CAHYA PUTRI</t>
  </si>
  <si>
    <t>PUTRI ANASSADATI </t>
  </si>
  <si>
    <t>RANU IKHSAN WICAKSANA</t>
  </si>
  <si>
    <t>RIFA OKSHANNA</t>
  </si>
  <si>
    <t>RIZAL WIDYA PUTRA </t>
  </si>
  <si>
    <t>RIZKI OCTA ARUM SARTIKA </t>
  </si>
  <si>
    <t>ROSITA AMALIA PUTRI HAPSARI</t>
  </si>
  <si>
    <t>TAHANI CHAIRUNNISA</t>
  </si>
  <si>
    <t>WISA DEYAN PUTRI DEWANI</t>
  </si>
  <si>
    <t>XI IPS-5</t>
  </si>
  <si>
    <t>01</t>
  </si>
  <si>
    <t>ALDA NUR AISYAH</t>
  </si>
  <si>
    <t>02</t>
  </si>
  <si>
    <t>ALFINA ANANDA PUTRI</t>
  </si>
  <si>
    <t>03</t>
  </si>
  <si>
    <t>ANISSA NUR AINI </t>
  </si>
  <si>
    <t>04</t>
  </si>
  <si>
    <t>BALQIS NABILA RISWANDA</t>
  </si>
  <si>
    <t>05</t>
  </si>
  <si>
    <t>BILAL FAHREZA</t>
  </si>
  <si>
    <t>06</t>
  </si>
  <si>
    <t>DESY FADHILAH </t>
  </si>
  <si>
    <t>07</t>
  </si>
  <si>
    <t>DINAR YUNAS HASNA</t>
  </si>
  <si>
    <t>08</t>
  </si>
  <si>
    <t>DIVANIA CHORY WINDASARI </t>
  </si>
  <si>
    <t>09</t>
  </si>
  <si>
    <t>FAJAR INDRAJAYA </t>
  </si>
  <si>
    <t>10</t>
  </si>
  <si>
    <t>FAUZAN AMTABILLAH KISWANTORO</t>
  </si>
  <si>
    <t>11</t>
  </si>
  <si>
    <t>HEMAS SILVIANTI AWALIN </t>
  </si>
  <si>
    <t>12</t>
  </si>
  <si>
    <t>ILHAM NAUFAL HANIFA</t>
  </si>
  <si>
    <t>13</t>
  </si>
  <si>
    <t>KHRISNA YANUAR DWI KURNIAWAN</t>
  </si>
  <si>
    <t>14</t>
  </si>
  <si>
    <t>KURNIAWAN ARDIYANTO </t>
  </si>
  <si>
    <t>15</t>
  </si>
  <si>
    <t>MUHAMMAD AKBAR ALFAREZI </t>
  </si>
  <si>
    <t>16</t>
  </si>
  <si>
    <t>MUHAMMAD HAFIZ ARSYAD</t>
  </si>
  <si>
    <t>17</t>
  </si>
  <si>
    <t>MUTIA ALMIRA KINETA</t>
  </si>
  <si>
    <t>18</t>
  </si>
  <si>
    <t>NABILA PUTRI INDA YANTI </t>
  </si>
  <si>
    <t>19</t>
  </si>
  <si>
    <t>NAJWA FEBRIANISA</t>
  </si>
  <si>
    <t>20</t>
  </si>
  <si>
    <t>NICHO FIRMAN SETIAWAN </t>
  </si>
  <si>
    <t>21</t>
  </si>
  <si>
    <t>NIKE FERANI </t>
  </si>
  <si>
    <t>22</t>
  </si>
  <si>
    <t>NURUL KUSUMANING AYU </t>
  </si>
  <si>
    <t>23</t>
  </si>
  <si>
    <t>RISMHA LEVIYANA ANASTASYA </t>
  </si>
  <si>
    <t>24</t>
  </si>
  <si>
    <t>RULINNANDA DESTA AULIA NURHIDAYAH </t>
  </si>
  <si>
    <t>25</t>
  </si>
  <si>
    <t>SEAN DHEVA RIZQI ANDRIAN</t>
  </si>
  <si>
    <t>26</t>
  </si>
  <si>
    <t>SHEVA FIRMANSYAH </t>
  </si>
  <si>
    <t>27</t>
  </si>
  <si>
    <t>SILVIA AYU RAHMAWATI </t>
  </si>
  <si>
    <t>28</t>
  </si>
  <si>
    <t>SUKMA NURQHOIR ARILIA</t>
  </si>
  <si>
    <t>29</t>
  </si>
  <si>
    <t>TRIAS FARAHDILLA NURKUSUMA</t>
  </si>
  <si>
    <t>30</t>
  </si>
  <si>
    <t>TRIYA RENATA INDAH SARI</t>
  </si>
  <si>
    <t>31</t>
  </si>
  <si>
    <t>VIAREL ELSIEVANA AUGESTHINE </t>
  </si>
  <si>
    <t>32</t>
  </si>
  <si>
    <t>YASHINTA EKAFITRI MAHARANI</t>
  </si>
  <si>
    <t>33</t>
  </si>
  <si>
    <t>YOGI PRATAMA </t>
  </si>
  <si>
    <t>34</t>
  </si>
  <si>
    <t>YULIA ALRAMADHANI SHERRYL NUGRAHANTYA</t>
  </si>
  <si>
    <t>35</t>
  </si>
  <si>
    <t>YUSUF MAHMUDI </t>
  </si>
  <si>
    <t>36</t>
  </si>
  <si>
    <t>XI BAHASA</t>
  </si>
  <si>
    <t>Luluk Atin, M.Si</t>
  </si>
  <si>
    <t>ADEL MUSTHAFA</t>
  </si>
  <si>
    <t>AGNES KARISMA PUTRI</t>
  </si>
  <si>
    <t>ANGELICA ADELWIES</t>
  </si>
  <si>
    <t>ANGKLING RADITYA DWI SAPUTRA</t>
  </si>
  <si>
    <t>APRILLIA PUSPITA DEWI </t>
  </si>
  <si>
    <t>ARGYA PINASTHIKA </t>
  </si>
  <si>
    <t>ARISTA AYU CEMPAKA</t>
  </si>
  <si>
    <t>BIMO WICAKSANA NOOR SAPUTRA </t>
  </si>
  <si>
    <t>BINTANG ARSETYA ARDHANY</t>
  </si>
  <si>
    <t>BRILIANT ANANDA PUTRA </t>
  </si>
  <si>
    <t>DOMINIKUS REVA SATRIA PRASETYAWAN</t>
  </si>
  <si>
    <t>ELLA FATASYA NUR RAHMAVIKA </t>
  </si>
  <si>
    <t>ERLYTA RUTH SOFIATI </t>
  </si>
  <si>
    <t>FADHILLAH YOGI KURNIAWAN</t>
  </si>
  <si>
    <t>FANNISA NURAZIZAH SUSILO </t>
  </si>
  <si>
    <t>FAYRA DIZA BERLIANSYAH</t>
  </si>
  <si>
    <t>HANA FITRIA NOOR BAITY</t>
  </si>
  <si>
    <t>IMAM MAHMUDDI MUHARRAM</t>
  </si>
  <si>
    <t>INTAN MAHESHA RASMINI</t>
  </si>
  <si>
    <t>JOHAN ANDANA PRASETIYA BUDI</t>
  </si>
  <si>
    <t>KHARISMA PUTRI WISYAMDEWI</t>
  </si>
  <si>
    <t>MEILANI TRI PAMINTANINGTYAS</t>
  </si>
  <si>
    <t>MUHAMMAD FATHAN RIZKIJAYA MUSTAQIM</t>
  </si>
  <si>
    <t>PASYA YAUGA DANIAL EKA TAMA</t>
  </si>
  <si>
    <t>RACHEL FATMA MAHARANI PUTRI </t>
  </si>
  <si>
    <t>RAMA CAHYO PRASETYO</t>
  </si>
  <si>
    <t>RIKY PRATAMA ARDIANSAYAH</t>
  </si>
  <si>
    <t>RISKA NUR RAHMAH </t>
  </si>
  <si>
    <t>SALSABILLA IG'NIS ARDTVANI PUTRI</t>
  </si>
  <si>
    <t>SALSABILLA RINDITA RAHMAWATI </t>
  </si>
  <si>
    <t>SHAFA LUBNAA ANNABA</t>
  </si>
  <si>
    <t>UKASYA ZULFIKAR RAMADAN</t>
  </si>
  <si>
    <t>YOGA MAHENDRA ARIE PRATAMA</t>
  </si>
  <si>
    <t>YUGI AFIFAH </t>
  </si>
  <si>
    <t>YUSTICIA TIARA MAHARANI</t>
  </si>
  <si>
    <t>SEMESTER :    GASAL</t>
  </si>
  <si>
    <t>AGM</t>
  </si>
  <si>
    <t xml:space="preserve">AMALIA SAFRINA INDRAWATI   </t>
  </si>
  <si>
    <t xml:space="preserve">ANDO FIRDAUS   </t>
  </si>
  <si>
    <t xml:space="preserve">ANGELICA YOVINA KRISMATTASARI </t>
  </si>
  <si>
    <t xml:space="preserve">ARDHEA ALMAYRA PUTRI </t>
  </si>
  <si>
    <t xml:space="preserve">ARIF NUR WAHYUDI </t>
  </si>
  <si>
    <t xml:space="preserve">CAROLINA OLIVIA SISWANTO </t>
  </si>
  <si>
    <t xml:space="preserve">CAROLINE PUTRI DIAZ </t>
  </si>
  <si>
    <t xml:space="preserve">CHRISTA BIASTIRTA PUTRI IRAWAN </t>
  </si>
  <si>
    <t xml:space="preserve">DEAR WHIZKID AZIIZ </t>
  </si>
  <si>
    <t xml:space="preserve">DINDA SHINTA VALENTINA </t>
  </si>
  <si>
    <t xml:space="preserve">EDWINA LELYANSARI </t>
  </si>
  <si>
    <t xml:space="preserve">ERY RAIHANI QUROTUL `AINI </t>
  </si>
  <si>
    <t xml:space="preserve">EUFRASIA NASYA TEGAR PUSPA DEWI </t>
  </si>
  <si>
    <t xml:space="preserve">EVELIN YOVITA ARDHANA RESWARI </t>
  </si>
  <si>
    <t xml:space="preserve">FATIH RAZAN BENGAWAN </t>
  </si>
  <si>
    <t xml:space="preserve">I MADE ANDIKA YUDISTIRA DEWANANTA </t>
  </si>
  <si>
    <t>HINDU</t>
  </si>
  <si>
    <t xml:space="preserve">INDAH KUSUMAWATI   </t>
  </si>
  <si>
    <t xml:space="preserve">MAR'ATUL SHOLEKHAH     </t>
  </si>
  <si>
    <t xml:space="preserve">MUHAMMAD HANNAN   </t>
  </si>
  <si>
    <t xml:space="preserve">MUHAMMAD RAVI PRAKOSO   </t>
  </si>
  <si>
    <t xml:space="preserve">MUTIARA VICTORIANI </t>
  </si>
  <si>
    <t xml:space="preserve">NINDITA AYU ASTUTI     </t>
  </si>
  <si>
    <t xml:space="preserve">PUTRI NOVITA SARI     </t>
  </si>
  <si>
    <t xml:space="preserve">RAVISA VININGKA SELSA GITAYA </t>
  </si>
  <si>
    <t xml:space="preserve">RENATA AYU SUGONDO     </t>
  </si>
  <si>
    <t xml:space="preserve">RHEZA ALEXA PUTRA   </t>
  </si>
  <si>
    <t>SALSABELA NAFIAH ROMADHONI</t>
  </si>
  <si>
    <t xml:space="preserve">SALSABILLA BINTANG MAHARANI   </t>
  </si>
  <si>
    <t xml:space="preserve">SHERLY AYU DIAH NOVITA SARI   </t>
  </si>
  <si>
    <t xml:space="preserve">SINDHY RAHMANIA ANILASURI   </t>
  </si>
  <si>
    <t xml:space="preserve">SKOLASTIKA VALENT FEBIANA SANDIYAWANINGTYAS </t>
  </si>
  <si>
    <t xml:space="preserve">TAMARA FEBRILIAN NABABAN   </t>
  </si>
  <si>
    <t xml:space="preserve">VIOLETTA AGUSTIN SETIAWAN   </t>
  </si>
  <si>
    <t xml:space="preserve">WAHYU SETYANINGSIH   </t>
  </si>
  <si>
    <t xml:space="preserve">YOHANES ISNANTO CAHYO KRESNA MURTI </t>
  </si>
  <si>
    <t>XII MIPA-1</t>
  </si>
  <si>
    <t xml:space="preserve">AFWAN IZZA SUHAILIN </t>
  </si>
  <si>
    <t xml:space="preserve">ALAN DWIE BAKTI   </t>
  </si>
  <si>
    <t xml:space="preserve">ANINDA DIAH KARUNIA PUTRI </t>
  </si>
  <si>
    <t xml:space="preserve">AZALIA ANANTA FIRDAUS </t>
  </si>
  <si>
    <t xml:space="preserve">BERLIAN ARTHAMEVIA DAVITA   </t>
  </si>
  <si>
    <t xml:space="preserve">BRIVA OLYVIA </t>
  </si>
  <si>
    <t xml:space="preserve">DAVID WIJAYA KHRISMA DIEN </t>
  </si>
  <si>
    <t xml:space="preserve">DESTA KUMALA SARI   </t>
  </si>
  <si>
    <t xml:space="preserve">ELVANA DEANOVISA </t>
  </si>
  <si>
    <t xml:space="preserve">FEDORYAN AKMAL TAUFIQURAHMAN   </t>
  </si>
  <si>
    <t xml:space="preserve">GENDHIS BESTARI TANJUNG   </t>
  </si>
  <si>
    <t xml:space="preserve">HARDIANTO SAJIWO HUTOMO     </t>
  </si>
  <si>
    <t xml:space="preserve">KHARISTYA CELINE VICTORIA </t>
  </si>
  <si>
    <t xml:space="preserve">KHOFIFAH LATIFATUL HAQ </t>
  </si>
  <si>
    <t xml:space="preserve">LANANG SURYO WICAKSONO   </t>
  </si>
  <si>
    <t xml:space="preserve">LATIVA DIYAH AYU PRASETIYO </t>
  </si>
  <si>
    <t xml:space="preserve">LUTHFI ALIN FADHILAH </t>
  </si>
  <si>
    <t xml:space="preserve">PUTRI NOVA AMALIA   </t>
  </si>
  <si>
    <t xml:space="preserve">REYNALDO RAFAEL </t>
  </si>
  <si>
    <t xml:space="preserve">ROSELYN HANIFA </t>
  </si>
  <si>
    <t xml:space="preserve">SALSABILA FITRI MULYARATRI </t>
  </si>
  <si>
    <t xml:space="preserve">SAMUEL STEVEN PRISMA HASIYONO </t>
  </si>
  <si>
    <t xml:space="preserve">SANDHI HAYUDHA SYAHPUTRA </t>
  </si>
  <si>
    <t xml:space="preserve">TIA AYU WIDYATRI </t>
  </si>
  <si>
    <t xml:space="preserve">ZAHRATUN SETYA ROSANTI   </t>
  </si>
  <si>
    <t>XII  MIPA-2</t>
  </si>
  <si>
    <t>Tri Bagiyo, S.Pd., M.M.</t>
  </si>
  <si>
    <t xml:space="preserve">ADETYA RYO PAMUNGKAS </t>
  </si>
  <si>
    <t xml:space="preserve">ALVARO HARYOKUSUMO </t>
  </si>
  <si>
    <t xml:space="preserve">ALVINA THEA HOSANA </t>
  </si>
  <si>
    <t xml:space="preserve">ANINDYA OKKY PUSPITA SARI     </t>
  </si>
  <si>
    <t>BAGAS KATON KUNCORO</t>
  </si>
  <si>
    <t xml:space="preserve">BAYU KRISNA CENDRANATA   </t>
  </si>
  <si>
    <t xml:space="preserve">BETA NUR KHASANAH     </t>
  </si>
  <si>
    <t>BIMA VIRA YUDHA</t>
  </si>
  <si>
    <t xml:space="preserve">CHARISMA AYDA ANGGORO PUTRI </t>
  </si>
  <si>
    <t xml:space="preserve">DEBORA AGUSTIN SETYANINGTYAS </t>
  </si>
  <si>
    <t xml:space="preserve">DEWA PASCAL ARIYANTO   </t>
  </si>
  <si>
    <t xml:space="preserve">DONA ALYA KUSUMA WARDANI </t>
  </si>
  <si>
    <t xml:space="preserve">FAHREL MUHAMMAD   </t>
  </si>
  <si>
    <t xml:space="preserve">FEBRYANA SETYANINGRUM   </t>
  </si>
  <si>
    <t xml:space="preserve">GABRIELA EKKLESIA KRISTY </t>
  </si>
  <si>
    <t xml:space="preserve">HABIB RAHMAN MULYA ADI </t>
  </si>
  <si>
    <t xml:space="preserve">IDE BAHARI </t>
  </si>
  <si>
    <t xml:space="preserve">JESIKA GRACE PAEMBONAN     </t>
  </si>
  <si>
    <t xml:space="preserve">JESSICA JOY SOEMIRAT </t>
  </si>
  <si>
    <t xml:space="preserve">KEVIN CORNELIUS PRATAMA NUGROHO </t>
  </si>
  <si>
    <t xml:space="preserve">KRISTIANA INDAH PUTRI PURWANTI </t>
  </si>
  <si>
    <t xml:space="preserve">LIDIA EARLENE RENDHIVA </t>
  </si>
  <si>
    <t xml:space="preserve">MILA HAPSARI   </t>
  </si>
  <si>
    <t>MUTIARA AHYU PUTRI</t>
  </si>
  <si>
    <t xml:space="preserve">NATASYA KRIS ANGELITA </t>
  </si>
  <si>
    <t xml:space="preserve">PUTRI AYU VANESSA </t>
  </si>
  <si>
    <t xml:space="preserve">RENDY OKTAVIAN FIRMANSYAH   </t>
  </si>
  <si>
    <t xml:space="preserve">REZA GUMILANG   </t>
  </si>
  <si>
    <t xml:space="preserve">RIEKE DEVI FIANA </t>
  </si>
  <si>
    <t xml:space="preserve">RIFQI OKTARIO </t>
  </si>
  <si>
    <t xml:space="preserve">RIZAL FRICI SITANGGANG </t>
  </si>
  <si>
    <t xml:space="preserve">RIZKY WAHYU ASTARI   </t>
  </si>
  <si>
    <t xml:space="preserve">TABITA GABRIEL   </t>
  </si>
  <si>
    <t xml:space="preserve">TARISA SILVI NUGRAHENI </t>
  </si>
  <si>
    <t xml:space="preserve">WIJAYA DHARMA SAPUTRA </t>
  </si>
  <si>
    <t>BUDDHA</t>
  </si>
  <si>
    <t xml:space="preserve">WIJAYA YOGA KRISETIANTO </t>
  </si>
  <si>
    <t>XII  MIPA-3</t>
  </si>
  <si>
    <t xml:space="preserve">AGATHA MARTYANA CHRISTYAN PUTRI </t>
  </si>
  <si>
    <t xml:space="preserve">AKBAR DAVA FERDINAND   </t>
  </si>
  <si>
    <t xml:space="preserve">AKTSARI DANA IHSANTI   </t>
  </si>
  <si>
    <t xml:space="preserve">ALMARANDA AISYANISSA HIDAYAT </t>
  </si>
  <si>
    <t xml:space="preserve">ALVINA AYU FADILLA   </t>
  </si>
  <si>
    <t>AYLLA ZYAHRA ZANUBA</t>
  </si>
  <si>
    <t xml:space="preserve">BENEDICTUS BRIATORE ANANTA </t>
  </si>
  <si>
    <t xml:space="preserve">BIMO SRI KUNCORO </t>
  </si>
  <si>
    <t xml:space="preserve">CHARISMA DEO SAGITARIUS   </t>
  </si>
  <si>
    <t xml:space="preserve">DINA SABILA RIZKY UTAMI   </t>
  </si>
  <si>
    <t xml:space="preserve">DWI WULANDARI   </t>
  </si>
  <si>
    <t xml:space="preserve">ELISABETH CHRISANTI WULANSARI </t>
  </si>
  <si>
    <t xml:space="preserve">ELMA LATHIFAH     </t>
  </si>
  <si>
    <t xml:space="preserve">FADILA PHASA RISQIA </t>
  </si>
  <si>
    <t xml:space="preserve">IRFANANDA FAUZAN FATIH </t>
  </si>
  <si>
    <t xml:space="preserve">LATIFA AYU SEKAR KINANTI </t>
  </si>
  <si>
    <t xml:space="preserve">LINTANG OCTAVIARA PRADANA     </t>
  </si>
  <si>
    <t xml:space="preserve">MARGARETHA ROSINDA HAPSARI </t>
  </si>
  <si>
    <t xml:space="preserve">MARIA IMMACULATA SONYA PUTRI ANGGERNINGTYAS     </t>
  </si>
  <si>
    <t xml:space="preserve">MARIA OCTAVIA ARTIKA KUSUMAWARDHANI </t>
  </si>
  <si>
    <t xml:space="preserve">MARIA VALENTINA NIFAN NGELYAU   </t>
  </si>
  <si>
    <t xml:space="preserve">MUHAMMAD IQBAL   </t>
  </si>
  <si>
    <t xml:space="preserve">NABILA DELLA ROESITA   </t>
  </si>
  <si>
    <t>NADIA PRAMUGARINI MUTIARA DEWI</t>
  </si>
  <si>
    <t xml:space="preserve">NANDIWARDHANA PRIYAMBADA </t>
  </si>
  <si>
    <t xml:space="preserve">NURUL ISTIQOMAH </t>
  </si>
  <si>
    <t xml:space="preserve">NURUL MUZAYYANA </t>
  </si>
  <si>
    <t xml:space="preserve">PUTRI AYU ANDINI   </t>
  </si>
  <si>
    <t xml:space="preserve">RIZAL APRILIANTO NUGROHO   </t>
  </si>
  <si>
    <t xml:space="preserve">RIZKY WAHYU SAPUTRO     </t>
  </si>
  <si>
    <t xml:space="preserve">ROCKY KENCANA PUTRA </t>
  </si>
  <si>
    <t xml:space="preserve">SASA KARINA DEVI </t>
  </si>
  <si>
    <t xml:space="preserve">TERESIA AVILA ROSARI WAHANA </t>
  </si>
  <si>
    <t xml:space="preserve">VINCENCIA DELFI RAFHAEL   </t>
  </si>
  <si>
    <t xml:space="preserve">YOSEPH ADI NUGROHO   </t>
  </si>
  <si>
    <t xml:space="preserve">YULINA CITRA MAHARANI   </t>
  </si>
  <si>
    <t>XII  MIPA-4</t>
  </si>
  <si>
    <t xml:space="preserve">AFIFAH PANGESTUTY   </t>
  </si>
  <si>
    <t xml:space="preserve">AHNAF FAREZI </t>
  </si>
  <si>
    <t xml:space="preserve">ALEHAND YOGA DHANYAST </t>
  </si>
  <si>
    <t xml:space="preserve">ALIZA DYAH AMARTA SHIFA </t>
  </si>
  <si>
    <t xml:space="preserve">ANANDA WIBI WIJAYANTO </t>
  </si>
  <si>
    <t xml:space="preserve">AQSAL MAULANA </t>
  </si>
  <si>
    <t xml:space="preserve">BAYU TRESNA SETYA ENDRAT   </t>
  </si>
  <si>
    <t xml:space="preserve">BINTANG SAMUDERA VIDYANTORO </t>
  </si>
  <si>
    <t xml:space="preserve">BRILIAN DHANIS RADITYA   </t>
  </si>
  <si>
    <t xml:space="preserve">BRYAN BRAGA WIDYA ANUR'ADHA   </t>
  </si>
  <si>
    <t xml:space="preserve">CARNELIA ANABELLE PUSPITASARI </t>
  </si>
  <si>
    <t xml:space="preserve">DAFFA RASZYA DANOETIRTA </t>
  </si>
  <si>
    <t xml:space="preserve">DIAH ARDIANA PUTRI </t>
  </si>
  <si>
    <t xml:space="preserve">DYMAS SEPTIYANTO </t>
  </si>
  <si>
    <t xml:space="preserve">FAIZAL DEANTONI RIZQI </t>
  </si>
  <si>
    <t xml:space="preserve">HAWA MUSTIKA GALVANIZAHRA D.   </t>
  </si>
  <si>
    <t xml:space="preserve">INTAN FUJIANTIKA </t>
  </si>
  <si>
    <t xml:space="preserve">INTAN PRAMESTIARANI NIWANGSARI </t>
  </si>
  <si>
    <t xml:space="preserve">KARTIKA AYU WIDAYANI </t>
  </si>
  <si>
    <t xml:space="preserve">MUHAMMAD IQBAL </t>
  </si>
  <si>
    <t xml:space="preserve">MUHAMMAD REZA FIRMANSYAH </t>
  </si>
  <si>
    <t xml:space="preserve">NURUL NUR AYNI   </t>
  </si>
  <si>
    <t xml:space="preserve">REINA MEILIA   </t>
  </si>
  <si>
    <t xml:space="preserve">RHAKA THORIQ ZUHAIRNAWAN </t>
  </si>
  <si>
    <t xml:space="preserve">RIDHO AKBAR GALIH GUMILANG </t>
  </si>
  <si>
    <t xml:space="preserve">RIFQI AHMAD NASRUDIN </t>
  </si>
  <si>
    <t xml:space="preserve">RISALATUL HIDAYAH ARYA SAPUTRI   </t>
  </si>
  <si>
    <t xml:space="preserve">ROIHAAN RAMADHANI   </t>
  </si>
  <si>
    <t xml:space="preserve">ROSEANITA MAHARANI ENDHARU </t>
  </si>
  <si>
    <t xml:space="preserve">SHANTY KURNIA HANDAYANI   </t>
  </si>
  <si>
    <t xml:space="preserve">TIARA DWI PUSPITASARI   </t>
  </si>
  <si>
    <t xml:space="preserve">WIDYA AYU PRAMUDYA WARDANI   </t>
  </si>
  <si>
    <t xml:space="preserve">YHUANA FHARA ANGREANI   </t>
  </si>
  <si>
    <t xml:space="preserve">YULIA WIDYA NOVITA   </t>
  </si>
  <si>
    <t>XII  MIPA-5</t>
  </si>
  <si>
    <t xml:space="preserve">ADELIA AFSHIANI </t>
  </si>
  <si>
    <t xml:space="preserve">AFRIDA NUR FATMAWATI </t>
  </si>
  <si>
    <t xml:space="preserve">APRINIA KHOIRUN NISA` </t>
  </si>
  <si>
    <t xml:space="preserve">AZRAH AQIN NILFANI SB   </t>
  </si>
  <si>
    <t xml:space="preserve">AZZARA YULSA SAPUTRI   </t>
  </si>
  <si>
    <t xml:space="preserve">BAGUS RICO HERNANDA   </t>
  </si>
  <si>
    <t xml:space="preserve">BERLIAN ACHYA PUTRI SABDINA </t>
  </si>
  <si>
    <t xml:space="preserve">CINDY RAMADHANI PUTRI </t>
  </si>
  <si>
    <t>DIAH MAY MAULIDA</t>
  </si>
  <si>
    <t xml:space="preserve">EGGO TEGAR PRAKOSA </t>
  </si>
  <si>
    <t xml:space="preserve">ELSA PRIHANTINI   </t>
  </si>
  <si>
    <t xml:space="preserve">ESYA OKTA BIAS PARADISE </t>
  </si>
  <si>
    <t xml:space="preserve">FADILAH MEILANI PUTRI </t>
  </si>
  <si>
    <t xml:space="preserve">FEBY VALERIE NOVIA RAMADHANI </t>
  </si>
  <si>
    <t xml:space="preserve">HAREL SATRIA KARUNA </t>
  </si>
  <si>
    <t xml:space="preserve">HEGA SHARYO PUTRA PERTAMA </t>
  </si>
  <si>
    <t xml:space="preserve">INTAN APRILIA ARLISTI   </t>
  </si>
  <si>
    <t xml:space="preserve">IRSYAD NICO ADICANDRA PUTRA </t>
  </si>
  <si>
    <t xml:space="preserve">ISABEL DIVA PRAMESTIKA </t>
  </si>
  <si>
    <t xml:space="preserve">KEVIN KURNIA ANGGORO </t>
  </si>
  <si>
    <t xml:space="preserve">LORIZKY LORITA   </t>
  </si>
  <si>
    <t xml:space="preserve">LUHUR UCHTA AWALIN </t>
  </si>
  <si>
    <t xml:space="preserve">NABILLAH CARLOTTA RHOMADHONIA HARYANTO   </t>
  </si>
  <si>
    <t xml:space="preserve">NADILA BELLA SAFITRI ANJARANI   </t>
  </si>
  <si>
    <t xml:space="preserve">NOVIANTO EKO SAPUTRO   </t>
  </si>
  <si>
    <t xml:space="preserve">RENDRO AJI SATRIO </t>
  </si>
  <si>
    <t xml:space="preserve">RIYAN ARDHI ROIS </t>
  </si>
  <si>
    <t xml:space="preserve">RIZKI IRJA SAPUTRA SIREGAR </t>
  </si>
  <si>
    <t xml:space="preserve">RIZQY RAMADHAN FADHIIL ASNAN </t>
  </si>
  <si>
    <t>SATRIA FEDORA DAFFA</t>
  </si>
  <si>
    <t xml:space="preserve">SOTYA DIVA SURYA POUNDRA </t>
  </si>
  <si>
    <t xml:space="preserve">TEGAR DRAJAD SYAH VADIGA </t>
  </si>
  <si>
    <t xml:space="preserve">VIVIANA ADE PURWANTO   </t>
  </si>
  <si>
    <t xml:space="preserve">YULIAN GILANG PRAYOGA </t>
  </si>
  <si>
    <t>ZANA APRILIYA SAFICKA</t>
  </si>
  <si>
    <t>XII   IPS-1</t>
  </si>
  <si>
    <t>Eny Wiji Lestari, M.Hum.</t>
  </si>
  <si>
    <t xml:space="preserve">AKHMAD VERIZA ARDIANSYAH </t>
  </si>
  <si>
    <t xml:space="preserve">ALIYA AYU WIBOWO </t>
  </si>
  <si>
    <t xml:space="preserve">ANGELINE EPIFANI ANGGITA PRATIWI </t>
  </si>
  <si>
    <t xml:space="preserve">AYU REALITA AMIANNI   </t>
  </si>
  <si>
    <t xml:space="preserve">CHARISMA DEVA </t>
  </si>
  <si>
    <t xml:space="preserve">CLARISSA MONIQUE MAHARANI   </t>
  </si>
  <si>
    <t xml:space="preserve">DAFFA ILHAM WIRAYUDHA </t>
  </si>
  <si>
    <t xml:space="preserve">FADHILA HARUM PUTRI </t>
  </si>
  <si>
    <t xml:space="preserve">FILIPUS DELVIAN BRILIAN WIANDY   </t>
  </si>
  <si>
    <t xml:space="preserve">GRACIELA FEBBY VIDYA VINAYA </t>
  </si>
  <si>
    <t xml:space="preserve">HALEYA SOVIANA   </t>
  </si>
  <si>
    <t xml:space="preserve">JAHNU PANDU SATWIKA </t>
  </si>
  <si>
    <t xml:space="preserve">JULES TEGAR PRADANA     </t>
  </si>
  <si>
    <t xml:space="preserve">MIRZA HAMSADARMA </t>
  </si>
  <si>
    <t xml:space="preserve">MUFIDA DWI RAHMAWATI </t>
  </si>
  <si>
    <t xml:space="preserve">MUHAMMAD ASIH SOFI MUZAQQI   </t>
  </si>
  <si>
    <t xml:space="preserve">MUTIARA RAFI PUTRI   </t>
  </si>
  <si>
    <t xml:space="preserve">NABILA SHINTA PARAMESTI </t>
  </si>
  <si>
    <t xml:space="preserve">RETNO WIJAYANTI   </t>
  </si>
  <si>
    <t xml:space="preserve">RIFKY ANANG SETIAWAN   </t>
  </si>
  <si>
    <t xml:space="preserve">RINDY RAHMASARI   </t>
  </si>
  <si>
    <t xml:space="preserve">RIZQI KHOIRUN NISA FARIDATUL HIDAYAT   </t>
  </si>
  <si>
    <t xml:space="preserve">SARTIKA DEWIYANTI   </t>
  </si>
  <si>
    <t xml:space="preserve">SHAFIRA GALUH PRAMESTI   </t>
  </si>
  <si>
    <t xml:space="preserve">STEPHANIE LALITA PUTRI   </t>
  </si>
  <si>
    <t xml:space="preserve">TITANIA NERIA PUTRI </t>
  </si>
  <si>
    <t>XII  IPS-2</t>
  </si>
  <si>
    <t xml:space="preserve">ADDEL WEISS NANDA KARTIKA   </t>
  </si>
  <si>
    <t xml:space="preserve">AFRYLA DIWA SAPUTRI   </t>
  </si>
  <si>
    <t xml:space="preserve">AGANINDO SEPTIWINDA PUSPITA SARI </t>
  </si>
  <si>
    <t xml:space="preserve">AGNES TRI WULANDARI   </t>
  </si>
  <si>
    <t xml:space="preserve">AGUNG PUTRA WARDANI   </t>
  </si>
  <si>
    <t xml:space="preserve">ALAM KRISNA ANGGA ARSETYA </t>
  </si>
  <si>
    <t xml:space="preserve">ANGELISA DYAH KUSUMAPUTRI </t>
  </si>
  <si>
    <t xml:space="preserve">ANTONIUS JOSEVAN   </t>
  </si>
  <si>
    <t xml:space="preserve">ARDANI YOGA MUKHAROM   </t>
  </si>
  <si>
    <t xml:space="preserve">ARFIKA PUTRI RISANDI </t>
  </si>
  <si>
    <t xml:space="preserve">AYU BUNGA MUTIARA SARI   </t>
  </si>
  <si>
    <t xml:space="preserve">BERLIANA HARYANI HARTONO </t>
  </si>
  <si>
    <t xml:space="preserve">BOBBY KUNCORO   </t>
  </si>
  <si>
    <t xml:space="preserve">CHRISTIAN PUTRA KUNCORO </t>
  </si>
  <si>
    <t xml:space="preserve">CHRISYELA MERTA MEGARITYONISTY </t>
  </si>
  <si>
    <t xml:space="preserve">DEMPI MENTARI NINGRUM </t>
  </si>
  <si>
    <t xml:space="preserve">DENY LUMINGKEWAS </t>
  </si>
  <si>
    <t xml:space="preserve">ELISA PERMATA SETIAWAN </t>
  </si>
  <si>
    <t xml:space="preserve">EMILIA KUSUMA WARDANI </t>
  </si>
  <si>
    <t xml:space="preserve">ESTER NINGSIH   </t>
  </si>
  <si>
    <t xml:space="preserve">EVA KENT ASRI   </t>
  </si>
  <si>
    <t xml:space="preserve">EVILIA HERA WIDIAS NINGRUM </t>
  </si>
  <si>
    <t xml:space="preserve">HENDAR CHRIST POLARISTA PAMUNGKAS   </t>
  </si>
  <si>
    <t xml:space="preserve">KRISTIAN BAYU PAHARGYO   </t>
  </si>
  <si>
    <t xml:space="preserve">LENY MONICA   </t>
  </si>
  <si>
    <t xml:space="preserve">MEISYA WULANDARI   </t>
  </si>
  <si>
    <t xml:space="preserve">NOVITA PUTRI ANDARESTA </t>
  </si>
  <si>
    <t>NUGRAHA NUR UTAMA</t>
  </si>
  <si>
    <t xml:space="preserve">RATNA TRI UNTARI   </t>
  </si>
  <si>
    <t xml:space="preserve">RENATA PUTRA PRATAMA   </t>
  </si>
  <si>
    <t xml:space="preserve">SARA NOVITA ANGGRAENI </t>
  </si>
  <si>
    <t xml:space="preserve">TITANIA RUDITHA LISTYADI </t>
  </si>
  <si>
    <t xml:space="preserve">VANESSA DEVIANA SYACH HAYIN </t>
  </si>
  <si>
    <t xml:space="preserve">YEMYMA PRITHA AULIA   </t>
  </si>
  <si>
    <t xml:space="preserve">ZULFA AULIA     </t>
  </si>
  <si>
    <t>XII   IPS-3</t>
  </si>
  <si>
    <t xml:space="preserve">ADHIRAJASA DEVA AMANANTA PRADANA </t>
  </si>
  <si>
    <t xml:space="preserve">ADILLA FATIKHATUL KHASANAH </t>
  </si>
  <si>
    <t xml:space="preserve">AHMAD FAUZI   </t>
  </si>
  <si>
    <t xml:space="preserve">ANNISA NUR HASANAH </t>
  </si>
  <si>
    <t xml:space="preserve">AYU LARASATI   </t>
  </si>
  <si>
    <t xml:space="preserve">BENTENG BARA SAKTI   </t>
  </si>
  <si>
    <t xml:space="preserve">BRIGITA RANANDITYA AVERI </t>
  </si>
  <si>
    <t xml:space="preserve">CEVIN JELANG RAMADHAN </t>
  </si>
  <si>
    <t xml:space="preserve">DANIEL IVAN YUDHA ADHI SUSANTO </t>
  </si>
  <si>
    <t xml:space="preserve">DHIKA FADHLAN AULIA </t>
  </si>
  <si>
    <t xml:space="preserve">EXSA OZORA SANADA   </t>
  </si>
  <si>
    <t xml:space="preserve">FAUZAN OLGA DWI MUKTI </t>
  </si>
  <si>
    <t xml:space="preserve">FEBRIANA WIDYAWATI   </t>
  </si>
  <si>
    <t xml:space="preserve">FERDYAN WISNU ADI KURNIAWAN </t>
  </si>
  <si>
    <t xml:space="preserve">GREGORIUS CHARVALLO MAHENDRA PUTRA </t>
  </si>
  <si>
    <t xml:space="preserve">KAUELA MAJENTA HENDRA JAYA </t>
  </si>
  <si>
    <t xml:space="preserve">LUKMAN PRASETYO   </t>
  </si>
  <si>
    <t xml:space="preserve">LUTFI AHMAD GHIFARI </t>
  </si>
  <si>
    <t xml:space="preserve">MARCELINO ADRI WICAKSONO </t>
  </si>
  <si>
    <t xml:space="preserve">MARCELLA INTAN PERMATA SARI </t>
  </si>
  <si>
    <t xml:space="preserve">MELATI SEPTA HARMONI   </t>
  </si>
  <si>
    <t xml:space="preserve">MIFTAHUL CAHYO NUGROHO </t>
  </si>
  <si>
    <t xml:space="preserve">MIKHAELLA GITA PRAMESNIRADJATI   </t>
  </si>
  <si>
    <t xml:space="preserve">MOHAMMAD IRVAN PRIMA LAKSONO </t>
  </si>
  <si>
    <t xml:space="preserve">MUFLIHA DAROJAT </t>
  </si>
  <si>
    <t xml:space="preserve">NIKSKA TRI CAHYANI   </t>
  </si>
  <si>
    <t xml:space="preserve">NURIARIDHA GARUDA PUTRI </t>
  </si>
  <si>
    <t xml:space="preserve">REBECCA TIKA KRISTIAWAN   </t>
  </si>
  <si>
    <t xml:space="preserve">SELGIARA GUTI </t>
  </si>
  <si>
    <t xml:space="preserve">SEPTI MAHARANI PUSPITASARI </t>
  </si>
  <si>
    <t xml:space="preserve">SHOFI MARTASAVIRA DITA   </t>
  </si>
  <si>
    <t xml:space="preserve">SYIFA NURHASNA LAILI </t>
  </si>
  <si>
    <t xml:space="preserve">TIARA DAMAYANTI PUTRI   </t>
  </si>
  <si>
    <t xml:space="preserve">VALENTINO ACHRISTA SETIYARDI </t>
  </si>
  <si>
    <t xml:space="preserve">ZALSABILLA SEKAR FIQHANNA ARANTI   </t>
  </si>
  <si>
    <t>XIII  IPS-4</t>
  </si>
  <si>
    <t xml:space="preserve">ADHELA TASYA NURAINI   </t>
  </si>
  <si>
    <t xml:space="preserve">AGNES LOISIA   </t>
  </si>
  <si>
    <t xml:space="preserve">AHMAD YUSUF KUSUMA   </t>
  </si>
  <si>
    <t xml:space="preserve">ANDREAN SHEVA RAMADHAN </t>
  </si>
  <si>
    <t xml:space="preserve">ANNISA RACHMADANINGTYAS   </t>
  </si>
  <si>
    <t>ARIF BUDIMAN</t>
  </si>
  <si>
    <t xml:space="preserve">ATHIFAH MULYANANDA WAHYU LARASHATI </t>
  </si>
  <si>
    <t xml:space="preserve">AYU PUSPITASARI </t>
  </si>
  <si>
    <t xml:space="preserve">CHANIA DEWI PURNOMO WULAN </t>
  </si>
  <si>
    <t xml:space="preserve">DEVINA AYU FEBIANA </t>
  </si>
  <si>
    <t xml:space="preserve">DEWANDA DWI SAPUTRA   </t>
  </si>
  <si>
    <t xml:space="preserve">GANDUNG KUNCAHYO </t>
  </si>
  <si>
    <t xml:space="preserve">GILANG FIRMANTO </t>
  </si>
  <si>
    <t xml:space="preserve">HANIF RIDHWAN SETIAWAN </t>
  </si>
  <si>
    <t xml:space="preserve">IMANIA VEGA ALDANA     </t>
  </si>
  <si>
    <t xml:space="preserve">MARISKA ALYVIONA </t>
  </si>
  <si>
    <t xml:space="preserve">MUHAMAD RISQI ISNAINI   </t>
  </si>
  <si>
    <t xml:space="preserve">MUHAMMAD SATRIO SYARIF KAMAL </t>
  </si>
  <si>
    <t xml:space="preserve">NABILA AZZAHRA IRWAN   </t>
  </si>
  <si>
    <t xml:space="preserve">NABILA KHAIRUNISA PRABOWO </t>
  </si>
  <si>
    <t xml:space="preserve">NABILLA DEA AZZAHRAMAJID </t>
  </si>
  <si>
    <t xml:space="preserve">NIDA VIANA PUSPITASARI   </t>
  </si>
  <si>
    <t xml:space="preserve">NONA WAHYU SETIAWATY </t>
  </si>
  <si>
    <t xml:space="preserve">NOVIA PUTRI ROMADHONI </t>
  </si>
  <si>
    <t xml:space="preserve">NUR ALIM RHOMADHONA   </t>
  </si>
  <si>
    <t xml:space="preserve">ODENZA REIHANDIKA </t>
  </si>
  <si>
    <t xml:space="preserve">RATIH DEWI SAFITRI </t>
  </si>
  <si>
    <t xml:space="preserve">REZA ARDIANSYAH   </t>
  </si>
  <si>
    <t xml:space="preserve">RISMANDA PRAMUDYA KUSUMA </t>
  </si>
  <si>
    <t xml:space="preserve">RIZAL DONI DIAN PRADIPTA </t>
  </si>
  <si>
    <t xml:space="preserve">ROYAN NAUFAL </t>
  </si>
  <si>
    <t xml:space="preserve">SALWAA RACHMADIAN SULISTIYANTO     </t>
  </si>
  <si>
    <t xml:space="preserve">SYAFA ALIA NURMALITA </t>
  </si>
  <si>
    <t xml:space="preserve">TASYAFRILA ALIFAH MAUDY </t>
  </si>
  <si>
    <t xml:space="preserve">THEODORA FAUSTA AYU GRACIA </t>
  </si>
  <si>
    <t>XII  IPS-5</t>
  </si>
  <si>
    <t xml:space="preserve">ADELINE ABABIL </t>
  </si>
  <si>
    <t xml:space="preserve">ALIF ARYA FERNANDA </t>
  </si>
  <si>
    <t xml:space="preserve">AM NIZAR ALFIAN PUTRO UTOMO     </t>
  </si>
  <si>
    <t xml:space="preserve">ANDINI SALMA HAPSARI   </t>
  </si>
  <si>
    <t xml:space="preserve">ANGGITA PUSPITASARI   </t>
  </si>
  <si>
    <t xml:space="preserve">ANNISA RIYU MEZALUNA   </t>
  </si>
  <si>
    <t xml:space="preserve">ARI WIDJAYANTI SAPUTRI </t>
  </si>
  <si>
    <t xml:space="preserve">ARTHASYAH DANAR KATORO </t>
  </si>
  <si>
    <t xml:space="preserve">AS'AD NAUFAL RIFQI YUDHISTIRA   </t>
  </si>
  <si>
    <t xml:space="preserve">ERLANA AYU ARYANTO   </t>
  </si>
  <si>
    <t xml:space="preserve">FIRYAL NUZULUL FITRI </t>
  </si>
  <si>
    <t xml:space="preserve">GENDIS SEKAR AYU PRAMESWARI   </t>
  </si>
  <si>
    <t xml:space="preserve">JOKO BUDI PRASETYO </t>
  </si>
  <si>
    <t xml:space="preserve">KARYN ARIANA WIYADI   </t>
  </si>
  <si>
    <t xml:space="preserve">KAYLA SALSABILA HIDAYAT </t>
  </si>
  <si>
    <t xml:space="preserve">LAISA PRASASTI </t>
  </si>
  <si>
    <t xml:space="preserve">M. RIZKI DIAN PRADIPTA </t>
  </si>
  <si>
    <t xml:space="preserve">MAHENDRA AKBAR RACHMADHANI   </t>
  </si>
  <si>
    <t xml:space="preserve">MUHAMAD SUBHAAN </t>
  </si>
  <si>
    <t xml:space="preserve">MUHAMMAD FARID HAKIM </t>
  </si>
  <si>
    <t xml:space="preserve">NURLIZA NOVITA DEWI </t>
  </si>
  <si>
    <t xml:space="preserve">NURUL ATIKAH </t>
  </si>
  <si>
    <t xml:space="preserve">RAEZA PRADEKA RAHMAWATI   </t>
  </si>
  <si>
    <t xml:space="preserve">RAKA PURNAMA PUTRA   </t>
  </si>
  <si>
    <t xml:space="preserve">RAYHANSYAH ASMORO BASTEN   </t>
  </si>
  <si>
    <t xml:space="preserve">RIZAL EKA WIKANDA   </t>
  </si>
  <si>
    <t>SEKAR PRANADEVI</t>
  </si>
  <si>
    <t xml:space="preserve">SEPTIAN EKA SISWANTARA </t>
  </si>
  <si>
    <t xml:space="preserve">TEGAR PUTRO UTAMA   </t>
  </si>
  <si>
    <t xml:space="preserve">VALLERIE AGVA AL FARIZI WIBOWO   </t>
  </si>
  <si>
    <t xml:space="preserve">VANIA REIZA NUR HALIZAH   </t>
  </si>
  <si>
    <t xml:space="preserve">YASMINUN ARDINE ISSUDIBYO </t>
  </si>
  <si>
    <t xml:space="preserve">ZAFIRA AULIA HARTONO </t>
  </si>
  <si>
    <t xml:space="preserve">ZAHRA MASAYU PUTRI   </t>
  </si>
  <si>
    <t>Jumlah Agana Islam</t>
  </si>
  <si>
    <t xml:space="preserve">EMAIL SEKOLAH </t>
  </si>
  <si>
    <t>NOMOR TELPON / FAX  SEKOLAH</t>
  </si>
  <si>
    <t>0271- 853209</t>
  </si>
  <si>
    <t>info@sman6surakarta.sch.id</t>
  </si>
  <si>
    <t>Extra di SMA negeri 6 Surakarta</t>
  </si>
  <si>
    <t>PRAMUKA</t>
  </si>
  <si>
    <t>BTA</t>
  </si>
  <si>
    <t>PBB</t>
  </si>
  <si>
    <t>FOOTSAL</t>
  </si>
  <si>
    <t>VOLLY BALL</t>
  </si>
  <si>
    <t>BASKET</t>
  </si>
  <si>
    <t>SILAT</t>
  </si>
  <si>
    <t>FOTO GRAFI</t>
  </si>
  <si>
    <t>MADING</t>
  </si>
  <si>
    <t>PMR</t>
  </si>
  <si>
    <t>DSB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</si>
</sst>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[$Rp-421]* #,##0_);_([$Rp-421]* \(#,##0\);_([$Rp-421]* &quot;-&quot;_);_(@_)"/>
    <numFmt numFmtId="166" formatCode="_(&quot;Rp&quot;* #.##0_);_(&quot;Rp&quot;* \(#.##0\);_(&quot;Rp&quot;* &quot;-&quot;_);_(@_)"/>
  </numFmts>
  <fonts count="4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u/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0"/>
      <color indexed="8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3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indexed="8"/>
      <name val="Arial Narrow"/>
      <family val="2"/>
    </font>
    <font>
      <b/>
      <sz val="12"/>
      <name val="Arial Narrow"/>
      <family val="2"/>
    </font>
    <font>
      <sz val="9"/>
      <color indexed="8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u/>
      <sz val="9"/>
      <color indexed="8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Arial Rounded MT Bold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gray06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gray0625"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lightGray">
        <bgColor theme="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6" fillId="0" borderId="0"/>
    <xf numFmtId="0" fontId="46" fillId="0" borderId="0" applyNumberFormat="0" applyFill="0" applyBorder="0" applyAlignment="0" applyProtection="0"/>
  </cellStyleXfs>
  <cellXfs count="930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/>
    <xf numFmtId="0" fontId="5" fillId="0" borderId="8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5" fillId="0" borderId="7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3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9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4" xfId="0" applyFill="1" applyBorder="1"/>
    <xf numFmtId="0" fontId="0" fillId="2" borderId="5" xfId="0" applyFill="1" applyBorder="1"/>
    <xf numFmtId="0" fontId="5" fillId="2" borderId="2" xfId="0" applyFont="1" applyFill="1" applyBorder="1"/>
    <xf numFmtId="0" fontId="0" fillId="2" borderId="2" xfId="0" applyFill="1" applyBorder="1"/>
    <xf numFmtId="0" fontId="10" fillId="0" borderId="2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5" fillId="0" borderId="2" xfId="0" applyFont="1" applyBorder="1"/>
    <xf numFmtId="0" fontId="5" fillId="2" borderId="1" xfId="0" applyFont="1" applyFill="1" applyBorder="1"/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5" fillId="2" borderId="11" xfId="0" applyFont="1" applyFill="1" applyBorder="1"/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1" fontId="5" fillId="1" borderId="2" xfId="0" applyNumberFormat="1" applyFont="1" applyFill="1" applyBorder="1" applyAlignment="1">
      <alignment horizontal="center" vertical="center"/>
    </xf>
    <xf numFmtId="1" fontId="5" fillId="1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1" fontId="9" fillId="2" borderId="11" xfId="0" applyNumberFormat="1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9" fillId="2" borderId="10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vertical="center"/>
    </xf>
    <xf numFmtId="1" fontId="0" fillId="2" borderId="3" xfId="0" applyNumberForma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 vertical="center"/>
    </xf>
    <xf numFmtId="1" fontId="9" fillId="2" borderId="14" xfId="0" applyNumberFormat="1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8" xfId="0" applyBorder="1"/>
    <xf numFmtId="0" fontId="0" fillId="0" borderId="12" xfId="0" applyBorder="1"/>
    <xf numFmtId="0" fontId="14" fillId="0" borderId="2" xfId="0" applyFont="1" applyBorder="1" applyAlignment="1">
      <alignment vertical="center" shrinkToFit="1"/>
    </xf>
    <xf numFmtId="0" fontId="14" fillId="5" borderId="2" xfId="0" applyFont="1" applyFill="1" applyBorder="1" applyAlignment="1">
      <alignment vertical="center" shrinkToFit="1"/>
    </xf>
    <xf numFmtId="0" fontId="15" fillId="0" borderId="2" xfId="0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0" borderId="2" xfId="0" quotePrefix="1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0" borderId="2" xfId="0" quotePrefix="1" applyFont="1" applyBorder="1" applyAlignment="1">
      <alignment horizontal="center" vertical="center"/>
    </xf>
    <xf numFmtId="0" fontId="15" fillId="0" borderId="2" xfId="0" applyFont="1" applyBorder="1" applyAlignment="1">
      <alignment vertical="center" shrinkToFit="1"/>
    </xf>
    <xf numFmtId="0" fontId="15" fillId="0" borderId="2" xfId="0" quotePrefix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vertical="center" shrinkToFit="1"/>
    </xf>
    <xf numFmtId="0" fontId="14" fillId="5" borderId="2" xfId="0" applyFont="1" applyFill="1" applyBorder="1" applyAlignment="1">
      <alignment horizontal="left" vertical="center" shrinkToFit="1"/>
    </xf>
    <xf numFmtId="0" fontId="15" fillId="5" borderId="2" xfId="0" quotePrefix="1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5" fillId="4" borderId="2" xfId="0" applyFont="1" applyFill="1" applyBorder="1" applyAlignment="1">
      <alignment horizontal="center" vertical="center" shrinkToFit="1"/>
    </xf>
    <xf numFmtId="0" fontId="14" fillId="0" borderId="2" xfId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left" vertical="center" wrapText="1"/>
    </xf>
    <xf numFmtId="0" fontId="0" fillId="0" borderId="2" xfId="0" quotePrefix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5" fillId="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left" vertical="center" shrinkToFit="1"/>
    </xf>
    <xf numFmtId="0" fontId="14" fillId="0" borderId="2" xfId="0" applyFont="1" applyBorder="1" applyAlignment="1">
      <alignment horizontal="left" vertical="center" shrinkToFit="1"/>
    </xf>
    <xf numFmtId="0" fontId="15" fillId="0" borderId="2" xfId="0" quotePrefix="1" applyFont="1" applyBorder="1" applyAlignment="1">
      <alignment horizontal="left" vertical="center" shrinkToFit="1"/>
    </xf>
    <xf numFmtId="0" fontId="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1" borderId="1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shrinkToFit="1"/>
    </xf>
    <xf numFmtId="0" fontId="18" fillId="0" borderId="2" xfId="0" applyFont="1" applyBorder="1" applyAlignment="1">
      <alignment horizontal="center"/>
    </xf>
    <xf numFmtId="0" fontId="6" fillId="0" borderId="14" xfId="0" applyFont="1" applyBorder="1" applyAlignment="1">
      <alignment vertical="center" wrapText="1"/>
    </xf>
    <xf numFmtId="0" fontId="19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vertical="center" shrinkToFit="1"/>
    </xf>
    <xf numFmtId="0" fontId="15" fillId="4" borderId="2" xfId="0" applyFont="1" applyFill="1" applyBorder="1" applyAlignment="1">
      <alignment horizontal="left" vertical="center" shrinkToFit="1"/>
    </xf>
    <xf numFmtId="0" fontId="14" fillId="4" borderId="2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center"/>
    </xf>
    <xf numFmtId="0" fontId="5" fillId="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0" fontId="15" fillId="0" borderId="11" xfId="0" applyFont="1" applyBorder="1" applyAlignment="1">
      <alignment horizontal="center" vertical="center" shrinkToFit="1"/>
    </xf>
    <xf numFmtId="0" fontId="15" fillId="0" borderId="11" xfId="0" quotePrefix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5" fillId="4" borderId="2" xfId="0" quotePrefix="1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0" fillId="4" borderId="2" xfId="0" applyFill="1" applyBorder="1"/>
    <xf numFmtId="0" fontId="7" fillId="4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/>
    <xf numFmtId="0" fontId="9" fillId="4" borderId="0" xfId="0" applyFont="1" applyFill="1" applyAlignment="1">
      <alignment vertical="center" wrapText="1"/>
    </xf>
    <xf numFmtId="0" fontId="5" fillId="0" borderId="11" xfId="0" applyFont="1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shrinkToFit="1"/>
    </xf>
    <xf numFmtId="0" fontId="14" fillId="0" borderId="2" xfId="0" quotePrefix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4" fillId="4" borderId="2" xfId="0" quotePrefix="1" applyFont="1" applyFill="1" applyBorder="1" applyAlignment="1">
      <alignment horizontal="center" vertical="center" shrinkToFit="1"/>
    </xf>
    <xf numFmtId="0" fontId="7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quotePrefix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quotePrefix="1" applyFon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7" fillId="0" borderId="5" xfId="0" applyFont="1" applyBorder="1" applyAlignment="1">
      <alignment horizontal="center"/>
    </xf>
    <xf numFmtId="0" fontId="14" fillId="0" borderId="5" xfId="1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5" fillId="0" borderId="13" xfId="0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shrinkToFit="1"/>
    </xf>
    <xf numFmtId="0" fontId="15" fillId="0" borderId="5" xfId="0" quotePrefix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/>
    </xf>
    <xf numFmtId="0" fontId="9" fillId="0" borderId="2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14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0" fillId="0" borderId="3" xfId="0" applyBorder="1"/>
    <xf numFmtId="0" fontId="0" fillId="0" borderId="11" xfId="0" applyBorder="1"/>
    <xf numFmtId="0" fontId="14" fillId="4" borderId="1" xfId="0" applyFont="1" applyFill="1" applyBorder="1" applyAlignment="1">
      <alignment vertical="center" shrinkToFit="1"/>
    </xf>
    <xf numFmtId="0" fontId="14" fillId="0" borderId="1" xfId="0" applyFont="1" applyBorder="1" applyAlignment="1">
      <alignment vertical="center" shrinkToFit="1"/>
    </xf>
    <xf numFmtId="0" fontId="15" fillId="0" borderId="1" xfId="0" applyFont="1" applyBorder="1" applyAlignment="1">
      <alignment vertical="center" shrinkToFit="1"/>
    </xf>
    <xf numFmtId="0" fontId="15" fillId="0" borderId="1" xfId="0" quotePrefix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7" xfId="0" applyFont="1" applyBorder="1" applyAlignment="1">
      <alignment vertical="center"/>
    </xf>
    <xf numFmtId="0" fontId="15" fillId="4" borderId="1" xfId="0" applyFont="1" applyFill="1" applyBorder="1" applyAlignment="1">
      <alignment vertical="center" shrinkToFit="1"/>
    </xf>
    <xf numFmtId="0" fontId="15" fillId="0" borderId="1" xfId="0" applyFont="1" applyBorder="1" applyAlignment="1">
      <alignment vertical="center"/>
    </xf>
    <xf numFmtId="0" fontId="5" fillId="1" borderId="0" xfId="0" applyFont="1" applyFill="1" applyAlignment="1">
      <alignment vertical="center"/>
    </xf>
    <xf numFmtId="0" fontId="5" fillId="1" borderId="15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9" fillId="4" borderId="2" xfId="0" applyFont="1" applyFill="1" applyBorder="1" applyAlignment="1">
      <alignment vertical="center" wrapText="1"/>
    </xf>
    <xf numFmtId="0" fontId="0" fillId="8" borderId="2" xfId="0" applyFill="1" applyBorder="1" applyAlignment="1">
      <alignment horizontal="center"/>
    </xf>
    <xf numFmtId="0" fontId="22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5" fillId="0" borderId="0" xfId="0" applyFont="1"/>
    <xf numFmtId="0" fontId="5" fillId="4" borderId="0" xfId="0" applyFont="1" applyFill="1"/>
    <xf numFmtId="0" fontId="22" fillId="0" borderId="0" xfId="0" applyFont="1"/>
    <xf numFmtId="0" fontId="13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29" fillId="4" borderId="0" xfId="0" applyFont="1" applyFill="1" applyAlignment="1">
      <alignment horizontal="left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31" fillId="4" borderId="0" xfId="0" applyFont="1" applyFill="1" applyAlignment="1">
      <alignment horizontal="left" vertical="center" shrinkToFit="1"/>
    </xf>
    <xf numFmtId="165" fontId="22" fillId="0" borderId="2" xfId="0" applyNumberFormat="1" applyFont="1" applyBorder="1"/>
    <xf numFmtId="165" fontId="0" fillId="0" borderId="0" xfId="0" applyNumberFormat="1"/>
    <xf numFmtId="165" fontId="0" fillId="0" borderId="2" xfId="0" applyNumberFormat="1" applyBorder="1"/>
    <xf numFmtId="165" fontId="27" fillId="0" borderId="2" xfId="0" applyNumberFormat="1" applyFont="1" applyBorder="1"/>
    <xf numFmtId="0" fontId="5" fillId="4" borderId="0" xfId="0" applyFont="1" applyFill="1" applyAlignment="1">
      <alignment horizontal="left" vertical="top"/>
    </xf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13" fillId="4" borderId="0" xfId="0" applyFont="1" applyFill="1"/>
    <xf numFmtId="0" fontId="31" fillId="4" borderId="2" xfId="0" applyFont="1" applyFill="1" applyBorder="1" applyAlignment="1">
      <alignment vertical="center" shrinkToFit="1"/>
    </xf>
    <xf numFmtId="0" fontId="31" fillId="4" borderId="2" xfId="0" applyFont="1" applyFill="1" applyBorder="1" applyAlignment="1">
      <alignment horizontal="center" vertical="center" shrinkToFit="1"/>
    </xf>
    <xf numFmtId="0" fontId="31" fillId="4" borderId="2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vertical="center" shrinkToFit="1"/>
    </xf>
    <xf numFmtId="0" fontId="29" fillId="4" borderId="2" xfId="0" applyFont="1" applyFill="1" applyBorder="1" applyAlignment="1">
      <alignment horizontal="center" vertical="center" shrinkToFit="1"/>
    </xf>
    <xf numFmtId="0" fontId="29" fillId="4" borderId="2" xfId="0" applyFont="1" applyFill="1" applyBorder="1" applyAlignment="1">
      <alignment horizontal="center" vertical="center"/>
    </xf>
    <xf numFmtId="0" fontId="29" fillId="4" borderId="2" xfId="0" quotePrefix="1" applyFont="1" applyFill="1" applyBorder="1" applyAlignment="1">
      <alignment horizontal="center" vertical="center" shrinkToFit="1"/>
    </xf>
    <xf numFmtId="0" fontId="29" fillId="4" borderId="2" xfId="0" quotePrefix="1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4" borderId="2" xfId="0" applyFont="1" applyFill="1" applyBorder="1" applyAlignment="1">
      <alignment vertical="top" wrapText="1"/>
    </xf>
    <xf numFmtId="0" fontId="33" fillId="4" borderId="2" xfId="0" applyFont="1" applyFill="1" applyBorder="1" applyAlignment="1">
      <alignment vertical="center" shrinkToFit="1"/>
    </xf>
    <xf numFmtId="0" fontId="34" fillId="0" borderId="0" xfId="0" applyFont="1"/>
    <xf numFmtId="0" fontId="34" fillId="0" borderId="0" xfId="0" applyFont="1" applyAlignment="1">
      <alignment horizontal="left"/>
    </xf>
    <xf numFmtId="0" fontId="34" fillId="4" borderId="0" xfId="0" applyFont="1" applyFill="1"/>
    <xf numFmtId="0" fontId="34" fillId="4" borderId="0" xfId="0" applyFont="1" applyFill="1" applyAlignment="1">
      <alignment horizontal="left"/>
    </xf>
    <xf numFmtId="0" fontId="34" fillId="4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0" fontId="35" fillId="4" borderId="0" xfId="0" applyFont="1" applyFill="1" applyAlignment="1">
      <alignment horizontal="left"/>
    </xf>
    <xf numFmtId="0" fontId="34" fillId="4" borderId="0" xfId="0" applyFont="1" applyFill="1" applyAlignment="1">
      <alignment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vertical="center"/>
    </xf>
    <xf numFmtId="0" fontId="33" fillId="4" borderId="2" xfId="1" applyFont="1" applyFill="1" applyBorder="1" applyAlignment="1">
      <alignment horizontal="left" vertical="center" shrinkToFit="1"/>
    </xf>
    <xf numFmtId="0" fontId="33" fillId="4" borderId="2" xfId="0" applyFont="1" applyFill="1" applyBorder="1" applyAlignment="1">
      <alignment horizontal="left" vertical="center" shrinkToFit="1"/>
    </xf>
    <xf numFmtId="0" fontId="34" fillId="4" borderId="2" xfId="0" applyFont="1" applyFill="1" applyBorder="1" applyAlignment="1">
      <alignment vertical="center" wrapText="1"/>
    </xf>
    <xf numFmtId="0" fontId="34" fillId="4" borderId="2" xfId="0" applyFont="1" applyFill="1" applyBorder="1" applyAlignment="1">
      <alignment horizontal="center"/>
    </xf>
    <xf numFmtId="0" fontId="32" fillId="4" borderId="2" xfId="0" quotePrefix="1" applyFont="1" applyFill="1" applyBorder="1" applyAlignment="1">
      <alignment horizontal="left" vertical="center" shrinkToFit="1"/>
    </xf>
    <xf numFmtId="0" fontId="32" fillId="4" borderId="2" xfId="0" applyFont="1" applyFill="1" applyBorder="1" applyAlignment="1">
      <alignment vertical="center" shrinkToFit="1"/>
    </xf>
    <xf numFmtId="0" fontId="34" fillId="4" borderId="2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left" vertical="center" shrinkToFit="1"/>
    </xf>
    <xf numFmtId="0" fontId="34" fillId="4" borderId="2" xfId="0" applyFont="1" applyFill="1" applyBorder="1" applyAlignment="1">
      <alignment horizontal="left"/>
    </xf>
    <xf numFmtId="0" fontId="33" fillId="4" borderId="2" xfId="0" quotePrefix="1" applyFont="1" applyFill="1" applyBorder="1" applyAlignment="1">
      <alignment horizontal="left" vertical="center" shrinkToFit="1"/>
    </xf>
    <xf numFmtId="0" fontId="34" fillId="4" borderId="2" xfId="0" quotePrefix="1" applyFont="1" applyFill="1" applyBorder="1" applyAlignment="1">
      <alignment horizontal="left"/>
    </xf>
    <xf numFmtId="0" fontId="34" fillId="4" borderId="2" xfId="0" quotePrefix="1" applyFont="1" applyFill="1" applyBorder="1" applyAlignment="1">
      <alignment horizontal="left" vertical="center"/>
    </xf>
    <xf numFmtId="0" fontId="34" fillId="4" borderId="0" xfId="0" applyFont="1" applyFill="1" applyAlignment="1">
      <alignment horizontal="center" vertical="center"/>
    </xf>
    <xf numFmtId="0" fontId="34" fillId="4" borderId="0" xfId="0" applyFont="1" applyFill="1" applyAlignment="1">
      <alignment horizontal="left" vertical="center"/>
    </xf>
    <xf numFmtId="0" fontId="34" fillId="0" borderId="0" xfId="0" applyFont="1" applyAlignment="1">
      <alignment horizontal="center"/>
    </xf>
    <xf numFmtId="0" fontId="34" fillId="4" borderId="0" xfId="0" applyFont="1" applyFill="1" applyAlignment="1">
      <alignment horizontal="center" vertical="top"/>
    </xf>
    <xf numFmtId="0" fontId="34" fillId="4" borderId="0" xfId="0" applyFont="1" applyFill="1" applyAlignment="1">
      <alignment vertical="top"/>
    </xf>
    <xf numFmtId="166" fontId="32" fillId="0" borderId="2" xfId="0" applyNumberFormat="1" applyFont="1" applyBorder="1" applyAlignment="1">
      <alignment horizontal="left" vertical="center" shrinkToFit="1"/>
    </xf>
    <xf numFmtId="166" fontId="32" fillId="0" borderId="2" xfId="0" applyNumberFormat="1" applyFont="1" applyBorder="1" applyAlignment="1">
      <alignment horizontal="center" vertical="center" shrinkToFit="1"/>
    </xf>
    <xf numFmtId="0" fontId="33" fillId="0" borderId="2" xfId="0" applyFont="1" applyBorder="1" applyAlignment="1">
      <alignment vertical="center" shrinkToFit="1"/>
    </xf>
    <xf numFmtId="0" fontId="33" fillId="0" borderId="2" xfId="0" applyFont="1" applyBorder="1" applyAlignment="1">
      <alignment horizontal="center" vertical="center" shrinkToFit="1"/>
    </xf>
    <xf numFmtId="166" fontId="32" fillId="0" borderId="2" xfId="0" applyNumberFormat="1" applyFont="1" applyBorder="1" applyAlignment="1">
      <alignment vertical="center" shrinkToFit="1"/>
    </xf>
    <xf numFmtId="166" fontId="36" fillId="0" borderId="2" xfId="0" applyNumberFormat="1" applyFont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shrinkToFit="1"/>
    </xf>
    <xf numFmtId="0" fontId="33" fillId="0" borderId="2" xfId="0" applyFont="1" applyBorder="1" applyAlignment="1">
      <alignment horizontal="center" vertical="center" wrapText="1" shrinkToFit="1"/>
    </xf>
    <xf numFmtId="0" fontId="34" fillId="4" borderId="2" xfId="0" applyFont="1" applyFill="1" applyBorder="1" applyAlignment="1">
      <alignment horizontal="left" vertical="center"/>
    </xf>
    <xf numFmtId="0" fontId="34" fillId="4" borderId="0" xfId="0" applyFont="1" applyFill="1" applyAlignment="1">
      <alignment horizontal="left" vertical="top"/>
    </xf>
    <xf numFmtId="0" fontId="9" fillId="4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9" fillId="4" borderId="2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10" borderId="0" xfId="0" applyFill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/>
    <xf numFmtId="0" fontId="0" fillId="6" borderId="2" xfId="0" applyFill="1" applyBorder="1"/>
    <xf numFmtId="0" fontId="22" fillId="0" borderId="2" xfId="0" applyFont="1" applyBorder="1" applyAlignment="1">
      <alignment horizontal="center" vertical="center" wrapText="1"/>
    </xf>
    <xf numFmtId="0" fontId="22" fillId="4" borderId="2" xfId="0" applyFont="1" applyFill="1" applyBorder="1"/>
    <xf numFmtId="0" fontId="22" fillId="4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/>
    </xf>
    <xf numFmtId="0" fontId="21" fillId="0" borderId="0" xfId="0" applyFont="1"/>
    <xf numFmtId="0" fontId="5" fillId="6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31" fillId="4" borderId="2" xfId="0" applyFont="1" applyFill="1" applyBorder="1" applyAlignment="1">
      <alignment horizontal="left" vertical="center" shrinkToFit="1"/>
    </xf>
    <xf numFmtId="0" fontId="29" fillId="4" borderId="2" xfId="0" quotePrefix="1" applyFont="1" applyFill="1" applyBorder="1" applyAlignment="1">
      <alignment vertical="center" shrinkToFit="1"/>
    </xf>
    <xf numFmtId="0" fontId="29" fillId="4" borderId="2" xfId="0" quotePrefix="1" applyFont="1" applyFill="1" applyBorder="1" applyAlignment="1">
      <alignment vertical="center"/>
    </xf>
    <xf numFmtId="0" fontId="31" fillId="4" borderId="2" xfId="0" quotePrefix="1" applyFont="1" applyFill="1" applyBorder="1" applyAlignment="1">
      <alignment vertical="center"/>
    </xf>
    <xf numFmtId="0" fontId="22" fillId="0" borderId="2" xfId="0" quotePrefix="1" applyFont="1" applyBorder="1"/>
    <xf numFmtId="0" fontId="23" fillId="4" borderId="0" xfId="0" applyFont="1" applyFill="1"/>
    <xf numFmtId="0" fontId="5" fillId="4" borderId="0" xfId="0" applyFont="1" applyFill="1" applyAlignment="1">
      <alignment vertical="top"/>
    </xf>
    <xf numFmtId="0" fontId="21" fillId="4" borderId="0" xfId="0" applyFont="1" applyFill="1" applyAlignment="1">
      <alignment horizontal="left" vertical="center"/>
    </xf>
    <xf numFmtId="0" fontId="21" fillId="4" borderId="0" xfId="0" applyFont="1" applyFill="1" applyAlignment="1">
      <alignment horizontal="left"/>
    </xf>
    <xf numFmtId="0" fontId="22" fillId="4" borderId="2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center"/>
    </xf>
    <xf numFmtId="0" fontId="22" fillId="8" borderId="2" xfId="0" applyFont="1" applyFill="1" applyBorder="1"/>
    <xf numFmtId="0" fontId="31" fillId="4" borderId="2" xfId="0" quotePrefix="1" applyFont="1" applyFill="1" applyBorder="1" applyAlignment="1">
      <alignment horizontal="center" vertical="center" shrinkToFit="1"/>
    </xf>
    <xf numFmtId="0" fontId="22" fillId="4" borderId="2" xfId="0" quotePrefix="1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/>
    </xf>
    <xf numFmtId="0" fontId="31" fillId="4" borderId="1" xfId="0" applyFont="1" applyFill="1" applyBorder="1" applyAlignment="1">
      <alignment vertical="center" shrinkToFit="1"/>
    </xf>
    <xf numFmtId="0" fontId="29" fillId="4" borderId="1" xfId="0" quotePrefix="1" applyFont="1" applyFill="1" applyBorder="1" applyAlignment="1">
      <alignment vertical="center" shrinkToFi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left"/>
    </xf>
    <xf numFmtId="0" fontId="22" fillId="8" borderId="2" xfId="0" applyFont="1" applyFill="1" applyBorder="1" applyAlignment="1">
      <alignment horizontal="left"/>
    </xf>
    <xf numFmtId="0" fontId="31" fillId="4" borderId="2" xfId="1" applyFont="1" applyFill="1" applyBorder="1" applyAlignment="1">
      <alignment horizontal="center" vertical="center" shrinkToFit="1"/>
    </xf>
    <xf numFmtId="0" fontId="31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left" wrapText="1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quotePrefix="1" applyFont="1" applyFill="1" applyBorder="1" applyAlignment="1">
      <alignment horizontal="center"/>
    </xf>
    <xf numFmtId="0" fontId="31" fillId="4" borderId="11" xfId="0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left" vertical="center" shrinkToFit="1"/>
    </xf>
    <xf numFmtId="0" fontId="31" fillId="4" borderId="2" xfId="0" applyFont="1" applyFill="1" applyBorder="1" applyAlignment="1">
      <alignment vertical="center" wrapText="1"/>
    </xf>
    <xf numFmtId="0" fontId="22" fillId="7" borderId="2" xfId="0" applyFont="1" applyFill="1" applyBorder="1" applyAlignment="1">
      <alignment vertical="center"/>
    </xf>
    <xf numFmtId="0" fontId="22" fillId="4" borderId="2" xfId="0" applyFont="1" applyFill="1" applyBorder="1" applyAlignment="1">
      <alignment vertical="center"/>
    </xf>
    <xf numFmtId="0" fontId="22" fillId="7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left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 shrinkToFit="1"/>
    </xf>
    <xf numFmtId="0" fontId="31" fillId="4" borderId="1" xfId="0" quotePrefix="1" applyFont="1" applyFill="1" applyBorder="1" applyAlignment="1">
      <alignment horizontal="center" vertical="center" shrinkToFit="1"/>
    </xf>
    <xf numFmtId="0" fontId="29" fillId="4" borderId="1" xfId="0" applyFont="1" applyFill="1" applyBorder="1" applyAlignment="1">
      <alignment horizontal="center" vertical="center"/>
    </xf>
    <xf numFmtId="0" fontId="29" fillId="4" borderId="1" xfId="0" quotePrefix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left"/>
    </xf>
    <xf numFmtId="0" fontId="13" fillId="0" borderId="2" xfId="0" applyFont="1" applyBorder="1"/>
    <xf numFmtId="0" fontId="22" fillId="0" borderId="0" xfId="0" applyFont="1" applyAlignment="1">
      <alignment horizontal="left"/>
    </xf>
    <xf numFmtId="0" fontId="41" fillId="4" borderId="0" xfId="0" applyFont="1" applyFill="1" applyAlignment="1">
      <alignment horizontal="center"/>
    </xf>
    <xf numFmtId="0" fontId="41" fillId="8" borderId="2" xfId="0" applyFont="1" applyFill="1" applyBorder="1" applyAlignment="1">
      <alignment horizontal="center"/>
    </xf>
    <xf numFmtId="0" fontId="41" fillId="8" borderId="2" xfId="0" applyFont="1" applyFill="1" applyBorder="1" applyAlignment="1">
      <alignment horizontal="left"/>
    </xf>
    <xf numFmtId="0" fontId="41" fillId="4" borderId="2" xfId="0" quotePrefix="1" applyFont="1" applyFill="1" applyBorder="1" applyAlignment="1">
      <alignment horizontal="center"/>
    </xf>
    <xf numFmtId="0" fontId="41" fillId="4" borderId="2" xfId="0" applyFont="1" applyFill="1" applyBorder="1"/>
    <xf numFmtId="0" fontId="41" fillId="4" borderId="0" xfId="0" applyFont="1" applyFill="1"/>
    <xf numFmtId="0" fontId="39" fillId="4" borderId="0" xfId="0" applyFont="1" applyFill="1"/>
    <xf numFmtId="0" fontId="41" fillId="8" borderId="2" xfId="0" applyFont="1" applyFill="1" applyBorder="1"/>
    <xf numFmtId="0" fontId="40" fillId="4" borderId="2" xfId="0" applyFont="1" applyFill="1" applyBorder="1" applyAlignment="1">
      <alignment shrinkToFit="1"/>
    </xf>
    <xf numFmtId="0" fontId="40" fillId="4" borderId="2" xfId="0" applyFont="1" applyFill="1" applyBorder="1" applyAlignment="1">
      <alignment horizontal="center" shrinkToFit="1"/>
    </xf>
    <xf numFmtId="0" fontId="40" fillId="4" borderId="2" xfId="1" applyFont="1" applyFill="1" applyBorder="1" applyAlignment="1">
      <alignment horizontal="center" shrinkToFit="1"/>
    </xf>
    <xf numFmtId="0" fontId="38" fillId="4" borderId="2" xfId="0" quotePrefix="1" applyFont="1" applyFill="1" applyBorder="1" applyAlignment="1">
      <alignment horizontal="center" shrinkToFit="1"/>
    </xf>
    <xf numFmtId="0" fontId="38" fillId="4" borderId="2" xfId="0" quotePrefix="1" applyFont="1" applyFill="1" applyBorder="1" applyAlignment="1">
      <alignment horizontal="center"/>
    </xf>
    <xf numFmtId="0" fontId="38" fillId="4" borderId="2" xfId="0" applyFont="1" applyFill="1" applyBorder="1" applyAlignment="1">
      <alignment shrinkToFit="1"/>
    </xf>
    <xf numFmtId="0" fontId="38" fillId="4" borderId="2" xfId="0" applyFont="1" applyFill="1" applyBorder="1" applyAlignment="1">
      <alignment horizontal="center"/>
    </xf>
    <xf numFmtId="0" fontId="38" fillId="4" borderId="2" xfId="0" applyFont="1" applyFill="1" applyBorder="1" applyAlignment="1">
      <alignment horizontal="center" shrinkToFit="1"/>
    </xf>
    <xf numFmtId="0" fontId="38" fillId="4" borderId="2" xfId="0" quotePrefix="1" applyFont="1" applyFill="1" applyBorder="1" applyAlignment="1">
      <alignment shrinkToFit="1"/>
    </xf>
    <xf numFmtId="0" fontId="40" fillId="4" borderId="2" xfId="0" quotePrefix="1" applyFont="1" applyFill="1" applyBorder="1" applyAlignment="1">
      <alignment shrinkToFit="1"/>
    </xf>
    <xf numFmtId="0" fontId="38" fillId="4" borderId="2" xfId="0" quotePrefix="1" applyFont="1" applyFill="1" applyBorder="1"/>
    <xf numFmtId="0" fontId="40" fillId="4" borderId="2" xfId="0" quotePrefix="1" applyFont="1" applyFill="1" applyBorder="1" applyAlignment="1">
      <alignment horizontal="center" shrinkToFit="1"/>
    </xf>
    <xf numFmtId="0" fontId="40" fillId="4" borderId="1" xfId="0" applyFont="1" applyFill="1" applyBorder="1" applyAlignment="1">
      <alignment shrinkToFit="1"/>
    </xf>
    <xf numFmtId="0" fontId="41" fillId="4" borderId="1" xfId="0" quotePrefix="1" applyFont="1" applyFill="1" applyBorder="1"/>
    <xf numFmtId="0" fontId="40" fillId="4" borderId="2" xfId="0" quotePrefix="1" applyFont="1" applyFill="1" applyBorder="1" applyAlignment="1">
      <alignment horizontal="center"/>
    </xf>
    <xf numFmtId="0" fontId="38" fillId="4" borderId="1" xfId="0" applyFont="1" applyFill="1" applyBorder="1" applyAlignment="1">
      <alignment shrinkToFit="1"/>
    </xf>
    <xf numFmtId="0" fontId="42" fillId="4" borderId="0" xfId="0" applyFont="1" applyFill="1"/>
    <xf numFmtId="0" fontId="41" fillId="4" borderId="15" xfId="0" applyFont="1" applyFill="1" applyBorder="1"/>
    <xf numFmtId="0" fontId="41" fillId="7" borderId="1" xfId="0" applyFont="1" applyFill="1" applyBorder="1" applyAlignment="1">
      <alignment vertical="center"/>
    </xf>
    <xf numFmtId="0" fontId="41" fillId="7" borderId="3" xfId="0" applyFont="1" applyFill="1" applyBorder="1" applyAlignment="1">
      <alignment vertical="center"/>
    </xf>
    <xf numFmtId="0" fontId="41" fillId="4" borderId="2" xfId="0" applyFont="1" applyFill="1" applyBorder="1" applyAlignment="1">
      <alignment vertical="center"/>
    </xf>
    <xf numFmtId="0" fontId="41" fillId="7" borderId="11" xfId="0" applyFont="1" applyFill="1" applyBorder="1" applyAlignment="1">
      <alignment vertical="center"/>
    </xf>
    <xf numFmtId="0" fontId="40" fillId="4" borderId="2" xfId="0" applyFont="1" applyFill="1" applyBorder="1" applyAlignment="1">
      <alignment vertical="center" wrapText="1"/>
    </xf>
    <xf numFmtId="0" fontId="41" fillId="7" borderId="2" xfId="0" applyFont="1" applyFill="1" applyBorder="1" applyAlignment="1">
      <alignment vertical="center"/>
    </xf>
    <xf numFmtId="0" fontId="39" fillId="4" borderId="2" xfId="0" applyFont="1" applyFill="1" applyBorder="1" applyAlignment="1">
      <alignment horizontal="left" vertical="center"/>
    </xf>
    <xf numFmtId="0" fontId="41" fillId="4" borderId="2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39" fillId="4" borderId="2" xfId="0" applyFont="1" applyFill="1" applyBorder="1" applyAlignment="1">
      <alignment horizontal="left"/>
    </xf>
    <xf numFmtId="0" fontId="40" fillId="4" borderId="1" xfId="0" applyFont="1" applyFill="1" applyBorder="1" applyAlignment="1">
      <alignment horizontal="center" shrinkToFit="1"/>
    </xf>
    <xf numFmtId="0" fontId="41" fillId="4" borderId="2" xfId="0" applyFont="1" applyFill="1" applyBorder="1" applyAlignment="1">
      <alignment horizontal="left" wrapText="1"/>
    </xf>
    <xf numFmtId="0" fontId="41" fillId="4" borderId="2" xfId="0" applyFont="1" applyFill="1" applyBorder="1" applyAlignment="1">
      <alignment horizontal="center" wrapText="1"/>
    </xf>
    <xf numFmtId="0" fontId="41" fillId="4" borderId="0" xfId="0" applyFont="1" applyFill="1" applyAlignment="1">
      <alignment horizontal="left"/>
    </xf>
    <xf numFmtId="0" fontId="40" fillId="4" borderId="2" xfId="0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/>
    </xf>
    <xf numFmtId="0" fontId="41" fillId="4" borderId="2" xfId="0" applyFont="1" applyFill="1" applyBorder="1" applyAlignment="1">
      <alignment horizontal="left"/>
    </xf>
    <xf numFmtId="0" fontId="40" fillId="4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horizontal="center" shrinkToFit="1"/>
    </xf>
    <xf numFmtId="0" fontId="41" fillId="4" borderId="1" xfId="0" quotePrefix="1" applyFont="1" applyFill="1" applyBorder="1" applyAlignment="1">
      <alignment horizontal="center"/>
    </xf>
    <xf numFmtId="0" fontId="38" fillId="4" borderId="2" xfId="0" applyFont="1" applyFill="1" applyBorder="1" applyAlignment="1">
      <alignment horizontal="left" shrinkToFit="1"/>
    </xf>
    <xf numFmtId="0" fontId="41" fillId="4" borderId="2" xfId="0" applyFont="1" applyFill="1" applyBorder="1" applyAlignment="1">
      <alignment horizontal="left" vertical="center"/>
    </xf>
    <xf numFmtId="0" fontId="40" fillId="4" borderId="2" xfId="0" quotePrefix="1" applyFont="1" applyFill="1" applyBorder="1" applyAlignment="1">
      <alignment horizontal="left" shrinkToFit="1"/>
    </xf>
    <xf numFmtId="0" fontId="40" fillId="4" borderId="2" xfId="0" applyFont="1" applyFill="1" applyBorder="1" applyAlignment="1">
      <alignment horizontal="left" shrinkToFit="1"/>
    </xf>
    <xf numFmtId="0" fontId="40" fillId="4" borderId="2" xfId="0" applyFont="1" applyFill="1" applyBorder="1" applyAlignment="1">
      <alignment horizontal="left" vertical="center" wrapText="1"/>
    </xf>
    <xf numFmtId="0" fontId="40" fillId="4" borderId="2" xfId="0" applyFont="1" applyFill="1" applyBorder="1" applyAlignment="1">
      <alignment horizontal="left" vertical="center"/>
    </xf>
    <xf numFmtId="0" fontId="41" fillId="4" borderId="2" xfId="0" applyFont="1" applyFill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/>
    </xf>
    <xf numFmtId="0" fontId="40" fillId="4" borderId="0" xfId="0" applyFont="1" applyFill="1" applyAlignment="1">
      <alignment horizontal="left" vertical="center"/>
    </xf>
    <xf numFmtId="0" fontId="38" fillId="4" borderId="2" xfId="0" quotePrefix="1" applyFont="1" applyFill="1" applyBorder="1" applyAlignment="1">
      <alignment horizontal="right" shrinkToFit="1"/>
    </xf>
    <xf numFmtId="0" fontId="41" fillId="4" borderId="2" xfId="0" applyFont="1" applyFill="1" applyBorder="1" applyAlignment="1">
      <alignment horizontal="right"/>
    </xf>
    <xf numFmtId="0" fontId="41" fillId="4" borderId="11" xfId="0" applyFont="1" applyFill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2" xfId="0" applyFont="1" applyBorder="1"/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45" fillId="0" borderId="0" xfId="0" applyFont="1"/>
    <xf numFmtId="0" fontId="34" fillId="0" borderId="35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11" xfId="0" applyFont="1" applyBorder="1"/>
    <xf numFmtId="0" fontId="34" fillId="0" borderId="31" xfId="0" applyFont="1" applyBorder="1"/>
    <xf numFmtId="0" fontId="34" fillId="0" borderId="31" xfId="0" applyFont="1" applyBorder="1" applyAlignment="1">
      <alignment horizontal="center"/>
    </xf>
    <xf numFmtId="0" fontId="34" fillId="0" borderId="1" xfId="0" applyFont="1" applyBorder="1"/>
    <xf numFmtId="0" fontId="34" fillId="0" borderId="1" xfId="0" applyFont="1" applyBorder="1" applyAlignment="1">
      <alignment horizontal="center"/>
    </xf>
    <xf numFmtId="0" fontId="43" fillId="4" borderId="0" xfId="0" applyFont="1" applyFill="1" applyAlignment="1">
      <alignment horizontal="center"/>
    </xf>
    <xf numFmtId="0" fontId="34" fillId="0" borderId="1" xfId="0" quotePrefix="1" applyFont="1" applyBorder="1"/>
    <xf numFmtId="0" fontId="34" fillId="0" borderId="1" xfId="0" applyFont="1" applyBorder="1" applyAlignment="1">
      <alignment horizontal="center" vertical="center"/>
    </xf>
    <xf numFmtId="0" fontId="34" fillId="0" borderId="11" xfId="0" applyFont="1" applyBorder="1" applyAlignment="1">
      <alignment horizontal="left" vertical="center"/>
    </xf>
    <xf numFmtId="0" fontId="34" fillId="0" borderId="3" xfId="0" applyFont="1" applyBorder="1"/>
    <xf numFmtId="0" fontId="34" fillId="0" borderId="1" xfId="0" applyFont="1" applyBorder="1" applyAlignment="1">
      <alignment vertical="center"/>
    </xf>
    <xf numFmtId="0" fontId="34" fillId="0" borderId="2" xfId="0" quotePrefix="1" applyFont="1" applyBorder="1"/>
    <xf numFmtId="0" fontId="33" fillId="4" borderId="2" xfId="0" applyFont="1" applyFill="1" applyBorder="1"/>
    <xf numFmtId="0" fontId="34" fillId="4" borderId="2" xfId="0" applyFont="1" applyFill="1" applyBorder="1"/>
    <xf numFmtId="0" fontId="33" fillId="4" borderId="1" xfId="0" applyFont="1" applyFill="1" applyBorder="1"/>
    <xf numFmtId="0" fontId="34" fillId="4" borderId="3" xfId="0" applyFont="1" applyFill="1" applyBorder="1"/>
    <xf numFmtId="0" fontId="34" fillId="4" borderId="1" xfId="0" applyFont="1" applyFill="1" applyBorder="1" applyAlignment="1">
      <alignment horizontal="left"/>
    </xf>
    <xf numFmtId="0" fontId="34" fillId="4" borderId="1" xfId="0" applyFont="1" applyFill="1" applyBorder="1"/>
    <xf numFmtId="0" fontId="34" fillId="0" borderId="2" xfId="0" applyFont="1" applyBorder="1" applyAlignment="1">
      <alignment horizontal="left" vertical="center"/>
    </xf>
    <xf numFmtId="0" fontId="34" fillId="0" borderId="2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0" fillId="0" borderId="3" xfId="0" applyBorder="1"/>
    <xf numFmtId="0" fontId="0" fillId="0" borderId="11" xfId="0" applyBorder="1"/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1" borderId="1" xfId="0" applyFont="1" applyFill="1" applyBorder="1" applyAlignment="1">
      <alignment horizontal="center" vertical="center"/>
    </xf>
    <xf numFmtId="0" fontId="5" fillId="1" borderId="3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5" fillId="1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 shrinkToFit="1"/>
    </xf>
    <xf numFmtId="0" fontId="14" fillId="4" borderId="11" xfId="0" applyFont="1" applyFill="1" applyBorder="1" applyAlignment="1">
      <alignment horizontal="left" vertical="center" shrinkToFit="1"/>
    </xf>
    <xf numFmtId="0" fontId="14" fillId="0" borderId="1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15" fillId="0" borderId="1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" borderId="18" xfId="0" applyFont="1" applyFill="1" applyBorder="1" applyAlignment="1">
      <alignment horizontal="center" vertical="center"/>
    </xf>
    <xf numFmtId="0" fontId="5" fillId="1" borderId="22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shrinkToFit="1"/>
    </xf>
    <xf numFmtId="0" fontId="14" fillId="0" borderId="11" xfId="0" applyFont="1" applyBorder="1" applyAlignment="1">
      <alignment horizontal="left" vertical="center" shrinkToFit="1"/>
    </xf>
    <xf numFmtId="0" fontId="15" fillId="4" borderId="1" xfId="0" applyFont="1" applyFill="1" applyBorder="1" applyAlignment="1">
      <alignment horizontal="center" vertical="center" shrinkToFit="1"/>
    </xf>
    <xf numFmtId="0" fontId="15" fillId="4" borderId="11" xfId="0" applyFont="1" applyFill="1" applyBorder="1" applyAlignment="1">
      <alignment horizontal="center" vertical="center" shrinkToFit="1"/>
    </xf>
    <xf numFmtId="0" fontId="15" fillId="0" borderId="1" xfId="0" quotePrefix="1" applyFont="1" applyBorder="1" applyAlignment="1">
      <alignment horizontal="center" vertical="center"/>
    </xf>
    <xf numFmtId="0" fontId="15" fillId="0" borderId="11" xfId="0" quotePrefix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shrinkToFit="1"/>
    </xf>
    <xf numFmtId="0" fontId="14" fillId="4" borderId="1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2" xfId="0" applyBorder="1"/>
    <xf numFmtId="0" fontId="5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shrinkToFit="1"/>
    </xf>
    <xf numFmtId="0" fontId="0" fillId="4" borderId="2" xfId="0" applyFill="1" applyBorder="1"/>
    <xf numFmtId="0" fontId="5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1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12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textRotation="90" wrapText="1"/>
    </xf>
    <xf numFmtId="1" fontId="5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shrinkToFit="1"/>
    </xf>
    <xf numFmtId="0" fontId="14" fillId="5" borderId="11" xfId="0" applyFont="1" applyFill="1" applyBorder="1" applyAlignment="1">
      <alignment horizontal="center" vertical="center" shrinkToFit="1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 shrinkToFit="1"/>
    </xf>
    <xf numFmtId="0" fontId="14" fillId="4" borderId="3" xfId="0" applyFont="1" applyFill="1" applyBorder="1" applyAlignment="1">
      <alignment horizontal="center" vertical="center" shrinkToFit="1"/>
    </xf>
    <xf numFmtId="164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0" borderId="2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5" fillId="4" borderId="16" xfId="0" applyFont="1" applyFill="1" applyBorder="1" applyAlignment="1">
      <alignment horizontal="center" vertical="center" shrinkToFit="1"/>
    </xf>
    <xf numFmtId="0" fontId="15" fillId="4" borderId="13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14" fillId="5" borderId="2" xfId="0" applyFont="1" applyFill="1" applyBorder="1" applyAlignment="1">
      <alignment horizontal="center" vertical="center" shrinkToFit="1"/>
    </xf>
    <xf numFmtId="0" fontId="15" fillId="0" borderId="18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2" xfId="0" applyBorder="1" applyAlignment="1">
      <alignment horizontal="center" textRotation="90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4" borderId="0" xfId="0" applyFont="1" applyFill="1" applyAlignment="1">
      <alignment horizontal="left"/>
    </xf>
    <xf numFmtId="0" fontId="23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horizontal="left" vertical="top" wrapText="1"/>
    </xf>
    <xf numFmtId="0" fontId="22" fillId="0" borderId="2" xfId="0" applyFont="1" applyBorder="1" applyAlignment="1">
      <alignment horizontal="center" vertical="center"/>
    </xf>
    <xf numFmtId="0" fontId="22" fillId="9" borderId="2" xfId="0" applyFont="1" applyFill="1" applyBorder="1" applyAlignment="1">
      <alignment horizontal="left" vertical="top" wrapText="1"/>
    </xf>
    <xf numFmtId="0" fontId="22" fillId="9" borderId="2" xfId="0" applyFont="1" applyFill="1" applyBorder="1" applyAlignment="1">
      <alignment horizontal="left" vertical="center" wrapText="1"/>
    </xf>
    <xf numFmtId="0" fontId="35" fillId="4" borderId="0" xfId="0" applyFont="1" applyFill="1" applyAlignment="1">
      <alignment horizontal="center"/>
    </xf>
    <xf numFmtId="0" fontId="34" fillId="4" borderId="0" xfId="0" applyFont="1" applyFill="1" applyAlignment="1">
      <alignment horizontal="center"/>
    </xf>
    <xf numFmtId="0" fontId="35" fillId="4" borderId="30" xfId="0" applyFont="1" applyFill="1" applyBorder="1" applyAlignment="1">
      <alignment horizontal="center"/>
    </xf>
    <xf numFmtId="0" fontId="34" fillId="4" borderId="4" xfId="0" applyFont="1" applyFill="1" applyBorder="1" applyAlignment="1">
      <alignment horizontal="center"/>
    </xf>
    <xf numFmtId="0" fontId="34" fillId="4" borderId="14" xfId="0" applyFont="1" applyFill="1" applyBorder="1" applyAlignment="1">
      <alignment horizontal="center"/>
    </xf>
    <xf numFmtId="0" fontId="34" fillId="4" borderId="5" xfId="0" applyFont="1" applyFill="1" applyBorder="1" applyAlignment="1">
      <alignment horizontal="center"/>
    </xf>
    <xf numFmtId="0" fontId="34" fillId="4" borderId="2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left" vertical="center" wrapText="1"/>
    </xf>
    <xf numFmtId="0" fontId="35" fillId="4" borderId="2" xfId="0" applyFont="1" applyFill="1" applyBorder="1" applyAlignment="1">
      <alignment horizontal="center"/>
    </xf>
    <xf numFmtId="0" fontId="35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left" vertical="center"/>
    </xf>
    <xf numFmtId="0" fontId="35" fillId="4" borderId="17" xfId="0" applyFont="1" applyFill="1" applyBorder="1" applyAlignment="1">
      <alignment horizontal="center"/>
    </xf>
    <xf numFmtId="0" fontId="22" fillId="4" borderId="0" xfId="0" applyFont="1" applyFill="1" applyAlignment="1">
      <alignment horizontal="left" vertical="top"/>
    </xf>
    <xf numFmtId="0" fontId="22" fillId="4" borderId="18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22" fillId="4" borderId="0" xfId="0" applyFont="1" applyFill="1" applyAlignment="1">
      <alignment horizontal="left"/>
    </xf>
    <xf numFmtId="0" fontId="28" fillId="4" borderId="0" xfId="0" applyFont="1" applyFill="1" applyAlignment="1">
      <alignment horizontal="left"/>
    </xf>
    <xf numFmtId="0" fontId="22" fillId="4" borderId="1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 wrapText="1"/>
    </xf>
    <xf numFmtId="0" fontId="31" fillId="4" borderId="3" xfId="0" applyFont="1" applyFill="1" applyBorder="1" applyAlignment="1">
      <alignment horizontal="left" vertical="center" wrapText="1"/>
    </xf>
    <xf numFmtId="0" fontId="31" fillId="4" borderId="1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 shrinkToFit="1"/>
    </xf>
    <xf numFmtId="0" fontId="31" fillId="4" borderId="11" xfId="0" applyFont="1" applyFill="1" applyBorder="1" applyAlignment="1">
      <alignment horizontal="left" vertical="center" shrinkToFit="1"/>
    </xf>
    <xf numFmtId="0" fontId="31" fillId="4" borderId="1" xfId="0" applyFont="1" applyFill="1" applyBorder="1" applyAlignment="1">
      <alignment horizontal="center" vertical="center" shrinkToFit="1"/>
    </xf>
    <xf numFmtId="0" fontId="31" fillId="4" borderId="11" xfId="0" applyFont="1" applyFill="1" applyBorder="1" applyAlignment="1">
      <alignment horizontal="center" vertical="center" shrinkToFit="1"/>
    </xf>
    <xf numFmtId="0" fontId="22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top"/>
    </xf>
    <xf numFmtId="0" fontId="22" fillId="4" borderId="15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22" fillId="4" borderId="4" xfId="0" applyFont="1" applyFill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left" vertical="center"/>
    </xf>
    <xf numFmtId="0" fontId="22" fillId="7" borderId="2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 shrinkToFit="1"/>
    </xf>
    <xf numFmtId="0" fontId="29" fillId="4" borderId="11" xfId="0" applyFont="1" applyFill="1" applyBorder="1" applyAlignment="1">
      <alignment horizontal="center" vertical="center" shrinkToFit="1"/>
    </xf>
    <xf numFmtId="0" fontId="22" fillId="4" borderId="1" xfId="0" quotePrefix="1" applyFont="1" applyFill="1" applyBorder="1" applyAlignment="1">
      <alignment horizontal="center" vertical="center"/>
    </xf>
    <xf numFmtId="0" fontId="22" fillId="4" borderId="11" xfId="0" quotePrefix="1" applyFont="1" applyFill="1" applyBorder="1" applyAlignment="1">
      <alignment horizontal="center" vertical="center"/>
    </xf>
    <xf numFmtId="0" fontId="29" fillId="4" borderId="1" xfId="0" quotePrefix="1" applyFont="1" applyFill="1" applyBorder="1" applyAlignment="1">
      <alignment horizontal="center" vertical="center"/>
    </xf>
    <xf numFmtId="0" fontId="29" fillId="4" borderId="11" xfId="0" quotePrefix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22" fillId="4" borderId="1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left" vertical="center" shrinkToFit="1"/>
    </xf>
    <xf numFmtId="0" fontId="29" fillId="4" borderId="11" xfId="0" applyFont="1" applyFill="1" applyBorder="1" applyAlignment="1">
      <alignment horizontal="left" vertical="center" shrinkToFit="1"/>
    </xf>
    <xf numFmtId="0" fontId="29" fillId="4" borderId="1" xfId="0" quotePrefix="1" applyFont="1" applyFill="1" applyBorder="1" applyAlignment="1">
      <alignment horizontal="center" vertical="center" shrinkToFit="1"/>
    </xf>
    <xf numFmtId="0" fontId="29" fillId="4" borderId="11" xfId="0" quotePrefix="1" applyFont="1" applyFill="1" applyBorder="1" applyAlignment="1">
      <alignment horizontal="center" vertical="center" shrinkToFit="1"/>
    </xf>
    <xf numFmtId="0" fontId="31" fillId="4" borderId="1" xfId="0" quotePrefix="1" applyFont="1" applyFill="1" applyBorder="1" applyAlignment="1">
      <alignment horizontal="center" vertical="center" shrinkToFit="1"/>
    </xf>
    <xf numFmtId="0" fontId="31" fillId="4" borderId="11" xfId="0" quotePrefix="1" applyFont="1" applyFill="1" applyBorder="1" applyAlignment="1">
      <alignment horizontal="center" vertical="center" shrinkToFit="1"/>
    </xf>
    <xf numFmtId="0" fontId="22" fillId="4" borderId="3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/>
    </xf>
    <xf numFmtId="0" fontId="22" fillId="4" borderId="2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41" fillId="4" borderId="2" xfId="0" applyFont="1" applyFill="1" applyBorder="1" applyAlignment="1">
      <alignment horizontal="left" vertical="center"/>
    </xf>
    <xf numFmtId="0" fontId="41" fillId="4" borderId="2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1" fillId="4" borderId="11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/>
    </xf>
    <xf numFmtId="0" fontId="41" fillId="4" borderId="14" xfId="0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0" fontId="41" fillId="4" borderId="2" xfId="0" applyFont="1" applyFill="1" applyBorder="1" applyAlignment="1">
      <alignment horizontal="center"/>
    </xf>
    <xf numFmtId="0" fontId="41" fillId="4" borderId="2" xfId="0" applyFont="1" applyFill="1" applyBorder="1" applyAlignment="1">
      <alignment horizontal="center" vertical="center"/>
    </xf>
    <xf numFmtId="0" fontId="41" fillId="4" borderId="0" xfId="0" applyFont="1" applyFill="1" applyAlignment="1">
      <alignment horizontal="left"/>
    </xf>
    <xf numFmtId="0" fontId="39" fillId="4" borderId="2" xfId="0" applyFont="1" applyFill="1" applyBorder="1" applyAlignment="1">
      <alignment horizontal="center" wrapText="1"/>
    </xf>
    <xf numFmtId="0" fontId="41" fillId="4" borderId="4" xfId="0" applyFont="1" applyFill="1" applyBorder="1" applyAlignment="1">
      <alignment horizontal="center" wrapText="1"/>
    </xf>
    <xf numFmtId="0" fontId="41" fillId="4" borderId="14" xfId="0" applyFont="1" applyFill="1" applyBorder="1" applyAlignment="1">
      <alignment horizontal="center" wrapText="1"/>
    </xf>
    <xf numFmtId="0" fontId="41" fillId="4" borderId="5" xfId="0" applyFont="1" applyFill="1" applyBorder="1" applyAlignment="1">
      <alignment horizontal="center" wrapText="1"/>
    </xf>
    <xf numFmtId="0" fontId="40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left" vertical="center"/>
    </xf>
    <xf numFmtId="0" fontId="40" fillId="4" borderId="2" xfId="0" applyFont="1" applyFill="1" applyBorder="1" applyAlignment="1">
      <alignment horizontal="left" vertical="center" wrapText="1"/>
    </xf>
    <xf numFmtId="0" fontId="41" fillId="7" borderId="2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41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left" vertical="center" wrapText="1"/>
    </xf>
    <xf numFmtId="0" fontId="40" fillId="4" borderId="3" xfId="0" applyFont="1" applyFill="1" applyBorder="1" applyAlignment="1">
      <alignment horizontal="left" vertical="center" wrapText="1"/>
    </xf>
    <xf numFmtId="0" fontId="41" fillId="7" borderId="11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41" fillId="11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left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left"/>
    </xf>
    <xf numFmtId="0" fontId="39" fillId="4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26" fillId="4" borderId="17" xfId="0" applyFont="1" applyFill="1" applyBorder="1" applyAlignment="1">
      <alignment horizontal="center"/>
    </xf>
    <xf numFmtId="0" fontId="39" fillId="4" borderId="2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/>
    </xf>
    <xf numFmtId="0" fontId="34" fillId="0" borderId="34" xfId="0" applyFont="1" applyBorder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43" fillId="4" borderId="0" xfId="0" applyFont="1" applyFill="1" applyAlignment="1">
      <alignment horizontal="center"/>
    </xf>
    <xf numFmtId="0" fontId="34" fillId="0" borderId="36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35" fillId="0" borderId="32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46" fillId="0" borderId="0" xfId="2"/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6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590551</xdr:colOff>
      <xdr:row>3</xdr:row>
      <xdr:rowOff>57150</xdr:rowOff>
    </xdr:from>
    <xdr:to>
      <xdr:col>21</xdr:col>
      <xdr:colOff>1</xdr:colOff>
      <xdr:row>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8601076" y="628650"/>
          <a:ext cx="24955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Lampiran Surat Keputusan Kepala Sekolah No : ...............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91</xdr:row>
      <xdr:rowOff>95069</xdr:rowOff>
    </xdr:from>
    <xdr:to>
      <xdr:col>14</xdr:col>
      <xdr:colOff>50067</xdr:colOff>
      <xdr:row>91</xdr:row>
      <xdr:rowOff>96434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30406" y="29022494"/>
          <a:ext cx="2133606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10</xdr:row>
      <xdr:rowOff>55756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1700-000007000000}"/>
            </a:ext>
          </a:extLst>
        </xdr:cNvPr>
        <xdr:cNvSpPr txBox="1">
          <a:spLocks noChangeArrowheads="1"/>
        </xdr:cNvSpPr>
      </xdr:nvSpPr>
      <xdr:spPr bwMode="auto">
        <a:xfrm>
          <a:off x="8049787" y="998963"/>
          <a:ext cx="6858000" cy="1333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PEMERINTAH  PROVINSI  JAWA TENGAH</a:t>
          </a:r>
        </a:p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DINAS  PENDIDIKAN DAN  KEBUDAYAAN</a:t>
          </a:r>
          <a:endParaRPr lang="en-US" sz="14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SEKOLAH MENENGAH ATAS  NEGERI 6 </a:t>
          </a: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SURAKARTA</a:t>
          </a:r>
        </a:p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Calibri"/>
              <a:cs typeface="Calibri"/>
            </a:rPr>
            <a:t>	                           </a:t>
          </a:r>
          <a:r>
            <a:rPr lang="en-US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Jalan . Mr. Sartono 30 Banjarsari, Surakarta  Kode Pos 57135 Telp  0271- 853209</a:t>
          </a:r>
          <a:endParaRPr lang="en-US" sz="1000" b="0" i="0" strike="noStrike">
            <a:solidFill>
              <a:srgbClr val="000000"/>
            </a:solidFill>
            <a:latin typeface="Arial Rounded MT Bold" pitchFamily="34" charset="0"/>
            <a:cs typeface="Times New Roman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                                  </a:t>
          </a:r>
          <a:r>
            <a:rPr lang="id-ID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            </a:t>
          </a:r>
          <a:r>
            <a:rPr lang="en-US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Faksimile 0271-853209 Surat Elektronik info@sman6surakarta.sch.id</a:t>
          </a:r>
          <a:endParaRPr lang="en-US" sz="1000" b="0" i="0" strike="noStrike">
            <a:solidFill>
              <a:srgbClr val="000000"/>
            </a:solidFill>
            <a:latin typeface="Arial Rounded MT Bold" pitchFamily="34" charset="0"/>
            <a:cs typeface="Times New Roman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615641</xdr:colOff>
      <xdr:row>5</xdr:row>
      <xdr:rowOff>23232</xdr:rowOff>
    </xdr:from>
    <xdr:to>
      <xdr:col>3</xdr:col>
      <xdr:colOff>347779</xdr:colOff>
      <xdr:row>10</xdr:row>
      <xdr:rowOff>298063</xdr:rowOff>
    </xdr:to>
    <xdr:pic>
      <xdr:nvPicPr>
        <xdr:cNvPr id="8" name="Picture 7" descr="logo prop jateng.png">
          <a:extLst>
            <a:ext uri="{FF2B5EF4-FFF2-40B4-BE49-F238E27FC236}">
              <a16:creationId xmlns:a16="http://schemas.microsoft.com/office/drawing/2014/main" xmlns="" id="{00000000-0008-0000-1700-00000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0153" y="1022195"/>
          <a:ext cx="1590675" cy="155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2</xdr:row>
      <xdr:rowOff>100694</xdr:rowOff>
    </xdr:from>
    <xdr:to>
      <xdr:col>31</xdr:col>
      <xdr:colOff>733426</xdr:colOff>
      <xdr:row>5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10487025" y="481694"/>
          <a:ext cx="1695451" cy="613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Lampiran Surat Keputusan Kepala Sekolah No : 421.3/414/SMA.06/VII/2012</a:t>
          </a:r>
          <a:endParaRPr lang="en-US" sz="1100"/>
        </a:p>
      </xdr:txBody>
    </xdr:sp>
    <xdr:clientData/>
  </xdr:twoCellAnchor>
  <xdr:twoCellAnchor>
    <xdr:from>
      <xdr:col>2</xdr:col>
      <xdr:colOff>314325</xdr:colOff>
      <xdr:row>2</xdr:row>
      <xdr:rowOff>28575</xdr:rowOff>
    </xdr:from>
    <xdr:to>
      <xdr:col>5</xdr:col>
      <xdr:colOff>95250</xdr:colOff>
      <xdr:row>7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675" y="409575"/>
          <a:ext cx="1057275" cy="1247775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40105</xdr:colOff>
      <xdr:row>105</xdr:row>
      <xdr:rowOff>10026</xdr:rowOff>
    </xdr:from>
    <xdr:to>
      <xdr:col>31</xdr:col>
      <xdr:colOff>454234</xdr:colOff>
      <xdr:row>105</xdr:row>
      <xdr:rowOff>29358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bright="-30000" contrast="66000"/>
        </a:blip>
        <a:srcRect/>
        <a:stretch>
          <a:fillRect/>
        </a:stretch>
      </xdr:blipFill>
      <xdr:spPr bwMode="auto">
        <a:xfrm>
          <a:off x="10186737" y="26299026"/>
          <a:ext cx="1864895" cy="340896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190500</xdr:colOff>
      <xdr:row>111</xdr:row>
      <xdr:rowOff>100694</xdr:rowOff>
    </xdr:from>
    <xdr:to>
      <xdr:col>31</xdr:col>
      <xdr:colOff>733426</xdr:colOff>
      <xdr:row>114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10527632" y="481694"/>
          <a:ext cx="1695952" cy="621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Lampiran Surat Keputusan Kepala Sekolah No : 421.3/414/SMA.06/VII/2012</a:t>
          </a:r>
          <a:endParaRPr lang="en-US" sz="1100"/>
        </a:p>
      </xdr:txBody>
    </xdr:sp>
    <xdr:clientData/>
  </xdr:twoCellAnchor>
  <xdr:twoCellAnchor>
    <xdr:from>
      <xdr:col>2</xdr:col>
      <xdr:colOff>314325</xdr:colOff>
      <xdr:row>111</xdr:row>
      <xdr:rowOff>28575</xdr:rowOff>
    </xdr:from>
    <xdr:to>
      <xdr:col>5</xdr:col>
      <xdr:colOff>95250</xdr:colOff>
      <xdr:row>116</xdr:row>
      <xdr:rowOff>180975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5667" y="409575"/>
          <a:ext cx="1064294" cy="1255295"/>
        </a:xfrm>
        <a:prstGeom prst="rect">
          <a:avLst/>
        </a:prstGeom>
        <a:noFill/>
      </xdr:spPr>
    </xdr:pic>
    <xdr:clientData/>
  </xdr:twoCellAnchor>
  <xdr:twoCellAnchor>
    <xdr:from>
      <xdr:col>27</xdr:col>
      <xdr:colOff>190500</xdr:colOff>
      <xdr:row>226</xdr:row>
      <xdr:rowOff>100694</xdr:rowOff>
    </xdr:from>
    <xdr:to>
      <xdr:col>31</xdr:col>
      <xdr:colOff>733426</xdr:colOff>
      <xdr:row>229</xdr:row>
      <xdr:rowOff>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10537658" y="28605510"/>
          <a:ext cx="1695952" cy="621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000"/>
            <a:t>Lampiran Surat Keputusan Kepala Sekolah No : 421.3/414/SMA.06/VII/2012</a:t>
          </a:r>
          <a:endParaRPr lang="en-US" sz="1100"/>
        </a:p>
      </xdr:txBody>
    </xdr:sp>
    <xdr:clientData/>
  </xdr:twoCellAnchor>
  <xdr:twoCellAnchor>
    <xdr:from>
      <xdr:col>6</xdr:col>
      <xdr:colOff>217236</xdr:colOff>
      <xdr:row>226</xdr:row>
      <xdr:rowOff>95416</xdr:rowOff>
    </xdr:from>
    <xdr:to>
      <xdr:col>10</xdr:col>
      <xdr:colOff>194379</xdr:colOff>
      <xdr:row>232</xdr:row>
      <xdr:rowOff>13869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9341" y="49475021"/>
          <a:ext cx="1163591" cy="1221874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170441</xdr:colOff>
      <xdr:row>0</xdr:row>
      <xdr:rowOff>188367</xdr:rowOff>
    </xdr:from>
    <xdr:to>
      <xdr:col>6</xdr:col>
      <xdr:colOff>26831</xdr:colOff>
      <xdr:row>6</xdr:row>
      <xdr:rowOff>98738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6638" y="188367"/>
          <a:ext cx="1211355" cy="125192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1055864</xdr:colOff>
      <xdr:row>55</xdr:row>
      <xdr:rowOff>188368</xdr:rowOff>
    </xdr:from>
    <xdr:to>
      <xdr:col>3</xdr:col>
      <xdr:colOff>147571</xdr:colOff>
      <xdr:row>61</xdr:row>
      <xdr:rowOff>187817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58329" y="12369636"/>
          <a:ext cx="1130862" cy="1233674"/>
        </a:xfrm>
        <a:prstGeom prst="rect">
          <a:avLst/>
        </a:prstGeom>
        <a:noFill/>
      </xdr:spPr>
    </xdr:pic>
    <xdr:clientData/>
  </xdr:twoCellAnchor>
  <xdr:oneCellAnchor>
    <xdr:from>
      <xdr:col>0</xdr:col>
      <xdr:colOff>134155</xdr:colOff>
      <xdr:row>1</xdr:row>
      <xdr:rowOff>71105</xdr:rowOff>
    </xdr:from>
    <xdr:ext cx="1422042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134155" y="312584"/>
          <a:ext cx="1422042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solidFill>
                <a:sysClr val="windowText" lastClr="000000"/>
              </a:solidFill>
              <a:effectLst>
                <a:outerShdw blurRad="50800" algn="tl" rotWithShape="0">
                  <a:srgbClr val="000000"/>
                </a:outerShdw>
              </a:effectLst>
            </a:rPr>
            <a:t>R</a:t>
          </a:r>
          <a:r>
            <a:rPr lang="en-US" sz="5400" b="1" cap="none" spc="0" baseline="0">
              <a:ln w="17780" cmpd="sng">
                <a:solidFill>
                  <a:srgbClr val="FFFFFF"/>
                </a:solidFill>
                <a:prstDash val="solid"/>
                <a:miter lim="800000"/>
              </a:ln>
              <a:solidFill>
                <a:sysClr val="windowText" lastClr="000000"/>
              </a:solidFill>
              <a:effectLst>
                <a:outerShdw blurRad="50800" algn="tl" rotWithShape="0">
                  <a:srgbClr val="000000"/>
                </a:outerShdw>
              </a:effectLst>
            </a:rPr>
            <a:t> 10</a:t>
          </a:r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solidFill>
              <a:sysClr val="windowText" lastClr="000000"/>
            </a:soli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422275</xdr:colOff>
      <xdr:row>0</xdr:row>
      <xdr:rowOff>0</xdr:rowOff>
    </xdr:from>
    <xdr:to>
      <xdr:col>1</xdr:col>
      <xdr:colOff>660400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275" y="0"/>
          <a:ext cx="841375" cy="895350"/>
        </a:xfrm>
        <a:prstGeom prst="rect">
          <a:avLst/>
        </a:prstGeom>
        <a:noFill/>
      </xdr:spPr>
    </xdr:pic>
    <xdr:clientData/>
  </xdr:twoCellAnchor>
  <xdr:twoCellAnchor>
    <xdr:from>
      <xdr:col>27</xdr:col>
      <xdr:colOff>228600</xdr:colOff>
      <xdr:row>0</xdr:row>
      <xdr:rowOff>63500</xdr:rowOff>
    </xdr:from>
    <xdr:to>
      <xdr:col>33</xdr:col>
      <xdr:colOff>78643</xdr:colOff>
      <xdr:row>3</xdr:row>
      <xdr:rowOff>159830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 txBox="1"/>
      </xdr:nvSpPr>
      <xdr:spPr>
        <a:xfrm>
          <a:off x="13039725" y="57070625"/>
          <a:ext cx="2497993" cy="972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000"/>
        </a:p>
        <a:p>
          <a:r>
            <a:rPr lang="en-US" sz="1000"/>
            <a:t>Lampiran Surat Keputusan Kepala Sekolah No :   423.5 /</a:t>
          </a:r>
          <a:r>
            <a:rPr lang="id-ID" sz="1000"/>
            <a:t>951</a:t>
          </a:r>
          <a:r>
            <a:rPr lang="en-US" sz="1000"/>
            <a:t> /SMA.06/</a:t>
          </a:r>
          <a:r>
            <a:rPr lang="id-ID" sz="1000"/>
            <a:t>X</a:t>
          </a:r>
          <a:r>
            <a:rPr lang="en-US" sz="1000"/>
            <a:t>II/2013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279130</xdr:rowOff>
    </xdr:from>
    <xdr:to>
      <xdr:col>5</xdr:col>
      <xdr:colOff>0</xdr:colOff>
      <xdr:row>5</xdr:row>
      <xdr:rowOff>174355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9298" y="279130"/>
          <a:ext cx="1330702" cy="110603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92</xdr:row>
      <xdr:rowOff>95069</xdr:rowOff>
    </xdr:from>
    <xdr:to>
      <xdr:col>9</xdr:col>
      <xdr:colOff>298001</xdr:colOff>
      <xdr:row>92</xdr:row>
      <xdr:rowOff>96434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25631" y="118776569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511968</xdr:colOff>
      <xdr:row>0</xdr:row>
      <xdr:rowOff>83343</xdr:rowOff>
    </xdr:from>
    <xdr:to>
      <xdr:col>2</xdr:col>
      <xdr:colOff>141793</xdr:colOff>
      <xdr:row>5</xdr:row>
      <xdr:rowOff>87313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3906" y="83343"/>
          <a:ext cx="939512" cy="1016001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314506</xdr:colOff>
      <xdr:row>48</xdr:row>
      <xdr:rowOff>95069</xdr:rowOff>
    </xdr:from>
    <xdr:to>
      <xdr:col>6</xdr:col>
      <xdr:colOff>952688</xdr:colOff>
      <xdr:row>48</xdr:row>
      <xdr:rowOff>96434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82781" y="119529044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</xdr:colOff>
      <xdr:row>48</xdr:row>
      <xdr:rowOff>39144</xdr:rowOff>
    </xdr:from>
    <xdr:to>
      <xdr:col>7</xdr:col>
      <xdr:colOff>371476</xdr:colOff>
      <xdr:row>49</xdr:row>
      <xdr:rowOff>180129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96276" y="9830844"/>
          <a:ext cx="1447800" cy="34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245269</xdr:rowOff>
    </xdr:from>
    <xdr:to>
      <xdr:col>7</xdr:col>
      <xdr:colOff>83344</xdr:colOff>
      <xdr:row>4</xdr:row>
      <xdr:rowOff>273845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6575" y="33573244"/>
          <a:ext cx="981869" cy="1285876"/>
        </a:xfrm>
        <a:prstGeom prst="rect">
          <a:avLst/>
        </a:prstGeom>
        <a:noFill/>
      </xdr:spPr>
    </xdr:pic>
    <xdr:clientData/>
  </xdr:twoCellAnchor>
  <xdr:twoCellAnchor>
    <xdr:from>
      <xdr:col>27</xdr:col>
      <xdr:colOff>83344</xdr:colOff>
      <xdr:row>0</xdr:row>
      <xdr:rowOff>17971</xdr:rowOff>
    </xdr:from>
    <xdr:to>
      <xdr:col>33</xdr:col>
      <xdr:colOff>598367</xdr:colOff>
      <xdr:row>3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 txBox="1"/>
      </xdr:nvSpPr>
      <xdr:spPr>
        <a:xfrm>
          <a:off x="13239750" y="17971"/>
          <a:ext cx="2717680" cy="73212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000"/>
        </a:p>
        <a:p>
          <a:r>
            <a:rPr lang="en-US" sz="1000"/>
            <a:t>Lampiran Surat Keputusan Kepala Sekolah </a:t>
          </a:r>
          <a:endParaRPr lang="id-ID" sz="1000"/>
        </a:p>
        <a:p>
          <a:r>
            <a:rPr lang="en-US" sz="1000"/>
            <a:t>No :   423.5 /</a:t>
          </a:r>
          <a:r>
            <a:rPr lang="id-ID" sz="1000"/>
            <a:t>831</a:t>
          </a:r>
          <a:r>
            <a:rPr lang="en-US" sz="1000"/>
            <a:t> /SMA.06/</a:t>
          </a:r>
          <a:r>
            <a:rPr lang="id-ID" sz="1000"/>
            <a:t>XII</a:t>
          </a:r>
          <a:r>
            <a:rPr lang="en-US" sz="1000"/>
            <a:t>/201</a:t>
          </a:r>
          <a:r>
            <a:rPr lang="id-ID" sz="1000"/>
            <a:t>4</a:t>
          </a:r>
          <a:endParaRPr lang="en-US" sz="1100"/>
        </a:p>
      </xdr:txBody>
    </xdr:sp>
    <xdr:clientData/>
  </xdr:twoCellAnchor>
  <xdr:twoCellAnchor editAs="oneCell">
    <xdr:from>
      <xdr:col>27</xdr:col>
      <xdr:colOff>314506</xdr:colOff>
      <xdr:row>105</xdr:row>
      <xdr:rowOff>95069</xdr:rowOff>
    </xdr:from>
    <xdr:to>
      <xdr:col>33</xdr:col>
      <xdr:colOff>240430</xdr:colOff>
      <xdr:row>105</xdr:row>
      <xdr:rowOff>96434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82781" y="65722319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314506</xdr:colOff>
      <xdr:row>0</xdr:row>
      <xdr:rowOff>0</xdr:rowOff>
    </xdr:from>
    <xdr:to>
      <xdr:col>33</xdr:col>
      <xdr:colOff>240430</xdr:colOff>
      <xdr:row>0</xdr:row>
      <xdr:rowOff>1365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82781" y="33327975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314506</xdr:colOff>
      <xdr:row>107</xdr:row>
      <xdr:rowOff>95069</xdr:rowOff>
    </xdr:from>
    <xdr:to>
      <xdr:col>33</xdr:col>
      <xdr:colOff>240430</xdr:colOff>
      <xdr:row>107</xdr:row>
      <xdr:rowOff>96434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182781" y="65960444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1</xdr:colOff>
      <xdr:row>105</xdr:row>
      <xdr:rowOff>158749</xdr:rowOff>
    </xdr:from>
    <xdr:to>
      <xdr:col>30</xdr:col>
      <xdr:colOff>338668</xdr:colOff>
      <xdr:row>109</xdr:row>
      <xdr:rowOff>52912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4168" y="21812249"/>
          <a:ext cx="1079500" cy="677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314506</xdr:colOff>
      <xdr:row>15</xdr:row>
      <xdr:rowOff>95069</xdr:rowOff>
    </xdr:from>
    <xdr:to>
      <xdr:col>6</xdr:col>
      <xdr:colOff>345205</xdr:colOff>
      <xdr:row>15</xdr:row>
      <xdr:rowOff>96434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92206" y="21640619"/>
          <a:ext cx="2126199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314506</xdr:colOff>
      <xdr:row>16</xdr:row>
      <xdr:rowOff>95069</xdr:rowOff>
    </xdr:from>
    <xdr:to>
      <xdr:col>6</xdr:col>
      <xdr:colOff>345205</xdr:colOff>
      <xdr:row>16</xdr:row>
      <xdr:rowOff>96434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92206" y="21840644"/>
          <a:ext cx="2126199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314506</xdr:colOff>
      <xdr:row>16</xdr:row>
      <xdr:rowOff>95069</xdr:rowOff>
    </xdr:from>
    <xdr:to>
      <xdr:col>3</xdr:col>
      <xdr:colOff>371663</xdr:colOff>
      <xdr:row>16</xdr:row>
      <xdr:rowOff>96434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82781" y="31851419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1585648</xdr:colOff>
      <xdr:row>18</xdr:row>
      <xdr:rowOff>6350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31756350"/>
          <a:ext cx="1214173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314506</xdr:colOff>
      <xdr:row>0</xdr:row>
      <xdr:rowOff>0</xdr:rowOff>
    </xdr:from>
    <xdr:to>
      <xdr:col>32</xdr:col>
      <xdr:colOff>276412</xdr:colOff>
      <xdr:row>0</xdr:row>
      <xdr:rowOff>1365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20881" y="0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30</xdr:col>
      <xdr:colOff>95249</xdr:colOff>
      <xdr:row>1</xdr:row>
      <xdr:rowOff>17971</xdr:rowOff>
    </xdr:from>
    <xdr:to>
      <xdr:col>34</xdr:col>
      <xdr:colOff>598365</xdr:colOff>
      <xdr:row>4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SpPr txBox="1"/>
      </xdr:nvSpPr>
      <xdr:spPr>
        <a:xfrm>
          <a:off x="14108905" y="327534"/>
          <a:ext cx="2420023" cy="91071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000"/>
        </a:p>
        <a:p>
          <a:r>
            <a:rPr lang="en-US" sz="1000"/>
            <a:t>Lampiran Surat Keputusan Kepala Sekolah No :   </a:t>
          </a:r>
          <a:r>
            <a:rPr lang="id-ID" sz="1000" baseline="0"/>
            <a:t>             </a:t>
          </a:r>
          <a:r>
            <a:rPr lang="en-US" sz="1000"/>
            <a:t> /</a:t>
          </a:r>
          <a:r>
            <a:rPr lang="id-ID" sz="1000"/>
            <a:t>724</a:t>
          </a:r>
          <a:r>
            <a:rPr lang="en-US" sz="1000"/>
            <a:t>/SMA.06/</a:t>
          </a:r>
          <a:r>
            <a:rPr lang="id-ID" sz="1000"/>
            <a:t>I</a:t>
          </a:r>
          <a:r>
            <a:rPr lang="en-US" sz="1000"/>
            <a:t>/201</a:t>
          </a:r>
          <a:r>
            <a:rPr lang="id-ID" sz="1000"/>
            <a:t>7</a:t>
          </a:r>
          <a:endParaRPr lang="en-US" sz="1100"/>
        </a:p>
      </xdr:txBody>
    </xdr:sp>
    <xdr:clientData/>
  </xdr:twoCellAnchor>
  <xdr:twoCellAnchor editAs="oneCell">
    <xdr:from>
      <xdr:col>27</xdr:col>
      <xdr:colOff>314506</xdr:colOff>
      <xdr:row>91</xdr:row>
      <xdr:rowOff>95069</xdr:rowOff>
    </xdr:from>
    <xdr:to>
      <xdr:col>32</xdr:col>
      <xdr:colOff>276412</xdr:colOff>
      <xdr:row>91</xdr:row>
      <xdr:rowOff>96434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20881" y="30841769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25400</xdr:colOff>
      <xdr:row>96</xdr:row>
      <xdr:rowOff>245269</xdr:rowOff>
    </xdr:from>
    <xdr:to>
      <xdr:col>7</xdr:col>
      <xdr:colOff>83344</xdr:colOff>
      <xdr:row>97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06575" y="32563594"/>
          <a:ext cx="981869" cy="1285876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314506</xdr:colOff>
      <xdr:row>97</xdr:row>
      <xdr:rowOff>0</xdr:rowOff>
    </xdr:from>
    <xdr:to>
      <xdr:col>32</xdr:col>
      <xdr:colOff>276412</xdr:colOff>
      <xdr:row>97</xdr:row>
      <xdr:rowOff>1365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20881" y="64712669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314506</xdr:colOff>
      <xdr:row>96</xdr:row>
      <xdr:rowOff>0</xdr:rowOff>
    </xdr:from>
    <xdr:to>
      <xdr:col>32</xdr:col>
      <xdr:colOff>276412</xdr:colOff>
      <xdr:row>96</xdr:row>
      <xdr:rowOff>1365</xdr:rowOff>
    </xdr:to>
    <xdr:pic>
      <xdr:nvPicPr>
        <xdr:cNvPr id="9" name="Picture 12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20881" y="32318325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314506</xdr:colOff>
      <xdr:row>97</xdr:row>
      <xdr:rowOff>0</xdr:rowOff>
    </xdr:from>
    <xdr:to>
      <xdr:col>32</xdr:col>
      <xdr:colOff>276412</xdr:colOff>
      <xdr:row>97</xdr:row>
      <xdr:rowOff>1365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20881" y="64950794"/>
          <a:ext cx="1400182" cy="1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47624</xdr:colOff>
      <xdr:row>91</xdr:row>
      <xdr:rowOff>11906</xdr:rowOff>
    </xdr:from>
    <xdr:to>
      <xdr:col>30</xdr:col>
      <xdr:colOff>269874</xdr:colOff>
      <xdr:row>93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1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271499" y="30126781"/>
          <a:ext cx="1031875" cy="781844"/>
        </a:xfrm>
        <a:prstGeom prst="rect">
          <a:avLst/>
        </a:prstGeom>
      </xdr:spPr>
    </xdr:pic>
    <xdr:clientData/>
  </xdr:twoCellAnchor>
  <xdr:twoCellAnchor>
    <xdr:from>
      <xdr:col>11</xdr:col>
      <xdr:colOff>257175</xdr:colOff>
      <xdr:row>2</xdr:row>
      <xdr:rowOff>57150</xdr:rowOff>
    </xdr:from>
    <xdr:to>
      <xdr:col>21</xdr:col>
      <xdr:colOff>314325</xdr:colOff>
      <xdr:row>6</xdr:row>
      <xdr:rowOff>133350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xmlns="" id="{00000000-0008-0000-1400-000001040000}"/>
            </a:ext>
          </a:extLst>
        </xdr:cNvPr>
        <xdr:cNvSpPr txBox="1">
          <a:spLocks noChangeArrowheads="1"/>
        </xdr:cNvSpPr>
      </xdr:nvSpPr>
      <xdr:spPr bwMode="auto">
        <a:xfrm>
          <a:off x="4124325" y="685800"/>
          <a:ext cx="6858000" cy="13335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PEMERINTAH  PROVINSI  JAWA TENGAH</a:t>
          </a:r>
        </a:p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DINAS  PENDIDIKAN DAN  KEBUDAYAAN</a:t>
          </a:r>
          <a:endParaRPr lang="en-US" sz="14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SEKOLAH MENENGAH ATAS  NEGERI 6 </a:t>
          </a:r>
        </a:p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SURAKARTA</a:t>
          </a:r>
        </a:p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Calibri"/>
              <a:cs typeface="Calibri"/>
            </a:rPr>
            <a:t>	                           </a:t>
          </a:r>
          <a:r>
            <a:rPr lang="en-US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Jalan . Mr. Sartono 30 Banjarsari, Surakarta  Kode Pos 57135 Telp  0271- 853209</a:t>
          </a:r>
          <a:endParaRPr lang="en-US" sz="1000" b="0" i="0" strike="noStrike">
            <a:solidFill>
              <a:srgbClr val="000000"/>
            </a:solidFill>
            <a:latin typeface="Arial Rounded MT Bold" pitchFamily="34" charset="0"/>
            <a:cs typeface="Times New Roman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                                  </a:t>
          </a:r>
          <a:r>
            <a:rPr lang="id-ID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            </a:t>
          </a:r>
          <a:r>
            <a:rPr lang="en-US" sz="1000" b="0" i="0" strike="noStrike">
              <a:solidFill>
                <a:srgbClr val="000000"/>
              </a:solidFill>
              <a:latin typeface="Arial Rounded MT Bold" pitchFamily="34" charset="0"/>
              <a:cs typeface="Calibri"/>
            </a:rPr>
            <a:t>Faksimile 0271-853209 Surat Elektronik info@sman6surakarta.sch.id</a:t>
          </a:r>
          <a:endParaRPr lang="en-US" sz="1000" b="0" i="0" strike="noStrike">
            <a:solidFill>
              <a:srgbClr val="000000"/>
            </a:solidFill>
            <a:latin typeface="Arial Rounded MT Bold" pitchFamily="34" charset="0"/>
            <a:cs typeface="Times New Roman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657225</xdr:colOff>
      <xdr:row>1</xdr:row>
      <xdr:rowOff>180975</xdr:rowOff>
    </xdr:from>
    <xdr:to>
      <xdr:col>6</xdr:col>
      <xdr:colOff>133350</xdr:colOff>
      <xdr:row>6</xdr:row>
      <xdr:rowOff>161925</xdr:rowOff>
    </xdr:to>
    <xdr:pic>
      <xdr:nvPicPr>
        <xdr:cNvPr id="13" name="Picture 12" descr="logo prop jateng.png">
          <a:extLst>
            <a:ext uri="{FF2B5EF4-FFF2-40B4-BE49-F238E27FC236}">
              <a16:creationId xmlns:a16="http://schemas.microsoft.com/office/drawing/2014/main" xmlns="" id="{00000000-0008-0000-1400-00000D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495300"/>
          <a:ext cx="159067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man6surakarta.sch.i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U89"/>
  <sheetViews>
    <sheetView topLeftCell="A7" zoomScale="80" zoomScaleNormal="80" workbookViewId="0">
      <selection activeCell="M32" sqref="M32"/>
    </sheetView>
  </sheetViews>
  <sheetFormatPr defaultRowHeight="15" x14ac:dyDescent="0.25"/>
  <cols>
    <col min="1" max="1" width="3.140625" customWidth="1"/>
    <col min="2" max="2" width="3.42578125" customWidth="1"/>
    <col min="3" max="3" width="14" customWidth="1"/>
    <col min="4" max="6" width="3.7109375" customWidth="1"/>
    <col min="7" max="9" width="3.28515625" customWidth="1"/>
    <col min="10" max="10" width="6.85546875" customWidth="1"/>
    <col min="11" max="11" width="5.7109375" customWidth="1"/>
    <col min="12" max="12" width="16.28515625" customWidth="1"/>
    <col min="13" max="13" width="11.85546875" customWidth="1"/>
    <col min="14" max="14" width="15.85546875" customWidth="1"/>
    <col min="15" max="17" width="9.85546875" customWidth="1"/>
    <col min="18" max="18" width="6.85546875" customWidth="1"/>
    <col min="19" max="19" width="11.42578125" customWidth="1"/>
    <col min="20" max="20" width="5.140625" customWidth="1"/>
    <col min="21" max="21" width="13" customWidth="1"/>
  </cols>
  <sheetData>
    <row r="4" spans="2:21" ht="18.75" x14ac:dyDescent="0.3">
      <c r="B4" s="510" t="s">
        <v>0</v>
      </c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</row>
    <row r="5" spans="2:21" ht="18.75" x14ac:dyDescent="0.3">
      <c r="B5" s="510" t="s">
        <v>1</v>
      </c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0"/>
      <c r="O5" s="510"/>
      <c r="P5" s="510"/>
      <c r="Q5" s="510"/>
      <c r="R5" s="510"/>
      <c r="S5" s="510"/>
      <c r="T5" s="510"/>
      <c r="U5" s="510"/>
    </row>
    <row r="6" spans="2:21" ht="18.75" x14ac:dyDescent="0.3">
      <c r="B6" s="510" t="s">
        <v>2</v>
      </c>
      <c r="C6" s="510"/>
      <c r="D6" s="510"/>
      <c r="E6" s="510"/>
      <c r="F6" s="510"/>
      <c r="G6" s="510"/>
      <c r="H6" s="510"/>
      <c r="I6" s="510"/>
      <c r="J6" s="510"/>
      <c r="K6" s="510"/>
      <c r="L6" s="510"/>
      <c r="M6" s="510"/>
      <c r="N6" s="510"/>
      <c r="O6" s="510"/>
      <c r="P6" s="510"/>
      <c r="Q6" s="510"/>
      <c r="R6" s="510"/>
      <c r="S6" s="510"/>
      <c r="T6" s="510"/>
      <c r="U6" s="510"/>
    </row>
    <row r="7" spans="2:21" x14ac:dyDescent="0.25">
      <c r="B7" s="511" t="s">
        <v>3</v>
      </c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1"/>
      <c r="R7" s="511"/>
      <c r="S7" s="511"/>
      <c r="T7" s="511"/>
      <c r="U7" s="511"/>
    </row>
    <row r="8" spans="2:21" x14ac:dyDescent="0.25">
      <c r="B8" s="512" t="s">
        <v>96</v>
      </c>
      <c r="C8" s="512"/>
      <c r="D8" s="512"/>
      <c r="E8" s="512"/>
      <c r="F8" s="512"/>
      <c r="G8" s="512"/>
      <c r="H8" s="512"/>
      <c r="I8" s="512"/>
      <c r="J8" s="512"/>
      <c r="K8" s="512"/>
      <c r="L8" s="512"/>
      <c r="M8" s="512"/>
      <c r="N8" s="512"/>
      <c r="O8" s="512"/>
      <c r="P8" s="512"/>
      <c r="Q8" s="512"/>
      <c r="R8" s="512"/>
      <c r="S8" s="512"/>
      <c r="T8" s="512"/>
      <c r="U8" s="512"/>
    </row>
    <row r="9" spans="2:21" ht="18.75" x14ac:dyDescent="0.3">
      <c r="B9" s="507" t="s">
        <v>130</v>
      </c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  <c r="O9" s="507"/>
      <c r="P9" s="507"/>
      <c r="Q9" s="507"/>
      <c r="R9" s="507"/>
      <c r="S9" s="507"/>
      <c r="T9" s="507"/>
      <c r="U9" s="507"/>
    </row>
    <row r="10" spans="2:21" ht="18.75" x14ac:dyDescent="0.3">
      <c r="B10" s="507" t="s">
        <v>131</v>
      </c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</row>
    <row r="11" spans="2:21" ht="18.75" x14ac:dyDescent="0.3">
      <c r="B11" s="507" t="s">
        <v>40</v>
      </c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7"/>
      <c r="O11" s="507"/>
      <c r="P11" s="507"/>
      <c r="Q11" s="507"/>
      <c r="R11" s="507"/>
      <c r="S11" s="507"/>
      <c r="T11" s="507"/>
      <c r="U11" s="507"/>
    </row>
    <row r="12" spans="2:21" ht="24" customHeight="1" x14ac:dyDescent="0.25">
      <c r="B12" s="508" t="s">
        <v>50</v>
      </c>
      <c r="C12" s="508" t="s">
        <v>35</v>
      </c>
      <c r="D12" s="508" t="s">
        <v>60</v>
      </c>
      <c r="E12" s="508"/>
      <c r="F12" s="508"/>
      <c r="G12" s="508" t="s">
        <v>42</v>
      </c>
      <c r="H12" s="508"/>
      <c r="I12" s="508"/>
      <c r="J12" s="508" t="s">
        <v>41</v>
      </c>
      <c r="K12" s="535" t="s">
        <v>54</v>
      </c>
      <c r="L12" s="535"/>
      <c r="M12" s="535"/>
      <c r="N12" s="535"/>
      <c r="O12" s="535"/>
      <c r="P12" s="535"/>
      <c r="Q12" s="535"/>
      <c r="R12" s="535"/>
      <c r="S12" s="535"/>
      <c r="T12" s="535"/>
      <c r="U12" s="535"/>
    </row>
    <row r="13" spans="2:21" ht="46.5" customHeight="1" x14ac:dyDescent="0.25">
      <c r="B13" s="509"/>
      <c r="C13" s="509"/>
      <c r="D13" s="12" t="s">
        <v>4</v>
      </c>
      <c r="E13" s="12" t="s">
        <v>5</v>
      </c>
      <c r="F13" s="12" t="s">
        <v>6</v>
      </c>
      <c r="G13" s="12" t="s">
        <v>4</v>
      </c>
      <c r="H13" s="12" t="s">
        <v>5</v>
      </c>
      <c r="I13" s="12" t="s">
        <v>6</v>
      </c>
      <c r="J13" s="509"/>
      <c r="K13" s="12" t="s">
        <v>29</v>
      </c>
      <c r="L13" s="12" t="s">
        <v>30</v>
      </c>
      <c r="M13" s="12" t="s">
        <v>31</v>
      </c>
      <c r="N13" s="12" t="s">
        <v>36</v>
      </c>
      <c r="O13" s="12" t="s">
        <v>32</v>
      </c>
      <c r="P13" s="12" t="s">
        <v>38</v>
      </c>
      <c r="Q13" s="12" t="s">
        <v>37</v>
      </c>
      <c r="R13" s="12" t="s">
        <v>33</v>
      </c>
      <c r="S13" s="12" t="s">
        <v>34</v>
      </c>
      <c r="T13" s="12" t="s">
        <v>47</v>
      </c>
      <c r="U13" s="12" t="s">
        <v>39</v>
      </c>
    </row>
    <row r="14" spans="2:21" ht="14.25" customHeight="1" x14ac:dyDescent="0.25">
      <c r="B14" s="1">
        <v>1</v>
      </c>
      <c r="C14" s="1">
        <v>2</v>
      </c>
      <c r="D14" s="1">
        <v>3</v>
      </c>
      <c r="E14" s="2">
        <v>4</v>
      </c>
      <c r="F14" s="1">
        <v>5</v>
      </c>
      <c r="G14" s="2">
        <v>6</v>
      </c>
      <c r="H14" s="1">
        <v>7</v>
      </c>
      <c r="I14" s="2">
        <v>8</v>
      </c>
      <c r="J14" s="1">
        <v>9</v>
      </c>
      <c r="K14" s="2">
        <v>10</v>
      </c>
      <c r="L14" s="1">
        <v>11</v>
      </c>
      <c r="M14" s="2">
        <v>12</v>
      </c>
      <c r="N14" s="2">
        <v>13</v>
      </c>
      <c r="O14" s="1">
        <v>14</v>
      </c>
      <c r="P14" s="2">
        <v>15</v>
      </c>
      <c r="Q14" s="1">
        <v>16</v>
      </c>
      <c r="R14" s="2">
        <v>17</v>
      </c>
      <c r="S14" s="1">
        <v>18</v>
      </c>
      <c r="T14" s="2">
        <v>19</v>
      </c>
      <c r="U14" s="1">
        <v>20</v>
      </c>
    </row>
    <row r="15" spans="2:21" x14ac:dyDescent="0.25">
      <c r="B15" s="519" t="s">
        <v>7</v>
      </c>
      <c r="C15" s="51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</row>
    <row r="16" spans="2:21" x14ac:dyDescent="0.25">
      <c r="B16" s="520">
        <v>1</v>
      </c>
      <c r="C16" s="527" t="s">
        <v>52</v>
      </c>
      <c r="D16" s="516">
        <v>2</v>
      </c>
      <c r="E16" s="516">
        <v>2</v>
      </c>
      <c r="F16" s="516">
        <v>2</v>
      </c>
      <c r="G16" s="524"/>
      <c r="H16" s="524"/>
      <c r="I16" s="524"/>
      <c r="J16" s="524"/>
      <c r="K16" s="27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 x14ac:dyDescent="0.25">
      <c r="B17" s="521"/>
      <c r="C17" s="529"/>
      <c r="D17" s="517"/>
      <c r="E17" s="517"/>
      <c r="F17" s="517"/>
      <c r="G17" s="525"/>
      <c r="H17" s="525"/>
      <c r="I17" s="525"/>
      <c r="J17" s="525"/>
      <c r="K17" s="28">
        <v>2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521"/>
      <c r="C18" s="529"/>
      <c r="D18" s="517"/>
      <c r="E18" s="517"/>
      <c r="F18" s="517"/>
      <c r="G18" s="525"/>
      <c r="H18" s="525"/>
      <c r="I18" s="525"/>
      <c r="J18" s="525"/>
      <c r="K18" s="28">
        <v>3</v>
      </c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521"/>
      <c r="C19" s="528"/>
      <c r="D19" s="518"/>
      <c r="E19" s="518"/>
      <c r="F19" s="518"/>
      <c r="G19" s="526"/>
      <c r="H19" s="526"/>
      <c r="I19" s="526"/>
      <c r="J19" s="526"/>
      <c r="K19" s="5">
        <v>4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x14ac:dyDescent="0.25">
      <c r="B20" s="521"/>
      <c r="C20" s="527" t="s">
        <v>51</v>
      </c>
      <c r="D20" s="516">
        <v>2</v>
      </c>
      <c r="E20" s="516">
        <v>2</v>
      </c>
      <c r="F20" s="516">
        <v>2</v>
      </c>
      <c r="G20" s="524"/>
      <c r="H20" s="524"/>
      <c r="I20" s="524"/>
      <c r="J20" s="524"/>
      <c r="K20" s="27"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 x14ac:dyDescent="0.25">
      <c r="B21" s="521"/>
      <c r="C21" s="528"/>
      <c r="D21" s="518"/>
      <c r="E21" s="518"/>
      <c r="F21" s="518"/>
      <c r="G21" s="526"/>
      <c r="H21" s="526"/>
      <c r="I21" s="526"/>
      <c r="J21" s="526"/>
      <c r="K21" s="5">
        <v>2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s="521"/>
      <c r="C22" s="527" t="s">
        <v>53</v>
      </c>
      <c r="D22" s="516">
        <v>2</v>
      </c>
      <c r="E22" s="516">
        <v>2</v>
      </c>
      <c r="F22" s="516">
        <v>2</v>
      </c>
      <c r="G22" s="524"/>
      <c r="H22" s="524"/>
      <c r="I22" s="524"/>
      <c r="J22" s="524"/>
      <c r="K22" s="27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 x14ac:dyDescent="0.25">
      <c r="B23" s="521"/>
      <c r="C23" s="528"/>
      <c r="D23" s="518"/>
      <c r="E23" s="518"/>
      <c r="F23" s="518"/>
      <c r="G23" s="526"/>
      <c r="H23" s="526"/>
      <c r="I23" s="526"/>
      <c r="J23" s="526"/>
      <c r="K23" s="5">
        <v>2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ht="25.5" customHeight="1" x14ac:dyDescent="0.25">
      <c r="B24" s="521"/>
      <c r="C24" s="58" t="s">
        <v>8</v>
      </c>
      <c r="D24" s="10">
        <v>2</v>
      </c>
      <c r="E24" s="10">
        <v>2</v>
      </c>
      <c r="F24" s="10">
        <v>2</v>
      </c>
      <c r="G24" s="2"/>
      <c r="H24" s="2"/>
      <c r="I24" s="2"/>
      <c r="J24" s="2"/>
      <c r="K24" s="10">
        <v>1</v>
      </c>
      <c r="L24" s="59"/>
      <c r="M24" s="59"/>
      <c r="N24" s="59"/>
      <c r="O24" s="59"/>
      <c r="P24" s="59"/>
      <c r="Q24" s="59"/>
      <c r="R24" s="59"/>
      <c r="S24" s="59"/>
      <c r="T24" s="59"/>
      <c r="U24" s="59"/>
    </row>
    <row r="25" spans="2:21" ht="23.25" customHeight="1" x14ac:dyDescent="0.25">
      <c r="B25" s="522"/>
      <c r="C25" s="58" t="s">
        <v>9</v>
      </c>
      <c r="D25" s="10">
        <v>2</v>
      </c>
      <c r="E25" s="10">
        <v>2</v>
      </c>
      <c r="F25" s="10">
        <v>2</v>
      </c>
      <c r="G25" s="2"/>
      <c r="H25" s="2"/>
      <c r="I25" s="2"/>
      <c r="J25" s="2"/>
      <c r="K25" s="10">
        <v>1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</row>
    <row r="26" spans="2:21" x14ac:dyDescent="0.25">
      <c r="B26" s="520">
        <v>2</v>
      </c>
      <c r="C26" s="527" t="s">
        <v>10</v>
      </c>
      <c r="D26" s="516">
        <v>2</v>
      </c>
      <c r="E26" s="516">
        <v>2</v>
      </c>
      <c r="F26" s="516">
        <v>2</v>
      </c>
      <c r="G26" s="524"/>
      <c r="H26" s="524"/>
      <c r="I26" s="524"/>
      <c r="J26" s="524"/>
      <c r="K26" s="27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2:21" x14ac:dyDescent="0.25">
      <c r="B27" s="521"/>
      <c r="C27" s="529"/>
      <c r="D27" s="517"/>
      <c r="E27" s="517"/>
      <c r="F27" s="517"/>
      <c r="G27" s="543"/>
      <c r="H27" s="543"/>
      <c r="I27" s="543"/>
      <c r="J27" s="525"/>
      <c r="K27" s="28">
        <v>2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x14ac:dyDescent="0.25">
      <c r="B28" s="521"/>
      <c r="C28" s="529"/>
      <c r="D28" s="517"/>
      <c r="E28" s="517"/>
      <c r="F28" s="517"/>
      <c r="G28" s="543"/>
      <c r="H28" s="543"/>
      <c r="I28" s="543"/>
      <c r="J28" s="525"/>
      <c r="K28" s="28">
        <v>3</v>
      </c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2"/>
      <c r="C29" s="528"/>
      <c r="D29" s="518"/>
      <c r="E29" s="518"/>
      <c r="F29" s="518"/>
      <c r="G29" s="544"/>
      <c r="H29" s="544"/>
      <c r="I29" s="544"/>
      <c r="J29" s="526"/>
      <c r="K29" s="5">
        <v>4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2:21" x14ac:dyDescent="0.25">
      <c r="B30" s="520">
        <v>3</v>
      </c>
      <c r="C30" s="527" t="s">
        <v>11</v>
      </c>
      <c r="D30" s="530">
        <v>4</v>
      </c>
      <c r="E30" s="530">
        <v>4</v>
      </c>
      <c r="F30" s="530">
        <v>4</v>
      </c>
      <c r="G30" s="524"/>
      <c r="H30" s="524"/>
      <c r="I30" s="524"/>
      <c r="J30" s="524"/>
      <c r="K30" s="27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1" x14ac:dyDescent="0.25">
      <c r="B31" s="521"/>
      <c r="C31" s="529"/>
      <c r="D31" s="531"/>
      <c r="E31" s="531"/>
      <c r="F31" s="531"/>
      <c r="G31" s="543"/>
      <c r="H31" s="543"/>
      <c r="I31" s="543"/>
      <c r="J31" s="525"/>
      <c r="K31" s="28">
        <v>2</v>
      </c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1"/>
      <c r="C32" s="529"/>
      <c r="D32" s="531"/>
      <c r="E32" s="531"/>
      <c r="F32" s="531"/>
      <c r="G32" s="543"/>
      <c r="H32" s="543"/>
      <c r="I32" s="543"/>
      <c r="J32" s="525"/>
      <c r="K32" s="28">
        <v>3</v>
      </c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2"/>
      <c r="C33" s="528"/>
      <c r="D33" s="532"/>
      <c r="E33" s="532"/>
      <c r="F33" s="532"/>
      <c r="G33" s="544"/>
      <c r="H33" s="544"/>
      <c r="I33" s="544"/>
      <c r="J33" s="526"/>
      <c r="K33" s="5">
        <v>4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x14ac:dyDescent="0.25">
      <c r="B34" s="520">
        <v>4</v>
      </c>
      <c r="C34" s="527" t="s">
        <v>12</v>
      </c>
      <c r="D34" s="530">
        <v>4</v>
      </c>
      <c r="E34" s="530">
        <v>4</v>
      </c>
      <c r="F34" s="530">
        <v>4</v>
      </c>
      <c r="G34" s="524"/>
      <c r="H34" s="524"/>
      <c r="I34" s="524"/>
      <c r="J34" s="524"/>
      <c r="K34" s="27">
        <v>1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521"/>
      <c r="C35" s="529"/>
      <c r="D35" s="531"/>
      <c r="E35" s="531"/>
      <c r="F35" s="531"/>
      <c r="G35" s="543"/>
      <c r="H35" s="543"/>
      <c r="I35" s="543"/>
      <c r="J35" s="525"/>
      <c r="K35" s="28">
        <v>2</v>
      </c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1"/>
      <c r="C36" s="529"/>
      <c r="D36" s="531"/>
      <c r="E36" s="531"/>
      <c r="F36" s="531"/>
      <c r="G36" s="543"/>
      <c r="H36" s="543"/>
      <c r="I36" s="543"/>
      <c r="J36" s="525"/>
      <c r="K36" s="28">
        <v>3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2"/>
      <c r="C37" s="528"/>
      <c r="D37" s="532"/>
      <c r="E37" s="532"/>
      <c r="F37" s="532"/>
      <c r="G37" s="544"/>
      <c r="H37" s="544"/>
      <c r="I37" s="544"/>
      <c r="J37" s="526"/>
      <c r="K37" s="5">
        <v>4</v>
      </c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x14ac:dyDescent="0.25">
      <c r="B38" s="520">
        <v>5</v>
      </c>
      <c r="C38" s="527" t="s">
        <v>13</v>
      </c>
      <c r="D38" s="530">
        <v>4</v>
      </c>
      <c r="E38" s="530">
        <v>4</v>
      </c>
      <c r="F38" s="530">
        <v>4</v>
      </c>
      <c r="G38" s="524"/>
      <c r="H38" s="524"/>
      <c r="I38" s="524"/>
      <c r="J38" s="524"/>
      <c r="K38" s="27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521"/>
      <c r="C39" s="529"/>
      <c r="D39" s="531"/>
      <c r="E39" s="531"/>
      <c r="F39" s="531"/>
      <c r="G39" s="543"/>
      <c r="H39" s="543"/>
      <c r="I39" s="543"/>
      <c r="J39" s="525"/>
      <c r="K39" s="28">
        <v>2</v>
      </c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1"/>
      <c r="C40" s="529"/>
      <c r="D40" s="531"/>
      <c r="E40" s="531"/>
      <c r="F40" s="531"/>
      <c r="G40" s="543"/>
      <c r="H40" s="543"/>
      <c r="I40" s="543"/>
      <c r="J40" s="525"/>
      <c r="K40" s="28">
        <v>3</v>
      </c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x14ac:dyDescent="0.25">
      <c r="B41" s="522"/>
      <c r="C41" s="528"/>
      <c r="D41" s="532"/>
      <c r="E41" s="532"/>
      <c r="F41" s="532"/>
      <c r="G41" s="544"/>
      <c r="H41" s="544"/>
      <c r="I41" s="544"/>
      <c r="J41" s="526"/>
      <c r="K41" s="5">
        <v>4</v>
      </c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x14ac:dyDescent="0.25">
      <c r="B42" s="520">
        <v>6</v>
      </c>
      <c r="C42" s="527" t="s">
        <v>14</v>
      </c>
      <c r="D42" s="530">
        <v>4</v>
      </c>
      <c r="E42" s="530">
        <v>4</v>
      </c>
      <c r="F42" s="530">
        <v>4</v>
      </c>
      <c r="G42" s="524"/>
      <c r="H42" s="524"/>
      <c r="I42" s="524"/>
      <c r="J42" s="524"/>
      <c r="K42" s="27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521"/>
      <c r="C43" s="529"/>
      <c r="D43" s="531"/>
      <c r="E43" s="531"/>
      <c r="F43" s="531"/>
      <c r="G43" s="543"/>
      <c r="H43" s="543"/>
      <c r="I43" s="543"/>
      <c r="J43" s="525"/>
      <c r="K43" s="28">
        <v>2</v>
      </c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5">
      <c r="B44" s="521"/>
      <c r="C44" s="529"/>
      <c r="D44" s="531"/>
      <c r="E44" s="531"/>
      <c r="F44" s="531"/>
      <c r="G44" s="543"/>
      <c r="H44" s="543"/>
      <c r="I44" s="543"/>
      <c r="J44" s="525"/>
      <c r="K44" s="28">
        <v>3</v>
      </c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x14ac:dyDescent="0.25">
      <c r="B45" s="522"/>
      <c r="C45" s="528"/>
      <c r="D45" s="532"/>
      <c r="E45" s="532"/>
      <c r="F45" s="532"/>
      <c r="G45" s="544"/>
      <c r="H45" s="544"/>
      <c r="I45" s="544"/>
      <c r="J45" s="526"/>
      <c r="K45" s="5">
        <v>4</v>
      </c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2:21" x14ac:dyDescent="0.25">
      <c r="B46" s="520">
        <v>7</v>
      </c>
      <c r="C46" s="527" t="s">
        <v>15</v>
      </c>
      <c r="D46" s="530">
        <v>4</v>
      </c>
      <c r="E46" s="530">
        <v>4</v>
      </c>
      <c r="F46" s="530">
        <v>4</v>
      </c>
      <c r="G46" s="524"/>
      <c r="H46" s="524"/>
      <c r="I46" s="524"/>
      <c r="J46" s="524"/>
      <c r="K46" s="27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 x14ac:dyDescent="0.25">
      <c r="B47" s="521"/>
      <c r="C47" s="529"/>
      <c r="D47" s="531"/>
      <c r="E47" s="531"/>
      <c r="F47" s="531"/>
      <c r="G47" s="543"/>
      <c r="H47" s="543"/>
      <c r="I47" s="543"/>
      <c r="J47" s="525"/>
      <c r="K47" s="28">
        <v>2</v>
      </c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5">
      <c r="B48" s="521"/>
      <c r="C48" s="529"/>
      <c r="D48" s="531"/>
      <c r="E48" s="531"/>
      <c r="F48" s="531"/>
      <c r="G48" s="543"/>
      <c r="H48" s="543"/>
      <c r="I48" s="543"/>
      <c r="J48" s="525"/>
      <c r="K48" s="28">
        <v>3</v>
      </c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522"/>
      <c r="C49" s="528"/>
      <c r="D49" s="532"/>
      <c r="E49" s="532"/>
      <c r="F49" s="532"/>
      <c r="G49" s="544"/>
      <c r="H49" s="544"/>
      <c r="I49" s="544"/>
      <c r="J49" s="526"/>
      <c r="K49" s="5">
        <v>4</v>
      </c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2:21" x14ac:dyDescent="0.25">
      <c r="B50" s="520">
        <v>8</v>
      </c>
      <c r="C50" s="527" t="s">
        <v>16</v>
      </c>
      <c r="D50" s="530">
        <v>2</v>
      </c>
      <c r="E50" s="530">
        <v>2</v>
      </c>
      <c r="F50" s="530">
        <v>2</v>
      </c>
      <c r="G50" s="524"/>
      <c r="H50" s="524"/>
      <c r="I50" s="524"/>
      <c r="J50" s="524"/>
      <c r="K50" s="27">
        <v>1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x14ac:dyDescent="0.25">
      <c r="B51" s="521"/>
      <c r="C51" s="529"/>
      <c r="D51" s="531"/>
      <c r="E51" s="531"/>
      <c r="F51" s="531"/>
      <c r="G51" s="543"/>
      <c r="H51" s="543"/>
      <c r="I51" s="543"/>
      <c r="J51" s="525"/>
      <c r="K51" s="28">
        <v>2</v>
      </c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5">
      <c r="B52" s="522"/>
      <c r="C52" s="528"/>
      <c r="D52" s="532"/>
      <c r="E52" s="532"/>
      <c r="F52" s="532"/>
      <c r="G52" s="544"/>
      <c r="H52" s="544"/>
      <c r="I52" s="544"/>
      <c r="J52" s="526"/>
      <c r="K52" s="5">
        <v>3</v>
      </c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2:21" x14ac:dyDescent="0.25">
      <c r="B53" s="520">
        <v>9</v>
      </c>
      <c r="C53" s="527" t="s">
        <v>17</v>
      </c>
      <c r="D53" s="530">
        <v>2</v>
      </c>
      <c r="E53" s="530">
        <v>2</v>
      </c>
      <c r="F53" s="530">
        <v>2</v>
      </c>
      <c r="G53" s="524"/>
      <c r="H53" s="524"/>
      <c r="I53" s="524"/>
      <c r="J53" s="524"/>
      <c r="K53" s="27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5">
      <c r="B54" s="521"/>
      <c r="C54" s="529"/>
      <c r="D54" s="531"/>
      <c r="E54" s="531"/>
      <c r="F54" s="531"/>
      <c r="G54" s="543"/>
      <c r="H54" s="543"/>
      <c r="I54" s="543"/>
      <c r="J54" s="525"/>
      <c r="K54" s="28">
        <v>2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2:21" x14ac:dyDescent="0.25">
      <c r="B55" s="522"/>
      <c r="C55" s="528"/>
      <c r="D55" s="532"/>
      <c r="E55" s="532"/>
      <c r="F55" s="532"/>
      <c r="G55" s="544"/>
      <c r="H55" s="544"/>
      <c r="I55" s="544"/>
      <c r="J55" s="526"/>
      <c r="K55" s="5">
        <v>3</v>
      </c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2:21" x14ac:dyDescent="0.25">
      <c r="B56" s="520">
        <v>10</v>
      </c>
      <c r="C56" s="527" t="s">
        <v>18</v>
      </c>
      <c r="D56" s="516">
        <v>2</v>
      </c>
      <c r="E56" s="516">
        <v>2</v>
      </c>
      <c r="F56" s="516">
        <v>2</v>
      </c>
      <c r="G56" s="524"/>
      <c r="H56" s="524"/>
      <c r="I56" s="524"/>
      <c r="J56" s="524"/>
      <c r="K56" s="27">
        <v>1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2:21" x14ac:dyDescent="0.25">
      <c r="B57" s="522"/>
      <c r="C57" s="528"/>
      <c r="D57" s="518"/>
      <c r="E57" s="518"/>
      <c r="F57" s="518"/>
      <c r="G57" s="544"/>
      <c r="H57" s="544"/>
      <c r="I57" s="544"/>
      <c r="J57" s="526"/>
      <c r="K57" s="5">
        <v>2</v>
      </c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2:21" ht="13.5" customHeight="1" x14ac:dyDescent="0.25">
      <c r="B58" s="523" t="s">
        <v>19</v>
      </c>
      <c r="C58" s="523"/>
      <c r="D58" s="61"/>
      <c r="E58" s="61"/>
      <c r="F58" s="61"/>
      <c r="G58" s="62"/>
      <c r="H58" s="62"/>
      <c r="I58" s="62"/>
      <c r="J58" s="62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</row>
    <row r="59" spans="2:21" x14ac:dyDescent="0.25">
      <c r="B59" s="545">
        <v>1</v>
      </c>
      <c r="C59" s="547" t="s">
        <v>20</v>
      </c>
      <c r="D59" s="549">
        <v>2</v>
      </c>
      <c r="E59" s="549">
        <v>2</v>
      </c>
      <c r="F59" s="549">
        <v>2</v>
      </c>
      <c r="G59" s="551"/>
      <c r="H59" s="551"/>
      <c r="I59" s="551"/>
      <c r="J59" s="551"/>
      <c r="K59" s="27"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 x14ac:dyDescent="0.25">
      <c r="B60" s="546"/>
      <c r="C60" s="548"/>
      <c r="D60" s="550"/>
      <c r="E60" s="550"/>
      <c r="F60" s="550"/>
      <c r="G60" s="552"/>
      <c r="H60" s="552"/>
      <c r="I60" s="552"/>
      <c r="J60" s="552"/>
      <c r="K60" s="5">
        <v>2</v>
      </c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2:21" x14ac:dyDescent="0.25">
      <c r="B61" s="545">
        <v>2</v>
      </c>
      <c r="C61" s="547" t="s">
        <v>43</v>
      </c>
      <c r="D61" s="556">
        <v>2</v>
      </c>
      <c r="E61" s="556">
        <v>2</v>
      </c>
      <c r="F61" s="556">
        <v>2</v>
      </c>
      <c r="G61" s="551"/>
      <c r="H61" s="551"/>
      <c r="I61" s="551"/>
      <c r="J61" s="551"/>
      <c r="K61" s="27">
        <v>1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5">
      <c r="B62" s="554"/>
      <c r="C62" s="555"/>
      <c r="D62" s="557"/>
      <c r="E62" s="557"/>
      <c r="F62" s="557"/>
      <c r="G62" s="553"/>
      <c r="H62" s="553"/>
      <c r="I62" s="553"/>
      <c r="J62" s="553"/>
      <c r="K62" s="28">
        <v>2</v>
      </c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x14ac:dyDescent="0.25">
      <c r="B63" s="546"/>
      <c r="C63" s="548"/>
      <c r="D63" s="558"/>
      <c r="E63" s="558"/>
      <c r="F63" s="558"/>
      <c r="G63" s="552"/>
      <c r="H63" s="552"/>
      <c r="I63" s="552"/>
      <c r="J63" s="552"/>
      <c r="K63" s="5">
        <v>3</v>
      </c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2:21" ht="36" customHeight="1" x14ac:dyDescent="0.25">
      <c r="B64" s="533" t="s">
        <v>21</v>
      </c>
      <c r="C64" s="534"/>
      <c r="D64" s="513" t="s">
        <v>22</v>
      </c>
      <c r="E64" s="514"/>
      <c r="F64" s="515"/>
      <c r="G64" s="513" t="s">
        <v>23</v>
      </c>
      <c r="H64" s="514"/>
      <c r="I64" s="515"/>
      <c r="J64" s="524"/>
      <c r="K64" s="21">
        <v>1</v>
      </c>
      <c r="L64" s="20"/>
      <c r="M64" s="1"/>
      <c r="N64" s="1"/>
      <c r="O64" s="1"/>
      <c r="P64" s="1"/>
      <c r="Q64" s="1"/>
      <c r="R64" s="524"/>
      <c r="S64" s="1"/>
      <c r="T64" s="1"/>
      <c r="U64" s="524"/>
    </row>
    <row r="65" spans="2:21" ht="15" customHeight="1" x14ac:dyDescent="0.25">
      <c r="B65" s="541" t="s">
        <v>24</v>
      </c>
      <c r="C65" s="537"/>
      <c r="D65" s="12" t="s">
        <v>4</v>
      </c>
      <c r="E65" s="12" t="s">
        <v>5</v>
      </c>
      <c r="F65" s="12" t="s">
        <v>6</v>
      </c>
      <c r="G65" s="12" t="s">
        <v>4</v>
      </c>
      <c r="H65" s="12" t="s">
        <v>5</v>
      </c>
      <c r="I65" s="12" t="s">
        <v>6</v>
      </c>
      <c r="J65" s="525"/>
      <c r="K65" s="22">
        <v>2</v>
      </c>
      <c r="L65" s="19"/>
      <c r="M65" s="11"/>
      <c r="N65" s="11"/>
      <c r="O65" s="11"/>
      <c r="P65" s="11"/>
      <c r="Q65" s="11"/>
      <c r="R65" s="525"/>
      <c r="S65" s="11"/>
      <c r="T65" s="11"/>
      <c r="U65" s="525"/>
    </row>
    <row r="66" spans="2:21" x14ac:dyDescent="0.25">
      <c r="B66" s="542"/>
      <c r="C66" s="539"/>
      <c r="D66" s="7">
        <v>2</v>
      </c>
      <c r="E66" s="7">
        <v>2</v>
      </c>
      <c r="F66" s="7">
        <v>2</v>
      </c>
      <c r="G66" s="8"/>
      <c r="H66" s="8"/>
      <c r="I66" s="8"/>
      <c r="J66" s="526"/>
      <c r="K66" s="7">
        <v>3</v>
      </c>
      <c r="L66" s="9"/>
      <c r="M66" s="8"/>
      <c r="N66" s="8"/>
      <c r="O66" s="8"/>
      <c r="P66" s="8"/>
      <c r="Q66" s="8"/>
      <c r="R66" s="526"/>
      <c r="S66" s="8"/>
      <c r="T66" s="8"/>
      <c r="U66" s="526"/>
    </row>
    <row r="67" spans="2:21" x14ac:dyDescent="0.25">
      <c r="B67" s="30">
        <v>1</v>
      </c>
      <c r="C67" s="67"/>
      <c r="D67" s="31"/>
      <c r="E67" s="64"/>
      <c r="F67" s="65"/>
      <c r="G67" s="32"/>
      <c r="H67" s="66"/>
      <c r="I67" s="33"/>
      <c r="J67" s="11"/>
      <c r="K67" s="22">
        <v>1</v>
      </c>
      <c r="L67" s="19"/>
      <c r="M67" s="11"/>
      <c r="N67" s="11"/>
      <c r="O67" s="11"/>
      <c r="P67" s="11"/>
      <c r="Q67" s="11"/>
      <c r="R67" s="11"/>
      <c r="S67" s="11"/>
      <c r="T67" s="11"/>
      <c r="U67" s="11"/>
    </row>
    <row r="68" spans="2:21" x14ac:dyDescent="0.25">
      <c r="B68" s="30">
        <v>2</v>
      </c>
      <c r="C68" s="67"/>
      <c r="D68" s="31"/>
      <c r="E68" s="64"/>
      <c r="F68" s="65"/>
      <c r="G68" s="32"/>
      <c r="H68" s="66"/>
      <c r="I68" s="33"/>
      <c r="J68" s="11"/>
      <c r="K68" s="22">
        <v>2</v>
      </c>
      <c r="L68" s="19"/>
      <c r="M68" s="11"/>
      <c r="N68" s="11"/>
      <c r="O68" s="11"/>
      <c r="P68" s="11"/>
      <c r="Q68" s="11"/>
      <c r="R68" s="11"/>
      <c r="S68" s="11"/>
      <c r="T68" s="11"/>
      <c r="U68" s="11"/>
    </row>
    <row r="69" spans="2:21" x14ac:dyDescent="0.25">
      <c r="B69" s="30">
        <v>3</v>
      </c>
      <c r="C69" s="67"/>
      <c r="D69" s="31"/>
      <c r="E69" s="64"/>
      <c r="F69" s="65"/>
      <c r="G69" s="32"/>
      <c r="H69" s="66"/>
      <c r="I69" s="33"/>
      <c r="J69" s="11"/>
      <c r="K69" s="22">
        <v>3</v>
      </c>
      <c r="L69" s="19"/>
      <c r="M69" s="11"/>
      <c r="N69" s="11"/>
      <c r="O69" s="11"/>
      <c r="P69" s="11"/>
      <c r="Q69" s="11"/>
      <c r="R69" s="11"/>
      <c r="S69" s="11"/>
      <c r="T69" s="11"/>
      <c r="U69" s="11"/>
    </row>
    <row r="70" spans="2:21" x14ac:dyDescent="0.25">
      <c r="B70" s="30">
        <v>4</v>
      </c>
      <c r="C70" s="67"/>
      <c r="D70" s="31"/>
      <c r="E70" s="64"/>
      <c r="F70" s="65"/>
      <c r="G70" s="32"/>
      <c r="H70" s="66"/>
      <c r="I70" s="33"/>
      <c r="J70" s="11"/>
      <c r="K70" s="22">
        <v>4</v>
      </c>
      <c r="L70" s="19"/>
      <c r="M70" s="11"/>
      <c r="N70" s="11"/>
      <c r="O70" s="11"/>
      <c r="P70" s="11"/>
      <c r="Q70" s="11"/>
      <c r="R70" s="11"/>
      <c r="S70" s="11"/>
      <c r="T70" s="11"/>
      <c r="U70" s="11"/>
    </row>
    <row r="71" spans="2:21" x14ac:dyDescent="0.25">
      <c r="B71" s="30">
        <v>5</v>
      </c>
      <c r="C71" s="67"/>
      <c r="D71" s="31"/>
      <c r="E71" s="64"/>
      <c r="F71" s="65"/>
      <c r="G71" s="32"/>
      <c r="H71" s="66"/>
      <c r="I71" s="33"/>
      <c r="J71" s="11"/>
      <c r="K71" s="22">
        <v>5</v>
      </c>
      <c r="L71" s="19"/>
      <c r="M71" s="11"/>
      <c r="N71" s="11"/>
      <c r="O71" s="11"/>
      <c r="P71" s="11"/>
      <c r="Q71" s="11"/>
      <c r="R71" s="11"/>
      <c r="S71" s="11"/>
      <c r="T71" s="11"/>
      <c r="U71" s="11"/>
    </row>
    <row r="72" spans="2:21" x14ac:dyDescent="0.25">
      <c r="B72" s="30">
        <v>6</v>
      </c>
      <c r="C72" s="67"/>
      <c r="D72" s="31"/>
      <c r="E72" s="64"/>
      <c r="F72" s="65"/>
      <c r="G72" s="32"/>
      <c r="H72" s="66"/>
      <c r="I72" s="33"/>
      <c r="J72" s="11"/>
      <c r="K72" s="22">
        <v>6</v>
      </c>
      <c r="L72" s="19"/>
      <c r="M72" s="11"/>
      <c r="N72" s="11"/>
      <c r="O72" s="11"/>
      <c r="P72" s="11"/>
      <c r="Q72" s="11"/>
      <c r="R72" s="11"/>
      <c r="S72" s="11"/>
      <c r="T72" s="11"/>
      <c r="U72" s="11"/>
    </row>
    <row r="73" spans="2:21" ht="25.5" customHeight="1" x14ac:dyDescent="0.25">
      <c r="B73" s="13" t="s">
        <v>25</v>
      </c>
      <c r="C73" s="14"/>
      <c r="D73" s="513" t="s">
        <v>26</v>
      </c>
      <c r="E73" s="514"/>
      <c r="F73" s="515"/>
      <c r="G73" s="513" t="s">
        <v>27</v>
      </c>
      <c r="H73" s="514"/>
      <c r="I73" s="515"/>
      <c r="J73" s="516"/>
      <c r="K73" s="21">
        <v>1</v>
      </c>
      <c r="L73" s="20"/>
      <c r="M73" s="1"/>
      <c r="N73" s="1"/>
      <c r="O73" s="1"/>
      <c r="P73" s="1"/>
      <c r="Q73" s="1"/>
      <c r="R73" s="524"/>
      <c r="S73" s="1"/>
      <c r="T73" s="1"/>
      <c r="U73" s="524"/>
    </row>
    <row r="74" spans="2:21" ht="15" customHeight="1" x14ac:dyDescent="0.25">
      <c r="B74" s="536" t="s">
        <v>28</v>
      </c>
      <c r="C74" s="537"/>
      <c r="D74" s="12" t="s">
        <v>4</v>
      </c>
      <c r="E74" s="12" t="s">
        <v>5</v>
      </c>
      <c r="F74" s="12" t="s">
        <v>6</v>
      </c>
      <c r="G74" s="540"/>
      <c r="H74" s="540"/>
      <c r="I74" s="540"/>
      <c r="J74" s="517"/>
      <c r="K74" s="22">
        <v>2</v>
      </c>
      <c r="L74" s="19"/>
      <c r="M74" s="11"/>
      <c r="N74" s="11"/>
      <c r="O74" s="11"/>
      <c r="P74" s="11"/>
      <c r="Q74" s="11"/>
      <c r="R74" s="525"/>
      <c r="S74" s="11"/>
      <c r="T74" s="11"/>
      <c r="U74" s="525"/>
    </row>
    <row r="75" spans="2:21" ht="22.5" customHeight="1" x14ac:dyDescent="0.25">
      <c r="B75" s="538"/>
      <c r="C75" s="539"/>
      <c r="D75" s="10"/>
      <c r="E75" s="10"/>
      <c r="F75" s="10"/>
      <c r="G75" s="540"/>
      <c r="H75" s="540"/>
      <c r="I75" s="540"/>
      <c r="J75" s="518"/>
      <c r="K75" s="7">
        <v>3</v>
      </c>
      <c r="L75" s="9"/>
      <c r="M75" s="8"/>
      <c r="N75" s="8"/>
      <c r="O75" s="8"/>
      <c r="P75" s="8"/>
      <c r="Q75" s="8"/>
      <c r="R75" s="526"/>
      <c r="S75" s="8"/>
      <c r="T75" s="8"/>
      <c r="U75" s="526"/>
    </row>
    <row r="76" spans="2:21" ht="38.25" customHeight="1" x14ac:dyDescent="0.25">
      <c r="B76" s="533" t="s">
        <v>97</v>
      </c>
      <c r="C76" s="534"/>
      <c r="D76" s="10">
        <v>32</v>
      </c>
      <c r="E76" s="10">
        <v>32</v>
      </c>
      <c r="F76" s="10">
        <v>32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</row>
    <row r="77" spans="2:21" ht="45" customHeight="1" x14ac:dyDescent="0.25">
      <c r="B77" s="533" t="s">
        <v>98</v>
      </c>
      <c r="C77" s="534"/>
      <c r="D77" s="10">
        <v>38</v>
      </c>
      <c r="E77" s="10">
        <v>38</v>
      </c>
      <c r="F77" s="10">
        <v>38</v>
      </c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</row>
    <row r="78" spans="2:21" x14ac:dyDescent="0.25">
      <c r="B78" s="23" t="s">
        <v>44</v>
      </c>
    </row>
    <row r="79" spans="2:21" x14ac:dyDescent="0.25">
      <c r="B79" s="17">
        <v>1</v>
      </c>
      <c r="C79" s="18" t="s">
        <v>46</v>
      </c>
      <c r="Q79" s="16" t="s">
        <v>57</v>
      </c>
    </row>
    <row r="80" spans="2:21" x14ac:dyDescent="0.25">
      <c r="B80" s="17">
        <v>2</v>
      </c>
      <c r="C80" s="18" t="s">
        <v>45</v>
      </c>
      <c r="Q80" s="16" t="s">
        <v>58</v>
      </c>
    </row>
    <row r="81" spans="2:18" x14ac:dyDescent="0.25">
      <c r="B81" s="17">
        <v>3</v>
      </c>
      <c r="C81" s="54" t="s">
        <v>85</v>
      </c>
      <c r="Q81" s="16"/>
    </row>
    <row r="82" spans="2:18" x14ac:dyDescent="0.25">
      <c r="B82" s="17">
        <v>4</v>
      </c>
      <c r="C82" s="18" t="s">
        <v>48</v>
      </c>
      <c r="Q82" s="16"/>
    </row>
    <row r="83" spans="2:18" x14ac:dyDescent="0.25">
      <c r="B83" s="17">
        <v>5</v>
      </c>
      <c r="C83" s="18" t="s">
        <v>49</v>
      </c>
      <c r="Q83" s="16"/>
    </row>
    <row r="84" spans="2:18" x14ac:dyDescent="0.25">
      <c r="B84" s="17">
        <v>6</v>
      </c>
      <c r="C84" s="18" t="s">
        <v>55</v>
      </c>
      <c r="Q84" s="16" t="s">
        <v>59</v>
      </c>
    </row>
    <row r="85" spans="2:18" x14ac:dyDescent="0.25">
      <c r="B85" s="17">
        <v>7</v>
      </c>
      <c r="C85" s="18" t="s">
        <v>56</v>
      </c>
      <c r="Q85" s="16"/>
    </row>
    <row r="86" spans="2:18" x14ac:dyDescent="0.25">
      <c r="B86" s="17">
        <v>8</v>
      </c>
      <c r="C86" s="57" t="s">
        <v>84</v>
      </c>
      <c r="Q86" s="16"/>
    </row>
    <row r="87" spans="2:18" x14ac:dyDescent="0.25">
      <c r="B87" s="17">
        <v>9</v>
      </c>
      <c r="C87" s="54" t="s">
        <v>80</v>
      </c>
    </row>
    <row r="88" spans="2:18" ht="15" customHeight="1" x14ac:dyDescent="0.25">
      <c r="C88" s="55"/>
      <c r="O88" s="49"/>
      <c r="P88" s="49"/>
      <c r="Q88" s="49"/>
      <c r="R88" s="49"/>
    </row>
    <row r="89" spans="2:18" ht="15" customHeight="1" x14ac:dyDescent="0.25">
      <c r="O89" s="49"/>
      <c r="P89" s="49"/>
      <c r="Q89" s="49"/>
      <c r="R89" s="49"/>
    </row>
  </sheetData>
  <mergeCells count="156">
    <mergeCell ref="B64:C64"/>
    <mergeCell ref="J61:J63"/>
    <mergeCell ref="B61:B63"/>
    <mergeCell ref="C61:C63"/>
    <mergeCell ref="D61:D63"/>
    <mergeCell ref="E61:E63"/>
    <mergeCell ref="F61:F63"/>
    <mergeCell ref="G61:G63"/>
    <mergeCell ref="H61:H63"/>
    <mergeCell ref="I61:I63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H50:H52"/>
    <mergeCell ref="I50:I52"/>
    <mergeCell ref="J50:J52"/>
    <mergeCell ref="B53:B55"/>
    <mergeCell ref="C53:C55"/>
    <mergeCell ref="D53:D55"/>
    <mergeCell ref="E53:E55"/>
    <mergeCell ref="F53:F55"/>
    <mergeCell ref="G53:G55"/>
    <mergeCell ref="H53:H55"/>
    <mergeCell ref="B50:B52"/>
    <mergeCell ref="C50:C52"/>
    <mergeCell ref="D50:D52"/>
    <mergeCell ref="E50:E52"/>
    <mergeCell ref="F50:F52"/>
    <mergeCell ref="G50:G52"/>
    <mergeCell ref="I53:I55"/>
    <mergeCell ref="J53:J55"/>
    <mergeCell ref="B46:B49"/>
    <mergeCell ref="C46:C49"/>
    <mergeCell ref="D46:D49"/>
    <mergeCell ref="E46:E49"/>
    <mergeCell ref="F46:F49"/>
    <mergeCell ref="G46:G49"/>
    <mergeCell ref="H46:H49"/>
    <mergeCell ref="I46:I49"/>
    <mergeCell ref="J46:J49"/>
    <mergeCell ref="I38:I41"/>
    <mergeCell ref="J38:J41"/>
    <mergeCell ref="B42:B45"/>
    <mergeCell ref="C42:C45"/>
    <mergeCell ref="D42:D45"/>
    <mergeCell ref="E42:E45"/>
    <mergeCell ref="F42:F45"/>
    <mergeCell ref="G42:G45"/>
    <mergeCell ref="H42:H45"/>
    <mergeCell ref="I42:I45"/>
    <mergeCell ref="J42:J45"/>
    <mergeCell ref="B38:B41"/>
    <mergeCell ref="C38:C41"/>
    <mergeCell ref="D38:D41"/>
    <mergeCell ref="E38:E41"/>
    <mergeCell ref="F38:F41"/>
    <mergeCell ref="G38:G41"/>
    <mergeCell ref="H38:H41"/>
    <mergeCell ref="J26:J29"/>
    <mergeCell ref="H34:H37"/>
    <mergeCell ref="I34:I37"/>
    <mergeCell ref="J34:J37"/>
    <mergeCell ref="B26:B29"/>
    <mergeCell ref="C26:C29"/>
    <mergeCell ref="D26:D29"/>
    <mergeCell ref="E26:E29"/>
    <mergeCell ref="F26:F29"/>
    <mergeCell ref="G30:G33"/>
    <mergeCell ref="H30:H33"/>
    <mergeCell ref="I30:I33"/>
    <mergeCell ref="J30:J33"/>
    <mergeCell ref="B34:B37"/>
    <mergeCell ref="C34:C37"/>
    <mergeCell ref="D34:D37"/>
    <mergeCell ref="E34:E37"/>
    <mergeCell ref="F34:F37"/>
    <mergeCell ref="G34:G37"/>
    <mergeCell ref="G26:G29"/>
    <mergeCell ref="H26:H29"/>
    <mergeCell ref="I26:I29"/>
    <mergeCell ref="B77:C77"/>
    <mergeCell ref="K12:U12"/>
    <mergeCell ref="C16:C19"/>
    <mergeCell ref="D16:D19"/>
    <mergeCell ref="E16:E19"/>
    <mergeCell ref="F16:F19"/>
    <mergeCell ref="G16:G19"/>
    <mergeCell ref="H16:H19"/>
    <mergeCell ref="I16:I19"/>
    <mergeCell ref="J16:J19"/>
    <mergeCell ref="R73:R75"/>
    <mergeCell ref="U73:U75"/>
    <mergeCell ref="B74:C75"/>
    <mergeCell ref="G74:I75"/>
    <mergeCell ref="B76:C76"/>
    <mergeCell ref="R64:R66"/>
    <mergeCell ref="U64:U66"/>
    <mergeCell ref="B65:C66"/>
    <mergeCell ref="I20:I21"/>
    <mergeCell ref="J20:J21"/>
    <mergeCell ref="D22:D23"/>
    <mergeCell ref="E22:E23"/>
    <mergeCell ref="F22:F23"/>
    <mergeCell ref="G22:G23"/>
    <mergeCell ref="D73:F73"/>
    <mergeCell ref="G73:I73"/>
    <mergeCell ref="J73:J75"/>
    <mergeCell ref="B15:C15"/>
    <mergeCell ref="B16:B25"/>
    <mergeCell ref="B58:C58"/>
    <mergeCell ref="D64:F64"/>
    <mergeCell ref="G64:I64"/>
    <mergeCell ref="J64:J66"/>
    <mergeCell ref="C20:C21"/>
    <mergeCell ref="D20:D21"/>
    <mergeCell ref="E20:E21"/>
    <mergeCell ref="F20:F21"/>
    <mergeCell ref="G20:G21"/>
    <mergeCell ref="H20:H21"/>
    <mergeCell ref="H22:H23"/>
    <mergeCell ref="I22:I23"/>
    <mergeCell ref="J22:J23"/>
    <mergeCell ref="B30:B33"/>
    <mergeCell ref="C30:C33"/>
    <mergeCell ref="D30:D33"/>
    <mergeCell ref="E30:E33"/>
    <mergeCell ref="F30:F33"/>
    <mergeCell ref="C22:C23"/>
    <mergeCell ref="B11:U11"/>
    <mergeCell ref="B12:B13"/>
    <mergeCell ref="C12:C13"/>
    <mergeCell ref="D12:F12"/>
    <mergeCell ref="G12:I12"/>
    <mergeCell ref="J12:J13"/>
    <mergeCell ref="B4:U4"/>
    <mergeCell ref="B5:U5"/>
    <mergeCell ref="B6:U6"/>
    <mergeCell ref="B7:U7"/>
    <mergeCell ref="B8:U8"/>
    <mergeCell ref="B9:U9"/>
    <mergeCell ref="B10:U10"/>
  </mergeCells>
  <printOptions horizontalCentered="1"/>
  <pageMargins left="0.18" right="1.17" top="0.42" bottom="0.41" header="0.3" footer="0.3"/>
  <pageSetup paperSize="5" orientation="landscape" horizontalDpi="4294967293" verticalDpi="0" r:id="rId1"/>
  <headerFooter>
    <oddFooter>&amp;Cedy pudiyanto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4"/>
  <sheetViews>
    <sheetView view="pageBreakPreview" topLeftCell="A13" zoomScale="82" zoomScaleSheetLayoutView="82" workbookViewId="0">
      <selection activeCell="G19" sqref="G19"/>
    </sheetView>
  </sheetViews>
  <sheetFormatPr defaultRowHeight="15" x14ac:dyDescent="0.25"/>
  <cols>
    <col min="1" max="1" width="6.28515625" customWidth="1"/>
    <col min="2" max="2" width="5.7109375" customWidth="1"/>
    <col min="3" max="3" width="11.28515625" customWidth="1"/>
    <col min="4" max="4" width="27.7109375" customWidth="1"/>
    <col min="5" max="5" width="3.85546875" customWidth="1"/>
    <col min="6" max="6" width="10.7109375" bestFit="1" customWidth="1"/>
    <col min="7" max="7" width="15.28515625" customWidth="1"/>
    <col min="9" max="9" width="12.85546875" bestFit="1" customWidth="1"/>
  </cols>
  <sheetData>
    <row r="1" spans="1:9" ht="24.95" customHeight="1" x14ac:dyDescent="0.25">
      <c r="A1" s="568" t="s">
        <v>623</v>
      </c>
      <c r="B1" s="568"/>
      <c r="C1" s="568"/>
      <c r="D1" s="568"/>
      <c r="E1" s="568"/>
      <c r="F1" s="568"/>
      <c r="G1" s="568"/>
    </row>
    <row r="2" spans="1:9" ht="24.95" customHeight="1" x14ac:dyDescent="0.25">
      <c r="A2" s="756" t="s">
        <v>612</v>
      </c>
      <c r="B2" s="130">
        <v>1</v>
      </c>
      <c r="C2" s="758" t="s">
        <v>624</v>
      </c>
      <c r="D2" s="758"/>
      <c r="E2" s="758"/>
      <c r="F2" s="758"/>
      <c r="G2" s="292">
        <v>3500000</v>
      </c>
    </row>
    <row r="3" spans="1:9" ht="24.95" customHeight="1" x14ac:dyDescent="0.25">
      <c r="A3" s="756"/>
      <c r="B3" s="130">
        <v>2</v>
      </c>
      <c r="C3" s="758" t="s">
        <v>626</v>
      </c>
      <c r="D3" s="758"/>
      <c r="E3" s="758"/>
      <c r="F3" s="758"/>
      <c r="G3" s="292">
        <v>4500000</v>
      </c>
    </row>
    <row r="4" spans="1:9" ht="24.95" customHeight="1" x14ac:dyDescent="0.25">
      <c r="A4" s="756"/>
      <c r="B4" s="130">
        <v>3</v>
      </c>
      <c r="C4" s="758" t="s">
        <v>637</v>
      </c>
      <c r="D4" s="758"/>
      <c r="E4" s="758"/>
      <c r="F4" s="758"/>
      <c r="G4" s="292">
        <v>750000</v>
      </c>
    </row>
    <row r="5" spans="1:9" ht="24.95" customHeight="1" x14ac:dyDescent="0.25">
      <c r="A5" s="756"/>
      <c r="B5" s="38"/>
      <c r="C5" s="568" t="s">
        <v>650</v>
      </c>
      <c r="D5" s="568"/>
      <c r="E5" s="568"/>
      <c r="F5" s="568"/>
      <c r="G5" s="295">
        <f>SUM(G2:G4)</f>
        <v>8750000</v>
      </c>
    </row>
    <row r="6" spans="1:9" ht="24.95" customHeight="1" x14ac:dyDescent="0.25">
      <c r="A6" s="757" t="s">
        <v>627</v>
      </c>
      <c r="B6" s="38">
        <v>1</v>
      </c>
      <c r="C6" s="38" t="s">
        <v>611</v>
      </c>
      <c r="D6" s="38" t="s">
        <v>628</v>
      </c>
      <c r="E6" s="38">
        <v>25</v>
      </c>
      <c r="F6" s="294">
        <v>20000</v>
      </c>
      <c r="G6" s="294">
        <f>E6*F6</f>
        <v>500000</v>
      </c>
    </row>
    <row r="7" spans="1:9" ht="24.95" customHeight="1" x14ac:dyDescent="0.25">
      <c r="A7" s="757"/>
      <c r="B7" s="38"/>
      <c r="C7" s="38"/>
      <c r="D7" s="38" t="s">
        <v>629</v>
      </c>
      <c r="E7" s="38">
        <v>21</v>
      </c>
      <c r="F7" s="294">
        <v>20000</v>
      </c>
      <c r="G7" s="294">
        <f t="shared" ref="G7:G10" si="0">E7*F7</f>
        <v>420000</v>
      </c>
    </row>
    <row r="8" spans="1:9" ht="24.95" customHeight="1" x14ac:dyDescent="0.25">
      <c r="A8" s="757"/>
      <c r="B8" s="38"/>
      <c r="C8" s="38"/>
      <c r="D8" s="38" t="s">
        <v>630</v>
      </c>
      <c r="E8" s="38">
        <v>21</v>
      </c>
      <c r="F8" s="294">
        <v>20000</v>
      </c>
      <c r="G8" s="294">
        <f t="shared" si="0"/>
        <v>420000</v>
      </c>
    </row>
    <row r="9" spans="1:9" ht="24.95" customHeight="1" x14ac:dyDescent="0.25">
      <c r="A9" s="757"/>
      <c r="B9" s="38"/>
      <c r="C9" s="38"/>
      <c r="D9" s="38" t="s">
        <v>631</v>
      </c>
      <c r="E9" s="38">
        <v>19</v>
      </c>
      <c r="F9" s="294">
        <v>20000</v>
      </c>
      <c r="G9" s="294">
        <f t="shared" si="0"/>
        <v>380000</v>
      </c>
      <c r="I9" s="293"/>
    </row>
    <row r="10" spans="1:9" ht="24.95" customHeight="1" x14ac:dyDescent="0.25">
      <c r="A10" s="757"/>
      <c r="B10" s="264"/>
      <c r="C10" s="264"/>
      <c r="D10" s="38" t="s">
        <v>632</v>
      </c>
      <c r="E10" s="264">
        <v>19</v>
      </c>
      <c r="F10" s="294">
        <v>20000</v>
      </c>
      <c r="G10" s="294">
        <f t="shared" si="0"/>
        <v>380000</v>
      </c>
      <c r="H10" s="52"/>
    </row>
    <row r="11" spans="1:9" ht="24.95" customHeight="1" x14ac:dyDescent="0.25">
      <c r="A11" s="757"/>
      <c r="B11" s="38"/>
      <c r="C11" s="38"/>
      <c r="D11" s="568" t="s">
        <v>613</v>
      </c>
      <c r="E11" s="568"/>
      <c r="F11" s="568"/>
      <c r="G11" s="295">
        <f>SUM(G6:G10)</f>
        <v>2100000</v>
      </c>
    </row>
    <row r="12" spans="1:9" ht="24.95" customHeight="1" x14ac:dyDescent="0.25">
      <c r="A12" s="757"/>
      <c r="B12" s="38">
        <v>2</v>
      </c>
      <c r="C12" s="38" t="s">
        <v>633</v>
      </c>
      <c r="D12" s="38" t="s">
        <v>634</v>
      </c>
      <c r="E12" s="38">
        <v>19</v>
      </c>
      <c r="F12" s="38"/>
      <c r="G12" s="294">
        <v>2450000</v>
      </c>
    </row>
    <row r="13" spans="1:9" ht="24.95" customHeight="1" x14ac:dyDescent="0.25">
      <c r="A13" s="757"/>
      <c r="B13" s="38"/>
      <c r="C13" s="38"/>
      <c r="D13" s="38" t="s">
        <v>635</v>
      </c>
      <c r="E13" s="38">
        <v>21</v>
      </c>
      <c r="F13" s="38"/>
      <c r="G13" s="294">
        <v>3400000</v>
      </c>
    </row>
    <row r="14" spans="1:9" ht="24.95" customHeight="1" x14ac:dyDescent="0.25">
      <c r="A14" s="757"/>
      <c r="B14" s="38"/>
      <c r="C14" s="38"/>
      <c r="D14" s="568" t="s">
        <v>613</v>
      </c>
      <c r="E14" s="568"/>
      <c r="F14" s="568"/>
      <c r="G14" s="295">
        <f>SUM(G12:G13)</f>
        <v>5850000</v>
      </c>
    </row>
    <row r="15" spans="1:9" ht="24.95" customHeight="1" x14ac:dyDescent="0.25">
      <c r="A15" s="757"/>
      <c r="B15" s="38">
        <v>3</v>
      </c>
      <c r="C15" s="38"/>
      <c r="D15" s="38" t="s">
        <v>636</v>
      </c>
      <c r="E15" s="38"/>
      <c r="F15" s="38"/>
      <c r="G15" s="294">
        <v>300000</v>
      </c>
    </row>
    <row r="16" spans="1:9" ht="24.95" customHeight="1" x14ac:dyDescent="0.25">
      <c r="A16" s="757"/>
      <c r="B16" s="38">
        <v>4</v>
      </c>
      <c r="C16" s="38"/>
      <c r="D16" s="38" t="s">
        <v>638</v>
      </c>
      <c r="E16" s="38"/>
      <c r="F16" s="38"/>
      <c r="G16" s="294">
        <v>500000</v>
      </c>
      <c r="H16" s="289"/>
    </row>
    <row r="17" spans="1:7" ht="24.95" customHeight="1" x14ac:dyDescent="0.25">
      <c r="A17" s="568" t="s">
        <v>639</v>
      </c>
      <c r="B17" s="568"/>
      <c r="C17" s="568"/>
      <c r="D17" s="568"/>
      <c r="E17" s="568"/>
      <c r="F17" s="568"/>
      <c r="G17" s="295">
        <f>G11+G14+G15+G16</f>
        <v>8750000</v>
      </c>
    </row>
    <row r="18" spans="1:7" ht="24.95" customHeight="1" x14ac:dyDescent="0.25">
      <c r="A18" s="38"/>
      <c r="B18" s="38"/>
      <c r="C18" s="38"/>
      <c r="D18" s="38"/>
      <c r="E18" s="38"/>
      <c r="F18" s="38"/>
      <c r="G18" s="38"/>
    </row>
    <row r="19" spans="1:7" ht="24.95" customHeight="1" x14ac:dyDescent="0.25">
      <c r="A19" s="665" t="s">
        <v>640</v>
      </c>
      <c r="B19" s="38">
        <v>1</v>
      </c>
      <c r="C19" s="38" t="s">
        <v>611</v>
      </c>
      <c r="D19" s="38" t="s">
        <v>642</v>
      </c>
      <c r="E19" s="38"/>
      <c r="F19" s="294"/>
      <c r="G19" s="294">
        <f>G11-360000</f>
        <v>1740000</v>
      </c>
    </row>
    <row r="20" spans="1:7" ht="24.95" customHeight="1" x14ac:dyDescent="0.25">
      <c r="A20" s="665"/>
      <c r="B20" s="38">
        <v>2</v>
      </c>
      <c r="C20" s="38" t="s">
        <v>641</v>
      </c>
      <c r="D20" s="38"/>
      <c r="E20" s="38"/>
      <c r="F20" s="38"/>
      <c r="G20" s="294">
        <v>300000</v>
      </c>
    </row>
    <row r="21" spans="1:7" ht="24.95" customHeight="1" x14ac:dyDescent="0.25">
      <c r="A21" s="665"/>
      <c r="B21" s="38">
        <v>3</v>
      </c>
      <c r="C21" s="38" t="s">
        <v>637</v>
      </c>
      <c r="D21" s="38"/>
      <c r="E21" s="38"/>
      <c r="F21" s="38"/>
      <c r="G21" s="294">
        <v>300000</v>
      </c>
    </row>
    <row r="22" spans="1:7" ht="24.95" customHeight="1" x14ac:dyDescent="0.25">
      <c r="A22" s="665"/>
      <c r="B22" s="38"/>
      <c r="C22" s="568" t="s">
        <v>643</v>
      </c>
      <c r="D22" s="568"/>
      <c r="E22" s="568"/>
      <c r="F22" s="568"/>
      <c r="G22" s="294">
        <f>SUM(G19:G21)</f>
        <v>2340000</v>
      </c>
    </row>
    <row r="23" spans="1:7" ht="24.95" customHeight="1" x14ac:dyDescent="0.25">
      <c r="A23" s="665"/>
      <c r="B23" s="38"/>
      <c r="C23" s="38"/>
      <c r="D23" s="38" t="s">
        <v>568</v>
      </c>
      <c r="E23" s="38"/>
      <c r="F23" s="38"/>
      <c r="G23" s="294">
        <v>300000</v>
      </c>
    </row>
    <row r="24" spans="1:7" ht="24.95" customHeight="1" x14ac:dyDescent="0.25">
      <c r="A24" s="665"/>
      <c r="B24" s="38"/>
      <c r="C24" s="568" t="s">
        <v>644</v>
      </c>
      <c r="D24" s="568"/>
      <c r="E24" s="568"/>
      <c r="F24" s="568"/>
      <c r="G24" s="295">
        <f>G22-G23</f>
        <v>2040000</v>
      </c>
    </row>
  </sheetData>
  <mergeCells count="13">
    <mergeCell ref="A1:G1"/>
    <mergeCell ref="A2:A5"/>
    <mergeCell ref="C5:F5"/>
    <mergeCell ref="A19:A24"/>
    <mergeCell ref="A6:A16"/>
    <mergeCell ref="D11:F11"/>
    <mergeCell ref="D14:F14"/>
    <mergeCell ref="A17:F17"/>
    <mergeCell ref="C22:F22"/>
    <mergeCell ref="C24:F24"/>
    <mergeCell ref="C2:F2"/>
    <mergeCell ref="C3:F3"/>
    <mergeCell ref="C4:F4"/>
  </mergeCells>
  <pageMargins left="1.33" right="0.48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3"/>
  <sheetViews>
    <sheetView workbookViewId="0">
      <selection activeCell="I10" sqref="I10"/>
    </sheetView>
  </sheetViews>
  <sheetFormatPr defaultRowHeight="15" x14ac:dyDescent="0.25"/>
  <cols>
    <col min="2" max="2" width="7" customWidth="1"/>
    <col min="6" max="6" width="10.28515625" bestFit="1" customWidth="1"/>
    <col min="7" max="7" width="14.28515625" bestFit="1" customWidth="1"/>
  </cols>
  <sheetData>
    <row r="1" spans="1:7" x14ac:dyDescent="0.25">
      <c r="A1" s="740" t="s">
        <v>649</v>
      </c>
      <c r="B1" s="740"/>
      <c r="C1" s="740"/>
      <c r="D1" s="740"/>
      <c r="E1" s="740"/>
      <c r="F1" s="740"/>
      <c r="G1" s="740"/>
    </row>
    <row r="2" spans="1:7" ht="28.5" customHeight="1" x14ac:dyDescent="0.25">
      <c r="A2" s="759" t="s">
        <v>612</v>
      </c>
      <c r="B2" s="130">
        <v>1</v>
      </c>
      <c r="C2" s="758" t="s">
        <v>645</v>
      </c>
      <c r="D2" s="758"/>
      <c r="E2" s="758"/>
      <c r="F2" s="758"/>
      <c r="G2" s="292">
        <f>71*80000</f>
        <v>5680000</v>
      </c>
    </row>
    <row r="3" spans="1:7" ht="30.75" customHeight="1" x14ac:dyDescent="0.25">
      <c r="A3" s="760"/>
      <c r="B3" s="38"/>
      <c r="C3" s="761" t="s">
        <v>79</v>
      </c>
      <c r="D3" s="762"/>
      <c r="E3" s="762"/>
      <c r="F3" s="763"/>
      <c r="G3" s="295">
        <f>SUM(G2:G2)</f>
        <v>5680000</v>
      </c>
    </row>
    <row r="6" spans="1:7" ht="33.75" customHeight="1" x14ac:dyDescent="0.25">
      <c r="A6" s="757" t="s">
        <v>627</v>
      </c>
      <c r="B6" s="38">
        <v>1</v>
      </c>
      <c r="C6" s="38" t="s">
        <v>646</v>
      </c>
      <c r="D6" s="568">
        <v>71</v>
      </c>
      <c r="E6" s="568"/>
      <c r="F6" s="38">
        <v>80000</v>
      </c>
      <c r="G6" s="294">
        <f>D6*F6</f>
        <v>5680000</v>
      </c>
    </row>
    <row r="7" spans="1:7" ht="42.75" customHeight="1" x14ac:dyDescent="0.25">
      <c r="A7" s="757"/>
      <c r="B7" s="38"/>
      <c r="C7" s="38"/>
      <c r="D7" s="568" t="s">
        <v>613</v>
      </c>
      <c r="E7" s="568"/>
      <c r="F7" s="568"/>
      <c r="G7" s="295">
        <f>SUM(G6:G6)</f>
        <v>5680000</v>
      </c>
    </row>
    <row r="9" spans="1:7" x14ac:dyDescent="0.25">
      <c r="A9" s="764" t="s">
        <v>640</v>
      </c>
      <c r="B9" s="38">
        <v>1</v>
      </c>
      <c r="C9" s="38" t="s">
        <v>646</v>
      </c>
      <c r="D9" s="767">
        <v>50</v>
      </c>
      <c r="E9" s="768"/>
      <c r="F9" s="294">
        <v>70000</v>
      </c>
      <c r="G9" s="294">
        <f>D9*F9</f>
        <v>3500000</v>
      </c>
    </row>
    <row r="10" spans="1:7" x14ac:dyDescent="0.25">
      <c r="A10" s="765"/>
      <c r="B10" s="38">
        <v>2</v>
      </c>
      <c r="C10" s="38" t="s">
        <v>641</v>
      </c>
      <c r="D10" s="761">
        <v>20</v>
      </c>
      <c r="E10" s="763"/>
      <c r="F10" s="294">
        <v>70000</v>
      </c>
      <c r="G10" s="294">
        <f>D10*F10</f>
        <v>1400000</v>
      </c>
    </row>
    <row r="11" spans="1:7" x14ac:dyDescent="0.25">
      <c r="A11" s="765"/>
      <c r="B11" s="38">
        <v>3</v>
      </c>
      <c r="C11" s="38" t="s">
        <v>647</v>
      </c>
      <c r="D11" s="761"/>
      <c r="E11" s="763"/>
      <c r="F11" s="294">
        <v>15000</v>
      </c>
      <c r="G11" s="294">
        <v>15000</v>
      </c>
    </row>
    <row r="12" spans="1:7" x14ac:dyDescent="0.25">
      <c r="A12" s="765"/>
      <c r="B12" s="38"/>
      <c r="C12" s="568" t="s">
        <v>648</v>
      </c>
      <c r="D12" s="568"/>
      <c r="E12" s="568"/>
      <c r="F12" s="568"/>
      <c r="G12" s="294">
        <f>SUM(G9:G11)</f>
        <v>4915000</v>
      </c>
    </row>
    <row r="13" spans="1:7" x14ac:dyDescent="0.25">
      <c r="A13" s="766"/>
      <c r="B13" s="38"/>
      <c r="C13" s="568" t="s">
        <v>644</v>
      </c>
      <c r="D13" s="568"/>
      <c r="E13" s="568"/>
      <c r="F13" s="568"/>
      <c r="G13" s="295">
        <f>G7-G12</f>
        <v>765000</v>
      </c>
    </row>
  </sheetData>
  <mergeCells count="13">
    <mergeCell ref="A9:A13"/>
    <mergeCell ref="C12:F12"/>
    <mergeCell ref="C13:F13"/>
    <mergeCell ref="D6:E6"/>
    <mergeCell ref="D9:E9"/>
    <mergeCell ref="D10:E10"/>
    <mergeCell ref="D11:E11"/>
    <mergeCell ref="A1:G1"/>
    <mergeCell ref="A2:A3"/>
    <mergeCell ref="C2:F2"/>
    <mergeCell ref="C3:F3"/>
    <mergeCell ref="A6:A7"/>
    <mergeCell ref="D7:F7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53"/>
  <sheetViews>
    <sheetView view="pageBreakPreview" zoomScaleSheetLayoutView="100" workbookViewId="0">
      <selection sqref="A1:F1"/>
    </sheetView>
  </sheetViews>
  <sheetFormatPr defaultRowHeight="15" x14ac:dyDescent="0.25"/>
  <cols>
    <col min="1" max="1" width="9.140625" style="52"/>
    <col min="2" max="2" width="20.7109375" customWidth="1"/>
    <col min="3" max="3" width="28.5703125" customWidth="1"/>
    <col min="4" max="4" width="29.28515625" customWidth="1"/>
  </cols>
  <sheetData>
    <row r="1" spans="1:34" ht="20.100000000000001" customHeight="1" x14ac:dyDescent="0.3">
      <c r="A1" s="771" t="s">
        <v>0</v>
      </c>
      <c r="B1" s="771"/>
      <c r="C1" s="771"/>
      <c r="D1" s="771"/>
      <c r="E1" s="771"/>
      <c r="F1" s="771"/>
      <c r="G1" s="275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</row>
    <row r="2" spans="1:34" ht="20.100000000000001" customHeight="1" x14ac:dyDescent="0.3">
      <c r="A2" s="771" t="s">
        <v>1</v>
      </c>
      <c r="B2" s="771"/>
      <c r="C2" s="771"/>
      <c r="D2" s="771"/>
      <c r="E2" s="771"/>
      <c r="F2" s="771"/>
      <c r="G2" s="771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</row>
    <row r="3" spans="1:34" ht="20.100000000000001" customHeight="1" x14ac:dyDescent="0.3">
      <c r="A3" s="771" t="s">
        <v>132</v>
      </c>
      <c r="B3" s="771"/>
      <c r="C3" s="771"/>
      <c r="D3" s="771"/>
      <c r="E3" s="771"/>
      <c r="F3" s="771"/>
      <c r="G3" s="275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ht="20.100000000000001" customHeight="1" x14ac:dyDescent="0.25">
      <c r="A4" s="772" t="s">
        <v>424</v>
      </c>
      <c r="B4" s="772"/>
      <c r="C4" s="772"/>
      <c r="D4" s="772"/>
      <c r="E4" s="772"/>
      <c r="F4" s="772"/>
      <c r="G4" s="300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</row>
    <row r="5" spans="1:34" ht="20.100000000000001" customHeight="1" x14ac:dyDescent="0.25">
      <c r="A5" s="772" t="s">
        <v>95</v>
      </c>
      <c r="B5" s="772"/>
      <c r="C5" s="772"/>
      <c r="D5" s="772"/>
      <c r="E5" s="772"/>
      <c r="F5" s="772"/>
      <c r="G5" s="300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</row>
    <row r="6" spans="1:34" ht="20.100000000000001" customHeight="1" x14ac:dyDescent="0.25">
      <c r="A6" s="310"/>
      <c r="B6" s="280"/>
      <c r="C6" s="280"/>
      <c r="D6" s="280"/>
      <c r="E6" s="280"/>
      <c r="F6" s="280"/>
      <c r="G6" s="280"/>
    </row>
    <row r="7" spans="1:34" ht="20.100000000000001" customHeight="1" x14ac:dyDescent="0.25">
      <c r="A7" s="310" t="s">
        <v>657</v>
      </c>
      <c r="B7" s="280"/>
      <c r="C7" s="280"/>
      <c r="D7" s="280"/>
      <c r="E7" s="280"/>
      <c r="F7" s="280"/>
      <c r="G7" s="280"/>
    </row>
    <row r="8" spans="1:34" ht="20.100000000000001" customHeight="1" x14ac:dyDescent="0.25">
      <c r="A8" s="310"/>
      <c r="B8" s="280"/>
      <c r="C8" s="280"/>
      <c r="D8" s="280"/>
      <c r="E8" s="280"/>
      <c r="F8" s="280"/>
      <c r="G8" s="280"/>
    </row>
    <row r="9" spans="1:34" ht="20.100000000000001" customHeight="1" x14ac:dyDescent="0.25">
      <c r="A9" s="310" t="s">
        <v>655</v>
      </c>
      <c r="B9" s="280" t="s">
        <v>656</v>
      </c>
      <c r="C9" s="280"/>
      <c r="D9" s="280"/>
      <c r="E9" s="280"/>
      <c r="F9" s="280"/>
      <c r="G9" s="280"/>
    </row>
    <row r="10" spans="1:34" ht="20.100000000000001" customHeight="1" x14ac:dyDescent="0.25">
      <c r="A10" s="310"/>
      <c r="B10" s="280"/>
      <c r="C10" s="280"/>
      <c r="D10" s="280"/>
      <c r="E10" s="280"/>
      <c r="F10" s="280"/>
      <c r="G10" s="280"/>
    </row>
    <row r="11" spans="1:34" s="137" customFormat="1" ht="27" customHeight="1" x14ac:dyDescent="0.25">
      <c r="A11" s="311" t="s">
        <v>50</v>
      </c>
      <c r="B11" s="311" t="s">
        <v>654</v>
      </c>
      <c r="C11" s="311" t="s">
        <v>542</v>
      </c>
      <c r="D11" s="311" t="s">
        <v>31</v>
      </c>
      <c r="E11" s="311" t="s">
        <v>543</v>
      </c>
      <c r="F11" s="311" t="s">
        <v>422</v>
      </c>
      <c r="G11" s="313"/>
    </row>
    <row r="12" spans="1:34" ht="20.100000000000001" customHeight="1" x14ac:dyDescent="0.25">
      <c r="A12" s="776">
        <v>1</v>
      </c>
      <c r="B12" s="777" t="s">
        <v>658</v>
      </c>
      <c r="C12" s="301" t="s">
        <v>162</v>
      </c>
      <c r="D12" s="302" t="s">
        <v>166</v>
      </c>
      <c r="E12" s="303" t="s">
        <v>154</v>
      </c>
      <c r="F12" s="282"/>
      <c r="G12" s="280"/>
    </row>
    <row r="13" spans="1:34" ht="20.100000000000001" customHeight="1" x14ac:dyDescent="0.25">
      <c r="A13" s="776"/>
      <c r="B13" s="777"/>
      <c r="C13" s="301" t="s">
        <v>163</v>
      </c>
      <c r="D13" s="302" t="s">
        <v>168</v>
      </c>
      <c r="E13" s="303" t="s">
        <v>154</v>
      </c>
      <c r="F13" s="282"/>
      <c r="G13" s="280"/>
      <c r="I13" s="38"/>
    </row>
    <row r="14" spans="1:34" ht="20.100000000000001" customHeight="1" x14ac:dyDescent="0.25">
      <c r="A14" s="776">
        <v>2</v>
      </c>
      <c r="B14" s="775" t="s">
        <v>76</v>
      </c>
      <c r="C14" s="301" t="s">
        <v>334</v>
      </c>
      <c r="D14" s="302" t="s">
        <v>336</v>
      </c>
      <c r="E14" s="303" t="s">
        <v>154</v>
      </c>
      <c r="F14" s="282"/>
      <c r="G14" s="280"/>
    </row>
    <row r="15" spans="1:34" ht="20.100000000000001" customHeight="1" x14ac:dyDescent="0.25">
      <c r="A15" s="776"/>
      <c r="B15" s="775"/>
      <c r="C15" s="301" t="s">
        <v>335</v>
      </c>
      <c r="D15" s="302" t="s">
        <v>338</v>
      </c>
      <c r="E15" s="303" t="s">
        <v>547</v>
      </c>
      <c r="F15" s="282"/>
      <c r="G15" s="280"/>
    </row>
    <row r="16" spans="1:34" ht="20.100000000000001" customHeight="1" x14ac:dyDescent="0.25">
      <c r="A16" s="776">
        <v>3</v>
      </c>
      <c r="B16" s="775" t="s">
        <v>175</v>
      </c>
      <c r="C16" s="301" t="s">
        <v>180</v>
      </c>
      <c r="D16" s="309" t="s">
        <v>548</v>
      </c>
      <c r="E16" s="303" t="s">
        <v>154</v>
      </c>
      <c r="F16" s="282"/>
      <c r="G16" s="280"/>
    </row>
    <row r="17" spans="1:7" ht="29.25" customHeight="1" x14ac:dyDescent="0.25">
      <c r="A17" s="776"/>
      <c r="B17" s="775"/>
      <c r="C17" s="304" t="s">
        <v>181</v>
      </c>
      <c r="D17" s="305" t="s">
        <v>195</v>
      </c>
      <c r="E17" s="306" t="s">
        <v>547</v>
      </c>
      <c r="F17" s="282"/>
      <c r="G17" s="280"/>
    </row>
    <row r="18" spans="1:7" s="280" customFormat="1" ht="20.100000000000001" customHeight="1" x14ac:dyDescent="0.25">
      <c r="A18" s="776">
        <v>4</v>
      </c>
      <c r="B18" s="775" t="s">
        <v>652</v>
      </c>
      <c r="C18" s="301" t="s">
        <v>282</v>
      </c>
      <c r="D18" s="302" t="s">
        <v>193</v>
      </c>
      <c r="E18" s="303" t="s">
        <v>154</v>
      </c>
      <c r="F18" s="282"/>
    </row>
    <row r="19" spans="1:7" ht="28.5" customHeight="1" x14ac:dyDescent="0.25">
      <c r="A19" s="776"/>
      <c r="B19" s="775"/>
      <c r="C19" s="301" t="s">
        <v>283</v>
      </c>
      <c r="D19" s="302" t="s">
        <v>286</v>
      </c>
      <c r="E19" s="303" t="s">
        <v>547</v>
      </c>
      <c r="F19" s="282"/>
      <c r="G19" s="280"/>
    </row>
    <row r="20" spans="1:7" ht="20.100000000000001" customHeight="1" x14ac:dyDescent="0.25">
      <c r="A20" s="311">
        <v>5</v>
      </c>
      <c r="B20" s="314" t="s">
        <v>660</v>
      </c>
      <c r="C20" s="301" t="s">
        <v>284</v>
      </c>
      <c r="D20" s="302" t="s">
        <v>288</v>
      </c>
      <c r="E20" s="303" t="s">
        <v>547</v>
      </c>
      <c r="F20" s="282"/>
      <c r="G20" s="280"/>
    </row>
    <row r="21" spans="1:7" ht="20.100000000000001" customHeight="1" x14ac:dyDescent="0.25">
      <c r="A21" s="776">
        <v>6</v>
      </c>
      <c r="B21" s="778" t="s">
        <v>653</v>
      </c>
      <c r="C21" s="301" t="s">
        <v>205</v>
      </c>
      <c r="D21" s="302" t="s">
        <v>214</v>
      </c>
      <c r="E21" s="303" t="s">
        <v>154</v>
      </c>
      <c r="F21" s="282"/>
      <c r="G21" s="280"/>
    </row>
    <row r="22" spans="1:7" ht="20.100000000000001" customHeight="1" x14ac:dyDescent="0.25">
      <c r="A22" s="776"/>
      <c r="B22" s="778"/>
      <c r="C22" s="301" t="s">
        <v>206</v>
      </c>
      <c r="D22" s="302" t="s">
        <v>216</v>
      </c>
      <c r="E22" s="303" t="s">
        <v>154</v>
      </c>
      <c r="F22" s="282"/>
      <c r="G22" s="280"/>
    </row>
    <row r="23" spans="1:7" ht="20.100000000000001" customHeight="1" x14ac:dyDescent="0.25">
      <c r="A23" s="776">
        <v>7</v>
      </c>
      <c r="B23" s="773" t="s">
        <v>661</v>
      </c>
      <c r="C23" s="301" t="s">
        <v>224</v>
      </c>
      <c r="D23" s="302" t="s">
        <v>323</v>
      </c>
      <c r="E23" s="303" t="s">
        <v>154</v>
      </c>
      <c r="F23" s="282"/>
      <c r="G23" s="280"/>
    </row>
    <row r="24" spans="1:7" ht="20.100000000000001" customHeight="1" x14ac:dyDescent="0.25">
      <c r="A24" s="776"/>
      <c r="B24" s="773"/>
      <c r="C24" s="301" t="s">
        <v>225</v>
      </c>
      <c r="D24" s="302" t="s">
        <v>325</v>
      </c>
      <c r="E24" s="303" t="s">
        <v>547</v>
      </c>
      <c r="F24" s="282"/>
      <c r="G24" s="280"/>
    </row>
    <row r="25" spans="1:7" ht="20.100000000000001" customHeight="1" x14ac:dyDescent="0.25">
      <c r="A25" s="776">
        <v>8</v>
      </c>
      <c r="B25" s="773" t="s">
        <v>13</v>
      </c>
      <c r="C25" s="301" t="s">
        <v>233</v>
      </c>
      <c r="D25" s="302" t="s">
        <v>247</v>
      </c>
      <c r="E25" s="303" t="s">
        <v>174</v>
      </c>
      <c r="F25" s="282"/>
      <c r="G25" s="280"/>
    </row>
    <row r="26" spans="1:7" ht="20.100000000000001" customHeight="1" x14ac:dyDescent="0.25">
      <c r="A26" s="776"/>
      <c r="B26" s="773"/>
      <c r="C26" s="301" t="s">
        <v>234</v>
      </c>
      <c r="D26" s="302" t="s">
        <v>249</v>
      </c>
      <c r="E26" s="303" t="s">
        <v>547</v>
      </c>
      <c r="F26" s="282"/>
      <c r="G26" s="280"/>
    </row>
    <row r="27" spans="1:7" ht="20.100000000000001" customHeight="1" x14ac:dyDescent="0.25">
      <c r="A27" s="776">
        <v>9</v>
      </c>
      <c r="B27" s="773" t="s">
        <v>69</v>
      </c>
      <c r="C27" s="301" t="s">
        <v>254</v>
      </c>
      <c r="D27" s="302" t="s">
        <v>258</v>
      </c>
      <c r="E27" s="303" t="s">
        <v>154</v>
      </c>
      <c r="F27" s="282"/>
      <c r="G27" s="280"/>
    </row>
    <row r="28" spans="1:7" ht="20.100000000000001" customHeight="1" x14ac:dyDescent="0.25">
      <c r="A28" s="776"/>
      <c r="B28" s="773"/>
      <c r="C28" s="301" t="s">
        <v>255</v>
      </c>
      <c r="D28" s="302" t="s">
        <v>260</v>
      </c>
      <c r="E28" s="303" t="s">
        <v>154</v>
      </c>
      <c r="F28" s="282"/>
      <c r="G28" s="280"/>
    </row>
    <row r="29" spans="1:7" ht="20.100000000000001" customHeight="1" x14ac:dyDescent="0.25">
      <c r="A29" s="776">
        <v>10</v>
      </c>
      <c r="B29" s="773" t="s">
        <v>70</v>
      </c>
      <c r="C29" s="301" t="s">
        <v>263</v>
      </c>
      <c r="D29" s="302" t="s">
        <v>266</v>
      </c>
      <c r="E29" s="303" t="s">
        <v>154</v>
      </c>
      <c r="F29" s="282"/>
      <c r="G29" s="280"/>
    </row>
    <row r="30" spans="1:7" ht="20.100000000000001" customHeight="1" x14ac:dyDescent="0.25">
      <c r="A30" s="776"/>
      <c r="B30" s="773"/>
      <c r="C30" s="301" t="s">
        <v>265</v>
      </c>
      <c r="D30" s="302" t="s">
        <v>270</v>
      </c>
      <c r="E30" s="303" t="s">
        <v>154</v>
      </c>
      <c r="F30" s="282"/>
      <c r="G30" s="280"/>
    </row>
    <row r="31" spans="1:7" ht="20.100000000000001" customHeight="1" x14ac:dyDescent="0.25">
      <c r="A31" s="776">
        <v>11</v>
      </c>
      <c r="B31" s="773" t="s">
        <v>71</v>
      </c>
      <c r="C31" s="301" t="s">
        <v>274</v>
      </c>
      <c r="D31" s="302" t="s">
        <v>278</v>
      </c>
      <c r="E31" s="303" t="s">
        <v>154</v>
      </c>
      <c r="F31" s="282"/>
      <c r="G31" s="280"/>
    </row>
    <row r="32" spans="1:7" ht="20.100000000000001" customHeight="1" x14ac:dyDescent="0.25">
      <c r="A32" s="776"/>
      <c r="B32" s="773"/>
      <c r="C32" s="301" t="s">
        <v>275</v>
      </c>
      <c r="D32" s="302" t="s">
        <v>280</v>
      </c>
      <c r="E32" s="303" t="s">
        <v>154</v>
      </c>
      <c r="F32" s="282"/>
      <c r="G32" s="280"/>
    </row>
    <row r="33" spans="1:9" ht="20.100000000000001" customHeight="1" x14ac:dyDescent="0.25">
      <c r="A33" s="776">
        <v>12</v>
      </c>
      <c r="B33" s="773" t="s">
        <v>16</v>
      </c>
      <c r="C33" s="304" t="s">
        <v>290</v>
      </c>
      <c r="D33" s="307" t="s">
        <v>149</v>
      </c>
      <c r="E33" s="308" t="s">
        <v>149</v>
      </c>
      <c r="F33" s="282"/>
      <c r="G33" s="280"/>
    </row>
    <row r="34" spans="1:9" ht="20.100000000000001" customHeight="1" x14ac:dyDescent="0.25">
      <c r="A34" s="776"/>
      <c r="B34" s="773"/>
      <c r="C34" s="301" t="s">
        <v>291</v>
      </c>
      <c r="D34" s="307" t="s">
        <v>149</v>
      </c>
      <c r="E34" s="308" t="s">
        <v>149</v>
      </c>
      <c r="F34" s="282"/>
      <c r="G34" s="280"/>
    </row>
    <row r="35" spans="1:9" ht="20.100000000000001" customHeight="1" x14ac:dyDescent="0.25">
      <c r="A35" s="776">
        <v>13</v>
      </c>
      <c r="B35" s="773" t="s">
        <v>90</v>
      </c>
      <c r="C35" s="301" t="s">
        <v>293</v>
      </c>
      <c r="D35" s="302" t="s">
        <v>297</v>
      </c>
      <c r="E35" s="303" t="s">
        <v>251</v>
      </c>
      <c r="F35" s="282"/>
      <c r="G35" s="280"/>
    </row>
    <row r="36" spans="1:9" ht="20.100000000000001" customHeight="1" x14ac:dyDescent="0.25">
      <c r="A36" s="776"/>
      <c r="B36" s="773"/>
      <c r="C36" s="301" t="s">
        <v>294</v>
      </c>
      <c r="D36" s="302" t="s">
        <v>299</v>
      </c>
      <c r="E36" s="303" t="s">
        <v>154</v>
      </c>
      <c r="F36" s="282"/>
      <c r="G36" s="280"/>
    </row>
    <row r="37" spans="1:9" ht="20.100000000000001" customHeight="1" x14ac:dyDescent="0.25">
      <c r="A37" s="776">
        <v>14</v>
      </c>
      <c r="B37" s="773" t="s">
        <v>72</v>
      </c>
      <c r="C37" s="301" t="s">
        <v>307</v>
      </c>
      <c r="D37" s="302" t="s">
        <v>559</v>
      </c>
      <c r="E37" s="303" t="s">
        <v>154</v>
      </c>
      <c r="F37" s="282"/>
      <c r="G37" s="280"/>
    </row>
    <row r="38" spans="1:9" ht="20.100000000000001" customHeight="1" x14ac:dyDescent="0.25">
      <c r="A38" s="776"/>
      <c r="B38" s="773"/>
      <c r="C38" s="301" t="s">
        <v>308</v>
      </c>
      <c r="D38" s="302" t="s">
        <v>312</v>
      </c>
      <c r="E38" s="303" t="s">
        <v>155</v>
      </c>
      <c r="F38" s="282"/>
      <c r="G38" s="280"/>
    </row>
    <row r="39" spans="1:9" ht="20.100000000000001" customHeight="1" x14ac:dyDescent="0.25">
      <c r="A39" s="776">
        <v>15</v>
      </c>
      <c r="B39" s="775" t="s">
        <v>74</v>
      </c>
      <c r="C39" s="301" t="s">
        <v>316</v>
      </c>
      <c r="D39" s="302" t="s">
        <v>320</v>
      </c>
      <c r="E39" s="303" t="s">
        <v>154</v>
      </c>
      <c r="F39" s="282"/>
      <c r="G39" s="280"/>
    </row>
    <row r="40" spans="1:9" ht="20.100000000000001" customHeight="1" x14ac:dyDescent="0.25">
      <c r="A40" s="776"/>
      <c r="B40" s="775"/>
      <c r="C40" s="301" t="s">
        <v>317</v>
      </c>
      <c r="D40" s="302" t="s">
        <v>322</v>
      </c>
      <c r="E40" s="303" t="s">
        <v>154</v>
      </c>
      <c r="F40" s="282"/>
      <c r="G40" s="280"/>
    </row>
    <row r="41" spans="1:9" ht="20.100000000000001" customHeight="1" x14ac:dyDescent="0.25">
      <c r="A41" s="776">
        <v>16</v>
      </c>
      <c r="B41" s="773" t="s">
        <v>75</v>
      </c>
      <c r="C41" s="301" t="s">
        <v>341</v>
      </c>
      <c r="D41" s="302" t="s">
        <v>347</v>
      </c>
      <c r="E41" s="303" t="s">
        <v>154</v>
      </c>
      <c r="F41" s="282"/>
      <c r="G41" s="280"/>
    </row>
    <row r="42" spans="1:9" ht="20.100000000000001" customHeight="1" x14ac:dyDescent="0.25">
      <c r="A42" s="776"/>
      <c r="B42" s="773"/>
      <c r="C42" s="301" t="s">
        <v>343</v>
      </c>
      <c r="D42" s="302" t="s">
        <v>351</v>
      </c>
      <c r="E42" s="303" t="s">
        <v>154</v>
      </c>
      <c r="F42" s="282"/>
      <c r="G42" s="280"/>
    </row>
    <row r="43" spans="1:9" ht="20.100000000000001" customHeight="1" x14ac:dyDescent="0.25">
      <c r="A43" s="776">
        <v>17</v>
      </c>
      <c r="B43" s="774" t="s">
        <v>20</v>
      </c>
      <c r="C43" s="301" t="s">
        <v>328</v>
      </c>
      <c r="D43" s="302" t="s">
        <v>330</v>
      </c>
      <c r="E43" s="303" t="s">
        <v>157</v>
      </c>
      <c r="F43" s="282"/>
      <c r="G43" s="280"/>
    </row>
    <row r="44" spans="1:9" ht="20.100000000000001" customHeight="1" x14ac:dyDescent="0.25">
      <c r="A44" s="776"/>
      <c r="B44" s="774"/>
      <c r="C44" s="301" t="s">
        <v>329</v>
      </c>
      <c r="D44" s="302" t="s">
        <v>332</v>
      </c>
      <c r="E44" s="303" t="s">
        <v>174</v>
      </c>
      <c r="F44" s="282"/>
      <c r="G44" s="280"/>
    </row>
    <row r="45" spans="1:9" ht="20.100000000000001" customHeight="1" x14ac:dyDescent="0.25">
      <c r="A45" s="311">
        <v>18</v>
      </c>
      <c r="B45" s="312" t="s">
        <v>566</v>
      </c>
      <c r="C45" s="301" t="s">
        <v>164</v>
      </c>
      <c r="D45" s="302" t="s">
        <v>170</v>
      </c>
      <c r="E45" s="303" t="s">
        <v>547</v>
      </c>
      <c r="F45" s="282"/>
      <c r="G45" s="280"/>
    </row>
    <row r="46" spans="1:9" ht="20.100000000000001" customHeight="1" x14ac:dyDescent="0.25"/>
    <row r="47" spans="1:9" ht="20.100000000000001" customHeight="1" x14ac:dyDescent="0.25"/>
    <row r="48" spans="1:9" ht="20.100000000000001" customHeight="1" x14ac:dyDescent="0.25">
      <c r="D48" s="769" t="s">
        <v>659</v>
      </c>
      <c r="E48" s="769"/>
      <c r="F48" s="769"/>
      <c r="G48" s="769"/>
      <c r="H48" s="769"/>
      <c r="I48" s="769"/>
    </row>
    <row r="49" spans="4:9" ht="20.100000000000001" customHeight="1" x14ac:dyDescent="0.25">
      <c r="D49" s="769" t="s">
        <v>379</v>
      </c>
      <c r="E49" s="769"/>
      <c r="F49" s="769"/>
      <c r="G49" s="769"/>
      <c r="H49" s="769"/>
      <c r="I49" s="769"/>
    </row>
    <row r="50" spans="4:9" ht="20.100000000000001" customHeight="1" x14ac:dyDescent="0.25">
      <c r="D50" s="276"/>
      <c r="E50" s="276"/>
      <c r="F50" s="276"/>
      <c r="G50" s="277"/>
      <c r="H50" s="276"/>
      <c r="I50" s="276"/>
    </row>
    <row r="51" spans="4:9" ht="20.100000000000001" customHeight="1" x14ac:dyDescent="0.25">
      <c r="D51" s="188"/>
      <c r="E51" s="188"/>
      <c r="F51" s="188"/>
      <c r="G51" s="188"/>
      <c r="H51" s="188"/>
      <c r="I51" s="188"/>
    </row>
    <row r="52" spans="4:9" ht="20.100000000000001" customHeight="1" x14ac:dyDescent="0.25">
      <c r="D52" s="770" t="s">
        <v>552</v>
      </c>
      <c r="E52" s="770"/>
      <c r="F52" s="770"/>
      <c r="G52" s="770"/>
      <c r="H52" s="770"/>
      <c r="I52" s="770"/>
    </row>
    <row r="53" spans="4:9" ht="20.100000000000001" customHeight="1" x14ac:dyDescent="0.25">
      <c r="D53" s="296" t="s">
        <v>555</v>
      </c>
      <c r="E53" s="296"/>
      <c r="F53" s="296"/>
      <c r="G53" s="296"/>
      <c r="H53" s="296"/>
      <c r="I53" s="296"/>
    </row>
  </sheetData>
  <mergeCells count="40">
    <mergeCell ref="A43:A44"/>
    <mergeCell ref="A25:A26"/>
    <mergeCell ref="A27:A28"/>
    <mergeCell ref="B41:B42"/>
    <mergeCell ref="B39:B40"/>
    <mergeCell ref="B35:B36"/>
    <mergeCell ref="B31:B32"/>
    <mergeCell ref="A35:A36"/>
    <mergeCell ref="A37:A38"/>
    <mergeCell ref="A39:A40"/>
    <mergeCell ref="A41:A42"/>
    <mergeCell ref="B16:B17"/>
    <mergeCell ref="A16:A17"/>
    <mergeCell ref="A29:A30"/>
    <mergeCell ref="A31:A32"/>
    <mergeCell ref="A33:A34"/>
    <mergeCell ref="B18:B19"/>
    <mergeCell ref="A18:A19"/>
    <mergeCell ref="B21:B22"/>
    <mergeCell ref="A21:A22"/>
    <mergeCell ref="A23:A24"/>
    <mergeCell ref="B25:B26"/>
    <mergeCell ref="B27:B28"/>
    <mergeCell ref="B29:B30"/>
    <mergeCell ref="D48:I48"/>
    <mergeCell ref="D49:I49"/>
    <mergeCell ref="D52:I52"/>
    <mergeCell ref="A1:F1"/>
    <mergeCell ref="A2:G2"/>
    <mergeCell ref="A3:F3"/>
    <mergeCell ref="A4:F4"/>
    <mergeCell ref="A5:F5"/>
    <mergeCell ref="B37:B38"/>
    <mergeCell ref="B43:B44"/>
    <mergeCell ref="B14:B15"/>
    <mergeCell ref="B23:B24"/>
    <mergeCell ref="B33:B34"/>
    <mergeCell ref="A12:A13"/>
    <mergeCell ref="A14:A15"/>
    <mergeCell ref="B12:B13"/>
  </mergeCells>
  <pageMargins left="1.22" right="0.7" top="0.75" bottom="0.75" header="0.3" footer="0.3"/>
  <pageSetup paperSize="5" scale="76" orientation="portrait" r:id="rId1"/>
  <colBreaks count="1" manualBreakCount="1">
    <brk id="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133"/>
  <sheetViews>
    <sheetView view="pageBreakPreview" topLeftCell="A32" zoomScale="80" zoomScaleNormal="98" zoomScaleSheetLayoutView="80" workbookViewId="0">
      <selection activeCell="G46" sqref="G46"/>
    </sheetView>
  </sheetViews>
  <sheetFormatPr defaultRowHeight="15.75" x14ac:dyDescent="0.25"/>
  <cols>
    <col min="1" max="1" width="4" style="316" customWidth="1"/>
    <col min="2" max="2" width="19.7109375" style="317" customWidth="1"/>
    <col min="3" max="3" width="26.28515625" style="316" customWidth="1"/>
    <col min="4" max="4" width="23.5703125" style="317" customWidth="1"/>
    <col min="5" max="5" width="33.42578125" style="316" customWidth="1"/>
    <col min="6" max="8" width="9.140625" style="341"/>
    <col min="9" max="9" width="9.140625" style="316"/>
    <col min="10" max="10" width="14.7109375" style="317" customWidth="1"/>
    <col min="11" max="13" width="9.140625" style="316"/>
  </cols>
  <sheetData>
    <row r="1" spans="1:11" x14ac:dyDescent="0.25">
      <c r="A1" s="318"/>
      <c r="B1" s="319"/>
      <c r="C1" s="318"/>
      <c r="D1" s="319"/>
      <c r="E1" s="318"/>
      <c r="F1" s="320"/>
      <c r="G1" s="320"/>
      <c r="H1" s="320"/>
      <c r="I1" s="320"/>
      <c r="J1" s="319"/>
    </row>
    <row r="2" spans="1:11" x14ac:dyDescent="0.25">
      <c r="A2" s="780" t="s">
        <v>0</v>
      </c>
      <c r="B2" s="780"/>
      <c r="C2" s="780"/>
      <c r="D2" s="780"/>
      <c r="E2" s="780"/>
      <c r="F2" s="780"/>
      <c r="G2" s="780"/>
      <c r="H2" s="780"/>
      <c r="I2" s="780"/>
      <c r="J2" s="780"/>
    </row>
    <row r="3" spans="1:11" x14ac:dyDescent="0.25">
      <c r="A3" s="780" t="s">
        <v>1</v>
      </c>
      <c r="B3" s="780"/>
      <c r="C3" s="780"/>
      <c r="D3" s="780"/>
      <c r="E3" s="780"/>
      <c r="F3" s="780"/>
      <c r="G3" s="780"/>
      <c r="H3" s="780"/>
      <c r="I3" s="780"/>
      <c r="J3" s="780"/>
    </row>
    <row r="4" spans="1:11" x14ac:dyDescent="0.25">
      <c r="A4" s="780" t="s">
        <v>132</v>
      </c>
      <c r="B4" s="780"/>
      <c r="C4" s="780"/>
      <c r="D4" s="780"/>
      <c r="E4" s="780"/>
      <c r="F4" s="780"/>
      <c r="G4" s="780"/>
      <c r="H4" s="780"/>
      <c r="I4" s="780"/>
      <c r="J4" s="780"/>
    </row>
    <row r="5" spans="1:11" x14ac:dyDescent="0.25">
      <c r="A5" s="779" t="s">
        <v>424</v>
      </c>
      <c r="B5" s="779"/>
      <c r="C5" s="779"/>
      <c r="D5" s="779"/>
      <c r="E5" s="779"/>
      <c r="F5" s="779"/>
      <c r="G5" s="779"/>
      <c r="H5" s="779"/>
      <c r="I5" s="779"/>
      <c r="J5" s="779"/>
    </row>
    <row r="6" spans="1:11" ht="16.5" thickBot="1" x14ac:dyDescent="0.3">
      <c r="A6" s="781" t="s">
        <v>95</v>
      </c>
      <c r="B6" s="781"/>
      <c r="C6" s="781"/>
      <c r="D6" s="781"/>
      <c r="E6" s="781"/>
      <c r="F6" s="781"/>
      <c r="G6" s="781"/>
      <c r="H6" s="781"/>
      <c r="I6" s="781"/>
      <c r="J6" s="781"/>
    </row>
    <row r="7" spans="1:11" x14ac:dyDescent="0.25">
      <c r="A7" s="779" t="s">
        <v>662</v>
      </c>
      <c r="B7" s="779"/>
      <c r="C7" s="779"/>
      <c r="D7" s="779"/>
      <c r="E7" s="779"/>
      <c r="F7" s="779"/>
      <c r="G7" s="779"/>
      <c r="H7" s="779"/>
      <c r="I7" s="779"/>
      <c r="J7" s="779"/>
    </row>
    <row r="8" spans="1:11" x14ac:dyDescent="0.25">
      <c r="A8" s="779" t="s">
        <v>563</v>
      </c>
      <c r="B8" s="779"/>
      <c r="C8" s="779"/>
      <c r="D8" s="779"/>
      <c r="E8" s="779"/>
      <c r="F8" s="779"/>
      <c r="G8" s="779"/>
      <c r="H8" s="779"/>
      <c r="I8" s="779"/>
      <c r="J8" s="779"/>
    </row>
    <row r="9" spans="1:11" x14ac:dyDescent="0.25">
      <c r="A9" s="321"/>
      <c r="B9" s="322"/>
      <c r="C9" s="321"/>
      <c r="D9" s="322"/>
      <c r="E9" s="321"/>
      <c r="F9" s="321"/>
      <c r="G9" s="321"/>
      <c r="H9" s="321"/>
      <c r="I9" s="321"/>
      <c r="J9" s="322"/>
    </row>
    <row r="10" spans="1:11" x14ac:dyDescent="0.25">
      <c r="A10" s="321"/>
      <c r="B10" s="322"/>
      <c r="C10" s="321"/>
      <c r="D10" s="322"/>
      <c r="E10" s="321"/>
      <c r="F10" s="321"/>
      <c r="G10" s="321"/>
      <c r="H10" s="321"/>
      <c r="I10" s="321"/>
      <c r="J10" s="322"/>
    </row>
    <row r="11" spans="1:11" ht="18" customHeight="1" x14ac:dyDescent="0.25">
      <c r="A11" s="322" t="s">
        <v>663</v>
      </c>
      <c r="B11" s="322"/>
      <c r="C11" s="322" t="s">
        <v>656</v>
      </c>
      <c r="D11" s="322"/>
      <c r="E11" s="321"/>
      <c r="F11" s="321"/>
      <c r="G11" s="321"/>
      <c r="H11" s="321"/>
      <c r="I11" s="321"/>
      <c r="J11" s="322"/>
    </row>
    <row r="12" spans="1:11" ht="18" customHeight="1" x14ac:dyDescent="0.25">
      <c r="A12" s="322" t="s">
        <v>664</v>
      </c>
      <c r="B12" s="322"/>
      <c r="C12" s="322" t="s">
        <v>703</v>
      </c>
      <c r="D12" s="322"/>
      <c r="E12" s="321"/>
      <c r="F12" s="321"/>
      <c r="G12" s="321"/>
      <c r="H12" s="321"/>
      <c r="I12" s="321"/>
      <c r="J12" s="322"/>
    </row>
    <row r="13" spans="1:11" ht="18" customHeight="1" x14ac:dyDescent="0.25">
      <c r="A13" s="322" t="s">
        <v>665</v>
      </c>
      <c r="B13" s="322"/>
      <c r="C13" s="322" t="s">
        <v>667</v>
      </c>
      <c r="D13" s="322"/>
      <c r="E13" s="321"/>
      <c r="F13" s="321"/>
      <c r="G13" s="321"/>
      <c r="H13" s="321"/>
      <c r="I13" s="321"/>
      <c r="J13" s="322"/>
    </row>
    <row r="14" spans="1:11" ht="18" customHeight="1" x14ac:dyDescent="0.25">
      <c r="A14" s="322" t="s">
        <v>666</v>
      </c>
      <c r="B14" s="322"/>
      <c r="C14" s="322" t="s">
        <v>683</v>
      </c>
      <c r="D14" s="322"/>
      <c r="E14" s="321"/>
      <c r="F14" s="321"/>
      <c r="G14" s="321"/>
      <c r="H14" s="321"/>
      <c r="I14" s="321"/>
      <c r="J14" s="322"/>
    </row>
    <row r="15" spans="1:11" ht="18" customHeight="1" x14ac:dyDescent="0.25">
      <c r="A15" s="790"/>
      <c r="B15" s="790"/>
      <c r="C15" s="790"/>
      <c r="D15" s="790"/>
      <c r="E15" s="790"/>
      <c r="F15" s="790"/>
      <c r="G15" s="790"/>
      <c r="H15" s="790"/>
      <c r="I15" s="790"/>
      <c r="J15" s="790"/>
    </row>
    <row r="16" spans="1:11" ht="18" customHeight="1" x14ac:dyDescent="0.25">
      <c r="A16" s="787" t="s">
        <v>668</v>
      </c>
      <c r="B16" s="787"/>
      <c r="C16" s="788" t="s">
        <v>670</v>
      </c>
      <c r="D16" s="789" t="s">
        <v>31</v>
      </c>
      <c r="E16" s="785" t="s">
        <v>671</v>
      </c>
      <c r="F16" s="785" t="s">
        <v>677</v>
      </c>
      <c r="G16" s="785"/>
      <c r="H16" s="785"/>
      <c r="I16" s="785" t="s">
        <v>677</v>
      </c>
      <c r="J16" s="786" t="s">
        <v>678</v>
      </c>
      <c r="K16" s="323"/>
    </row>
    <row r="17" spans="1:10" ht="18" customHeight="1" x14ac:dyDescent="0.25">
      <c r="A17" s="788" t="s">
        <v>669</v>
      </c>
      <c r="B17" s="789" t="s">
        <v>36</v>
      </c>
      <c r="C17" s="788"/>
      <c r="D17" s="789"/>
      <c r="E17" s="785"/>
      <c r="F17" s="324" t="s">
        <v>672</v>
      </c>
      <c r="G17" s="324" t="s">
        <v>672</v>
      </c>
      <c r="H17" s="324" t="s">
        <v>672</v>
      </c>
      <c r="I17" s="785"/>
      <c r="J17" s="786"/>
    </row>
    <row r="18" spans="1:10" ht="18" customHeight="1" x14ac:dyDescent="0.25">
      <c r="A18" s="788"/>
      <c r="B18" s="789"/>
      <c r="C18" s="788"/>
      <c r="D18" s="789"/>
      <c r="E18" s="785"/>
      <c r="F18" s="324" t="s">
        <v>65</v>
      </c>
      <c r="G18" s="324" t="s">
        <v>66</v>
      </c>
      <c r="H18" s="324" t="s">
        <v>67</v>
      </c>
      <c r="I18" s="785"/>
      <c r="J18" s="786"/>
    </row>
    <row r="19" spans="1:10" ht="18" customHeight="1" x14ac:dyDescent="0.25">
      <c r="A19" s="325">
        <v>1</v>
      </c>
      <c r="B19" s="326" t="s">
        <v>146</v>
      </c>
      <c r="C19" s="315" t="s">
        <v>134</v>
      </c>
      <c r="D19" s="327" t="s">
        <v>145</v>
      </c>
      <c r="E19" s="328" t="s">
        <v>673</v>
      </c>
      <c r="F19" s="324">
        <v>6</v>
      </c>
      <c r="G19" s="329"/>
      <c r="H19" s="329">
        <v>20</v>
      </c>
      <c r="I19" s="329">
        <f t="shared" ref="I19:I50" si="0">F19+G19+H19</f>
        <v>26</v>
      </c>
      <c r="J19" s="335"/>
    </row>
    <row r="20" spans="1:10" ht="18" customHeight="1" x14ac:dyDescent="0.25">
      <c r="A20" s="325">
        <v>2</v>
      </c>
      <c r="B20" s="330" t="s">
        <v>148</v>
      </c>
      <c r="C20" s="315" t="s">
        <v>135</v>
      </c>
      <c r="D20" s="327" t="s">
        <v>147</v>
      </c>
      <c r="E20" s="328" t="s">
        <v>673</v>
      </c>
      <c r="F20" s="329">
        <v>6</v>
      </c>
      <c r="G20" s="329">
        <v>20</v>
      </c>
      <c r="H20" s="329"/>
      <c r="I20" s="329">
        <f t="shared" si="0"/>
        <v>26</v>
      </c>
      <c r="J20" s="335"/>
    </row>
    <row r="21" spans="1:10" ht="18" customHeight="1" x14ac:dyDescent="0.25">
      <c r="A21" s="325">
        <v>3</v>
      </c>
      <c r="B21" s="330" t="s">
        <v>149</v>
      </c>
      <c r="C21" s="331" t="s">
        <v>136</v>
      </c>
      <c r="D21" s="330" t="s">
        <v>149</v>
      </c>
      <c r="E21" s="328" t="s">
        <v>673</v>
      </c>
      <c r="F21" s="329">
        <v>18</v>
      </c>
      <c r="G21" s="329"/>
      <c r="H21" s="329"/>
      <c r="I21" s="329">
        <f t="shared" si="0"/>
        <v>18</v>
      </c>
      <c r="J21" s="335"/>
    </row>
    <row r="22" spans="1:10" ht="18" customHeight="1" x14ac:dyDescent="0.25">
      <c r="A22" s="325">
        <v>4</v>
      </c>
      <c r="B22" s="330" t="s">
        <v>544</v>
      </c>
      <c r="C22" s="315" t="s">
        <v>138</v>
      </c>
      <c r="D22" s="327" t="s">
        <v>152</v>
      </c>
      <c r="E22" s="332" t="s">
        <v>674</v>
      </c>
      <c r="F22" s="333">
        <v>9</v>
      </c>
      <c r="G22" s="333">
        <v>8</v>
      </c>
      <c r="H22" s="333">
        <v>8</v>
      </c>
      <c r="I22" s="329">
        <f t="shared" si="0"/>
        <v>25</v>
      </c>
      <c r="J22" s="352"/>
    </row>
    <row r="23" spans="1:10" ht="18" customHeight="1" x14ac:dyDescent="0.25">
      <c r="A23" s="325">
        <v>5</v>
      </c>
      <c r="B23" s="334" t="s">
        <v>151</v>
      </c>
      <c r="C23" s="315" t="s">
        <v>137</v>
      </c>
      <c r="D23" s="327" t="s">
        <v>150</v>
      </c>
      <c r="E23" s="332" t="s">
        <v>675</v>
      </c>
      <c r="F23" s="333">
        <v>9</v>
      </c>
      <c r="G23" s="333">
        <v>8</v>
      </c>
      <c r="H23" s="333">
        <v>8</v>
      </c>
      <c r="I23" s="329">
        <f t="shared" si="0"/>
        <v>25</v>
      </c>
      <c r="J23" s="352"/>
    </row>
    <row r="24" spans="1:10" ht="18" customHeight="1" x14ac:dyDescent="0.25">
      <c r="A24" s="325">
        <v>6</v>
      </c>
      <c r="B24" s="334" t="s">
        <v>167</v>
      </c>
      <c r="C24" s="315" t="s">
        <v>162</v>
      </c>
      <c r="D24" s="327" t="s">
        <v>166</v>
      </c>
      <c r="E24" s="328" t="s">
        <v>658</v>
      </c>
      <c r="F24" s="329">
        <v>18</v>
      </c>
      <c r="G24" s="329"/>
      <c r="H24" s="329">
        <v>6</v>
      </c>
      <c r="I24" s="329">
        <f t="shared" si="0"/>
        <v>24</v>
      </c>
      <c r="J24" s="335"/>
    </row>
    <row r="25" spans="1:10" ht="18" customHeight="1" x14ac:dyDescent="0.25">
      <c r="A25" s="325">
        <v>7</v>
      </c>
      <c r="B25" s="334" t="s">
        <v>169</v>
      </c>
      <c r="C25" s="315" t="s">
        <v>163</v>
      </c>
      <c r="D25" s="327" t="s">
        <v>168</v>
      </c>
      <c r="E25" s="328" t="s">
        <v>679</v>
      </c>
      <c r="F25" s="329"/>
      <c r="G25" s="329">
        <v>16</v>
      </c>
      <c r="H25" s="329">
        <v>8</v>
      </c>
      <c r="I25" s="329">
        <f t="shared" si="0"/>
        <v>24</v>
      </c>
      <c r="J25" s="335"/>
    </row>
    <row r="26" spans="1:10" ht="18" customHeight="1" x14ac:dyDescent="0.25">
      <c r="A26" s="325">
        <v>8</v>
      </c>
      <c r="B26" s="330" t="s">
        <v>219</v>
      </c>
      <c r="C26" s="315" t="s">
        <v>165</v>
      </c>
      <c r="D26" s="327" t="s">
        <v>172</v>
      </c>
      <c r="E26" s="328" t="s">
        <v>676</v>
      </c>
      <c r="F26" s="329"/>
      <c r="G26" s="329"/>
      <c r="H26" s="329">
        <v>6</v>
      </c>
      <c r="I26" s="329">
        <f t="shared" si="0"/>
        <v>6</v>
      </c>
      <c r="J26" s="335"/>
    </row>
    <row r="27" spans="1:10" ht="18" customHeight="1" x14ac:dyDescent="0.25">
      <c r="A27" s="325">
        <v>9</v>
      </c>
      <c r="B27" s="334" t="s">
        <v>196</v>
      </c>
      <c r="C27" s="315" t="s">
        <v>164</v>
      </c>
      <c r="D27" s="327" t="s">
        <v>170</v>
      </c>
      <c r="E27" s="328" t="s">
        <v>679</v>
      </c>
      <c r="F27" s="329">
        <v>2</v>
      </c>
      <c r="G27" s="329">
        <v>4</v>
      </c>
      <c r="H27" s="329"/>
      <c r="I27" s="329">
        <f t="shared" si="0"/>
        <v>6</v>
      </c>
      <c r="J27" s="335"/>
    </row>
    <row r="28" spans="1:10" ht="18" customHeight="1" x14ac:dyDescent="0.25">
      <c r="A28" s="325">
        <v>10</v>
      </c>
      <c r="B28" s="334" t="s">
        <v>186</v>
      </c>
      <c r="C28" s="315" t="s">
        <v>176</v>
      </c>
      <c r="D28" s="327" t="s">
        <v>185</v>
      </c>
      <c r="E28" s="332" t="s">
        <v>175</v>
      </c>
      <c r="F28" s="329"/>
      <c r="G28" s="329"/>
      <c r="H28" s="329">
        <v>26</v>
      </c>
      <c r="I28" s="329">
        <f t="shared" si="0"/>
        <v>26</v>
      </c>
      <c r="J28" s="335"/>
    </row>
    <row r="29" spans="1:10" ht="18" customHeight="1" x14ac:dyDescent="0.25">
      <c r="A29" s="325">
        <v>11</v>
      </c>
      <c r="B29" s="334" t="s">
        <v>190</v>
      </c>
      <c r="C29" s="315" t="s">
        <v>178</v>
      </c>
      <c r="D29" s="327" t="s">
        <v>189</v>
      </c>
      <c r="E29" s="332" t="s">
        <v>175</v>
      </c>
      <c r="F29" s="329"/>
      <c r="G29" s="329"/>
      <c r="H29" s="329">
        <v>25</v>
      </c>
      <c r="I29" s="329">
        <f t="shared" si="0"/>
        <v>25</v>
      </c>
      <c r="J29" s="335"/>
    </row>
    <row r="30" spans="1:10" ht="18" customHeight="1" x14ac:dyDescent="0.25">
      <c r="A30" s="325">
        <v>12</v>
      </c>
      <c r="B30" s="334" t="s">
        <v>192</v>
      </c>
      <c r="C30" s="315" t="s">
        <v>179</v>
      </c>
      <c r="D30" s="327" t="s">
        <v>191</v>
      </c>
      <c r="E30" s="332" t="s">
        <v>175</v>
      </c>
      <c r="F30" s="329">
        <v>24</v>
      </c>
      <c r="G30" s="329"/>
      <c r="H30" s="329"/>
      <c r="I30" s="329">
        <f t="shared" si="0"/>
        <v>24</v>
      </c>
      <c r="J30" s="335"/>
    </row>
    <row r="31" spans="1:10" ht="18" customHeight="1" x14ac:dyDescent="0.25">
      <c r="A31" s="325">
        <v>13</v>
      </c>
      <c r="B31" s="334" t="s">
        <v>194</v>
      </c>
      <c r="C31" s="315" t="s">
        <v>180</v>
      </c>
      <c r="D31" s="335" t="s">
        <v>548</v>
      </c>
      <c r="E31" s="332" t="s">
        <v>175</v>
      </c>
      <c r="F31" s="329">
        <v>8</v>
      </c>
      <c r="G31" s="329">
        <v>16</v>
      </c>
      <c r="H31" s="329"/>
      <c r="I31" s="329">
        <f t="shared" si="0"/>
        <v>24</v>
      </c>
      <c r="J31" s="335"/>
    </row>
    <row r="32" spans="1:10" ht="18" customHeight="1" x14ac:dyDescent="0.25">
      <c r="A32" s="325">
        <v>14</v>
      </c>
      <c r="B32" s="330" t="s">
        <v>171</v>
      </c>
      <c r="C32" s="331" t="s">
        <v>181</v>
      </c>
      <c r="D32" s="334" t="s">
        <v>195</v>
      </c>
      <c r="E32" s="332" t="s">
        <v>175</v>
      </c>
      <c r="F32" s="329"/>
      <c r="G32" s="329">
        <v>26</v>
      </c>
      <c r="H32" s="329"/>
      <c r="I32" s="329">
        <f t="shared" si="0"/>
        <v>26</v>
      </c>
      <c r="J32" s="335"/>
    </row>
    <row r="33" spans="1:10" ht="18" customHeight="1" x14ac:dyDescent="0.25">
      <c r="A33" s="325">
        <v>15</v>
      </c>
      <c r="B33" s="334" t="s">
        <v>198</v>
      </c>
      <c r="C33" s="315" t="s">
        <v>182</v>
      </c>
      <c r="D33" s="327" t="s">
        <v>197</v>
      </c>
      <c r="E33" s="332" t="s">
        <v>175</v>
      </c>
      <c r="F33" s="329">
        <v>12</v>
      </c>
      <c r="G33" s="329">
        <v>10</v>
      </c>
      <c r="H33" s="329">
        <v>4</v>
      </c>
      <c r="I33" s="329">
        <f t="shared" si="0"/>
        <v>26</v>
      </c>
      <c r="J33" s="335"/>
    </row>
    <row r="34" spans="1:10" ht="18" customHeight="1" x14ac:dyDescent="0.25">
      <c r="A34" s="325">
        <v>16</v>
      </c>
      <c r="B34" s="327" t="s">
        <v>199</v>
      </c>
      <c r="C34" s="331" t="s">
        <v>183</v>
      </c>
      <c r="D34" s="330" t="s">
        <v>149</v>
      </c>
      <c r="E34" s="332" t="s">
        <v>175</v>
      </c>
      <c r="F34" s="329">
        <v>2</v>
      </c>
      <c r="G34" s="329"/>
      <c r="H34" s="329"/>
      <c r="I34" s="329">
        <f t="shared" si="0"/>
        <v>2</v>
      </c>
      <c r="J34" s="335"/>
    </row>
    <row r="35" spans="1:10" ht="18" customHeight="1" x14ac:dyDescent="0.25">
      <c r="A35" s="325">
        <v>17</v>
      </c>
      <c r="B35" s="336" t="s">
        <v>314</v>
      </c>
      <c r="C35" s="331" t="s">
        <v>184</v>
      </c>
      <c r="D35" s="330" t="s">
        <v>149</v>
      </c>
      <c r="E35" s="332" t="s">
        <v>175</v>
      </c>
      <c r="F35" s="329">
        <v>4</v>
      </c>
      <c r="G35" s="329"/>
      <c r="H35" s="329"/>
      <c r="I35" s="329">
        <f t="shared" si="0"/>
        <v>4</v>
      </c>
      <c r="J35" s="335"/>
    </row>
    <row r="36" spans="1:10" ht="18" customHeight="1" x14ac:dyDescent="0.25">
      <c r="A36" s="325">
        <v>18</v>
      </c>
      <c r="B36" s="334" t="s">
        <v>236</v>
      </c>
      <c r="C36" s="315" t="s">
        <v>227</v>
      </c>
      <c r="D36" s="327" t="s">
        <v>235</v>
      </c>
      <c r="E36" s="328" t="s">
        <v>13</v>
      </c>
      <c r="F36" s="329">
        <v>6</v>
      </c>
      <c r="G36" s="329"/>
      <c r="H36" s="329">
        <v>18</v>
      </c>
      <c r="I36" s="329">
        <f t="shared" si="0"/>
        <v>24</v>
      </c>
      <c r="J36" s="335"/>
    </row>
    <row r="37" spans="1:10" ht="18" customHeight="1" x14ac:dyDescent="0.25">
      <c r="A37" s="325">
        <v>19</v>
      </c>
      <c r="B37" s="330" t="s">
        <v>561</v>
      </c>
      <c r="C37" s="315" t="s">
        <v>552</v>
      </c>
      <c r="D37" s="327" t="s">
        <v>553</v>
      </c>
      <c r="E37" s="328" t="s">
        <v>13</v>
      </c>
      <c r="F37" s="329"/>
      <c r="G37" s="329"/>
      <c r="H37" s="329">
        <v>6</v>
      </c>
      <c r="I37" s="329">
        <f t="shared" si="0"/>
        <v>6</v>
      </c>
      <c r="J37" s="335" t="s">
        <v>378</v>
      </c>
    </row>
    <row r="38" spans="1:10" ht="18" customHeight="1" x14ac:dyDescent="0.25">
      <c r="A38" s="325">
        <v>20</v>
      </c>
      <c r="B38" s="334" t="s">
        <v>240</v>
      </c>
      <c r="C38" s="315" t="s">
        <v>229</v>
      </c>
      <c r="D38" s="327" t="s">
        <v>239</v>
      </c>
      <c r="E38" s="328" t="s">
        <v>13</v>
      </c>
      <c r="F38" s="329">
        <v>18</v>
      </c>
      <c r="G38" s="329"/>
      <c r="H38" s="329">
        <v>6</v>
      </c>
      <c r="I38" s="329">
        <f t="shared" si="0"/>
        <v>24</v>
      </c>
      <c r="J38" s="335"/>
    </row>
    <row r="39" spans="1:10" ht="18" customHeight="1" x14ac:dyDescent="0.25">
      <c r="A39" s="325">
        <v>21</v>
      </c>
      <c r="B39" s="334" t="s">
        <v>242</v>
      </c>
      <c r="C39" s="315" t="s">
        <v>230</v>
      </c>
      <c r="D39" s="327" t="s">
        <v>241</v>
      </c>
      <c r="E39" s="328" t="s">
        <v>13</v>
      </c>
      <c r="F39" s="329">
        <v>4</v>
      </c>
      <c r="G39" s="329">
        <v>20</v>
      </c>
      <c r="H39" s="329"/>
      <c r="I39" s="329">
        <f t="shared" si="0"/>
        <v>24</v>
      </c>
      <c r="J39" s="335"/>
    </row>
    <row r="40" spans="1:10" ht="18" customHeight="1" x14ac:dyDescent="0.25">
      <c r="A40" s="325">
        <v>22</v>
      </c>
      <c r="B40" s="334" t="s">
        <v>244</v>
      </c>
      <c r="C40" s="315" t="s">
        <v>231</v>
      </c>
      <c r="D40" s="327" t="s">
        <v>243</v>
      </c>
      <c r="E40" s="328" t="s">
        <v>13</v>
      </c>
      <c r="F40" s="329"/>
      <c r="G40" s="329"/>
      <c r="H40" s="329">
        <v>25</v>
      </c>
      <c r="I40" s="329">
        <f t="shared" si="0"/>
        <v>25</v>
      </c>
      <c r="J40" s="335"/>
    </row>
    <row r="41" spans="1:10" ht="18" customHeight="1" x14ac:dyDescent="0.25">
      <c r="A41" s="325">
        <v>23</v>
      </c>
      <c r="B41" s="334" t="s">
        <v>246</v>
      </c>
      <c r="C41" s="315" t="s">
        <v>232</v>
      </c>
      <c r="D41" s="327" t="s">
        <v>245</v>
      </c>
      <c r="E41" s="328" t="s">
        <v>13</v>
      </c>
      <c r="F41" s="329"/>
      <c r="G41" s="329">
        <v>12</v>
      </c>
      <c r="H41" s="329"/>
      <c r="I41" s="329">
        <f t="shared" si="0"/>
        <v>12</v>
      </c>
      <c r="J41" s="335" t="s">
        <v>573</v>
      </c>
    </row>
    <row r="42" spans="1:10" ht="18" customHeight="1" x14ac:dyDescent="0.25">
      <c r="A42" s="325">
        <v>24</v>
      </c>
      <c r="B42" s="330" t="s">
        <v>545</v>
      </c>
      <c r="C42" s="315" t="s">
        <v>233</v>
      </c>
      <c r="D42" s="327" t="s">
        <v>247</v>
      </c>
      <c r="E42" s="328" t="s">
        <v>13</v>
      </c>
      <c r="F42" s="329"/>
      <c r="G42" s="329">
        <v>24</v>
      </c>
      <c r="H42" s="329"/>
      <c r="I42" s="329">
        <f t="shared" si="0"/>
        <v>24</v>
      </c>
      <c r="J42" s="335"/>
    </row>
    <row r="43" spans="1:10" ht="18" customHeight="1" x14ac:dyDescent="0.25">
      <c r="A43" s="325">
        <v>25</v>
      </c>
      <c r="B43" s="330" t="s">
        <v>354</v>
      </c>
      <c r="C43" s="315" t="s">
        <v>234</v>
      </c>
      <c r="D43" s="327" t="s">
        <v>249</v>
      </c>
      <c r="E43" s="328" t="s">
        <v>13</v>
      </c>
      <c r="F43" s="329">
        <v>24</v>
      </c>
      <c r="G43" s="329"/>
      <c r="H43" s="329"/>
      <c r="I43" s="329">
        <f t="shared" si="0"/>
        <v>24</v>
      </c>
      <c r="J43" s="335"/>
    </row>
    <row r="44" spans="1:10" ht="18" customHeight="1" x14ac:dyDescent="0.25">
      <c r="A44" s="325">
        <v>26</v>
      </c>
      <c r="B44" s="330" t="s">
        <v>560</v>
      </c>
      <c r="C44" s="315" t="s">
        <v>282</v>
      </c>
      <c r="D44" s="327" t="s">
        <v>193</v>
      </c>
      <c r="E44" s="328" t="s">
        <v>562</v>
      </c>
      <c r="F44" s="329">
        <v>12</v>
      </c>
      <c r="G44" s="329"/>
      <c r="H44" s="329">
        <v>18</v>
      </c>
      <c r="I44" s="329">
        <f t="shared" si="0"/>
        <v>30</v>
      </c>
      <c r="J44" s="335"/>
    </row>
    <row r="45" spans="1:10" ht="18" customHeight="1" x14ac:dyDescent="0.25">
      <c r="A45" s="325">
        <v>27</v>
      </c>
      <c r="B45" s="330" t="s">
        <v>557</v>
      </c>
      <c r="C45" s="315" t="s">
        <v>283</v>
      </c>
      <c r="D45" s="327" t="s">
        <v>286</v>
      </c>
      <c r="E45" s="328" t="s">
        <v>562</v>
      </c>
      <c r="F45" s="329"/>
      <c r="G45" s="329">
        <v>20</v>
      </c>
      <c r="H45" s="329">
        <v>4</v>
      </c>
      <c r="I45" s="329">
        <f t="shared" si="0"/>
        <v>24</v>
      </c>
      <c r="J45" s="335"/>
    </row>
    <row r="46" spans="1:10" ht="32.25" customHeight="1" x14ac:dyDescent="0.25">
      <c r="A46" s="325">
        <v>28</v>
      </c>
      <c r="B46" s="334" t="s">
        <v>289</v>
      </c>
      <c r="C46" s="315" t="s">
        <v>284</v>
      </c>
      <c r="D46" s="327" t="s">
        <v>288</v>
      </c>
      <c r="E46" s="332" t="s">
        <v>652</v>
      </c>
      <c r="F46" s="333">
        <v>20</v>
      </c>
      <c r="G46" s="333">
        <v>6</v>
      </c>
      <c r="H46" s="333">
        <v>6</v>
      </c>
      <c r="I46" s="329">
        <f t="shared" si="0"/>
        <v>32</v>
      </c>
      <c r="J46" s="352"/>
    </row>
    <row r="47" spans="1:10" ht="18" customHeight="1" x14ac:dyDescent="0.25">
      <c r="A47" s="325">
        <v>29</v>
      </c>
      <c r="B47" s="334" t="s">
        <v>211</v>
      </c>
      <c r="C47" s="315" t="s">
        <v>203</v>
      </c>
      <c r="D47" s="327" t="s">
        <v>210</v>
      </c>
      <c r="E47" s="328" t="s">
        <v>576</v>
      </c>
      <c r="F47" s="329"/>
      <c r="G47" s="329">
        <v>16</v>
      </c>
      <c r="H47" s="329"/>
      <c r="I47" s="329">
        <f t="shared" si="0"/>
        <v>16</v>
      </c>
      <c r="J47" s="335" t="s">
        <v>305</v>
      </c>
    </row>
    <row r="48" spans="1:10" ht="18" customHeight="1" x14ac:dyDescent="0.25">
      <c r="A48" s="325">
        <v>30</v>
      </c>
      <c r="B48" s="334" t="s">
        <v>213</v>
      </c>
      <c r="C48" s="315" t="s">
        <v>204</v>
      </c>
      <c r="D48" s="327" t="s">
        <v>212</v>
      </c>
      <c r="E48" s="328" t="s">
        <v>576</v>
      </c>
      <c r="F48" s="329">
        <v>24</v>
      </c>
      <c r="G48" s="329"/>
      <c r="H48" s="329"/>
      <c r="I48" s="329">
        <f t="shared" si="0"/>
        <v>24</v>
      </c>
      <c r="J48" s="335"/>
    </row>
    <row r="49" spans="1:10" ht="18" customHeight="1" x14ac:dyDescent="0.25">
      <c r="A49" s="325">
        <v>31</v>
      </c>
      <c r="B49" s="334" t="s">
        <v>215</v>
      </c>
      <c r="C49" s="315" t="s">
        <v>205</v>
      </c>
      <c r="D49" s="327" t="s">
        <v>214</v>
      </c>
      <c r="E49" s="328" t="s">
        <v>576</v>
      </c>
      <c r="F49" s="329"/>
      <c r="G49" s="329">
        <v>16</v>
      </c>
      <c r="H49" s="329">
        <v>8</v>
      </c>
      <c r="I49" s="329">
        <f t="shared" si="0"/>
        <v>24</v>
      </c>
      <c r="J49" s="335"/>
    </row>
    <row r="50" spans="1:10" ht="18" customHeight="1" x14ac:dyDescent="0.25">
      <c r="A50" s="325">
        <v>32</v>
      </c>
      <c r="B50" s="334" t="s">
        <v>217</v>
      </c>
      <c r="C50" s="315" t="s">
        <v>206</v>
      </c>
      <c r="D50" s="327" t="s">
        <v>216</v>
      </c>
      <c r="E50" s="328" t="s">
        <v>576</v>
      </c>
      <c r="F50" s="329">
        <v>12</v>
      </c>
      <c r="G50" s="329"/>
      <c r="H50" s="329">
        <v>12</v>
      </c>
      <c r="I50" s="329">
        <f t="shared" si="0"/>
        <v>24</v>
      </c>
      <c r="J50" s="335"/>
    </row>
    <row r="51" spans="1:10" ht="18" customHeight="1" x14ac:dyDescent="0.25">
      <c r="A51" s="325">
        <v>33</v>
      </c>
      <c r="B51" s="330" t="s">
        <v>558</v>
      </c>
      <c r="C51" s="315" t="s">
        <v>207</v>
      </c>
      <c r="D51" s="327" t="s">
        <v>218</v>
      </c>
      <c r="E51" s="328" t="s">
        <v>576</v>
      </c>
      <c r="F51" s="329"/>
      <c r="G51" s="329"/>
      <c r="H51" s="329">
        <v>12</v>
      </c>
      <c r="I51" s="329">
        <f t="shared" ref="I51:I82" si="1">F51+G51+H51</f>
        <v>12</v>
      </c>
      <c r="J51" s="335" t="s">
        <v>571</v>
      </c>
    </row>
    <row r="52" spans="1:10" ht="18" customHeight="1" x14ac:dyDescent="0.25">
      <c r="A52" s="325">
        <v>34</v>
      </c>
      <c r="B52" s="330" t="s">
        <v>397</v>
      </c>
      <c r="C52" s="334" t="s">
        <v>222</v>
      </c>
      <c r="D52" s="330" t="s">
        <v>396</v>
      </c>
      <c r="E52" s="328" t="s">
        <v>576</v>
      </c>
      <c r="F52" s="329"/>
      <c r="G52" s="329">
        <v>10</v>
      </c>
      <c r="H52" s="329">
        <v>12</v>
      </c>
      <c r="I52" s="329">
        <f t="shared" si="1"/>
        <v>22</v>
      </c>
      <c r="J52" s="335" t="s">
        <v>572</v>
      </c>
    </row>
    <row r="53" spans="1:10" ht="18" customHeight="1" x14ac:dyDescent="0.25">
      <c r="A53" s="325">
        <v>35</v>
      </c>
      <c r="B53" s="327" t="s">
        <v>292</v>
      </c>
      <c r="C53" s="331" t="s">
        <v>290</v>
      </c>
      <c r="D53" s="330" t="s">
        <v>149</v>
      </c>
      <c r="E53" s="328" t="s">
        <v>16</v>
      </c>
      <c r="F53" s="329">
        <v>10</v>
      </c>
      <c r="G53" s="329">
        <v>7</v>
      </c>
      <c r="H53" s="329">
        <v>7</v>
      </c>
      <c r="I53" s="329">
        <f t="shared" si="1"/>
        <v>24</v>
      </c>
      <c r="J53" s="335"/>
    </row>
    <row r="54" spans="1:10" ht="18" customHeight="1" x14ac:dyDescent="0.25">
      <c r="A54" s="325">
        <v>36</v>
      </c>
      <c r="B54" s="330" t="s">
        <v>149</v>
      </c>
      <c r="C54" s="315" t="s">
        <v>291</v>
      </c>
      <c r="D54" s="330" t="s">
        <v>149</v>
      </c>
      <c r="E54" s="328" t="s">
        <v>16</v>
      </c>
      <c r="F54" s="329"/>
      <c r="G54" s="329">
        <v>3</v>
      </c>
      <c r="H54" s="329"/>
      <c r="I54" s="329">
        <f t="shared" si="1"/>
        <v>3</v>
      </c>
      <c r="J54" s="335"/>
    </row>
    <row r="55" spans="1:10" ht="18" customHeight="1" x14ac:dyDescent="0.25">
      <c r="A55" s="325">
        <v>37</v>
      </c>
      <c r="B55" s="334" t="s">
        <v>331</v>
      </c>
      <c r="C55" s="315" t="s">
        <v>328</v>
      </c>
      <c r="D55" s="327" t="s">
        <v>330</v>
      </c>
      <c r="E55" s="325" t="s">
        <v>20</v>
      </c>
      <c r="F55" s="329">
        <v>4</v>
      </c>
      <c r="G55" s="329">
        <v>10</v>
      </c>
      <c r="H55" s="329">
        <v>10</v>
      </c>
      <c r="I55" s="329">
        <f t="shared" si="1"/>
        <v>24</v>
      </c>
      <c r="J55" s="335"/>
    </row>
    <row r="56" spans="1:10" ht="18" customHeight="1" x14ac:dyDescent="0.25">
      <c r="A56" s="325">
        <v>38</v>
      </c>
      <c r="B56" s="330" t="s">
        <v>333</v>
      </c>
      <c r="C56" s="315" t="s">
        <v>329</v>
      </c>
      <c r="D56" s="327" t="s">
        <v>332</v>
      </c>
      <c r="E56" s="325" t="s">
        <v>20</v>
      </c>
      <c r="F56" s="329">
        <v>6</v>
      </c>
      <c r="G56" s="329"/>
      <c r="H56" s="329"/>
      <c r="I56" s="329">
        <f t="shared" si="1"/>
        <v>6</v>
      </c>
      <c r="J56" s="335"/>
    </row>
    <row r="57" spans="1:10" ht="18" customHeight="1" x14ac:dyDescent="0.25">
      <c r="A57" s="325">
        <v>39</v>
      </c>
      <c r="B57" s="334" t="s">
        <v>169</v>
      </c>
      <c r="C57" s="315" t="s">
        <v>163</v>
      </c>
      <c r="D57" s="327" t="s">
        <v>168</v>
      </c>
      <c r="E57" s="328" t="s">
        <v>566</v>
      </c>
      <c r="F57" s="329">
        <v>2</v>
      </c>
      <c r="G57" s="329"/>
      <c r="H57" s="329"/>
      <c r="I57" s="329">
        <f t="shared" si="1"/>
        <v>2</v>
      </c>
      <c r="J57" s="335"/>
    </row>
    <row r="58" spans="1:10" ht="18" customHeight="1" x14ac:dyDescent="0.25">
      <c r="A58" s="325">
        <v>40</v>
      </c>
      <c r="B58" s="334" t="s">
        <v>196</v>
      </c>
      <c r="C58" s="315" t="s">
        <v>164</v>
      </c>
      <c r="D58" s="327" t="s">
        <v>170</v>
      </c>
      <c r="E58" s="328" t="s">
        <v>566</v>
      </c>
      <c r="F58" s="329">
        <v>18</v>
      </c>
      <c r="G58" s="329"/>
      <c r="H58" s="329"/>
      <c r="I58" s="329">
        <f t="shared" si="1"/>
        <v>18</v>
      </c>
      <c r="J58" s="335"/>
    </row>
    <row r="59" spans="1:10" ht="36.75" customHeight="1" x14ac:dyDescent="0.25">
      <c r="A59" s="325">
        <v>41</v>
      </c>
      <c r="B59" s="334" t="s">
        <v>298</v>
      </c>
      <c r="C59" s="315" t="s">
        <v>293</v>
      </c>
      <c r="D59" s="327" t="s">
        <v>297</v>
      </c>
      <c r="E59" s="332" t="s">
        <v>702</v>
      </c>
      <c r="F59" s="329">
        <v>12</v>
      </c>
      <c r="G59" s="329">
        <v>6</v>
      </c>
      <c r="H59" s="329">
        <v>6</v>
      </c>
      <c r="I59" s="329">
        <f t="shared" si="1"/>
        <v>24</v>
      </c>
      <c r="J59" s="335"/>
    </row>
    <row r="60" spans="1:10" ht="30" customHeight="1" x14ac:dyDescent="0.25">
      <c r="A60" s="325">
        <v>42</v>
      </c>
      <c r="B60" s="334" t="s">
        <v>300</v>
      </c>
      <c r="C60" s="315" t="s">
        <v>294</v>
      </c>
      <c r="D60" s="327" t="s">
        <v>299</v>
      </c>
      <c r="E60" s="332" t="s">
        <v>702</v>
      </c>
      <c r="F60" s="329"/>
      <c r="G60" s="329">
        <v>6</v>
      </c>
      <c r="H60" s="329">
        <v>6</v>
      </c>
      <c r="I60" s="329">
        <f t="shared" si="1"/>
        <v>12</v>
      </c>
      <c r="J60" s="335" t="s">
        <v>306</v>
      </c>
    </row>
    <row r="61" spans="1:10" ht="31.5" customHeight="1" x14ac:dyDescent="0.25">
      <c r="A61" s="325">
        <v>43</v>
      </c>
      <c r="B61" s="330" t="s">
        <v>302</v>
      </c>
      <c r="C61" s="315" t="s">
        <v>295</v>
      </c>
      <c r="D61" s="327" t="s">
        <v>301</v>
      </c>
      <c r="E61" s="332" t="s">
        <v>702</v>
      </c>
      <c r="F61" s="329">
        <v>12</v>
      </c>
      <c r="G61" s="329">
        <v>6</v>
      </c>
      <c r="H61" s="329">
        <v>6</v>
      </c>
      <c r="I61" s="329">
        <f t="shared" si="1"/>
        <v>24</v>
      </c>
      <c r="J61" s="335"/>
    </row>
    <row r="62" spans="1:10" ht="31.5" customHeight="1" x14ac:dyDescent="0.25">
      <c r="A62" s="325">
        <v>44</v>
      </c>
      <c r="B62" s="330" t="s">
        <v>304</v>
      </c>
      <c r="C62" s="315" t="s">
        <v>296</v>
      </c>
      <c r="D62" s="327" t="s">
        <v>303</v>
      </c>
      <c r="E62" s="332" t="s">
        <v>702</v>
      </c>
      <c r="F62" s="329">
        <v>6</v>
      </c>
      <c r="G62" s="329">
        <v>2</v>
      </c>
      <c r="H62" s="329">
        <v>2</v>
      </c>
      <c r="I62" s="329">
        <f t="shared" si="1"/>
        <v>10</v>
      </c>
      <c r="J62" s="335" t="s">
        <v>572</v>
      </c>
    </row>
    <row r="63" spans="1:10" ht="18" customHeight="1" x14ac:dyDescent="0.25">
      <c r="A63" s="325">
        <v>45</v>
      </c>
      <c r="B63" s="334" t="s">
        <v>267</v>
      </c>
      <c r="C63" s="315" t="s">
        <v>263</v>
      </c>
      <c r="D63" s="327" t="s">
        <v>266</v>
      </c>
      <c r="E63" s="328" t="s">
        <v>70</v>
      </c>
      <c r="F63" s="329">
        <v>12</v>
      </c>
      <c r="G63" s="329"/>
      <c r="H63" s="329"/>
      <c r="I63" s="329">
        <f t="shared" si="1"/>
        <v>12</v>
      </c>
      <c r="J63" s="335" t="s">
        <v>272</v>
      </c>
    </row>
    <row r="64" spans="1:10" ht="18" customHeight="1" x14ac:dyDescent="0.25">
      <c r="A64" s="325">
        <v>46</v>
      </c>
      <c r="B64" s="334" t="s">
        <v>269</v>
      </c>
      <c r="C64" s="315" t="s">
        <v>264</v>
      </c>
      <c r="D64" s="327" t="s">
        <v>268</v>
      </c>
      <c r="E64" s="328" t="s">
        <v>70</v>
      </c>
      <c r="F64" s="329">
        <v>12</v>
      </c>
      <c r="G64" s="329"/>
      <c r="H64" s="329">
        <v>12</v>
      </c>
      <c r="I64" s="329">
        <f t="shared" si="1"/>
        <v>24</v>
      </c>
      <c r="J64" s="335"/>
    </row>
    <row r="65" spans="1:10" ht="18" customHeight="1" x14ac:dyDescent="0.25">
      <c r="A65" s="325">
        <v>47</v>
      </c>
      <c r="B65" s="334" t="s">
        <v>271</v>
      </c>
      <c r="C65" s="315" t="s">
        <v>265</v>
      </c>
      <c r="D65" s="327" t="s">
        <v>270</v>
      </c>
      <c r="E65" s="328" t="s">
        <v>70</v>
      </c>
      <c r="F65" s="329">
        <v>4</v>
      </c>
      <c r="G65" s="329">
        <v>20</v>
      </c>
      <c r="H65" s="329"/>
      <c r="I65" s="329">
        <f t="shared" si="1"/>
        <v>24</v>
      </c>
      <c r="J65" s="335"/>
    </row>
    <row r="66" spans="1:10" ht="18" customHeight="1" x14ac:dyDescent="0.25">
      <c r="A66" s="325">
        <v>48</v>
      </c>
      <c r="B66" s="334" t="s">
        <v>257</v>
      </c>
      <c r="C66" s="315" t="s">
        <v>253</v>
      </c>
      <c r="D66" s="327" t="s">
        <v>256</v>
      </c>
      <c r="E66" s="328" t="s">
        <v>69</v>
      </c>
      <c r="F66" s="329">
        <v>24</v>
      </c>
      <c r="G66" s="329"/>
      <c r="H66" s="329"/>
      <c r="I66" s="329">
        <f t="shared" si="1"/>
        <v>24</v>
      </c>
      <c r="J66" s="335"/>
    </row>
    <row r="67" spans="1:10" ht="18" customHeight="1" x14ac:dyDescent="0.25">
      <c r="A67" s="325">
        <v>49</v>
      </c>
      <c r="B67" s="334" t="s">
        <v>259</v>
      </c>
      <c r="C67" s="315" t="s">
        <v>254</v>
      </c>
      <c r="D67" s="327" t="s">
        <v>258</v>
      </c>
      <c r="E67" s="328" t="s">
        <v>69</v>
      </c>
      <c r="F67" s="329">
        <v>4</v>
      </c>
      <c r="G67" s="329">
        <v>20</v>
      </c>
      <c r="H67" s="329"/>
      <c r="I67" s="329">
        <f t="shared" si="1"/>
        <v>24</v>
      </c>
      <c r="J67" s="335"/>
    </row>
    <row r="68" spans="1:10" ht="18" customHeight="1" x14ac:dyDescent="0.25">
      <c r="A68" s="325">
        <v>50</v>
      </c>
      <c r="B68" s="334" t="s">
        <v>261</v>
      </c>
      <c r="C68" s="315" t="s">
        <v>255</v>
      </c>
      <c r="D68" s="327" t="s">
        <v>260</v>
      </c>
      <c r="E68" s="328" t="s">
        <v>69</v>
      </c>
      <c r="F68" s="329">
        <v>6</v>
      </c>
      <c r="G68" s="329"/>
      <c r="H68" s="329">
        <v>18</v>
      </c>
      <c r="I68" s="329">
        <f t="shared" si="1"/>
        <v>24</v>
      </c>
      <c r="J68" s="335"/>
    </row>
    <row r="69" spans="1:10" ht="18" customHeight="1" x14ac:dyDescent="0.25">
      <c r="A69" s="325">
        <v>51</v>
      </c>
      <c r="B69" s="334" t="s">
        <v>277</v>
      </c>
      <c r="C69" s="315" t="s">
        <v>273</v>
      </c>
      <c r="D69" s="327" t="s">
        <v>276</v>
      </c>
      <c r="E69" s="328" t="s">
        <v>71</v>
      </c>
      <c r="F69" s="329"/>
      <c r="G69" s="329">
        <v>7</v>
      </c>
      <c r="H69" s="329">
        <v>18</v>
      </c>
      <c r="I69" s="329">
        <f t="shared" si="1"/>
        <v>25</v>
      </c>
      <c r="J69" s="335"/>
    </row>
    <row r="70" spans="1:10" ht="18" customHeight="1" x14ac:dyDescent="0.25">
      <c r="A70" s="325">
        <v>52</v>
      </c>
      <c r="B70" s="334" t="s">
        <v>279</v>
      </c>
      <c r="C70" s="315" t="s">
        <v>274</v>
      </c>
      <c r="D70" s="327" t="s">
        <v>278</v>
      </c>
      <c r="E70" s="328" t="s">
        <v>71</v>
      </c>
      <c r="F70" s="329">
        <v>4</v>
      </c>
      <c r="G70" s="329">
        <v>21</v>
      </c>
      <c r="H70" s="329"/>
      <c r="I70" s="329">
        <f t="shared" si="1"/>
        <v>25</v>
      </c>
      <c r="J70" s="335"/>
    </row>
    <row r="71" spans="1:10" ht="18" customHeight="1" x14ac:dyDescent="0.25">
      <c r="A71" s="325">
        <v>53</v>
      </c>
      <c r="B71" s="334" t="s">
        <v>281</v>
      </c>
      <c r="C71" s="315" t="s">
        <v>275</v>
      </c>
      <c r="D71" s="327" t="s">
        <v>280</v>
      </c>
      <c r="E71" s="328" t="s">
        <v>71</v>
      </c>
      <c r="F71" s="329">
        <v>12</v>
      </c>
      <c r="G71" s="329"/>
      <c r="H71" s="329"/>
      <c r="I71" s="329">
        <f t="shared" si="1"/>
        <v>12</v>
      </c>
      <c r="J71" s="335" t="s">
        <v>570</v>
      </c>
    </row>
    <row r="72" spans="1:10" ht="18" customHeight="1" x14ac:dyDescent="0.25">
      <c r="A72" s="325">
        <v>54</v>
      </c>
      <c r="B72" s="334" t="s">
        <v>319</v>
      </c>
      <c r="C72" s="315" t="s">
        <v>315</v>
      </c>
      <c r="D72" s="327" t="s">
        <v>318</v>
      </c>
      <c r="E72" s="328" t="s">
        <v>74</v>
      </c>
      <c r="F72" s="329">
        <v>10</v>
      </c>
      <c r="G72" s="329"/>
      <c r="H72" s="329">
        <v>15</v>
      </c>
      <c r="I72" s="329">
        <f t="shared" si="1"/>
        <v>25</v>
      </c>
      <c r="J72" s="335"/>
    </row>
    <row r="73" spans="1:10" ht="18" customHeight="1" x14ac:dyDescent="0.25">
      <c r="A73" s="325">
        <v>55</v>
      </c>
      <c r="B73" s="334" t="s">
        <v>321</v>
      </c>
      <c r="C73" s="315" t="s">
        <v>316</v>
      </c>
      <c r="D73" s="327" t="s">
        <v>320</v>
      </c>
      <c r="E73" s="328" t="s">
        <v>74</v>
      </c>
      <c r="F73" s="329">
        <v>4</v>
      </c>
      <c r="G73" s="329">
        <v>20</v>
      </c>
      <c r="H73" s="329"/>
      <c r="I73" s="329">
        <f t="shared" si="1"/>
        <v>24</v>
      </c>
      <c r="J73" s="335"/>
    </row>
    <row r="74" spans="1:10" ht="18" customHeight="1" x14ac:dyDescent="0.25">
      <c r="A74" s="325">
        <v>56</v>
      </c>
      <c r="B74" s="334" t="s">
        <v>153</v>
      </c>
      <c r="C74" s="315" t="s">
        <v>317</v>
      </c>
      <c r="D74" s="327" t="s">
        <v>322</v>
      </c>
      <c r="E74" s="328" t="s">
        <v>74</v>
      </c>
      <c r="F74" s="329">
        <v>14</v>
      </c>
      <c r="G74" s="329"/>
      <c r="H74" s="329">
        <v>10</v>
      </c>
      <c r="I74" s="329">
        <f t="shared" si="1"/>
        <v>24</v>
      </c>
      <c r="J74" s="335"/>
    </row>
    <row r="75" spans="1:10" ht="18" customHeight="1" x14ac:dyDescent="0.25">
      <c r="A75" s="325">
        <v>57</v>
      </c>
      <c r="B75" s="334" t="s">
        <v>337</v>
      </c>
      <c r="C75" s="315" t="s">
        <v>334</v>
      </c>
      <c r="D75" s="327" t="s">
        <v>336</v>
      </c>
      <c r="E75" s="328" t="s">
        <v>76</v>
      </c>
      <c r="F75" s="329"/>
      <c r="G75" s="329">
        <v>9</v>
      </c>
      <c r="H75" s="329">
        <v>15</v>
      </c>
      <c r="I75" s="329">
        <f t="shared" si="1"/>
        <v>24</v>
      </c>
      <c r="J75" s="335"/>
    </row>
    <row r="76" spans="1:10" ht="18" customHeight="1" x14ac:dyDescent="0.25">
      <c r="A76" s="325">
        <v>58</v>
      </c>
      <c r="B76" s="337" t="s">
        <v>173</v>
      </c>
      <c r="C76" s="315" t="s">
        <v>335</v>
      </c>
      <c r="D76" s="327" t="s">
        <v>338</v>
      </c>
      <c r="E76" s="328" t="s">
        <v>76</v>
      </c>
      <c r="F76" s="329">
        <v>16</v>
      </c>
      <c r="G76" s="329">
        <v>3</v>
      </c>
      <c r="H76" s="329"/>
      <c r="I76" s="329">
        <f t="shared" si="1"/>
        <v>19</v>
      </c>
      <c r="J76" s="335"/>
    </row>
    <row r="77" spans="1:10" ht="18" customHeight="1" x14ac:dyDescent="0.25">
      <c r="A77" s="325">
        <v>59</v>
      </c>
      <c r="B77" s="334" t="s">
        <v>348</v>
      </c>
      <c r="C77" s="315" t="s">
        <v>341</v>
      </c>
      <c r="D77" s="327" t="s">
        <v>347</v>
      </c>
      <c r="E77" s="328" t="s">
        <v>577</v>
      </c>
      <c r="F77" s="329">
        <v>6</v>
      </c>
      <c r="G77" s="329"/>
      <c r="H77" s="329">
        <v>18</v>
      </c>
      <c r="I77" s="329">
        <f t="shared" si="1"/>
        <v>24</v>
      </c>
      <c r="J77" s="335"/>
    </row>
    <row r="78" spans="1:10" ht="18" customHeight="1" x14ac:dyDescent="0.25">
      <c r="A78" s="325">
        <v>60</v>
      </c>
      <c r="B78" s="334" t="s">
        <v>350</v>
      </c>
      <c r="C78" s="315" t="s">
        <v>342</v>
      </c>
      <c r="D78" s="327" t="s">
        <v>349</v>
      </c>
      <c r="E78" s="328" t="s">
        <v>577</v>
      </c>
      <c r="F78" s="329"/>
      <c r="G78" s="329">
        <v>24</v>
      </c>
      <c r="H78" s="329"/>
      <c r="I78" s="329">
        <f t="shared" si="1"/>
        <v>24</v>
      </c>
      <c r="J78" s="335"/>
    </row>
    <row r="79" spans="1:10" ht="18" customHeight="1" x14ac:dyDescent="0.25">
      <c r="A79" s="325">
        <v>61</v>
      </c>
      <c r="B79" s="334" t="s">
        <v>352</v>
      </c>
      <c r="C79" s="315" t="s">
        <v>343</v>
      </c>
      <c r="D79" s="327" t="s">
        <v>351</v>
      </c>
      <c r="E79" s="328" t="s">
        <v>577</v>
      </c>
      <c r="F79" s="329">
        <v>12</v>
      </c>
      <c r="G79" s="329"/>
      <c r="H79" s="329">
        <v>12</v>
      </c>
      <c r="I79" s="329">
        <f t="shared" si="1"/>
        <v>24</v>
      </c>
      <c r="J79" s="335"/>
    </row>
    <row r="80" spans="1:10" ht="18" customHeight="1" x14ac:dyDescent="0.25">
      <c r="A80" s="325">
        <v>62</v>
      </c>
      <c r="B80" s="330" t="s">
        <v>546</v>
      </c>
      <c r="C80" s="315" t="s">
        <v>344</v>
      </c>
      <c r="D80" s="327" t="s">
        <v>353</v>
      </c>
      <c r="E80" s="328" t="s">
        <v>577</v>
      </c>
      <c r="F80" s="329">
        <v>16</v>
      </c>
      <c r="G80" s="329"/>
      <c r="H80" s="329"/>
      <c r="I80" s="329">
        <f t="shared" si="1"/>
        <v>16</v>
      </c>
      <c r="J80" s="335" t="s">
        <v>549</v>
      </c>
    </row>
    <row r="81" spans="1:10" ht="18" customHeight="1" x14ac:dyDescent="0.25">
      <c r="A81" s="325">
        <v>63</v>
      </c>
      <c r="B81" s="334" t="s">
        <v>324</v>
      </c>
      <c r="C81" s="315" t="s">
        <v>224</v>
      </c>
      <c r="D81" s="327" t="s">
        <v>323</v>
      </c>
      <c r="E81" s="328" t="s">
        <v>392</v>
      </c>
      <c r="F81" s="333">
        <v>8</v>
      </c>
      <c r="G81" s="333"/>
      <c r="H81" s="333">
        <v>20</v>
      </c>
      <c r="I81" s="329">
        <f t="shared" si="1"/>
        <v>28</v>
      </c>
      <c r="J81" s="335"/>
    </row>
    <row r="82" spans="1:10" ht="18" customHeight="1" x14ac:dyDescent="0.25">
      <c r="A82" s="325">
        <v>64</v>
      </c>
      <c r="B82" s="334" t="s">
        <v>326</v>
      </c>
      <c r="C82" s="315" t="s">
        <v>225</v>
      </c>
      <c r="D82" s="327" t="s">
        <v>325</v>
      </c>
      <c r="E82" s="328" t="s">
        <v>392</v>
      </c>
      <c r="F82" s="329"/>
      <c r="G82" s="329">
        <v>20</v>
      </c>
      <c r="H82" s="329">
        <v>8</v>
      </c>
      <c r="I82" s="329">
        <f t="shared" si="1"/>
        <v>28</v>
      </c>
      <c r="J82" s="335"/>
    </row>
    <row r="83" spans="1:10" ht="18" customHeight="1" x14ac:dyDescent="0.25">
      <c r="A83" s="325">
        <v>65</v>
      </c>
      <c r="B83" s="330" t="s">
        <v>399</v>
      </c>
      <c r="C83" s="315" t="s">
        <v>226</v>
      </c>
      <c r="D83" s="327" t="s">
        <v>327</v>
      </c>
      <c r="E83" s="328" t="s">
        <v>392</v>
      </c>
      <c r="F83" s="329"/>
      <c r="G83" s="329">
        <v>6</v>
      </c>
      <c r="H83" s="329"/>
      <c r="I83" s="329">
        <f t="shared" ref="I83:I87" si="2">F83+G83+H83</f>
        <v>6</v>
      </c>
      <c r="J83" s="335" t="s">
        <v>572</v>
      </c>
    </row>
    <row r="84" spans="1:10" ht="18" customHeight="1" x14ac:dyDescent="0.25">
      <c r="A84" s="325">
        <v>66</v>
      </c>
      <c r="B84" s="336" t="s">
        <v>314</v>
      </c>
      <c r="C84" s="331" t="s">
        <v>184</v>
      </c>
      <c r="D84" s="330" t="s">
        <v>149</v>
      </c>
      <c r="E84" s="332" t="s">
        <v>660</v>
      </c>
      <c r="F84" s="329">
        <v>6</v>
      </c>
      <c r="G84" s="329"/>
      <c r="H84" s="329"/>
      <c r="I84" s="329">
        <f t="shared" si="2"/>
        <v>6</v>
      </c>
      <c r="J84" s="335"/>
    </row>
    <row r="85" spans="1:10" ht="27.75" customHeight="1" x14ac:dyDescent="0.25">
      <c r="A85" s="325">
        <v>67</v>
      </c>
      <c r="B85" s="338" t="s">
        <v>149</v>
      </c>
      <c r="C85" s="334" t="s">
        <v>223</v>
      </c>
      <c r="D85" s="338" t="s">
        <v>149</v>
      </c>
      <c r="E85" s="328" t="s">
        <v>551</v>
      </c>
      <c r="F85" s="333"/>
      <c r="G85" s="333">
        <v>4</v>
      </c>
      <c r="H85" s="333">
        <v>4</v>
      </c>
      <c r="I85" s="329">
        <f t="shared" si="2"/>
        <v>8</v>
      </c>
      <c r="J85" s="352"/>
    </row>
    <row r="86" spans="1:10" ht="18" customHeight="1" x14ac:dyDescent="0.25">
      <c r="A86" s="325">
        <v>68</v>
      </c>
      <c r="B86" s="334" t="s">
        <v>311</v>
      </c>
      <c r="C86" s="315" t="s">
        <v>307</v>
      </c>
      <c r="D86" s="327" t="s">
        <v>559</v>
      </c>
      <c r="E86" s="328" t="s">
        <v>72</v>
      </c>
      <c r="F86" s="329"/>
      <c r="G86" s="329">
        <v>8</v>
      </c>
      <c r="H86" s="329">
        <v>16</v>
      </c>
      <c r="I86" s="329">
        <f t="shared" si="2"/>
        <v>24</v>
      </c>
      <c r="J86" s="335"/>
    </row>
    <row r="87" spans="1:10" ht="18" customHeight="1" x14ac:dyDescent="0.25">
      <c r="A87" s="325">
        <v>69</v>
      </c>
      <c r="B87" s="330" t="s">
        <v>313</v>
      </c>
      <c r="C87" s="315" t="s">
        <v>308</v>
      </c>
      <c r="D87" s="327" t="s">
        <v>312</v>
      </c>
      <c r="E87" s="328" t="s">
        <v>72</v>
      </c>
      <c r="F87" s="329"/>
      <c r="G87" s="329">
        <v>12</v>
      </c>
      <c r="H87" s="329">
        <v>4</v>
      </c>
      <c r="I87" s="329">
        <f t="shared" si="2"/>
        <v>16</v>
      </c>
      <c r="J87" s="335"/>
    </row>
    <row r="88" spans="1:10" ht="18" customHeight="1" x14ac:dyDescent="0.25">
      <c r="A88" s="325">
        <v>70</v>
      </c>
      <c r="B88" s="334" t="s">
        <v>365</v>
      </c>
      <c r="C88" s="315" t="s">
        <v>357</v>
      </c>
      <c r="D88" s="327" t="s">
        <v>364</v>
      </c>
      <c r="E88" s="325" t="s">
        <v>485</v>
      </c>
      <c r="F88" s="782">
        <v>155</v>
      </c>
      <c r="G88" s="783"/>
      <c r="H88" s="784"/>
      <c r="I88" s="329">
        <f>F88/6.25</f>
        <v>24.8</v>
      </c>
      <c r="J88" s="335"/>
    </row>
    <row r="89" spans="1:10" ht="18" customHeight="1" x14ac:dyDescent="0.25">
      <c r="A89" s="325">
        <v>71</v>
      </c>
      <c r="B89" s="334" t="s">
        <v>367</v>
      </c>
      <c r="C89" s="315" t="s">
        <v>358</v>
      </c>
      <c r="D89" s="327" t="s">
        <v>366</v>
      </c>
      <c r="E89" s="325" t="s">
        <v>485</v>
      </c>
      <c r="F89" s="782">
        <v>153</v>
      </c>
      <c r="G89" s="783"/>
      <c r="H89" s="784"/>
      <c r="I89" s="329">
        <f t="shared" ref="I89:I92" si="3">F89/6.25</f>
        <v>24.48</v>
      </c>
      <c r="J89" s="335"/>
    </row>
    <row r="90" spans="1:10" ht="18" customHeight="1" x14ac:dyDescent="0.25">
      <c r="A90" s="325">
        <v>72</v>
      </c>
      <c r="B90" s="334" t="s">
        <v>369</v>
      </c>
      <c r="C90" s="315" t="s">
        <v>359</v>
      </c>
      <c r="D90" s="327" t="s">
        <v>556</v>
      </c>
      <c r="E90" s="325" t="s">
        <v>485</v>
      </c>
      <c r="F90" s="782">
        <v>158</v>
      </c>
      <c r="G90" s="783"/>
      <c r="H90" s="784"/>
      <c r="I90" s="329">
        <f t="shared" si="3"/>
        <v>25.28</v>
      </c>
      <c r="J90" s="335"/>
    </row>
    <row r="91" spans="1:10" ht="18" customHeight="1" x14ac:dyDescent="0.25">
      <c r="A91" s="325">
        <v>73</v>
      </c>
      <c r="B91" s="334" t="s">
        <v>371</v>
      </c>
      <c r="C91" s="315" t="s">
        <v>360</v>
      </c>
      <c r="D91" s="327" t="s">
        <v>370</v>
      </c>
      <c r="E91" s="325" t="s">
        <v>485</v>
      </c>
      <c r="F91" s="782">
        <v>183</v>
      </c>
      <c r="G91" s="783"/>
      <c r="H91" s="784"/>
      <c r="I91" s="329">
        <f t="shared" si="3"/>
        <v>29.28</v>
      </c>
      <c r="J91" s="335"/>
    </row>
    <row r="92" spans="1:10" ht="18" customHeight="1" x14ac:dyDescent="0.25">
      <c r="A92" s="325">
        <v>74</v>
      </c>
      <c r="B92" s="334" t="s">
        <v>373</v>
      </c>
      <c r="C92" s="315" t="s">
        <v>361</v>
      </c>
      <c r="D92" s="327" t="s">
        <v>372</v>
      </c>
      <c r="E92" s="325" t="s">
        <v>485</v>
      </c>
      <c r="F92" s="782">
        <v>181</v>
      </c>
      <c r="G92" s="783"/>
      <c r="H92" s="784"/>
      <c r="I92" s="329">
        <f t="shared" si="3"/>
        <v>28.96</v>
      </c>
      <c r="J92" s="335"/>
    </row>
    <row r="93" spans="1:10" x14ac:dyDescent="0.25">
      <c r="A93" s="339"/>
      <c r="B93" s="340"/>
      <c r="C93" s="339"/>
      <c r="D93" s="340"/>
      <c r="E93" s="340"/>
      <c r="F93" s="339"/>
      <c r="G93" s="339"/>
      <c r="H93" s="339"/>
      <c r="I93" s="339"/>
      <c r="J93" s="340"/>
    </row>
    <row r="94" spans="1:10" x14ac:dyDescent="0.25">
      <c r="A94" s="339"/>
      <c r="B94" s="340"/>
      <c r="C94" s="339"/>
      <c r="D94" s="340"/>
      <c r="E94" s="340"/>
      <c r="F94" s="339"/>
      <c r="G94" s="317" t="s">
        <v>680</v>
      </c>
      <c r="H94" s="339"/>
      <c r="I94" s="339"/>
      <c r="J94" s="340"/>
    </row>
    <row r="95" spans="1:10" x14ac:dyDescent="0.25">
      <c r="A95" s="339"/>
      <c r="B95" s="340"/>
      <c r="C95" s="339"/>
      <c r="D95" s="340"/>
      <c r="E95" s="340"/>
      <c r="F95" s="339"/>
      <c r="G95" s="317" t="s">
        <v>681</v>
      </c>
      <c r="H95" s="342"/>
      <c r="I95" s="343"/>
      <c r="J95" s="353"/>
    </row>
    <row r="96" spans="1:10" x14ac:dyDescent="0.25">
      <c r="G96" s="317"/>
    </row>
    <row r="97" spans="5:7" x14ac:dyDescent="0.25">
      <c r="G97" s="317"/>
    </row>
    <row r="98" spans="5:7" x14ac:dyDescent="0.25">
      <c r="G98" s="317" t="s">
        <v>552</v>
      </c>
    </row>
    <row r="99" spans="5:7" x14ac:dyDescent="0.25">
      <c r="G99" s="317" t="s">
        <v>682</v>
      </c>
    </row>
    <row r="101" spans="5:7" x14ac:dyDescent="0.25">
      <c r="E101" s="344" t="s">
        <v>565</v>
      </c>
      <c r="F101" s="345" t="s">
        <v>565</v>
      </c>
    </row>
    <row r="102" spans="5:7" x14ac:dyDescent="0.25">
      <c r="E102" s="346" t="s">
        <v>684</v>
      </c>
      <c r="F102" s="347" t="s">
        <v>684</v>
      </c>
    </row>
    <row r="103" spans="5:7" x14ac:dyDescent="0.25">
      <c r="E103" s="346" t="s">
        <v>685</v>
      </c>
      <c r="F103" s="347" t="s">
        <v>685</v>
      </c>
    </row>
    <row r="104" spans="5:7" x14ac:dyDescent="0.25">
      <c r="E104" s="346" t="s">
        <v>686</v>
      </c>
      <c r="F104" s="347" t="s">
        <v>686</v>
      </c>
    </row>
    <row r="105" spans="5:7" x14ac:dyDescent="0.25">
      <c r="E105" s="348" t="s">
        <v>687</v>
      </c>
      <c r="F105" s="345" t="s">
        <v>687</v>
      </c>
    </row>
    <row r="106" spans="5:7" x14ac:dyDescent="0.25">
      <c r="E106" s="348" t="s">
        <v>11</v>
      </c>
      <c r="F106" s="345" t="s">
        <v>11</v>
      </c>
    </row>
    <row r="107" spans="5:7" x14ac:dyDescent="0.25">
      <c r="E107" s="348" t="s">
        <v>13</v>
      </c>
      <c r="F107" s="345" t="s">
        <v>13</v>
      </c>
    </row>
    <row r="108" spans="5:7" x14ac:dyDescent="0.25">
      <c r="E108" s="348" t="s">
        <v>688</v>
      </c>
      <c r="F108" s="345" t="s">
        <v>688</v>
      </c>
    </row>
    <row r="109" spans="5:7" x14ac:dyDescent="0.25">
      <c r="E109" s="348" t="s">
        <v>12</v>
      </c>
      <c r="F109" s="345" t="s">
        <v>12</v>
      </c>
    </row>
    <row r="110" spans="5:7" x14ac:dyDescent="0.25">
      <c r="E110" s="349" t="s">
        <v>689</v>
      </c>
      <c r="F110" s="349" t="s">
        <v>689</v>
      </c>
    </row>
    <row r="111" spans="5:7" x14ac:dyDescent="0.25">
      <c r="E111" s="348" t="s">
        <v>690</v>
      </c>
      <c r="F111" s="345" t="s">
        <v>690</v>
      </c>
    </row>
    <row r="112" spans="5:7" x14ac:dyDescent="0.25">
      <c r="E112" s="348" t="s">
        <v>691</v>
      </c>
      <c r="F112" s="345" t="s">
        <v>691</v>
      </c>
    </row>
    <row r="113" spans="5:6" x14ac:dyDescent="0.25">
      <c r="E113" s="348" t="s">
        <v>692</v>
      </c>
      <c r="F113" s="345" t="s">
        <v>692</v>
      </c>
    </row>
    <row r="114" spans="5:6" x14ac:dyDescent="0.25">
      <c r="E114" s="348" t="s">
        <v>566</v>
      </c>
      <c r="F114" s="345" t="s">
        <v>566</v>
      </c>
    </row>
    <row r="115" spans="5:6" x14ac:dyDescent="0.25">
      <c r="E115" s="346" t="s">
        <v>693</v>
      </c>
      <c r="F115" s="347" t="s">
        <v>693</v>
      </c>
    </row>
    <row r="116" spans="5:6" x14ac:dyDescent="0.25">
      <c r="E116" s="350" t="s">
        <v>694</v>
      </c>
      <c r="F116" s="350" t="s">
        <v>694</v>
      </c>
    </row>
    <row r="117" spans="5:6" x14ac:dyDescent="0.25">
      <c r="E117" s="348" t="s">
        <v>695</v>
      </c>
      <c r="F117" s="345" t="s">
        <v>695</v>
      </c>
    </row>
    <row r="118" spans="5:6" x14ac:dyDescent="0.25">
      <c r="E118" s="348" t="s">
        <v>62</v>
      </c>
      <c r="F118" s="345" t="s">
        <v>62</v>
      </c>
    </row>
    <row r="119" spans="5:6" x14ac:dyDescent="0.25">
      <c r="E119" s="348" t="s">
        <v>13</v>
      </c>
      <c r="F119" s="345" t="s">
        <v>13</v>
      </c>
    </row>
    <row r="120" spans="5:6" x14ac:dyDescent="0.25">
      <c r="E120" s="348" t="s">
        <v>70</v>
      </c>
      <c r="F120" s="345" t="s">
        <v>70</v>
      </c>
    </row>
    <row r="121" spans="5:6" x14ac:dyDescent="0.25">
      <c r="E121" s="348" t="s">
        <v>69</v>
      </c>
      <c r="F121" s="345" t="s">
        <v>69</v>
      </c>
    </row>
    <row r="122" spans="5:6" x14ac:dyDescent="0.25">
      <c r="E122" s="348" t="s">
        <v>71</v>
      </c>
      <c r="F122" s="345" t="s">
        <v>71</v>
      </c>
    </row>
    <row r="123" spans="5:6" x14ac:dyDescent="0.25">
      <c r="E123" s="348" t="s">
        <v>63</v>
      </c>
      <c r="F123" s="345" t="s">
        <v>63</v>
      </c>
    </row>
    <row r="124" spans="5:6" x14ac:dyDescent="0.25">
      <c r="E124" s="348" t="s">
        <v>74</v>
      </c>
      <c r="F124" s="345" t="s">
        <v>74</v>
      </c>
    </row>
    <row r="125" spans="5:6" x14ac:dyDescent="0.25">
      <c r="E125" s="348" t="s">
        <v>482</v>
      </c>
      <c r="F125" s="345" t="s">
        <v>482</v>
      </c>
    </row>
    <row r="126" spans="5:6" x14ac:dyDescent="0.25">
      <c r="E126" s="348" t="s">
        <v>696</v>
      </c>
      <c r="F126" s="345" t="s">
        <v>696</v>
      </c>
    </row>
    <row r="127" spans="5:6" x14ac:dyDescent="0.25">
      <c r="E127" s="348" t="s">
        <v>75</v>
      </c>
      <c r="F127" s="345" t="s">
        <v>75</v>
      </c>
    </row>
    <row r="128" spans="5:6" x14ac:dyDescent="0.25">
      <c r="E128" s="348" t="s">
        <v>64</v>
      </c>
      <c r="F128" s="345" t="s">
        <v>64</v>
      </c>
    </row>
    <row r="129" spans="5:6" x14ac:dyDescent="0.25">
      <c r="E129" s="348" t="s">
        <v>697</v>
      </c>
      <c r="F129" s="345" t="s">
        <v>697</v>
      </c>
    </row>
    <row r="130" spans="5:6" x14ac:dyDescent="0.25">
      <c r="E130" s="348" t="s">
        <v>698</v>
      </c>
      <c r="F130" s="345" t="s">
        <v>698</v>
      </c>
    </row>
    <row r="131" spans="5:6" x14ac:dyDescent="0.25">
      <c r="E131" s="348" t="s">
        <v>699</v>
      </c>
      <c r="F131" s="345" t="s">
        <v>699</v>
      </c>
    </row>
    <row r="132" spans="5:6" x14ac:dyDescent="0.25">
      <c r="E132" s="348" t="s">
        <v>700</v>
      </c>
      <c r="F132" s="345" t="s">
        <v>700</v>
      </c>
    </row>
    <row r="133" spans="5:6" ht="63" x14ac:dyDescent="0.25">
      <c r="E133" s="351" t="s">
        <v>701</v>
      </c>
      <c r="F133" s="351" t="s">
        <v>701</v>
      </c>
    </row>
  </sheetData>
  <mergeCells count="22">
    <mergeCell ref="F90:H90"/>
    <mergeCell ref="F91:H91"/>
    <mergeCell ref="F92:H92"/>
    <mergeCell ref="A8:J8"/>
    <mergeCell ref="F16:H16"/>
    <mergeCell ref="I16:I18"/>
    <mergeCell ref="J16:J18"/>
    <mergeCell ref="F88:H88"/>
    <mergeCell ref="F89:H89"/>
    <mergeCell ref="A16:B16"/>
    <mergeCell ref="A17:A18"/>
    <mergeCell ref="B17:B18"/>
    <mergeCell ref="C16:C18"/>
    <mergeCell ref="D16:D18"/>
    <mergeCell ref="E16:E18"/>
    <mergeCell ref="A15:J15"/>
    <mergeCell ref="A7:J7"/>
    <mergeCell ref="A2:J2"/>
    <mergeCell ref="A3:J3"/>
    <mergeCell ref="A4:J4"/>
    <mergeCell ref="A5:J5"/>
    <mergeCell ref="A6:J6"/>
  </mergeCells>
  <pageMargins left="1.35" right="0.7" top="0.78" bottom="0.93" header="0.3" footer="0.3"/>
  <pageSetup paperSize="5" scale="9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23"/>
  <sheetViews>
    <sheetView workbookViewId="0">
      <selection activeCell="D1" sqref="D1"/>
    </sheetView>
  </sheetViews>
  <sheetFormatPr defaultRowHeight="15" x14ac:dyDescent="0.25"/>
  <cols>
    <col min="1" max="1" width="6.42578125" style="16" customWidth="1"/>
    <col min="2" max="2" width="25.42578125" customWidth="1"/>
    <col min="3" max="3" width="10.28515625" style="16" customWidth="1"/>
    <col min="4" max="4" width="10.42578125" style="16" customWidth="1"/>
    <col min="5" max="5" width="9.85546875" style="16" customWidth="1"/>
    <col min="6" max="6" width="10" style="16" customWidth="1"/>
    <col min="7" max="7" width="10.42578125" style="16" customWidth="1"/>
  </cols>
  <sheetData>
    <row r="1" spans="1:7" ht="20.100000000000001" customHeight="1" x14ac:dyDescent="0.25">
      <c r="A1" s="274" t="s">
        <v>710</v>
      </c>
      <c r="B1" s="274" t="s">
        <v>711</v>
      </c>
      <c r="C1" s="355" t="s">
        <v>704</v>
      </c>
      <c r="D1" s="130" t="s">
        <v>705</v>
      </c>
      <c r="E1" s="130" t="s">
        <v>706</v>
      </c>
      <c r="F1" s="130" t="s">
        <v>707</v>
      </c>
      <c r="G1" s="130" t="s">
        <v>708</v>
      </c>
    </row>
    <row r="2" spans="1:7" ht="20.100000000000001" customHeight="1" x14ac:dyDescent="0.25">
      <c r="A2" s="173">
        <v>1</v>
      </c>
      <c r="B2" s="273" t="s">
        <v>86</v>
      </c>
      <c r="C2" s="355"/>
      <c r="D2" s="130">
        <v>-1</v>
      </c>
      <c r="E2" s="130">
        <v>-1</v>
      </c>
      <c r="F2" s="130">
        <v>-1</v>
      </c>
      <c r="G2" s="130">
        <v>-1</v>
      </c>
    </row>
    <row r="3" spans="1:7" ht="20.100000000000001" customHeight="1" x14ac:dyDescent="0.25">
      <c r="A3" s="173"/>
      <c r="B3" s="354" t="s">
        <v>87</v>
      </c>
      <c r="C3" s="355"/>
      <c r="D3" s="130"/>
      <c r="E3" s="130"/>
      <c r="F3" s="130"/>
      <c r="G3" s="130"/>
    </row>
    <row r="4" spans="1:7" ht="20.100000000000001" customHeight="1" x14ac:dyDescent="0.25">
      <c r="A4" s="173"/>
      <c r="B4" s="354" t="s">
        <v>93</v>
      </c>
      <c r="C4" s="355"/>
      <c r="D4" s="130"/>
      <c r="E4" s="130"/>
      <c r="F4" s="130"/>
      <c r="G4" s="130"/>
    </row>
    <row r="5" spans="1:7" ht="20.100000000000001" customHeight="1" x14ac:dyDescent="0.25">
      <c r="A5" s="173">
        <v>2</v>
      </c>
      <c r="B5" s="273" t="s">
        <v>658</v>
      </c>
      <c r="C5" s="355">
        <v>2</v>
      </c>
      <c r="D5" s="130">
        <v>1</v>
      </c>
      <c r="E5" s="130">
        <v>1</v>
      </c>
      <c r="F5" s="130">
        <v>1</v>
      </c>
      <c r="G5" s="130">
        <v>1</v>
      </c>
    </row>
    <row r="6" spans="1:7" ht="20.100000000000001" customHeight="1" x14ac:dyDescent="0.25">
      <c r="A6" s="173">
        <v>3</v>
      </c>
      <c r="B6" s="273" t="s">
        <v>76</v>
      </c>
      <c r="C6" s="355"/>
      <c r="D6" s="130"/>
      <c r="E6" s="130"/>
      <c r="F6" s="130"/>
      <c r="G6" s="130">
        <v>-1</v>
      </c>
    </row>
    <row r="7" spans="1:7" ht="20.100000000000001" customHeight="1" x14ac:dyDescent="0.25">
      <c r="A7" s="173">
        <v>4</v>
      </c>
      <c r="B7" s="273" t="s">
        <v>175</v>
      </c>
      <c r="C7" s="355"/>
      <c r="D7" s="130">
        <v>-1</v>
      </c>
      <c r="E7" s="130">
        <v>-2</v>
      </c>
      <c r="F7" s="130">
        <v>-2</v>
      </c>
      <c r="G7" s="130">
        <v>-2</v>
      </c>
    </row>
    <row r="8" spans="1:7" ht="20.100000000000001" customHeight="1" x14ac:dyDescent="0.25">
      <c r="A8" s="173">
        <v>5</v>
      </c>
      <c r="B8" s="273" t="s">
        <v>652</v>
      </c>
      <c r="C8" s="355">
        <v>-1</v>
      </c>
      <c r="D8" s="130">
        <v>-1</v>
      </c>
      <c r="E8" s="130">
        <v>-1</v>
      </c>
      <c r="F8" s="130">
        <v>-1</v>
      </c>
      <c r="G8" s="130">
        <v>-1</v>
      </c>
    </row>
    <row r="9" spans="1:7" ht="20.100000000000001" customHeight="1" x14ac:dyDescent="0.25">
      <c r="A9" s="173">
        <v>6</v>
      </c>
      <c r="B9" s="273" t="s">
        <v>576</v>
      </c>
      <c r="C9" s="355"/>
      <c r="D9" s="130">
        <v>-1</v>
      </c>
      <c r="E9" s="130">
        <v>-1</v>
      </c>
      <c r="F9" s="130">
        <v>-1</v>
      </c>
      <c r="G9" s="130">
        <v>-1</v>
      </c>
    </row>
    <row r="10" spans="1:7" ht="20.100000000000001" customHeight="1" x14ac:dyDescent="0.25">
      <c r="A10" s="173">
        <v>7</v>
      </c>
      <c r="B10" s="273" t="s">
        <v>551</v>
      </c>
      <c r="C10" s="355"/>
      <c r="D10" s="130"/>
      <c r="E10" s="130"/>
      <c r="F10" s="130"/>
      <c r="G10" s="130"/>
    </row>
    <row r="11" spans="1:7" ht="20.100000000000001" customHeight="1" x14ac:dyDescent="0.25">
      <c r="A11" s="173">
        <v>8</v>
      </c>
      <c r="B11" s="273" t="s">
        <v>392</v>
      </c>
      <c r="C11" s="355"/>
      <c r="D11" s="130"/>
      <c r="E11" s="130">
        <v>-1</v>
      </c>
      <c r="F11" s="130">
        <v>-1</v>
      </c>
      <c r="G11" s="130">
        <v>-1</v>
      </c>
    </row>
    <row r="12" spans="1:7" ht="20.100000000000001" customHeight="1" x14ac:dyDescent="0.25">
      <c r="A12" s="173">
        <v>9</v>
      </c>
      <c r="B12" s="273" t="s">
        <v>13</v>
      </c>
      <c r="C12" s="355"/>
      <c r="D12" s="130">
        <v>-1</v>
      </c>
      <c r="E12" s="130"/>
      <c r="F12" s="130"/>
      <c r="G12" s="130">
        <v>-2</v>
      </c>
    </row>
    <row r="13" spans="1:7" ht="20.100000000000001" customHeight="1" x14ac:dyDescent="0.25">
      <c r="A13" s="173">
        <v>10</v>
      </c>
      <c r="B13" s="273" t="s">
        <v>69</v>
      </c>
      <c r="C13" s="355"/>
      <c r="D13" s="130">
        <v>-2</v>
      </c>
      <c r="E13" s="130">
        <v>-2</v>
      </c>
      <c r="F13" s="130">
        <v>-2</v>
      </c>
      <c r="G13" s="130">
        <v>-2</v>
      </c>
    </row>
    <row r="14" spans="1:7" ht="20.100000000000001" customHeight="1" x14ac:dyDescent="0.25">
      <c r="A14" s="173">
        <v>11</v>
      </c>
      <c r="B14" s="273" t="s">
        <v>70</v>
      </c>
      <c r="C14" s="355">
        <v>-1</v>
      </c>
      <c r="D14" s="130">
        <v>-1</v>
      </c>
      <c r="E14" s="355">
        <v>-1</v>
      </c>
      <c r="F14" s="355">
        <v>-1</v>
      </c>
      <c r="G14" s="355">
        <v>-1</v>
      </c>
    </row>
    <row r="15" spans="1:7" ht="20.100000000000001" customHeight="1" x14ac:dyDescent="0.25">
      <c r="A15" s="173">
        <v>12</v>
      </c>
      <c r="B15" s="273" t="s">
        <v>71</v>
      </c>
      <c r="C15" s="355"/>
      <c r="D15" s="130">
        <v>-1</v>
      </c>
      <c r="E15" s="130">
        <v>-1</v>
      </c>
      <c r="F15" s="130">
        <v>-2</v>
      </c>
      <c r="G15" s="130">
        <v>-2</v>
      </c>
    </row>
    <row r="16" spans="1:7" ht="20.100000000000001" customHeight="1" x14ac:dyDescent="0.25">
      <c r="A16" s="173">
        <v>13</v>
      </c>
      <c r="B16" s="273" t="s">
        <v>16</v>
      </c>
      <c r="C16" s="355">
        <v>-1</v>
      </c>
      <c r="D16" s="130">
        <v>-1</v>
      </c>
      <c r="E16" s="130">
        <v>-1</v>
      </c>
      <c r="F16" s="130">
        <v>-1</v>
      </c>
      <c r="G16" s="130">
        <v>-1</v>
      </c>
    </row>
    <row r="17" spans="1:7" ht="20.100000000000001" customHeight="1" x14ac:dyDescent="0.25">
      <c r="A17" s="173">
        <v>14</v>
      </c>
      <c r="B17" s="273" t="s">
        <v>90</v>
      </c>
      <c r="C17" s="355"/>
      <c r="D17" s="130">
        <v>-1</v>
      </c>
      <c r="E17" s="130">
        <v>-1</v>
      </c>
      <c r="F17" s="130">
        <v>-1</v>
      </c>
      <c r="G17" s="130">
        <v>-2</v>
      </c>
    </row>
    <row r="18" spans="1:7" ht="20.100000000000001" customHeight="1" x14ac:dyDescent="0.25">
      <c r="A18" s="173">
        <v>15</v>
      </c>
      <c r="B18" s="273" t="s">
        <v>72</v>
      </c>
      <c r="C18" s="355"/>
      <c r="D18" s="130">
        <v>1</v>
      </c>
      <c r="E18" s="130">
        <v>1</v>
      </c>
      <c r="F18" s="130">
        <v>1</v>
      </c>
      <c r="G18" s="130">
        <v>1</v>
      </c>
    </row>
    <row r="19" spans="1:7" ht="20.100000000000001" customHeight="1" x14ac:dyDescent="0.25">
      <c r="A19" s="173">
        <v>16</v>
      </c>
      <c r="B19" s="273" t="s">
        <v>74</v>
      </c>
      <c r="C19" s="355"/>
      <c r="D19" s="130">
        <v>-1</v>
      </c>
      <c r="E19" s="130">
        <v>-1</v>
      </c>
      <c r="F19" s="130">
        <v>-1</v>
      </c>
      <c r="G19" s="130">
        <v>-1</v>
      </c>
    </row>
    <row r="20" spans="1:7" ht="20.100000000000001" customHeight="1" x14ac:dyDescent="0.25">
      <c r="A20" s="173">
        <v>17</v>
      </c>
      <c r="B20" s="273" t="s">
        <v>577</v>
      </c>
      <c r="C20" s="355"/>
      <c r="D20" s="130">
        <v>-1</v>
      </c>
      <c r="E20" s="130">
        <v>-2</v>
      </c>
      <c r="F20" s="130">
        <v>-2</v>
      </c>
      <c r="G20" s="130">
        <v>-2</v>
      </c>
    </row>
    <row r="21" spans="1:7" ht="20.100000000000001" customHeight="1" x14ac:dyDescent="0.25">
      <c r="A21" s="173">
        <v>18</v>
      </c>
      <c r="B21" s="176" t="s">
        <v>20</v>
      </c>
      <c r="C21" s="355">
        <v>1</v>
      </c>
      <c r="D21" s="130">
        <v>1</v>
      </c>
      <c r="E21" s="130">
        <v>1</v>
      </c>
      <c r="F21" s="130">
        <v>1</v>
      </c>
      <c r="G21" s="130">
        <v>1</v>
      </c>
    </row>
    <row r="22" spans="1:7" ht="20.100000000000001" customHeight="1" x14ac:dyDescent="0.25">
      <c r="A22" s="173">
        <v>19</v>
      </c>
      <c r="B22" s="176" t="s">
        <v>566</v>
      </c>
      <c r="C22" s="355">
        <v>-1</v>
      </c>
      <c r="D22" s="130">
        <v>-1</v>
      </c>
      <c r="E22" s="130">
        <v>-2</v>
      </c>
      <c r="F22" s="130">
        <v>-2</v>
      </c>
      <c r="G22" s="130">
        <v>-2</v>
      </c>
    </row>
    <row r="23" spans="1:7" ht="20.100000000000001" customHeight="1" x14ac:dyDescent="0.25">
      <c r="A23" s="173">
        <v>20</v>
      </c>
      <c r="B23" s="356" t="s">
        <v>709</v>
      </c>
      <c r="C23" s="355"/>
      <c r="D23" s="130">
        <v>-1</v>
      </c>
      <c r="E23" s="130">
        <v>-2</v>
      </c>
      <c r="F23" s="130">
        <v>-5</v>
      </c>
      <c r="G23" s="130"/>
    </row>
  </sheetData>
  <pageMargins left="1.1200000000000001" right="0.39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66"/>
  <sheetViews>
    <sheetView topLeftCell="A34" workbookViewId="0">
      <selection activeCell="B43" sqref="B43"/>
    </sheetView>
  </sheetViews>
  <sheetFormatPr defaultRowHeight="15" x14ac:dyDescent="0.25"/>
  <cols>
    <col min="1" max="1" width="5.5703125" customWidth="1"/>
    <col min="2" max="2" width="20.42578125" customWidth="1"/>
    <col min="3" max="3" width="29.5703125" customWidth="1"/>
    <col min="4" max="4" width="23.7109375" customWidth="1"/>
    <col min="5" max="5" width="14.85546875" customWidth="1"/>
    <col min="6" max="6" width="18.140625" customWidth="1"/>
    <col min="7" max="7" width="14.28515625" customWidth="1"/>
    <col min="8" max="8" width="7.140625" style="358" customWidth="1"/>
  </cols>
  <sheetData>
    <row r="1" spans="1:13" x14ac:dyDescent="0.25">
      <c r="A1" s="38" t="s">
        <v>50</v>
      </c>
      <c r="B1" s="38" t="s">
        <v>732</v>
      </c>
      <c r="C1" s="38" t="s">
        <v>542</v>
      </c>
      <c r="D1" s="38" t="s">
        <v>733</v>
      </c>
      <c r="E1" s="38" t="s">
        <v>734</v>
      </c>
      <c r="F1" s="38" t="s">
        <v>735</v>
      </c>
      <c r="G1" s="38" t="s">
        <v>736</v>
      </c>
      <c r="H1" s="361"/>
      <c r="I1" s="38" t="s">
        <v>737</v>
      </c>
    </row>
    <row r="2" spans="1:13" x14ac:dyDescent="0.25">
      <c r="A2" s="38"/>
      <c r="B2" s="38"/>
      <c r="C2" s="38"/>
      <c r="D2" s="38"/>
      <c r="E2" s="38"/>
      <c r="F2" s="38"/>
      <c r="G2" s="38"/>
      <c r="H2" s="361"/>
      <c r="I2" s="38" t="s">
        <v>738</v>
      </c>
    </row>
    <row r="3" spans="1:13" x14ac:dyDescent="0.25">
      <c r="A3" s="38">
        <v>1</v>
      </c>
      <c r="B3" s="38" t="s">
        <v>146</v>
      </c>
      <c r="C3" s="38" t="s">
        <v>134</v>
      </c>
      <c r="D3" s="38" t="s">
        <v>741</v>
      </c>
      <c r="E3" s="38" t="s">
        <v>739</v>
      </c>
      <c r="F3" s="38" t="s">
        <v>740</v>
      </c>
      <c r="G3" s="38" t="s">
        <v>86</v>
      </c>
      <c r="H3" s="359" t="s">
        <v>65</v>
      </c>
      <c r="I3" s="38" t="s">
        <v>459</v>
      </c>
      <c r="L3" t="s">
        <v>158</v>
      </c>
      <c r="M3" t="s">
        <v>161</v>
      </c>
    </row>
    <row r="4" spans="1:13" x14ac:dyDescent="0.25">
      <c r="A4" s="38"/>
      <c r="B4" s="38" t="s">
        <v>148</v>
      </c>
      <c r="C4" s="38" t="s">
        <v>135</v>
      </c>
      <c r="D4" s="38" t="s">
        <v>741</v>
      </c>
      <c r="E4" s="38" t="s">
        <v>739</v>
      </c>
      <c r="F4" s="38" t="s">
        <v>740</v>
      </c>
      <c r="G4" s="38"/>
      <c r="H4" s="359" t="s">
        <v>66</v>
      </c>
      <c r="I4" s="38" t="s">
        <v>459</v>
      </c>
      <c r="L4" t="s">
        <v>158</v>
      </c>
      <c r="M4" t="s">
        <v>149</v>
      </c>
    </row>
    <row r="5" spans="1:13" x14ac:dyDescent="0.25">
      <c r="A5" s="38"/>
      <c r="B5" s="38" t="s">
        <v>149</v>
      </c>
      <c r="C5" s="38" t="s">
        <v>136</v>
      </c>
      <c r="D5" s="38" t="s">
        <v>741</v>
      </c>
      <c r="E5" s="38" t="s">
        <v>739</v>
      </c>
      <c r="F5" s="38" t="s">
        <v>740</v>
      </c>
      <c r="G5" s="38"/>
      <c r="H5" s="359" t="s">
        <v>65</v>
      </c>
      <c r="I5" s="38" t="s">
        <v>149</v>
      </c>
      <c r="L5" t="s">
        <v>159</v>
      </c>
      <c r="M5" t="s">
        <v>149</v>
      </c>
    </row>
    <row r="6" spans="1:13" x14ac:dyDescent="0.25">
      <c r="A6" s="38"/>
      <c r="B6" s="38" t="s">
        <v>544</v>
      </c>
      <c r="C6" s="38" t="s">
        <v>138</v>
      </c>
      <c r="D6" s="38" t="s">
        <v>741</v>
      </c>
      <c r="E6" s="38" t="s">
        <v>739</v>
      </c>
      <c r="F6" s="38" t="s">
        <v>740</v>
      </c>
      <c r="G6" s="38" t="s">
        <v>87</v>
      </c>
      <c r="H6" s="360" t="s">
        <v>742</v>
      </c>
      <c r="I6" s="38" t="s">
        <v>459</v>
      </c>
      <c r="L6" t="s">
        <v>158</v>
      </c>
      <c r="M6" t="s">
        <v>161</v>
      </c>
    </row>
    <row r="7" spans="1:13" x14ac:dyDescent="0.25">
      <c r="A7" s="38"/>
      <c r="B7" s="38" t="s">
        <v>151</v>
      </c>
      <c r="C7" s="38" t="s">
        <v>137</v>
      </c>
      <c r="D7" s="38" t="s">
        <v>741</v>
      </c>
      <c r="E7" s="38" t="s">
        <v>739</v>
      </c>
      <c r="F7" s="38" t="s">
        <v>740</v>
      </c>
      <c r="G7" s="38" t="s">
        <v>93</v>
      </c>
      <c r="H7" s="360" t="s">
        <v>742</v>
      </c>
      <c r="I7" s="38" t="s">
        <v>459</v>
      </c>
      <c r="L7" t="s">
        <v>160</v>
      </c>
      <c r="M7" t="s">
        <v>161</v>
      </c>
    </row>
    <row r="8" spans="1:13" x14ac:dyDescent="0.25">
      <c r="A8" s="38">
        <v>2</v>
      </c>
      <c r="B8" s="38" t="s">
        <v>167</v>
      </c>
      <c r="C8" s="362" t="s">
        <v>162</v>
      </c>
      <c r="D8" s="38" t="s">
        <v>741</v>
      </c>
      <c r="E8" s="38" t="s">
        <v>739</v>
      </c>
      <c r="F8" s="38" t="s">
        <v>740</v>
      </c>
      <c r="G8" s="362" t="s">
        <v>651</v>
      </c>
      <c r="H8" s="359" t="s">
        <v>65</v>
      </c>
      <c r="I8" s="38" t="s">
        <v>459</v>
      </c>
      <c r="L8" t="s">
        <v>158</v>
      </c>
      <c r="M8" t="s">
        <v>161</v>
      </c>
    </row>
    <row r="9" spans="1:13" x14ac:dyDescent="0.25">
      <c r="A9" s="38"/>
      <c r="B9" s="38" t="s">
        <v>169</v>
      </c>
      <c r="C9" s="38" t="s">
        <v>163</v>
      </c>
      <c r="D9" s="38" t="s">
        <v>741</v>
      </c>
      <c r="E9" s="38" t="s">
        <v>739</v>
      </c>
      <c r="F9" s="38" t="s">
        <v>740</v>
      </c>
      <c r="G9" s="38"/>
      <c r="H9" s="359" t="s">
        <v>66</v>
      </c>
      <c r="I9" s="38" t="s">
        <v>459</v>
      </c>
      <c r="L9" t="s">
        <v>158</v>
      </c>
      <c r="M9" t="s">
        <v>161</v>
      </c>
    </row>
    <row r="10" spans="1:13" x14ac:dyDescent="0.25">
      <c r="A10" s="38"/>
      <c r="B10" s="38" t="s">
        <v>219</v>
      </c>
      <c r="C10" s="362" t="s">
        <v>165</v>
      </c>
      <c r="D10" s="38" t="s">
        <v>741</v>
      </c>
      <c r="E10" s="38" t="s">
        <v>739</v>
      </c>
      <c r="F10" s="38" t="s">
        <v>740</v>
      </c>
      <c r="G10" s="38"/>
      <c r="H10" s="359" t="s">
        <v>66</v>
      </c>
      <c r="I10" s="38" t="s">
        <v>459</v>
      </c>
      <c r="L10" t="s">
        <v>158</v>
      </c>
      <c r="M10" t="s">
        <v>161</v>
      </c>
    </row>
    <row r="11" spans="1:13" x14ac:dyDescent="0.25">
      <c r="A11" s="38"/>
      <c r="B11" s="38" t="s">
        <v>196</v>
      </c>
      <c r="C11" s="38" t="s">
        <v>164</v>
      </c>
      <c r="D11" s="38" t="s">
        <v>741</v>
      </c>
      <c r="E11" s="38" t="s">
        <v>739</v>
      </c>
      <c r="F11" s="38" t="s">
        <v>740</v>
      </c>
      <c r="G11" s="38"/>
      <c r="H11" s="360" t="s">
        <v>742</v>
      </c>
      <c r="I11" s="38" t="s">
        <v>459</v>
      </c>
      <c r="L11" t="s">
        <v>158</v>
      </c>
      <c r="M11" t="s">
        <v>161</v>
      </c>
    </row>
    <row r="12" spans="1:13" x14ac:dyDescent="0.25">
      <c r="A12" s="38"/>
      <c r="B12" s="38" t="s">
        <v>313</v>
      </c>
      <c r="C12" s="38" t="s">
        <v>308</v>
      </c>
      <c r="D12" s="38" t="s">
        <v>741</v>
      </c>
      <c r="E12" s="38" t="s">
        <v>739</v>
      </c>
      <c r="F12" s="38" t="s">
        <v>740</v>
      </c>
      <c r="G12" s="362"/>
      <c r="H12" s="359" t="s">
        <v>65</v>
      </c>
      <c r="I12" s="38" t="s">
        <v>459</v>
      </c>
      <c r="L12" t="s">
        <v>158</v>
      </c>
    </row>
    <row r="13" spans="1:13" x14ac:dyDescent="0.25">
      <c r="A13" s="38"/>
      <c r="B13" s="38" t="s">
        <v>311</v>
      </c>
      <c r="C13" s="38" t="s">
        <v>307</v>
      </c>
      <c r="D13" s="38" t="s">
        <v>741</v>
      </c>
      <c r="E13" s="38" t="s">
        <v>739</v>
      </c>
      <c r="F13" s="38" t="s">
        <v>740</v>
      </c>
      <c r="G13" s="38"/>
      <c r="H13" s="359" t="s">
        <v>65</v>
      </c>
      <c r="I13" s="38" t="s">
        <v>459</v>
      </c>
      <c r="L13" t="s">
        <v>158</v>
      </c>
    </row>
    <row r="14" spans="1:13" x14ac:dyDescent="0.25">
      <c r="A14" s="38"/>
      <c r="B14" s="38" t="s">
        <v>190</v>
      </c>
      <c r="C14" s="38" t="s">
        <v>178</v>
      </c>
      <c r="D14" s="38" t="s">
        <v>741</v>
      </c>
      <c r="E14" s="38" t="s">
        <v>739</v>
      </c>
      <c r="F14" s="38" t="s">
        <v>740</v>
      </c>
      <c r="G14" s="362"/>
      <c r="H14" s="359" t="s">
        <v>65</v>
      </c>
      <c r="I14" s="38" t="s">
        <v>459</v>
      </c>
      <c r="L14" t="s">
        <v>158</v>
      </c>
      <c r="M14" t="s">
        <v>161</v>
      </c>
    </row>
    <row r="15" spans="1:13" x14ac:dyDescent="0.25">
      <c r="A15" s="38"/>
      <c r="B15" s="38" t="s">
        <v>192</v>
      </c>
      <c r="C15" s="38" t="s">
        <v>179</v>
      </c>
      <c r="D15" s="38" t="s">
        <v>741</v>
      </c>
      <c r="E15" s="38" t="s">
        <v>739</v>
      </c>
      <c r="F15" s="38" t="s">
        <v>740</v>
      </c>
      <c r="G15" s="38"/>
      <c r="H15" s="359" t="s">
        <v>65</v>
      </c>
      <c r="I15" s="38" t="s">
        <v>459</v>
      </c>
      <c r="L15" t="s">
        <v>158</v>
      </c>
      <c r="M15" t="s">
        <v>161</v>
      </c>
    </row>
    <row r="16" spans="1:13" x14ac:dyDescent="0.25">
      <c r="A16" s="38"/>
      <c r="B16" s="38" t="s">
        <v>194</v>
      </c>
      <c r="C16" s="362" t="s">
        <v>180</v>
      </c>
      <c r="D16" s="38" t="s">
        <v>741</v>
      </c>
      <c r="E16" s="38" t="s">
        <v>739</v>
      </c>
      <c r="F16" s="38" t="s">
        <v>740</v>
      </c>
      <c r="G16" s="38"/>
      <c r="H16" s="360" t="s">
        <v>742</v>
      </c>
      <c r="I16" s="38" t="s">
        <v>459</v>
      </c>
      <c r="L16" t="s">
        <v>158</v>
      </c>
      <c r="M16" t="s">
        <v>161</v>
      </c>
    </row>
    <row r="17" spans="1:13" x14ac:dyDescent="0.25">
      <c r="A17" s="38"/>
      <c r="B17" s="38" t="s">
        <v>171</v>
      </c>
      <c r="C17" s="38" t="s">
        <v>181</v>
      </c>
      <c r="D17" s="38" t="s">
        <v>741</v>
      </c>
      <c r="E17" s="38" t="s">
        <v>739</v>
      </c>
      <c r="F17" s="38" t="s">
        <v>740</v>
      </c>
      <c r="G17" s="38"/>
      <c r="H17" s="359" t="s">
        <v>66</v>
      </c>
      <c r="I17" s="38" t="s">
        <v>459</v>
      </c>
      <c r="L17" t="s">
        <v>158</v>
      </c>
      <c r="M17" t="s">
        <v>161</v>
      </c>
    </row>
    <row r="18" spans="1:13" x14ac:dyDescent="0.25">
      <c r="A18" s="38"/>
      <c r="B18" s="38" t="s">
        <v>198</v>
      </c>
      <c r="C18" s="362" t="s">
        <v>182</v>
      </c>
      <c r="D18" s="38" t="s">
        <v>741</v>
      </c>
      <c r="E18" s="38" t="s">
        <v>739</v>
      </c>
      <c r="F18" s="38" t="s">
        <v>740</v>
      </c>
      <c r="G18" s="38"/>
      <c r="H18" s="360" t="s">
        <v>742</v>
      </c>
      <c r="I18" s="38" t="s">
        <v>459</v>
      </c>
      <c r="L18" t="s">
        <v>158</v>
      </c>
      <c r="M18" t="s">
        <v>161</v>
      </c>
    </row>
    <row r="19" spans="1:13" x14ac:dyDescent="0.25">
      <c r="A19" s="38">
        <v>5</v>
      </c>
      <c r="B19" s="38"/>
      <c r="C19" s="362" t="s">
        <v>184</v>
      </c>
      <c r="D19" s="38" t="s">
        <v>741</v>
      </c>
      <c r="E19" s="38" t="s">
        <v>739</v>
      </c>
      <c r="F19" s="38" t="s">
        <v>740</v>
      </c>
      <c r="G19" s="38" t="s">
        <v>724</v>
      </c>
      <c r="H19" s="359" t="s">
        <v>65</v>
      </c>
      <c r="I19" s="38"/>
    </row>
    <row r="20" spans="1:13" x14ac:dyDescent="0.25">
      <c r="A20" s="38"/>
      <c r="B20" s="38" t="s">
        <v>560</v>
      </c>
      <c r="C20" s="38" t="s">
        <v>282</v>
      </c>
      <c r="D20" s="38" t="s">
        <v>741</v>
      </c>
      <c r="E20" s="38" t="s">
        <v>739</v>
      </c>
      <c r="F20" s="38" t="s">
        <v>740</v>
      </c>
      <c r="G20" s="38"/>
      <c r="H20" s="359" t="s">
        <v>65</v>
      </c>
      <c r="I20" s="38" t="s">
        <v>459</v>
      </c>
      <c r="L20" t="s">
        <v>158</v>
      </c>
      <c r="M20" t="s">
        <v>161</v>
      </c>
    </row>
    <row r="21" spans="1:13" x14ac:dyDescent="0.25">
      <c r="A21" s="38"/>
      <c r="B21" s="38" t="s">
        <v>557</v>
      </c>
      <c r="C21" s="38" t="s">
        <v>283</v>
      </c>
      <c r="D21" s="38" t="s">
        <v>741</v>
      </c>
      <c r="E21" s="38" t="s">
        <v>739</v>
      </c>
      <c r="F21" s="38" t="s">
        <v>740</v>
      </c>
      <c r="G21" s="38"/>
      <c r="H21" s="359" t="s">
        <v>66</v>
      </c>
      <c r="I21" s="38" t="s">
        <v>459</v>
      </c>
      <c r="L21" t="s">
        <v>158</v>
      </c>
      <c r="M21" t="s">
        <v>161</v>
      </c>
    </row>
    <row r="22" spans="1:13" x14ac:dyDescent="0.25">
      <c r="A22" s="38"/>
      <c r="B22" s="38"/>
      <c r="C22" s="38" t="s">
        <v>723</v>
      </c>
      <c r="D22" s="38" t="s">
        <v>741</v>
      </c>
      <c r="E22" s="38" t="s">
        <v>739</v>
      </c>
      <c r="F22" s="38" t="s">
        <v>740</v>
      </c>
      <c r="G22" s="38"/>
      <c r="H22" s="359" t="s">
        <v>66</v>
      </c>
      <c r="I22" s="38" t="s">
        <v>459</v>
      </c>
      <c r="L22" t="s">
        <v>158</v>
      </c>
      <c r="M22" t="s">
        <v>161</v>
      </c>
    </row>
    <row r="23" spans="1:13" x14ac:dyDescent="0.25">
      <c r="A23" s="38"/>
      <c r="B23" s="38" t="s">
        <v>289</v>
      </c>
      <c r="C23" s="362" t="s">
        <v>284</v>
      </c>
      <c r="D23" s="38" t="s">
        <v>741</v>
      </c>
      <c r="E23" s="38" t="s">
        <v>739</v>
      </c>
      <c r="F23" s="38" t="s">
        <v>740</v>
      </c>
      <c r="G23" s="362"/>
      <c r="H23" s="360" t="s">
        <v>742</v>
      </c>
      <c r="I23" s="38" t="s">
        <v>459</v>
      </c>
      <c r="L23" t="s">
        <v>158</v>
      </c>
      <c r="M23" t="s">
        <v>161</v>
      </c>
    </row>
    <row r="24" spans="1:13" x14ac:dyDescent="0.25">
      <c r="A24" s="38"/>
      <c r="B24" s="38" t="s">
        <v>173</v>
      </c>
      <c r="C24" s="38" t="s">
        <v>335</v>
      </c>
      <c r="D24" s="38" t="s">
        <v>741</v>
      </c>
      <c r="E24" s="38" t="s">
        <v>739</v>
      </c>
      <c r="F24" s="38" t="s">
        <v>740</v>
      </c>
      <c r="G24" s="362"/>
      <c r="H24" s="359" t="s">
        <v>66</v>
      </c>
      <c r="I24" s="38" t="s">
        <v>459</v>
      </c>
      <c r="L24" t="s">
        <v>158</v>
      </c>
      <c r="M24" t="s">
        <v>149</v>
      </c>
    </row>
    <row r="25" spans="1:13" x14ac:dyDescent="0.25">
      <c r="A25" s="38">
        <v>6</v>
      </c>
      <c r="B25" s="38"/>
      <c r="C25" s="38"/>
      <c r="D25" s="38" t="s">
        <v>741</v>
      </c>
      <c r="E25" s="38" t="s">
        <v>739</v>
      </c>
      <c r="F25" s="38" t="s">
        <v>740</v>
      </c>
      <c r="G25" s="362" t="s">
        <v>76</v>
      </c>
      <c r="H25" s="360" t="s">
        <v>742</v>
      </c>
      <c r="I25" s="38"/>
    </row>
    <row r="26" spans="1:13" x14ac:dyDescent="0.25">
      <c r="A26" s="38"/>
      <c r="B26" s="38" t="s">
        <v>337</v>
      </c>
      <c r="C26" s="38" t="s">
        <v>334</v>
      </c>
      <c r="D26" s="38" t="s">
        <v>741</v>
      </c>
      <c r="E26" s="38" t="s">
        <v>739</v>
      </c>
      <c r="F26" s="38" t="s">
        <v>740</v>
      </c>
      <c r="G26" s="38"/>
      <c r="H26" s="359" t="s">
        <v>66</v>
      </c>
      <c r="I26" s="38" t="s">
        <v>459</v>
      </c>
      <c r="L26" t="s">
        <v>220</v>
      </c>
      <c r="M26" t="s">
        <v>161</v>
      </c>
    </row>
    <row r="27" spans="1:13" x14ac:dyDescent="0.25">
      <c r="A27" s="38">
        <v>7</v>
      </c>
      <c r="B27" s="38" t="s">
        <v>211</v>
      </c>
      <c r="C27" s="362" t="s">
        <v>203</v>
      </c>
      <c r="D27" s="38" t="s">
        <v>741</v>
      </c>
      <c r="E27" s="38" t="s">
        <v>739</v>
      </c>
      <c r="F27" s="38" t="s">
        <v>740</v>
      </c>
      <c r="G27" s="362" t="s">
        <v>576</v>
      </c>
      <c r="H27" s="359" t="s">
        <v>66</v>
      </c>
      <c r="I27" s="38" t="s">
        <v>459</v>
      </c>
      <c r="L27" t="s">
        <v>220</v>
      </c>
      <c r="M27" t="s">
        <v>161</v>
      </c>
    </row>
    <row r="28" spans="1:13" x14ac:dyDescent="0.25">
      <c r="A28" s="38"/>
      <c r="B28" s="38" t="s">
        <v>213</v>
      </c>
      <c r="C28" s="38" t="s">
        <v>204</v>
      </c>
      <c r="D28" s="38" t="s">
        <v>741</v>
      </c>
      <c r="E28" s="38" t="s">
        <v>739</v>
      </c>
      <c r="F28" s="38" t="s">
        <v>740</v>
      </c>
      <c r="G28" s="38"/>
      <c r="H28" s="359" t="s">
        <v>65</v>
      </c>
      <c r="I28" s="38" t="s">
        <v>459</v>
      </c>
      <c r="L28" t="s">
        <v>158</v>
      </c>
      <c r="M28" t="s">
        <v>161</v>
      </c>
    </row>
    <row r="29" spans="1:13" x14ac:dyDescent="0.25">
      <c r="A29" s="38"/>
      <c r="B29" s="38" t="s">
        <v>215</v>
      </c>
      <c r="C29" s="38" t="s">
        <v>205</v>
      </c>
      <c r="D29" s="38" t="s">
        <v>741</v>
      </c>
      <c r="E29" s="38" t="s">
        <v>739</v>
      </c>
      <c r="F29" s="38" t="s">
        <v>740</v>
      </c>
      <c r="G29" s="38"/>
      <c r="H29" s="359" t="s">
        <v>66</v>
      </c>
      <c r="I29" s="38" t="s">
        <v>459</v>
      </c>
      <c r="L29" t="s">
        <v>158</v>
      </c>
      <c r="M29" t="s">
        <v>161</v>
      </c>
    </row>
    <row r="30" spans="1:13" x14ac:dyDescent="0.25">
      <c r="A30" s="38"/>
      <c r="B30" s="38" t="s">
        <v>558</v>
      </c>
      <c r="C30" s="38" t="s">
        <v>207</v>
      </c>
      <c r="D30" s="38" t="s">
        <v>741</v>
      </c>
      <c r="E30" s="38" t="s">
        <v>739</v>
      </c>
      <c r="F30" s="38" t="s">
        <v>740</v>
      </c>
      <c r="G30" s="38"/>
      <c r="H30" s="360" t="s">
        <v>742</v>
      </c>
      <c r="I30" s="38" t="s">
        <v>459</v>
      </c>
      <c r="L30" t="s">
        <v>158</v>
      </c>
      <c r="M30" t="s">
        <v>149</v>
      </c>
    </row>
    <row r="31" spans="1:13" x14ac:dyDescent="0.25">
      <c r="A31" s="38"/>
      <c r="B31" s="38"/>
      <c r="C31" s="38" t="s">
        <v>747</v>
      </c>
      <c r="D31" s="38"/>
      <c r="E31" s="38"/>
      <c r="F31" s="38"/>
      <c r="G31" s="38"/>
      <c r="H31" s="360"/>
      <c r="I31" s="38"/>
    </row>
    <row r="32" spans="1:13" x14ac:dyDescent="0.25">
      <c r="A32" s="38">
        <v>9</v>
      </c>
      <c r="B32" s="38" t="s">
        <v>324</v>
      </c>
      <c r="C32" s="38" t="s">
        <v>224</v>
      </c>
      <c r="D32" s="38" t="s">
        <v>741</v>
      </c>
      <c r="E32" s="38" t="s">
        <v>739</v>
      </c>
      <c r="F32" s="38" t="s">
        <v>740</v>
      </c>
      <c r="G32" s="38" t="s">
        <v>392</v>
      </c>
      <c r="H32" s="359" t="s">
        <v>65</v>
      </c>
      <c r="I32" s="38" t="s">
        <v>459</v>
      </c>
      <c r="L32" t="s">
        <v>158</v>
      </c>
      <c r="M32" t="s">
        <v>161</v>
      </c>
    </row>
    <row r="33" spans="1:13" x14ac:dyDescent="0.25">
      <c r="A33" s="38"/>
      <c r="B33" s="38" t="s">
        <v>326</v>
      </c>
      <c r="C33" s="38" t="s">
        <v>225</v>
      </c>
      <c r="D33" s="38" t="s">
        <v>741</v>
      </c>
      <c r="E33" s="38" t="s">
        <v>739</v>
      </c>
      <c r="F33" s="38" t="s">
        <v>740</v>
      </c>
      <c r="G33" s="38"/>
      <c r="H33" s="359" t="s">
        <v>66</v>
      </c>
      <c r="I33" s="38" t="s">
        <v>459</v>
      </c>
      <c r="L33" t="s">
        <v>158</v>
      </c>
      <c r="M33" t="s">
        <v>161</v>
      </c>
    </row>
    <row r="34" spans="1:13" x14ac:dyDescent="0.25">
      <c r="A34" s="38">
        <v>10</v>
      </c>
      <c r="B34" s="38" t="s">
        <v>236</v>
      </c>
      <c r="C34" s="38" t="s">
        <v>227</v>
      </c>
      <c r="D34" s="38" t="s">
        <v>741</v>
      </c>
      <c r="E34" s="38" t="s">
        <v>739</v>
      </c>
      <c r="F34" s="38" t="s">
        <v>740</v>
      </c>
      <c r="G34" s="362" t="s">
        <v>13</v>
      </c>
      <c r="H34" s="359" t="s">
        <v>65</v>
      </c>
      <c r="I34" s="38" t="s">
        <v>459</v>
      </c>
      <c r="L34" t="s">
        <v>220</v>
      </c>
      <c r="M34" t="s">
        <v>161</v>
      </c>
    </row>
    <row r="35" spans="1:13" x14ac:dyDescent="0.25">
      <c r="A35" s="38"/>
      <c r="B35" s="38" t="s">
        <v>240</v>
      </c>
      <c r="C35" s="38" t="s">
        <v>229</v>
      </c>
      <c r="D35" s="38" t="s">
        <v>741</v>
      </c>
      <c r="E35" s="38" t="s">
        <v>739</v>
      </c>
      <c r="F35" s="38" t="s">
        <v>740</v>
      </c>
      <c r="G35" s="38"/>
      <c r="H35" s="360" t="s">
        <v>742</v>
      </c>
      <c r="I35" s="38" t="s">
        <v>459</v>
      </c>
      <c r="L35" t="s">
        <v>158</v>
      </c>
      <c r="M35" t="s">
        <v>161</v>
      </c>
    </row>
    <row r="36" spans="1:13" x14ac:dyDescent="0.25">
      <c r="A36" s="38"/>
      <c r="B36" s="38" t="s">
        <v>242</v>
      </c>
      <c r="C36" s="362" t="s">
        <v>230</v>
      </c>
      <c r="D36" s="38" t="s">
        <v>741</v>
      </c>
      <c r="E36" s="38" t="s">
        <v>739</v>
      </c>
      <c r="F36" s="38" t="s">
        <v>740</v>
      </c>
      <c r="G36" s="38"/>
      <c r="H36" s="359" t="s">
        <v>66</v>
      </c>
      <c r="I36" s="38" t="s">
        <v>459</v>
      </c>
      <c r="L36" t="s">
        <v>158</v>
      </c>
      <c r="M36" t="s">
        <v>161</v>
      </c>
    </row>
    <row r="37" spans="1:13" x14ac:dyDescent="0.25">
      <c r="A37" s="38"/>
      <c r="B37" s="38" t="s">
        <v>244</v>
      </c>
      <c r="C37" s="38" t="s">
        <v>231</v>
      </c>
      <c r="D37" s="38" t="s">
        <v>741</v>
      </c>
      <c r="E37" s="38" t="s">
        <v>739</v>
      </c>
      <c r="F37" s="38" t="s">
        <v>740</v>
      </c>
      <c r="G37" s="38"/>
      <c r="H37" s="359" t="s">
        <v>65</v>
      </c>
      <c r="I37" s="38" t="s">
        <v>459</v>
      </c>
      <c r="L37" t="s">
        <v>158</v>
      </c>
      <c r="M37" t="s">
        <v>161</v>
      </c>
    </row>
    <row r="38" spans="1:13" x14ac:dyDescent="0.25">
      <c r="A38" s="38"/>
      <c r="B38" s="38" t="s">
        <v>246</v>
      </c>
      <c r="C38" s="362" t="s">
        <v>232</v>
      </c>
      <c r="D38" s="38" t="s">
        <v>741</v>
      </c>
      <c r="E38" s="38" t="s">
        <v>739</v>
      </c>
      <c r="F38" s="38" t="s">
        <v>740</v>
      </c>
      <c r="G38" s="38"/>
      <c r="H38" s="360" t="s">
        <v>742</v>
      </c>
      <c r="I38" s="38" t="s">
        <v>459</v>
      </c>
      <c r="L38" t="s">
        <v>158</v>
      </c>
      <c r="M38" t="s">
        <v>161</v>
      </c>
    </row>
    <row r="39" spans="1:13" x14ac:dyDescent="0.25">
      <c r="A39" s="38"/>
      <c r="B39" s="38" t="s">
        <v>545</v>
      </c>
      <c r="C39" s="362" t="s">
        <v>233</v>
      </c>
      <c r="D39" s="38" t="s">
        <v>741</v>
      </c>
      <c r="E39" s="38" t="s">
        <v>739</v>
      </c>
      <c r="F39" s="38" t="s">
        <v>740</v>
      </c>
      <c r="G39" s="38"/>
      <c r="H39" s="360" t="s">
        <v>742</v>
      </c>
      <c r="I39" s="38" t="s">
        <v>459</v>
      </c>
      <c r="L39" t="s">
        <v>158</v>
      </c>
      <c r="M39" t="s">
        <v>161</v>
      </c>
    </row>
    <row r="40" spans="1:13" x14ac:dyDescent="0.25">
      <c r="A40" s="38"/>
      <c r="B40" s="38" t="s">
        <v>354</v>
      </c>
      <c r="C40" s="362" t="s">
        <v>234</v>
      </c>
      <c r="D40" s="38" t="s">
        <v>741</v>
      </c>
      <c r="E40" s="38" t="s">
        <v>739</v>
      </c>
      <c r="F40" s="38" t="s">
        <v>740</v>
      </c>
      <c r="G40" s="38"/>
      <c r="H40" s="359" t="s">
        <v>65</v>
      </c>
      <c r="I40" s="38" t="s">
        <v>459</v>
      </c>
      <c r="L40" t="s">
        <v>158</v>
      </c>
      <c r="M40" t="s">
        <v>161</v>
      </c>
    </row>
    <row r="41" spans="1:13" x14ac:dyDescent="0.25">
      <c r="A41" s="38">
        <v>11</v>
      </c>
      <c r="B41" s="38" t="s">
        <v>257</v>
      </c>
      <c r="C41" s="38" t="s">
        <v>253</v>
      </c>
      <c r="D41" s="38" t="s">
        <v>741</v>
      </c>
      <c r="E41" s="38" t="s">
        <v>739</v>
      </c>
      <c r="F41" s="38" t="s">
        <v>740</v>
      </c>
      <c r="G41" s="362" t="s">
        <v>69</v>
      </c>
      <c r="H41" s="360" t="s">
        <v>742</v>
      </c>
      <c r="I41" s="38" t="s">
        <v>459</v>
      </c>
      <c r="L41" t="s">
        <v>220</v>
      </c>
      <c r="M41" t="s">
        <v>161</v>
      </c>
    </row>
    <row r="42" spans="1:13" x14ac:dyDescent="0.25">
      <c r="A42" s="38"/>
      <c r="B42" s="38" t="s">
        <v>259</v>
      </c>
      <c r="C42" s="38" t="s">
        <v>254</v>
      </c>
      <c r="D42" s="38" t="s">
        <v>741</v>
      </c>
      <c r="E42" s="38" t="s">
        <v>739</v>
      </c>
      <c r="F42" s="38" t="s">
        <v>740</v>
      </c>
      <c r="G42" s="38"/>
      <c r="H42" s="359" t="s">
        <v>65</v>
      </c>
      <c r="I42" s="38" t="s">
        <v>459</v>
      </c>
      <c r="L42" t="s">
        <v>220</v>
      </c>
      <c r="M42" t="s">
        <v>161</v>
      </c>
    </row>
    <row r="43" spans="1:13" x14ac:dyDescent="0.25">
      <c r="A43" s="38">
        <v>12</v>
      </c>
      <c r="B43" s="38" t="s">
        <v>267</v>
      </c>
      <c r="C43" s="38" t="s">
        <v>263</v>
      </c>
      <c r="D43" s="38" t="s">
        <v>741</v>
      </c>
      <c r="E43" s="38" t="s">
        <v>739</v>
      </c>
      <c r="F43" s="38" t="s">
        <v>740</v>
      </c>
      <c r="G43" s="362" t="s">
        <v>70</v>
      </c>
      <c r="H43" s="359" t="s">
        <v>66</v>
      </c>
      <c r="I43" s="38" t="s">
        <v>459</v>
      </c>
      <c r="L43" t="s">
        <v>220</v>
      </c>
      <c r="M43" t="s">
        <v>161</v>
      </c>
    </row>
    <row r="44" spans="1:13" x14ac:dyDescent="0.25">
      <c r="A44" s="38"/>
      <c r="B44" s="38" t="s">
        <v>271</v>
      </c>
      <c r="C44" s="38" t="s">
        <v>265</v>
      </c>
      <c r="D44" s="38" t="s">
        <v>741</v>
      </c>
      <c r="E44" s="38" t="s">
        <v>739</v>
      </c>
      <c r="F44" s="38" t="s">
        <v>740</v>
      </c>
      <c r="G44" s="38"/>
      <c r="H44" s="359" t="s">
        <v>66</v>
      </c>
      <c r="I44" s="38" t="s">
        <v>459</v>
      </c>
      <c r="L44" t="s">
        <v>158</v>
      </c>
      <c r="M44" t="s">
        <v>161</v>
      </c>
    </row>
    <row r="45" spans="1:13" x14ac:dyDescent="0.25">
      <c r="A45" s="38"/>
      <c r="B45" s="38"/>
      <c r="C45" s="38" t="s">
        <v>721</v>
      </c>
      <c r="D45" s="38" t="s">
        <v>741</v>
      </c>
      <c r="E45" s="38" t="s">
        <v>739</v>
      </c>
      <c r="F45" s="38" t="s">
        <v>740</v>
      </c>
      <c r="G45" s="38"/>
      <c r="H45" s="359" t="s">
        <v>65</v>
      </c>
      <c r="I45" s="38"/>
      <c r="L45" t="s">
        <v>158</v>
      </c>
      <c r="M45" t="s">
        <v>161</v>
      </c>
    </row>
    <row r="46" spans="1:13" x14ac:dyDescent="0.25">
      <c r="A46" s="38"/>
      <c r="B46" s="38"/>
      <c r="C46" s="38" t="s">
        <v>728</v>
      </c>
      <c r="D46" s="38" t="s">
        <v>741</v>
      </c>
      <c r="E46" s="38" t="s">
        <v>739</v>
      </c>
      <c r="F46" s="38" t="s">
        <v>740</v>
      </c>
      <c r="G46" s="38"/>
      <c r="H46" s="359" t="s">
        <v>66</v>
      </c>
      <c r="I46" s="38"/>
      <c r="L46" t="s">
        <v>158</v>
      </c>
      <c r="M46" t="s">
        <v>161</v>
      </c>
    </row>
    <row r="47" spans="1:13" x14ac:dyDescent="0.25">
      <c r="A47" s="38"/>
      <c r="B47" s="38" t="s">
        <v>279</v>
      </c>
      <c r="C47" s="38" t="s">
        <v>274</v>
      </c>
      <c r="D47" s="38" t="s">
        <v>741</v>
      </c>
      <c r="E47" s="38" t="s">
        <v>739</v>
      </c>
      <c r="F47" s="38" t="s">
        <v>740</v>
      </c>
      <c r="G47" s="362" t="s">
        <v>71</v>
      </c>
      <c r="H47" s="360" t="s">
        <v>742</v>
      </c>
      <c r="I47" s="38" t="s">
        <v>459</v>
      </c>
      <c r="L47" t="s">
        <v>158</v>
      </c>
      <c r="M47" t="s">
        <v>161</v>
      </c>
    </row>
    <row r="48" spans="1:13" x14ac:dyDescent="0.25">
      <c r="A48" s="38"/>
      <c r="B48" s="38" t="s">
        <v>281</v>
      </c>
      <c r="C48" s="38" t="s">
        <v>275</v>
      </c>
      <c r="D48" s="38" t="s">
        <v>741</v>
      </c>
      <c r="E48" s="38" t="s">
        <v>739</v>
      </c>
      <c r="F48" s="38" t="s">
        <v>740</v>
      </c>
      <c r="G48" s="38"/>
      <c r="H48" s="359" t="s">
        <v>65</v>
      </c>
      <c r="I48" s="38" t="s">
        <v>459</v>
      </c>
      <c r="L48" t="s">
        <v>158</v>
      </c>
      <c r="M48" t="s">
        <v>161</v>
      </c>
    </row>
    <row r="49" spans="1:13" x14ac:dyDescent="0.25">
      <c r="A49" s="38">
        <v>13</v>
      </c>
      <c r="B49" s="38" t="s">
        <v>292</v>
      </c>
      <c r="C49" s="362" t="s">
        <v>290</v>
      </c>
      <c r="D49" s="38" t="s">
        <v>741</v>
      </c>
      <c r="E49" s="38" t="s">
        <v>739</v>
      </c>
      <c r="F49" s="38" t="s">
        <v>740</v>
      </c>
      <c r="G49" s="362" t="s">
        <v>16</v>
      </c>
      <c r="H49" s="360" t="s">
        <v>742</v>
      </c>
      <c r="I49" s="38" t="s">
        <v>149</v>
      </c>
      <c r="L49" t="s">
        <v>158</v>
      </c>
      <c r="M49" t="s">
        <v>149</v>
      </c>
    </row>
    <row r="50" spans="1:13" x14ac:dyDescent="0.25">
      <c r="A50" s="38"/>
      <c r="B50" s="38" t="s">
        <v>149</v>
      </c>
      <c r="C50" s="38" t="s">
        <v>291</v>
      </c>
      <c r="D50" s="38" t="s">
        <v>741</v>
      </c>
      <c r="E50" s="38" t="s">
        <v>739</v>
      </c>
      <c r="F50" s="38" t="s">
        <v>740</v>
      </c>
      <c r="G50" s="38"/>
      <c r="H50" s="359" t="s">
        <v>66</v>
      </c>
      <c r="I50" s="38" t="s">
        <v>149</v>
      </c>
      <c r="L50" t="s">
        <v>158</v>
      </c>
      <c r="M50" t="s">
        <v>149</v>
      </c>
    </row>
    <row r="51" spans="1:13" x14ac:dyDescent="0.25">
      <c r="A51" s="38">
        <v>14</v>
      </c>
      <c r="B51" s="38" t="s">
        <v>298</v>
      </c>
      <c r="C51" s="38" t="s">
        <v>293</v>
      </c>
      <c r="D51" s="38" t="s">
        <v>741</v>
      </c>
      <c r="E51" s="38" t="s">
        <v>739</v>
      </c>
      <c r="F51" s="38" t="s">
        <v>740</v>
      </c>
      <c r="G51" s="362" t="s">
        <v>90</v>
      </c>
      <c r="H51" s="360" t="s">
        <v>742</v>
      </c>
      <c r="I51" s="38" t="s">
        <v>459</v>
      </c>
      <c r="L51" t="s">
        <v>158</v>
      </c>
      <c r="M51" t="s">
        <v>161</v>
      </c>
    </row>
    <row r="52" spans="1:13" x14ac:dyDescent="0.25">
      <c r="A52" s="38"/>
      <c r="B52" s="38" t="s">
        <v>302</v>
      </c>
      <c r="C52" s="38" t="s">
        <v>295</v>
      </c>
      <c r="D52" s="38" t="s">
        <v>741</v>
      </c>
      <c r="E52" s="38" t="s">
        <v>739</v>
      </c>
      <c r="F52" s="38" t="s">
        <v>740</v>
      </c>
      <c r="G52" s="38"/>
      <c r="H52" s="360" t="s">
        <v>742</v>
      </c>
      <c r="I52" s="38" t="s">
        <v>459</v>
      </c>
      <c r="L52" t="s">
        <v>158</v>
      </c>
      <c r="M52" t="s">
        <v>161</v>
      </c>
    </row>
    <row r="53" spans="1:13" x14ac:dyDescent="0.25">
      <c r="A53" s="38">
        <v>16</v>
      </c>
      <c r="B53" s="38" t="s">
        <v>319</v>
      </c>
      <c r="C53" s="38" t="s">
        <v>315</v>
      </c>
      <c r="D53" s="38" t="s">
        <v>741</v>
      </c>
      <c r="E53" s="38" t="s">
        <v>739</v>
      </c>
      <c r="F53" s="38" t="s">
        <v>740</v>
      </c>
      <c r="G53" s="362" t="s">
        <v>74</v>
      </c>
      <c r="H53" s="359" t="s">
        <v>65</v>
      </c>
      <c r="I53" s="38" t="s">
        <v>459</v>
      </c>
      <c r="L53" t="s">
        <v>158</v>
      </c>
      <c r="M53" t="s">
        <v>161</v>
      </c>
    </row>
    <row r="54" spans="1:13" x14ac:dyDescent="0.25">
      <c r="A54" s="38"/>
      <c r="B54" s="38" t="s">
        <v>321</v>
      </c>
      <c r="C54" s="38" t="s">
        <v>316</v>
      </c>
      <c r="D54" s="38" t="s">
        <v>741</v>
      </c>
      <c r="E54" s="38" t="s">
        <v>739</v>
      </c>
      <c r="F54" s="38" t="s">
        <v>740</v>
      </c>
      <c r="G54" s="38"/>
      <c r="H54" s="359" t="s">
        <v>66</v>
      </c>
      <c r="I54" s="38" t="s">
        <v>459</v>
      </c>
      <c r="L54" t="s">
        <v>158</v>
      </c>
      <c r="M54" t="s">
        <v>161</v>
      </c>
    </row>
    <row r="55" spans="1:13" x14ac:dyDescent="0.25">
      <c r="A55" s="38"/>
      <c r="B55" s="38" t="s">
        <v>153</v>
      </c>
      <c r="C55" s="38" t="s">
        <v>317</v>
      </c>
      <c r="D55" s="38" t="s">
        <v>741</v>
      </c>
      <c r="E55" s="38" t="s">
        <v>739</v>
      </c>
      <c r="F55" s="38" t="s">
        <v>740</v>
      </c>
      <c r="G55" s="38"/>
      <c r="H55" s="359" t="s">
        <v>65</v>
      </c>
      <c r="I55" s="38" t="s">
        <v>459</v>
      </c>
      <c r="L55" t="s">
        <v>158</v>
      </c>
      <c r="M55" t="s">
        <v>161</v>
      </c>
    </row>
    <row r="56" spans="1:13" x14ac:dyDescent="0.25">
      <c r="A56" s="38">
        <v>17</v>
      </c>
      <c r="B56" s="38" t="s">
        <v>348</v>
      </c>
      <c r="C56" s="38" t="s">
        <v>341</v>
      </c>
      <c r="D56" s="38" t="s">
        <v>741</v>
      </c>
      <c r="E56" s="38" t="s">
        <v>739</v>
      </c>
      <c r="F56" s="38" t="s">
        <v>740</v>
      </c>
      <c r="G56" s="362" t="s">
        <v>577</v>
      </c>
      <c r="H56" s="359" t="s">
        <v>65</v>
      </c>
      <c r="I56" s="38" t="s">
        <v>459</v>
      </c>
      <c r="L56" t="s">
        <v>158</v>
      </c>
      <c r="M56" t="s">
        <v>161</v>
      </c>
    </row>
    <row r="57" spans="1:13" x14ac:dyDescent="0.25">
      <c r="A57" s="38"/>
      <c r="B57" s="38" t="s">
        <v>350</v>
      </c>
      <c r="C57" s="38" t="s">
        <v>342</v>
      </c>
      <c r="D57" s="38" t="s">
        <v>741</v>
      </c>
      <c r="E57" s="38" t="s">
        <v>739</v>
      </c>
      <c r="F57" s="38" t="s">
        <v>740</v>
      </c>
      <c r="G57" s="38"/>
      <c r="H57" s="360" t="s">
        <v>742</v>
      </c>
      <c r="I57" s="38" t="s">
        <v>459</v>
      </c>
      <c r="L57" t="s">
        <v>158</v>
      </c>
      <c r="M57" t="s">
        <v>161</v>
      </c>
    </row>
    <row r="58" spans="1:13" x14ac:dyDescent="0.25">
      <c r="A58" s="38"/>
      <c r="B58" s="38" t="s">
        <v>352</v>
      </c>
      <c r="C58" s="38" t="s">
        <v>343</v>
      </c>
      <c r="D58" s="38" t="s">
        <v>741</v>
      </c>
      <c r="E58" s="38" t="s">
        <v>739</v>
      </c>
      <c r="F58" s="38" t="s">
        <v>740</v>
      </c>
      <c r="G58" s="38"/>
      <c r="H58" s="359" t="s">
        <v>66</v>
      </c>
      <c r="I58" s="38" t="s">
        <v>459</v>
      </c>
      <c r="L58" t="s">
        <v>158</v>
      </c>
      <c r="M58" t="s">
        <v>161</v>
      </c>
    </row>
    <row r="59" spans="1:13" x14ac:dyDescent="0.25">
      <c r="A59" s="38"/>
      <c r="B59" s="38" t="s">
        <v>546</v>
      </c>
      <c r="C59" s="38" t="s">
        <v>344</v>
      </c>
      <c r="D59" s="38" t="s">
        <v>741</v>
      </c>
      <c r="E59" s="38" t="s">
        <v>739</v>
      </c>
      <c r="F59" s="38" t="s">
        <v>740</v>
      </c>
      <c r="G59" s="38"/>
      <c r="H59" s="360" t="s">
        <v>742</v>
      </c>
      <c r="I59" s="38" t="s">
        <v>459</v>
      </c>
      <c r="L59" t="s">
        <v>158</v>
      </c>
      <c r="M59" t="s">
        <v>161</v>
      </c>
    </row>
    <row r="60" spans="1:13" x14ac:dyDescent="0.25">
      <c r="A60" s="38">
        <v>18</v>
      </c>
      <c r="B60" s="38" t="s">
        <v>331</v>
      </c>
      <c r="C60" s="38" t="s">
        <v>328</v>
      </c>
      <c r="D60" s="38" t="s">
        <v>741</v>
      </c>
      <c r="E60" s="38" t="s">
        <v>739</v>
      </c>
      <c r="F60" s="38" t="s">
        <v>740</v>
      </c>
      <c r="G60" s="38" t="s">
        <v>20</v>
      </c>
      <c r="H60" s="359" t="s">
        <v>66</v>
      </c>
      <c r="I60" s="38" t="s">
        <v>459</v>
      </c>
      <c r="L60" t="s">
        <v>158</v>
      </c>
      <c r="M60" t="s">
        <v>161</v>
      </c>
    </row>
    <row r="61" spans="1:13" x14ac:dyDescent="0.25">
      <c r="A61" s="38"/>
      <c r="B61" s="38" t="s">
        <v>333</v>
      </c>
      <c r="C61" s="38" t="s">
        <v>329</v>
      </c>
      <c r="D61" s="38" t="s">
        <v>741</v>
      </c>
      <c r="E61" s="38" t="s">
        <v>739</v>
      </c>
      <c r="F61" s="38" t="s">
        <v>740</v>
      </c>
      <c r="G61" s="38"/>
      <c r="H61" s="360" t="s">
        <v>742</v>
      </c>
      <c r="I61" s="38" t="s">
        <v>459</v>
      </c>
      <c r="L61" t="s">
        <v>158</v>
      </c>
      <c r="M61" t="s">
        <v>149</v>
      </c>
    </row>
    <row r="62" spans="1:13" x14ac:dyDescent="0.25">
      <c r="A62" s="38"/>
      <c r="B62" s="131" t="s">
        <v>365</v>
      </c>
      <c r="C62" s="122" t="s">
        <v>357</v>
      </c>
      <c r="D62" s="38" t="s">
        <v>741</v>
      </c>
      <c r="E62" s="38" t="s">
        <v>739</v>
      </c>
      <c r="F62" s="38" t="s">
        <v>740</v>
      </c>
      <c r="G62" s="362" t="s">
        <v>485</v>
      </c>
      <c r="H62" s="361"/>
      <c r="I62" s="38" t="s">
        <v>459</v>
      </c>
    </row>
    <row r="63" spans="1:13" x14ac:dyDescent="0.25">
      <c r="A63" s="38"/>
      <c r="B63" s="131" t="s">
        <v>367</v>
      </c>
      <c r="C63" s="122" t="s">
        <v>358</v>
      </c>
      <c r="D63" s="38" t="s">
        <v>741</v>
      </c>
      <c r="E63" s="38" t="s">
        <v>739</v>
      </c>
      <c r="F63" s="38" t="s">
        <v>740</v>
      </c>
      <c r="G63" s="38" t="s">
        <v>485</v>
      </c>
      <c r="H63" s="361" t="s">
        <v>66</v>
      </c>
      <c r="I63" s="38" t="s">
        <v>459</v>
      </c>
    </row>
    <row r="64" spans="1:13" x14ac:dyDescent="0.25">
      <c r="A64" s="38"/>
      <c r="B64" s="131" t="s">
        <v>369</v>
      </c>
      <c r="C64" s="147" t="s">
        <v>359</v>
      </c>
      <c r="D64" s="38" t="s">
        <v>741</v>
      </c>
      <c r="E64" s="38" t="s">
        <v>739</v>
      </c>
      <c r="F64" s="38" t="s">
        <v>740</v>
      </c>
      <c r="G64" s="38" t="s">
        <v>485</v>
      </c>
      <c r="H64" s="361" t="s">
        <v>66</v>
      </c>
      <c r="I64" s="38" t="s">
        <v>459</v>
      </c>
    </row>
    <row r="65" spans="1:9" x14ac:dyDescent="0.25">
      <c r="A65" s="38"/>
      <c r="B65" s="131" t="s">
        <v>371</v>
      </c>
      <c r="C65" s="122" t="s">
        <v>360</v>
      </c>
      <c r="D65" s="38" t="s">
        <v>741</v>
      </c>
      <c r="E65" s="38" t="s">
        <v>739</v>
      </c>
      <c r="F65" s="38" t="s">
        <v>740</v>
      </c>
      <c r="G65" s="38" t="s">
        <v>485</v>
      </c>
      <c r="H65" s="359" t="s">
        <v>65</v>
      </c>
      <c r="I65" s="38" t="s">
        <v>459</v>
      </c>
    </row>
    <row r="66" spans="1:9" x14ac:dyDescent="0.25">
      <c r="A66" s="38"/>
      <c r="B66" s="131" t="s">
        <v>373</v>
      </c>
      <c r="C66" s="147" t="s">
        <v>361</v>
      </c>
      <c r="D66" s="38" t="s">
        <v>741</v>
      </c>
      <c r="E66" s="38" t="s">
        <v>739</v>
      </c>
      <c r="F66" s="38" t="s">
        <v>740</v>
      </c>
      <c r="G66" s="38" t="s">
        <v>485</v>
      </c>
      <c r="H66" s="359" t="s">
        <v>65</v>
      </c>
      <c r="I66" s="38" t="s">
        <v>459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52"/>
  <sheetViews>
    <sheetView view="pageBreakPreview" topLeftCell="E17" zoomScale="60" workbookViewId="0">
      <selection activeCell="G17" sqref="G17"/>
    </sheetView>
  </sheetViews>
  <sheetFormatPr defaultRowHeight="15" x14ac:dyDescent="0.25"/>
  <cols>
    <col min="1" max="1" width="8.140625" customWidth="1"/>
    <col min="2" max="2" width="22.85546875" customWidth="1"/>
    <col min="3" max="3" width="25.5703125" customWidth="1"/>
    <col min="4" max="4" width="29.140625" customWidth="1"/>
    <col min="5" max="5" width="16.42578125" customWidth="1"/>
    <col min="6" max="6" width="22.28515625" customWidth="1"/>
    <col min="7" max="7" width="16.140625" style="188" customWidth="1"/>
    <col min="8" max="8" width="12.140625" style="188" customWidth="1"/>
    <col min="9" max="9" width="19.5703125" style="16" customWidth="1"/>
  </cols>
  <sheetData>
    <row r="1" spans="1:12" s="369" customFormat="1" ht="15.75" x14ac:dyDescent="0.25">
      <c r="A1" s="699" t="s">
        <v>744</v>
      </c>
      <c r="B1" s="699"/>
      <c r="C1" s="699"/>
      <c r="D1" s="699"/>
      <c r="E1" s="699"/>
      <c r="F1" s="699"/>
      <c r="G1" s="699"/>
      <c r="H1" s="699"/>
      <c r="I1" s="699"/>
    </row>
    <row r="2" spans="1:12" s="369" customFormat="1" ht="15.75" x14ac:dyDescent="0.25">
      <c r="A2" s="798" t="s">
        <v>745</v>
      </c>
      <c r="B2" s="798"/>
      <c r="C2" s="798"/>
      <c r="D2" s="798"/>
      <c r="E2" s="798"/>
      <c r="F2" s="798"/>
      <c r="G2" s="798"/>
      <c r="H2" s="798"/>
      <c r="I2" s="798"/>
    </row>
    <row r="3" spans="1:12" s="369" customFormat="1" ht="15.75" x14ac:dyDescent="0.25">
      <c r="A3" s="798"/>
      <c r="B3" s="798"/>
      <c r="C3" s="798"/>
      <c r="D3" s="798"/>
      <c r="E3" s="798"/>
      <c r="F3" s="798"/>
      <c r="G3" s="798"/>
      <c r="H3" s="798"/>
      <c r="I3" s="798"/>
    </row>
    <row r="5" spans="1:12" ht="15.75" x14ac:dyDescent="0.25">
      <c r="A5" s="796" t="s">
        <v>50</v>
      </c>
      <c r="B5" s="796" t="s">
        <v>732</v>
      </c>
      <c r="C5" s="796" t="s">
        <v>542</v>
      </c>
      <c r="D5" s="796" t="s">
        <v>733</v>
      </c>
      <c r="E5" s="796" t="s">
        <v>734</v>
      </c>
      <c r="F5" s="796" t="s">
        <v>735</v>
      </c>
      <c r="G5" s="792" t="s">
        <v>736</v>
      </c>
      <c r="H5" s="793"/>
      <c r="I5" s="283" t="s">
        <v>737</v>
      </c>
      <c r="J5" s="280"/>
      <c r="K5" s="280"/>
      <c r="L5" s="280"/>
    </row>
    <row r="6" spans="1:12" s="52" customFormat="1" ht="47.25" x14ac:dyDescent="0.25">
      <c r="A6" s="797"/>
      <c r="B6" s="797"/>
      <c r="C6" s="797"/>
      <c r="D6" s="797"/>
      <c r="E6" s="797"/>
      <c r="F6" s="797"/>
      <c r="G6" s="794"/>
      <c r="H6" s="795"/>
      <c r="I6" s="363" t="s">
        <v>738</v>
      </c>
      <c r="J6" s="310"/>
      <c r="K6" s="310"/>
      <c r="L6" s="310"/>
    </row>
    <row r="7" spans="1:12" ht="15.75" x14ac:dyDescent="0.25">
      <c r="A7" s="283">
        <v>1</v>
      </c>
      <c r="B7" s="282" t="s">
        <v>190</v>
      </c>
      <c r="C7" s="282" t="s">
        <v>178</v>
      </c>
      <c r="D7" s="282" t="s">
        <v>741</v>
      </c>
      <c r="E7" s="282" t="s">
        <v>739</v>
      </c>
      <c r="F7" s="282" t="s">
        <v>740</v>
      </c>
      <c r="G7" s="364" t="s">
        <v>489</v>
      </c>
      <c r="H7" s="309" t="s">
        <v>65</v>
      </c>
      <c r="I7" s="283" t="s">
        <v>459</v>
      </c>
      <c r="J7" s="280"/>
      <c r="K7" s="280"/>
      <c r="L7" s="280"/>
    </row>
    <row r="8" spans="1:12" ht="15.75" x14ac:dyDescent="0.25">
      <c r="A8" s="283">
        <v>2</v>
      </c>
      <c r="B8" s="282" t="s">
        <v>192</v>
      </c>
      <c r="C8" s="282" t="s">
        <v>179</v>
      </c>
      <c r="D8" s="282" t="s">
        <v>741</v>
      </c>
      <c r="E8" s="282" t="s">
        <v>739</v>
      </c>
      <c r="F8" s="282" t="s">
        <v>740</v>
      </c>
      <c r="G8" s="364" t="s">
        <v>489</v>
      </c>
      <c r="H8" s="309" t="s">
        <v>65</v>
      </c>
      <c r="I8" s="283" t="s">
        <v>459</v>
      </c>
      <c r="J8" s="280"/>
      <c r="K8" s="280"/>
      <c r="L8" s="280"/>
    </row>
    <row r="9" spans="1:12" ht="15.75" x14ac:dyDescent="0.25">
      <c r="A9" s="283">
        <v>3</v>
      </c>
      <c r="B9" s="282" t="s">
        <v>171</v>
      </c>
      <c r="C9" s="282" t="s">
        <v>181</v>
      </c>
      <c r="D9" s="282" t="s">
        <v>741</v>
      </c>
      <c r="E9" s="282" t="s">
        <v>739</v>
      </c>
      <c r="F9" s="282" t="s">
        <v>740</v>
      </c>
      <c r="G9" s="364" t="s">
        <v>489</v>
      </c>
      <c r="H9" s="309" t="s">
        <v>66</v>
      </c>
      <c r="I9" s="283" t="s">
        <v>459</v>
      </c>
      <c r="J9" s="280"/>
      <c r="K9" s="280"/>
      <c r="L9" s="280"/>
    </row>
    <row r="10" spans="1:12" ht="15.75" x14ac:dyDescent="0.25">
      <c r="A10" s="283">
        <v>4</v>
      </c>
      <c r="B10" s="282" t="s">
        <v>213</v>
      </c>
      <c r="C10" s="282" t="s">
        <v>204</v>
      </c>
      <c r="D10" s="282" t="s">
        <v>741</v>
      </c>
      <c r="E10" s="282" t="s">
        <v>739</v>
      </c>
      <c r="F10" s="282" t="s">
        <v>740</v>
      </c>
      <c r="G10" s="364" t="s">
        <v>490</v>
      </c>
      <c r="H10" s="309" t="s">
        <v>65</v>
      </c>
      <c r="I10" s="283" t="s">
        <v>459</v>
      </c>
      <c r="J10" s="280"/>
      <c r="K10" s="280"/>
      <c r="L10" s="280"/>
    </row>
    <row r="11" spans="1:12" ht="15.75" x14ac:dyDescent="0.25">
      <c r="A11" s="283">
        <v>5</v>
      </c>
      <c r="B11" s="282" t="s">
        <v>215</v>
      </c>
      <c r="C11" s="282" t="s">
        <v>205</v>
      </c>
      <c r="D11" s="282" t="s">
        <v>741</v>
      </c>
      <c r="E11" s="282" t="s">
        <v>739</v>
      </c>
      <c r="F11" s="282" t="s">
        <v>740</v>
      </c>
      <c r="G11" s="364" t="s">
        <v>490</v>
      </c>
      <c r="H11" s="309" t="s">
        <v>66</v>
      </c>
      <c r="I11" s="283" t="s">
        <v>459</v>
      </c>
      <c r="J11" s="280"/>
      <c r="K11" s="280"/>
      <c r="L11" s="280"/>
    </row>
    <row r="12" spans="1:12" ht="15.75" x14ac:dyDescent="0.25">
      <c r="A12" s="283">
        <v>6</v>
      </c>
      <c r="B12" s="282" t="s">
        <v>558</v>
      </c>
      <c r="C12" s="282" t="s">
        <v>207</v>
      </c>
      <c r="D12" s="282" t="s">
        <v>741</v>
      </c>
      <c r="E12" s="282" t="s">
        <v>739</v>
      </c>
      <c r="F12" s="282" t="s">
        <v>740</v>
      </c>
      <c r="G12" s="364" t="s">
        <v>490</v>
      </c>
      <c r="H12" s="365" t="s">
        <v>742</v>
      </c>
      <c r="I12" s="283" t="s">
        <v>459</v>
      </c>
      <c r="J12" s="280"/>
      <c r="K12" s="280"/>
      <c r="L12" s="280"/>
    </row>
    <row r="13" spans="1:12" ht="15.75" x14ac:dyDescent="0.25">
      <c r="A13" s="283">
        <v>7</v>
      </c>
      <c r="B13" s="282" t="s">
        <v>236</v>
      </c>
      <c r="C13" s="282" t="s">
        <v>227</v>
      </c>
      <c r="D13" s="282" t="s">
        <v>741</v>
      </c>
      <c r="E13" s="282" t="s">
        <v>739</v>
      </c>
      <c r="F13" s="282" t="s">
        <v>740</v>
      </c>
      <c r="G13" s="364" t="s">
        <v>13</v>
      </c>
      <c r="H13" s="309" t="s">
        <v>65</v>
      </c>
      <c r="I13" s="283" t="s">
        <v>459</v>
      </c>
      <c r="J13" s="280"/>
      <c r="K13" s="280"/>
      <c r="L13" s="280"/>
    </row>
    <row r="14" spans="1:12" ht="15.75" x14ac:dyDescent="0.25">
      <c r="A14" s="283">
        <v>8</v>
      </c>
      <c r="B14" s="282" t="s">
        <v>240</v>
      </c>
      <c r="C14" s="282" t="s">
        <v>229</v>
      </c>
      <c r="D14" s="282" t="s">
        <v>741</v>
      </c>
      <c r="E14" s="282" t="s">
        <v>739</v>
      </c>
      <c r="F14" s="282" t="s">
        <v>740</v>
      </c>
      <c r="G14" s="364" t="s">
        <v>13</v>
      </c>
      <c r="H14" s="365" t="s">
        <v>742</v>
      </c>
      <c r="I14" s="283" t="s">
        <v>459</v>
      </c>
      <c r="J14" s="280"/>
      <c r="K14" s="280"/>
      <c r="L14" s="280"/>
    </row>
    <row r="15" spans="1:12" ht="15.75" x14ac:dyDescent="0.25">
      <c r="A15" s="283">
        <v>9</v>
      </c>
      <c r="B15" s="282" t="s">
        <v>244</v>
      </c>
      <c r="C15" s="282" t="s">
        <v>231</v>
      </c>
      <c r="D15" s="282" t="s">
        <v>741</v>
      </c>
      <c r="E15" s="282" t="s">
        <v>739</v>
      </c>
      <c r="F15" s="282" t="s">
        <v>740</v>
      </c>
      <c r="G15" s="364" t="s">
        <v>13</v>
      </c>
      <c r="H15" s="309" t="s">
        <v>65</v>
      </c>
      <c r="I15" s="283" t="s">
        <v>459</v>
      </c>
      <c r="J15" s="280"/>
      <c r="K15" s="280"/>
      <c r="L15" s="280"/>
    </row>
    <row r="16" spans="1:12" ht="15.75" x14ac:dyDescent="0.25">
      <c r="A16" s="283">
        <v>10</v>
      </c>
      <c r="B16" s="282" t="s">
        <v>257</v>
      </c>
      <c r="C16" s="282" t="s">
        <v>253</v>
      </c>
      <c r="D16" s="282" t="s">
        <v>741</v>
      </c>
      <c r="E16" s="282" t="s">
        <v>739</v>
      </c>
      <c r="F16" s="282" t="s">
        <v>740</v>
      </c>
      <c r="G16" s="364" t="s">
        <v>69</v>
      </c>
      <c r="H16" s="365" t="s">
        <v>742</v>
      </c>
      <c r="I16" s="283" t="s">
        <v>459</v>
      </c>
      <c r="J16" s="280"/>
      <c r="K16" s="280"/>
      <c r="L16" s="280"/>
    </row>
    <row r="17" spans="1:12" ht="15.75" x14ac:dyDescent="0.25">
      <c r="A17" s="283">
        <v>11</v>
      </c>
      <c r="B17" s="282" t="s">
        <v>259</v>
      </c>
      <c r="C17" s="282" t="s">
        <v>254</v>
      </c>
      <c r="D17" s="282" t="s">
        <v>741</v>
      </c>
      <c r="E17" s="282" t="s">
        <v>739</v>
      </c>
      <c r="F17" s="282" t="s">
        <v>740</v>
      </c>
      <c r="G17" s="364" t="s">
        <v>69</v>
      </c>
      <c r="H17" s="309" t="s">
        <v>65</v>
      </c>
      <c r="I17" s="283" t="s">
        <v>459</v>
      </c>
      <c r="J17" s="280"/>
      <c r="K17" s="280"/>
      <c r="L17" s="280"/>
    </row>
    <row r="18" spans="1:12" ht="15.75" x14ac:dyDescent="0.25">
      <c r="A18" s="283">
        <v>12</v>
      </c>
      <c r="B18" s="282" t="s">
        <v>267</v>
      </c>
      <c r="C18" s="282" t="s">
        <v>263</v>
      </c>
      <c r="D18" s="282" t="s">
        <v>741</v>
      </c>
      <c r="E18" s="282" t="s">
        <v>739</v>
      </c>
      <c r="F18" s="282" t="s">
        <v>740</v>
      </c>
      <c r="G18" s="364" t="s">
        <v>70</v>
      </c>
      <c r="H18" s="309" t="s">
        <v>66</v>
      </c>
      <c r="I18" s="283" t="s">
        <v>459</v>
      </c>
      <c r="J18" s="280"/>
      <c r="K18" s="280"/>
      <c r="L18" s="280"/>
    </row>
    <row r="19" spans="1:12" ht="15.75" x14ac:dyDescent="0.25">
      <c r="A19" s="283">
        <v>13</v>
      </c>
      <c r="B19" s="282" t="s">
        <v>271</v>
      </c>
      <c r="C19" s="282" t="s">
        <v>265</v>
      </c>
      <c r="D19" s="282" t="s">
        <v>741</v>
      </c>
      <c r="E19" s="282" t="s">
        <v>739</v>
      </c>
      <c r="F19" s="282" t="s">
        <v>740</v>
      </c>
      <c r="G19" s="364" t="s">
        <v>70</v>
      </c>
      <c r="H19" s="309" t="s">
        <v>66</v>
      </c>
      <c r="I19" s="283" t="s">
        <v>459</v>
      </c>
      <c r="J19" s="280"/>
      <c r="K19" s="280"/>
      <c r="L19" s="280"/>
    </row>
    <row r="20" spans="1:12" ht="15.75" x14ac:dyDescent="0.25">
      <c r="A20" s="283">
        <v>14</v>
      </c>
      <c r="B20" s="282" t="s">
        <v>279</v>
      </c>
      <c r="C20" s="282" t="s">
        <v>274</v>
      </c>
      <c r="D20" s="282" t="s">
        <v>741</v>
      </c>
      <c r="E20" s="282" t="s">
        <v>739</v>
      </c>
      <c r="F20" s="282" t="s">
        <v>740</v>
      </c>
      <c r="G20" s="364" t="s">
        <v>71</v>
      </c>
      <c r="H20" s="365" t="s">
        <v>742</v>
      </c>
      <c r="I20" s="283" t="s">
        <v>459</v>
      </c>
      <c r="J20" s="280"/>
      <c r="K20" s="280"/>
      <c r="L20" s="280"/>
    </row>
    <row r="21" spans="1:12" ht="15.75" x14ac:dyDescent="0.25">
      <c r="A21" s="283">
        <v>15</v>
      </c>
      <c r="B21" s="282" t="s">
        <v>281</v>
      </c>
      <c r="C21" s="282" t="s">
        <v>275</v>
      </c>
      <c r="D21" s="282" t="s">
        <v>741</v>
      </c>
      <c r="E21" s="282" t="s">
        <v>739</v>
      </c>
      <c r="F21" s="282" t="s">
        <v>740</v>
      </c>
      <c r="G21" s="364" t="s">
        <v>71</v>
      </c>
      <c r="H21" s="309" t="s">
        <v>65</v>
      </c>
      <c r="I21" s="283" t="s">
        <v>459</v>
      </c>
      <c r="J21" s="280"/>
      <c r="K21" s="280"/>
      <c r="L21" s="280"/>
    </row>
    <row r="22" spans="1:12" ht="15.75" x14ac:dyDescent="0.25">
      <c r="A22" s="283">
        <v>16</v>
      </c>
      <c r="B22" s="282" t="s">
        <v>348</v>
      </c>
      <c r="C22" s="282" t="s">
        <v>341</v>
      </c>
      <c r="D22" s="282" t="s">
        <v>741</v>
      </c>
      <c r="E22" s="282" t="s">
        <v>739</v>
      </c>
      <c r="F22" s="282" t="s">
        <v>740</v>
      </c>
      <c r="G22" s="364" t="s">
        <v>577</v>
      </c>
      <c r="H22" s="309" t="s">
        <v>65</v>
      </c>
      <c r="I22" s="283" t="s">
        <v>459</v>
      </c>
      <c r="J22" s="280"/>
      <c r="K22" s="280"/>
      <c r="L22" s="280"/>
    </row>
    <row r="23" spans="1:12" ht="15.75" x14ac:dyDescent="0.25">
      <c r="A23" s="283">
        <v>17</v>
      </c>
      <c r="B23" s="282" t="s">
        <v>350</v>
      </c>
      <c r="C23" s="282" t="s">
        <v>342</v>
      </c>
      <c r="D23" s="282" t="s">
        <v>741</v>
      </c>
      <c r="E23" s="282" t="s">
        <v>739</v>
      </c>
      <c r="F23" s="282" t="s">
        <v>740</v>
      </c>
      <c r="G23" s="364" t="s">
        <v>577</v>
      </c>
      <c r="H23" s="365" t="s">
        <v>742</v>
      </c>
      <c r="I23" s="283" t="s">
        <v>459</v>
      </c>
      <c r="J23" s="280"/>
      <c r="K23" s="280"/>
      <c r="L23" s="280"/>
    </row>
    <row r="24" spans="1:12" ht="15.75" x14ac:dyDescent="0.25">
      <c r="A24" s="283">
        <v>18</v>
      </c>
      <c r="B24" s="282" t="s">
        <v>352</v>
      </c>
      <c r="C24" s="282" t="s">
        <v>343</v>
      </c>
      <c r="D24" s="282" t="s">
        <v>741</v>
      </c>
      <c r="E24" s="282" t="s">
        <v>739</v>
      </c>
      <c r="F24" s="282" t="s">
        <v>740</v>
      </c>
      <c r="G24" s="364" t="s">
        <v>577</v>
      </c>
      <c r="H24" s="309" t="s">
        <v>66</v>
      </c>
      <c r="I24" s="283" t="s">
        <v>459</v>
      </c>
      <c r="J24" s="280"/>
      <c r="K24" s="280"/>
      <c r="L24" s="280"/>
    </row>
    <row r="25" spans="1:12" ht="15.75" x14ac:dyDescent="0.25">
      <c r="A25" s="283">
        <v>19</v>
      </c>
      <c r="B25" s="282" t="s">
        <v>546</v>
      </c>
      <c r="C25" s="282" t="s">
        <v>344</v>
      </c>
      <c r="D25" s="282" t="s">
        <v>741</v>
      </c>
      <c r="E25" s="282" t="s">
        <v>739</v>
      </c>
      <c r="F25" s="282" t="s">
        <v>740</v>
      </c>
      <c r="G25" s="364" t="s">
        <v>577</v>
      </c>
      <c r="H25" s="365" t="s">
        <v>742</v>
      </c>
      <c r="I25" s="283" t="s">
        <v>459</v>
      </c>
      <c r="J25" s="280"/>
      <c r="K25" s="280"/>
      <c r="L25" s="280"/>
    </row>
    <row r="26" spans="1:12" ht="15.75" x14ac:dyDescent="0.25">
      <c r="A26" s="283">
        <v>20</v>
      </c>
      <c r="B26" s="282" t="s">
        <v>173</v>
      </c>
      <c r="C26" s="282" t="s">
        <v>335</v>
      </c>
      <c r="D26" s="282" t="s">
        <v>741</v>
      </c>
      <c r="E26" s="282" t="s">
        <v>739</v>
      </c>
      <c r="F26" s="282" t="s">
        <v>740</v>
      </c>
      <c r="G26" s="364" t="s">
        <v>743</v>
      </c>
      <c r="H26" s="309" t="s">
        <v>66</v>
      </c>
      <c r="I26" s="283" t="s">
        <v>459</v>
      </c>
      <c r="J26" s="280"/>
      <c r="K26" s="280"/>
      <c r="L26" s="280"/>
    </row>
    <row r="27" spans="1:12" ht="15.75" x14ac:dyDescent="0.25">
      <c r="A27" s="283">
        <v>21</v>
      </c>
      <c r="B27" s="282" t="s">
        <v>337</v>
      </c>
      <c r="C27" s="282" t="s">
        <v>334</v>
      </c>
      <c r="D27" s="282" t="s">
        <v>741</v>
      </c>
      <c r="E27" s="282" t="s">
        <v>739</v>
      </c>
      <c r="F27" s="282" t="s">
        <v>740</v>
      </c>
      <c r="G27" s="364" t="s">
        <v>76</v>
      </c>
      <c r="H27" s="309" t="s">
        <v>66</v>
      </c>
      <c r="I27" s="283" t="s">
        <v>459</v>
      </c>
      <c r="J27" s="280"/>
      <c r="K27" s="280"/>
      <c r="L27" s="280"/>
    </row>
    <row r="28" spans="1:12" ht="15.75" x14ac:dyDescent="0.25">
      <c r="A28" s="283">
        <v>22</v>
      </c>
      <c r="B28" s="282" t="s">
        <v>319</v>
      </c>
      <c r="C28" s="282" t="s">
        <v>315</v>
      </c>
      <c r="D28" s="282" t="s">
        <v>741</v>
      </c>
      <c r="E28" s="282" t="s">
        <v>739</v>
      </c>
      <c r="F28" s="282" t="s">
        <v>740</v>
      </c>
      <c r="G28" s="364" t="s">
        <v>74</v>
      </c>
      <c r="H28" s="309" t="s">
        <v>65</v>
      </c>
      <c r="I28" s="283" t="s">
        <v>459</v>
      </c>
      <c r="J28" s="280"/>
      <c r="K28" s="280"/>
      <c r="L28" s="280"/>
    </row>
    <row r="29" spans="1:12" ht="15.75" x14ac:dyDescent="0.25">
      <c r="A29" s="283">
        <v>23</v>
      </c>
      <c r="B29" s="282" t="s">
        <v>321</v>
      </c>
      <c r="C29" s="282" t="s">
        <v>316</v>
      </c>
      <c r="D29" s="282" t="s">
        <v>741</v>
      </c>
      <c r="E29" s="282" t="s">
        <v>739</v>
      </c>
      <c r="F29" s="282" t="s">
        <v>740</v>
      </c>
      <c r="G29" s="364" t="s">
        <v>74</v>
      </c>
      <c r="H29" s="309" t="s">
        <v>66</v>
      </c>
      <c r="I29" s="283" t="s">
        <v>459</v>
      </c>
      <c r="J29" s="280"/>
      <c r="K29" s="280"/>
      <c r="L29" s="280"/>
    </row>
    <row r="30" spans="1:12" ht="15.75" x14ac:dyDescent="0.25">
      <c r="A30" s="283">
        <v>24</v>
      </c>
      <c r="B30" s="282" t="s">
        <v>153</v>
      </c>
      <c r="C30" s="282" t="s">
        <v>317</v>
      </c>
      <c r="D30" s="282" t="s">
        <v>741</v>
      </c>
      <c r="E30" s="282" t="s">
        <v>739</v>
      </c>
      <c r="F30" s="282" t="s">
        <v>740</v>
      </c>
      <c r="G30" s="364" t="s">
        <v>74</v>
      </c>
      <c r="H30" s="309" t="s">
        <v>65</v>
      </c>
      <c r="I30" s="283" t="s">
        <v>459</v>
      </c>
      <c r="J30" s="280"/>
      <c r="K30" s="280"/>
      <c r="L30" s="280"/>
    </row>
    <row r="31" spans="1:12" ht="15.75" x14ac:dyDescent="0.25">
      <c r="A31" s="283">
        <v>25</v>
      </c>
      <c r="B31" s="282" t="s">
        <v>560</v>
      </c>
      <c r="C31" s="282" t="s">
        <v>282</v>
      </c>
      <c r="D31" s="282" t="s">
        <v>741</v>
      </c>
      <c r="E31" s="282" t="s">
        <v>739</v>
      </c>
      <c r="F31" s="282" t="s">
        <v>740</v>
      </c>
      <c r="G31" s="364" t="s">
        <v>482</v>
      </c>
      <c r="H31" s="309" t="s">
        <v>65</v>
      </c>
      <c r="I31" s="283" t="s">
        <v>459</v>
      </c>
      <c r="J31" s="280"/>
      <c r="K31" s="280"/>
      <c r="L31" s="280"/>
    </row>
    <row r="32" spans="1:12" ht="15.75" x14ac:dyDescent="0.25">
      <c r="A32" s="283">
        <v>26</v>
      </c>
      <c r="B32" s="282" t="s">
        <v>557</v>
      </c>
      <c r="C32" s="282" t="s">
        <v>283</v>
      </c>
      <c r="D32" s="282" t="s">
        <v>741</v>
      </c>
      <c r="E32" s="282" t="s">
        <v>739</v>
      </c>
      <c r="F32" s="282" t="s">
        <v>740</v>
      </c>
      <c r="G32" s="364" t="s">
        <v>482</v>
      </c>
      <c r="H32" s="309" t="s">
        <v>66</v>
      </c>
      <c r="I32" s="283" t="s">
        <v>459</v>
      </c>
      <c r="J32" s="280"/>
      <c r="K32" s="280"/>
      <c r="L32" s="280"/>
    </row>
    <row r="33" spans="1:12" ht="15.75" x14ac:dyDescent="0.25">
      <c r="A33" s="283">
        <v>27</v>
      </c>
      <c r="B33" s="282" t="s">
        <v>169</v>
      </c>
      <c r="C33" s="282" t="s">
        <v>163</v>
      </c>
      <c r="D33" s="282" t="s">
        <v>741</v>
      </c>
      <c r="E33" s="282" t="s">
        <v>739</v>
      </c>
      <c r="F33" s="282" t="s">
        <v>740</v>
      </c>
      <c r="G33" s="364" t="s">
        <v>687</v>
      </c>
      <c r="H33" s="309" t="s">
        <v>66</v>
      </c>
      <c r="I33" s="283" t="s">
        <v>459</v>
      </c>
      <c r="J33" s="280"/>
      <c r="K33" s="280"/>
      <c r="L33" s="280"/>
    </row>
    <row r="34" spans="1:12" ht="15.75" x14ac:dyDescent="0.25">
      <c r="A34" s="283">
        <v>28</v>
      </c>
      <c r="B34" s="282" t="s">
        <v>196</v>
      </c>
      <c r="C34" s="282" t="s">
        <v>164</v>
      </c>
      <c r="D34" s="282" t="s">
        <v>741</v>
      </c>
      <c r="E34" s="282" t="s">
        <v>739</v>
      </c>
      <c r="F34" s="282" t="s">
        <v>740</v>
      </c>
      <c r="G34" s="364" t="s">
        <v>687</v>
      </c>
      <c r="H34" s="365" t="s">
        <v>742</v>
      </c>
      <c r="I34" s="283" t="s">
        <v>459</v>
      </c>
      <c r="J34" s="280"/>
      <c r="K34" s="280"/>
      <c r="L34" s="280"/>
    </row>
    <row r="35" spans="1:12" ht="15.75" x14ac:dyDescent="0.25">
      <c r="A35" s="283">
        <v>29</v>
      </c>
      <c r="B35" s="282" t="s">
        <v>298</v>
      </c>
      <c r="C35" s="282" t="s">
        <v>293</v>
      </c>
      <c r="D35" s="282" t="s">
        <v>741</v>
      </c>
      <c r="E35" s="282" t="s">
        <v>739</v>
      </c>
      <c r="F35" s="282" t="s">
        <v>740</v>
      </c>
      <c r="G35" s="364" t="s">
        <v>90</v>
      </c>
      <c r="H35" s="365" t="s">
        <v>742</v>
      </c>
      <c r="I35" s="283" t="s">
        <v>459</v>
      </c>
      <c r="J35" s="280"/>
      <c r="K35" s="280"/>
      <c r="L35" s="280"/>
    </row>
    <row r="36" spans="1:12" ht="15.75" x14ac:dyDescent="0.25">
      <c r="A36" s="283">
        <v>30</v>
      </c>
      <c r="B36" s="282" t="s">
        <v>302</v>
      </c>
      <c r="C36" s="282" t="s">
        <v>295</v>
      </c>
      <c r="D36" s="282" t="s">
        <v>741</v>
      </c>
      <c r="E36" s="282" t="s">
        <v>739</v>
      </c>
      <c r="F36" s="282" t="s">
        <v>740</v>
      </c>
      <c r="G36" s="364" t="s">
        <v>90</v>
      </c>
      <c r="H36" s="365" t="s">
        <v>742</v>
      </c>
      <c r="I36" s="283" t="s">
        <v>459</v>
      </c>
      <c r="J36" s="280"/>
      <c r="K36" s="280"/>
      <c r="L36" s="280"/>
    </row>
    <row r="37" spans="1:12" ht="15.75" x14ac:dyDescent="0.25">
      <c r="A37" s="283">
        <v>31</v>
      </c>
      <c r="B37" s="282" t="s">
        <v>149</v>
      </c>
      <c r="C37" s="282" t="s">
        <v>291</v>
      </c>
      <c r="D37" s="282" t="s">
        <v>741</v>
      </c>
      <c r="E37" s="282" t="s">
        <v>739</v>
      </c>
      <c r="F37" s="282" t="s">
        <v>740</v>
      </c>
      <c r="G37" s="364" t="s">
        <v>16</v>
      </c>
      <c r="H37" s="309" t="s">
        <v>66</v>
      </c>
      <c r="I37" s="283" t="s">
        <v>149</v>
      </c>
      <c r="J37" s="280"/>
      <c r="K37" s="280"/>
      <c r="L37" s="280"/>
    </row>
    <row r="38" spans="1:12" ht="15.75" x14ac:dyDescent="0.25">
      <c r="A38" s="283">
        <v>32</v>
      </c>
      <c r="B38" s="282" t="s">
        <v>313</v>
      </c>
      <c r="C38" s="282" t="s">
        <v>308</v>
      </c>
      <c r="D38" s="282" t="s">
        <v>741</v>
      </c>
      <c r="E38" s="282" t="s">
        <v>739</v>
      </c>
      <c r="F38" s="282" t="s">
        <v>740</v>
      </c>
      <c r="G38" s="364" t="s">
        <v>566</v>
      </c>
      <c r="H38" s="309" t="s">
        <v>65</v>
      </c>
      <c r="I38" s="283" t="s">
        <v>459</v>
      </c>
      <c r="J38" s="280"/>
      <c r="K38" s="280"/>
      <c r="L38" s="280"/>
    </row>
    <row r="39" spans="1:12" ht="15.75" x14ac:dyDescent="0.25">
      <c r="A39" s="283">
        <v>33</v>
      </c>
      <c r="B39" s="282" t="s">
        <v>311</v>
      </c>
      <c r="C39" s="282" t="s">
        <v>307</v>
      </c>
      <c r="D39" s="282" t="s">
        <v>741</v>
      </c>
      <c r="E39" s="282" t="s">
        <v>739</v>
      </c>
      <c r="F39" s="282" t="s">
        <v>740</v>
      </c>
      <c r="G39" s="364" t="s">
        <v>566</v>
      </c>
      <c r="H39" s="309" t="s">
        <v>65</v>
      </c>
      <c r="I39" s="283" t="s">
        <v>459</v>
      </c>
      <c r="J39" s="280"/>
      <c r="K39" s="280"/>
      <c r="L39" s="280"/>
    </row>
    <row r="40" spans="1:12" ht="15.75" x14ac:dyDescent="0.25">
      <c r="A40" s="283">
        <v>34</v>
      </c>
      <c r="B40" s="305" t="s">
        <v>365</v>
      </c>
      <c r="C40" s="301" t="s">
        <v>357</v>
      </c>
      <c r="D40" s="282" t="s">
        <v>741</v>
      </c>
      <c r="E40" s="282" t="s">
        <v>739</v>
      </c>
      <c r="F40" s="282" t="s">
        <v>740</v>
      </c>
      <c r="G40" s="364" t="s">
        <v>485</v>
      </c>
      <c r="H40" s="364"/>
      <c r="I40" s="283" t="s">
        <v>459</v>
      </c>
      <c r="J40" s="280"/>
      <c r="K40" s="280"/>
      <c r="L40" s="280"/>
    </row>
    <row r="41" spans="1:12" ht="15.75" x14ac:dyDescent="0.25">
      <c r="A41" s="283">
        <v>35</v>
      </c>
      <c r="B41" s="305" t="s">
        <v>367</v>
      </c>
      <c r="C41" s="301" t="s">
        <v>358</v>
      </c>
      <c r="D41" s="282" t="s">
        <v>741</v>
      </c>
      <c r="E41" s="282" t="s">
        <v>739</v>
      </c>
      <c r="F41" s="282" t="s">
        <v>740</v>
      </c>
      <c r="G41" s="364" t="s">
        <v>485</v>
      </c>
      <c r="H41" s="364" t="s">
        <v>66</v>
      </c>
      <c r="I41" s="283" t="s">
        <v>459</v>
      </c>
      <c r="J41" s="280"/>
      <c r="K41" s="280"/>
      <c r="L41" s="280"/>
    </row>
    <row r="42" spans="1:12" ht="15.75" x14ac:dyDescent="0.25">
      <c r="A42" s="283">
        <v>36</v>
      </c>
      <c r="B42" s="305" t="s">
        <v>371</v>
      </c>
      <c r="C42" s="301" t="s">
        <v>360</v>
      </c>
      <c r="D42" s="282" t="s">
        <v>741</v>
      </c>
      <c r="E42" s="282" t="s">
        <v>739</v>
      </c>
      <c r="F42" s="282" t="s">
        <v>740</v>
      </c>
      <c r="G42" s="364" t="s">
        <v>485</v>
      </c>
      <c r="H42" s="309" t="s">
        <v>65</v>
      </c>
      <c r="I42" s="283" t="s">
        <v>459</v>
      </c>
      <c r="J42" s="280"/>
      <c r="K42" s="280"/>
      <c r="L42" s="280"/>
    </row>
    <row r="43" spans="1:12" ht="15.75" x14ac:dyDescent="0.25">
      <c r="A43" s="280"/>
      <c r="B43" s="280"/>
      <c r="C43" s="280"/>
      <c r="D43" s="280"/>
      <c r="E43" s="280"/>
      <c r="F43" s="280"/>
      <c r="G43" s="275"/>
      <c r="H43" s="275"/>
      <c r="I43" s="366"/>
      <c r="J43" s="280"/>
      <c r="K43" s="280"/>
      <c r="L43" s="280"/>
    </row>
    <row r="44" spans="1:12" ht="15.75" x14ac:dyDescent="0.25">
      <c r="A44" s="280"/>
      <c r="B44" s="280"/>
      <c r="C44" s="280"/>
      <c r="D44" s="280"/>
      <c r="E44" s="280"/>
      <c r="F44" s="280"/>
      <c r="G44" s="275"/>
      <c r="H44" s="275"/>
      <c r="I44" s="366"/>
      <c r="J44" s="280"/>
      <c r="K44" s="280"/>
      <c r="L44" s="280"/>
    </row>
    <row r="45" spans="1:12" ht="15.75" x14ac:dyDescent="0.25">
      <c r="A45" s="280"/>
      <c r="B45" s="280"/>
      <c r="C45" s="280"/>
      <c r="D45" s="280"/>
      <c r="E45" s="280"/>
      <c r="F45" s="280"/>
      <c r="G45" s="275"/>
      <c r="H45" s="275"/>
      <c r="I45" s="366"/>
      <c r="J45" s="280"/>
      <c r="K45" s="280"/>
      <c r="L45" s="280"/>
    </row>
    <row r="46" spans="1:12" ht="15.75" x14ac:dyDescent="0.25">
      <c r="A46" s="280"/>
      <c r="B46" s="280"/>
      <c r="C46" s="280"/>
      <c r="D46" s="280"/>
      <c r="E46" s="280"/>
      <c r="F46" s="280"/>
      <c r="G46" s="275"/>
      <c r="H46" s="275"/>
      <c r="I46" s="366"/>
      <c r="J46" s="280"/>
      <c r="K46" s="280"/>
      <c r="L46" s="280"/>
    </row>
    <row r="47" spans="1:12" ht="15.75" x14ac:dyDescent="0.25">
      <c r="A47" s="280"/>
      <c r="B47" s="280"/>
      <c r="C47" s="280"/>
      <c r="D47" s="280"/>
      <c r="E47" s="280"/>
      <c r="F47" s="280"/>
      <c r="G47" s="799" t="s">
        <v>746</v>
      </c>
      <c r="H47" s="799"/>
      <c r="I47" s="799"/>
      <c r="J47" s="799"/>
      <c r="K47" s="799"/>
      <c r="L47" s="799"/>
    </row>
    <row r="48" spans="1:12" ht="15.75" x14ac:dyDescent="0.25">
      <c r="A48" s="280"/>
      <c r="B48" s="280"/>
      <c r="C48" s="280"/>
      <c r="D48" s="280"/>
      <c r="E48" s="280"/>
      <c r="F48" s="280"/>
      <c r="G48" s="799" t="s">
        <v>379</v>
      </c>
      <c r="H48" s="799"/>
      <c r="I48" s="799"/>
      <c r="J48" s="799"/>
      <c r="K48" s="799"/>
      <c r="L48" s="799"/>
    </row>
    <row r="49" spans="1:12" ht="15.75" x14ac:dyDescent="0.25">
      <c r="A49" s="280"/>
      <c r="B49" s="280"/>
      <c r="C49" s="280"/>
      <c r="D49" s="280"/>
      <c r="E49" s="280"/>
      <c r="F49" s="280"/>
      <c r="G49" s="285"/>
      <c r="H49" s="285"/>
      <c r="I49" s="285"/>
      <c r="J49" s="367"/>
      <c r="K49" s="285"/>
      <c r="L49" s="368"/>
    </row>
    <row r="50" spans="1:12" ht="15.75" x14ac:dyDescent="0.25">
      <c r="A50" s="280"/>
      <c r="B50" s="280"/>
      <c r="C50" s="280"/>
      <c r="D50" s="280"/>
      <c r="E50" s="280"/>
      <c r="F50" s="280"/>
      <c r="G50" s="285"/>
      <c r="H50" s="285"/>
      <c r="I50" s="285"/>
      <c r="J50" s="367"/>
      <c r="K50" s="285"/>
      <c r="L50" s="368"/>
    </row>
    <row r="51" spans="1:12" ht="15.75" x14ac:dyDescent="0.25">
      <c r="A51" s="280"/>
      <c r="B51" s="280"/>
      <c r="C51" s="280"/>
      <c r="D51" s="280"/>
      <c r="E51" s="280"/>
      <c r="F51" s="280"/>
      <c r="G51" s="800" t="s">
        <v>552</v>
      </c>
      <c r="H51" s="800"/>
      <c r="I51" s="800"/>
      <c r="J51" s="800"/>
      <c r="K51" s="800"/>
      <c r="L51" s="800"/>
    </row>
    <row r="52" spans="1:12" ht="15.75" x14ac:dyDescent="0.25">
      <c r="A52" s="280"/>
      <c r="B52" s="280"/>
      <c r="C52" s="280"/>
      <c r="D52" s="280"/>
      <c r="E52" s="280"/>
      <c r="F52" s="280"/>
      <c r="G52" s="791" t="s">
        <v>555</v>
      </c>
      <c r="H52" s="791"/>
      <c r="I52" s="791"/>
      <c r="J52" s="791"/>
      <c r="K52" s="791"/>
      <c r="L52" s="791"/>
    </row>
  </sheetData>
  <mergeCells count="13">
    <mergeCell ref="G52:L52"/>
    <mergeCell ref="G5:H6"/>
    <mergeCell ref="F5:F6"/>
    <mergeCell ref="A1:I1"/>
    <mergeCell ref="A2:I3"/>
    <mergeCell ref="G47:L47"/>
    <mergeCell ref="G48:L48"/>
    <mergeCell ref="G51:L51"/>
    <mergeCell ref="D5:D6"/>
    <mergeCell ref="E5:E6"/>
    <mergeCell ref="A5:A6"/>
    <mergeCell ref="B5:B6"/>
    <mergeCell ref="C5:C6"/>
  </mergeCells>
  <pageMargins left="1.3" right="0.21" top="1.0900000000000001" bottom="1.0900000000000001" header="0.31496062992125984" footer="0.31496062992125984"/>
  <pageSetup paperSize="5" scale="90" orientation="landscape" r:id="rId1"/>
  <rowBreaks count="1" manualBreakCount="1">
    <brk id="29" max="8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4:A23"/>
  <sheetViews>
    <sheetView workbookViewId="0"/>
  </sheetViews>
  <sheetFormatPr defaultRowHeight="15" x14ac:dyDescent="0.25"/>
  <cols>
    <col min="1" max="1" width="11.28515625" customWidth="1"/>
    <col min="2" max="2" width="12.28515625" customWidth="1"/>
    <col min="3" max="3" width="12.42578125" customWidth="1"/>
    <col min="4" max="5" width="12" customWidth="1"/>
    <col min="6" max="6" width="11.42578125" customWidth="1"/>
    <col min="7" max="7" width="12" customWidth="1"/>
    <col min="8" max="9" width="13.140625" customWidth="1"/>
    <col min="10" max="10" width="20.5703125" customWidth="1"/>
  </cols>
  <sheetData>
    <row r="4" ht="38.25" customHeight="1" x14ac:dyDescent="0.25"/>
    <row r="6" s="16" customFormat="1" x14ac:dyDescent="0.25"/>
    <row r="13" s="16" customFormat="1" x14ac:dyDescent="0.25"/>
    <row r="23" s="52" customFormat="1" x14ac:dyDescent="0.25"/>
  </sheetData>
  <pageMargins left="1.79" right="0.7" top="0.75" bottom="0.48" header="0.3" footer="0.3"/>
  <pageSetup paperSize="5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112"/>
  <sheetViews>
    <sheetView view="pageBreakPreview" topLeftCell="A8" zoomScale="50" zoomScaleNormal="90" zoomScaleSheetLayoutView="50" workbookViewId="0">
      <selection activeCell="Q18" sqref="Q18:V19"/>
    </sheetView>
  </sheetViews>
  <sheetFormatPr defaultRowHeight="15.75" x14ac:dyDescent="0.25"/>
  <cols>
    <col min="1" max="1" width="3.7109375" customWidth="1"/>
    <col min="2" max="2" width="18.7109375" customWidth="1"/>
    <col min="3" max="3" width="5.5703125" customWidth="1"/>
    <col min="4" max="4" width="5" customWidth="1"/>
    <col min="5" max="5" width="3.7109375" customWidth="1"/>
    <col min="6" max="6" width="4.85546875" customWidth="1"/>
    <col min="7" max="7" width="5.140625" customWidth="1"/>
    <col min="8" max="9" width="3.7109375" customWidth="1"/>
    <col min="10" max="10" width="5" customWidth="1"/>
    <col min="11" max="11" width="3.7109375" customWidth="1"/>
    <col min="12" max="12" width="4.5703125" customWidth="1"/>
    <col min="13" max="13" width="5" customWidth="1"/>
    <col min="14" max="14" width="4.85546875" customWidth="1"/>
    <col min="15" max="15" width="7.42578125" customWidth="1"/>
    <col min="16" max="16" width="6.42578125" customWidth="1"/>
    <col min="17" max="17" width="23.42578125" customWidth="1"/>
    <col min="18" max="18" width="19" style="280" customWidth="1"/>
    <col min="19" max="19" width="19.140625" customWidth="1"/>
    <col min="20" max="20" width="6.140625" customWidth="1"/>
    <col min="21" max="21" width="9.140625" customWidth="1"/>
    <col min="22" max="22" width="7" customWidth="1"/>
    <col min="23" max="23" width="4.85546875" customWidth="1"/>
    <col min="24" max="24" width="4.140625" customWidth="1"/>
    <col min="25" max="25" width="4.5703125" customWidth="1"/>
    <col min="26" max="26" width="5.85546875" customWidth="1"/>
    <col min="27" max="27" width="4.85546875" customWidth="1"/>
    <col min="28" max="28" width="4.5703125" customWidth="1"/>
    <col min="29" max="29" width="5.85546875" style="188" customWidth="1"/>
    <col min="30" max="30" width="5.28515625" customWidth="1"/>
    <col min="31" max="31" width="5.85546875" customWidth="1"/>
    <col min="32" max="32" width="5.7109375" customWidth="1"/>
    <col min="33" max="33" width="5.5703125" style="188" customWidth="1"/>
    <col min="34" max="34" width="16.42578125" customWidth="1"/>
  </cols>
  <sheetData>
    <row r="1" spans="1:34" x14ac:dyDescent="0.25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300"/>
      <c r="S1" s="275"/>
      <c r="T1" s="275"/>
      <c r="U1" s="367"/>
      <c r="V1" s="367"/>
      <c r="W1" s="367"/>
      <c r="X1" s="367"/>
      <c r="Y1" s="367"/>
      <c r="Z1" s="367"/>
      <c r="AA1" s="367"/>
      <c r="AB1" s="367"/>
      <c r="AC1" s="367"/>
      <c r="AD1" s="367" t="s">
        <v>759</v>
      </c>
      <c r="AE1" s="367"/>
      <c r="AF1" s="367"/>
      <c r="AG1" s="367"/>
      <c r="AH1" s="284"/>
    </row>
    <row r="2" spans="1:34" x14ac:dyDescent="0.25">
      <c r="A2" s="771" t="s">
        <v>0</v>
      </c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771"/>
      <c r="Q2" s="771"/>
      <c r="R2" s="771"/>
      <c r="S2" s="771"/>
      <c r="T2" s="771"/>
      <c r="U2" s="771"/>
      <c r="V2" s="771"/>
      <c r="W2" s="771"/>
      <c r="X2" s="771"/>
      <c r="Y2" s="771"/>
      <c r="Z2" s="771"/>
      <c r="AA2" s="771"/>
      <c r="AB2" s="771"/>
      <c r="AC2" s="771"/>
      <c r="AD2" s="771"/>
      <c r="AE2" s="771"/>
      <c r="AF2" s="771"/>
      <c r="AG2" s="771"/>
      <c r="AH2" s="771"/>
    </row>
    <row r="3" spans="1:34" x14ac:dyDescent="0.25">
      <c r="A3" s="771" t="s">
        <v>1</v>
      </c>
      <c r="B3" s="771"/>
      <c r="C3" s="771"/>
      <c r="D3" s="771"/>
      <c r="E3" s="771"/>
      <c r="F3" s="771"/>
      <c r="G3" s="771"/>
      <c r="H3" s="771"/>
      <c r="I3" s="771"/>
      <c r="J3" s="771"/>
      <c r="K3" s="771"/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1"/>
      <c r="W3" s="771"/>
      <c r="X3" s="771"/>
      <c r="Y3" s="771"/>
      <c r="Z3" s="771"/>
      <c r="AA3" s="771"/>
      <c r="AB3" s="771"/>
      <c r="AC3" s="771"/>
      <c r="AD3" s="771"/>
      <c r="AE3" s="771"/>
      <c r="AF3" s="771"/>
      <c r="AG3" s="771"/>
      <c r="AH3" s="771"/>
    </row>
    <row r="4" spans="1:34" x14ac:dyDescent="0.25">
      <c r="A4" s="771" t="s">
        <v>132</v>
      </c>
      <c r="B4" s="771"/>
      <c r="C4" s="771"/>
      <c r="D4" s="771"/>
      <c r="E4" s="771"/>
      <c r="F4" s="771"/>
      <c r="G4" s="771"/>
      <c r="H4" s="771"/>
      <c r="I4" s="771"/>
      <c r="J4" s="771"/>
      <c r="K4" s="771"/>
      <c r="L4" s="771"/>
      <c r="M4" s="771"/>
      <c r="N4" s="771"/>
      <c r="O4" s="771"/>
      <c r="P4" s="771"/>
      <c r="Q4" s="771"/>
      <c r="R4" s="771"/>
      <c r="S4" s="771"/>
      <c r="T4" s="771"/>
      <c r="U4" s="771"/>
      <c r="V4" s="771"/>
      <c r="W4" s="771"/>
      <c r="X4" s="771"/>
      <c r="Y4" s="771"/>
      <c r="Z4" s="771"/>
      <c r="AA4" s="771"/>
      <c r="AB4" s="771"/>
      <c r="AC4" s="771"/>
      <c r="AD4" s="771"/>
      <c r="AE4" s="771"/>
      <c r="AF4" s="771"/>
      <c r="AG4" s="771"/>
      <c r="AH4" s="771"/>
    </row>
    <row r="5" spans="1:34" x14ac:dyDescent="0.25">
      <c r="A5" s="772" t="s">
        <v>424</v>
      </c>
      <c r="B5" s="772"/>
      <c r="C5" s="772"/>
      <c r="D5" s="772"/>
      <c r="E5" s="772"/>
      <c r="F5" s="772"/>
      <c r="G5" s="772"/>
      <c r="H5" s="772"/>
      <c r="I5" s="772"/>
      <c r="J5" s="772"/>
      <c r="K5" s="772"/>
      <c r="L5" s="772"/>
      <c r="M5" s="772"/>
      <c r="N5" s="772"/>
      <c r="O5" s="772"/>
      <c r="P5" s="772"/>
      <c r="Q5" s="772"/>
      <c r="R5" s="772"/>
      <c r="S5" s="772"/>
      <c r="T5" s="772"/>
      <c r="U5" s="772"/>
      <c r="V5" s="772"/>
      <c r="W5" s="772"/>
      <c r="X5" s="772"/>
      <c r="Y5" s="772"/>
      <c r="Z5" s="772"/>
      <c r="AA5" s="772"/>
      <c r="AB5" s="772"/>
      <c r="AC5" s="772"/>
      <c r="AD5" s="772"/>
      <c r="AE5" s="772"/>
      <c r="AF5" s="772"/>
      <c r="AG5" s="772"/>
      <c r="AH5" s="772"/>
    </row>
    <row r="6" spans="1:34" x14ac:dyDescent="0.25">
      <c r="A6" s="772" t="s">
        <v>95</v>
      </c>
      <c r="B6" s="772"/>
      <c r="C6" s="772"/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772"/>
      <c r="Q6" s="772"/>
      <c r="R6" s="772"/>
      <c r="S6" s="772"/>
      <c r="T6" s="772"/>
      <c r="U6" s="772"/>
      <c r="V6" s="772"/>
      <c r="W6" s="772"/>
      <c r="X6" s="772"/>
      <c r="Y6" s="772"/>
      <c r="Z6" s="772"/>
      <c r="AA6" s="772"/>
      <c r="AB6" s="772"/>
      <c r="AC6" s="772"/>
      <c r="AD6" s="772"/>
      <c r="AE6" s="772"/>
      <c r="AF6" s="772"/>
      <c r="AG6" s="772"/>
      <c r="AH6" s="772"/>
    </row>
    <row r="7" spans="1:34" x14ac:dyDescent="0.25">
      <c r="A7" s="772" t="s">
        <v>130</v>
      </c>
      <c r="B7" s="772"/>
      <c r="C7" s="772"/>
      <c r="D7" s="772"/>
      <c r="E7" s="772"/>
      <c r="F7" s="772"/>
      <c r="G7" s="772"/>
      <c r="H7" s="772"/>
      <c r="I7" s="772"/>
      <c r="J7" s="772"/>
      <c r="K7" s="772"/>
      <c r="L7" s="772"/>
      <c r="M7" s="772"/>
      <c r="N7" s="772"/>
      <c r="O7" s="772"/>
      <c r="P7" s="772"/>
      <c r="Q7" s="772"/>
      <c r="R7" s="772"/>
      <c r="S7" s="772"/>
      <c r="T7" s="772"/>
      <c r="U7" s="772"/>
      <c r="V7" s="772"/>
      <c r="W7" s="772"/>
      <c r="X7" s="772"/>
      <c r="Y7" s="772"/>
      <c r="Z7" s="772"/>
      <c r="AA7" s="772"/>
      <c r="AB7" s="772"/>
      <c r="AC7" s="772"/>
      <c r="AD7" s="772"/>
      <c r="AE7" s="772"/>
      <c r="AF7" s="772"/>
      <c r="AG7" s="772"/>
      <c r="AH7" s="772"/>
    </row>
    <row r="8" spans="1:34" x14ac:dyDescent="0.25">
      <c r="A8" s="772" t="s">
        <v>760</v>
      </c>
      <c r="B8" s="772"/>
      <c r="C8" s="772"/>
      <c r="D8" s="772"/>
      <c r="E8" s="772"/>
      <c r="F8" s="772"/>
      <c r="G8" s="772"/>
      <c r="H8" s="772"/>
      <c r="I8" s="772"/>
      <c r="J8" s="772"/>
      <c r="K8" s="772"/>
      <c r="L8" s="772"/>
      <c r="M8" s="772"/>
      <c r="N8" s="772"/>
      <c r="O8" s="772"/>
      <c r="P8" s="772"/>
      <c r="Q8" s="772"/>
      <c r="R8" s="772"/>
      <c r="S8" s="772"/>
      <c r="T8" s="772"/>
      <c r="U8" s="772"/>
      <c r="V8" s="772"/>
      <c r="W8" s="772"/>
      <c r="X8" s="772"/>
      <c r="Y8" s="772"/>
      <c r="Z8" s="772"/>
      <c r="AA8" s="772"/>
      <c r="AB8" s="772"/>
      <c r="AC8" s="772"/>
      <c r="AD8" s="772"/>
      <c r="AE8" s="772"/>
      <c r="AF8" s="772"/>
      <c r="AG8" s="772"/>
      <c r="AH8" s="772"/>
    </row>
    <row r="9" spans="1:34" x14ac:dyDescent="0.25">
      <c r="A9" s="860" t="s">
        <v>722</v>
      </c>
      <c r="B9" s="860"/>
      <c r="C9" s="860"/>
      <c r="D9" s="860"/>
      <c r="E9" s="860"/>
      <c r="F9" s="860"/>
      <c r="G9" s="860"/>
      <c r="H9" s="860"/>
      <c r="I9" s="860"/>
      <c r="J9" s="860"/>
      <c r="K9" s="860"/>
      <c r="L9" s="860"/>
      <c r="M9" s="860"/>
      <c r="N9" s="860"/>
      <c r="O9" s="860"/>
      <c r="P9" s="860"/>
      <c r="Q9" s="860"/>
      <c r="R9" s="860"/>
      <c r="S9" s="860"/>
      <c r="T9" s="860"/>
      <c r="U9" s="860"/>
      <c r="V9" s="860"/>
      <c r="W9" s="860"/>
      <c r="X9" s="860"/>
      <c r="Y9" s="860"/>
      <c r="Z9" s="860"/>
      <c r="AA9" s="860"/>
      <c r="AB9" s="860"/>
      <c r="AC9" s="860"/>
      <c r="AD9" s="860"/>
      <c r="AE9" s="860"/>
      <c r="AF9" s="860"/>
      <c r="AG9" s="860"/>
      <c r="AH9" s="860"/>
    </row>
    <row r="10" spans="1:34" x14ac:dyDescent="0.25">
      <c r="A10" s="859" t="s">
        <v>50</v>
      </c>
      <c r="B10" s="859" t="s">
        <v>83</v>
      </c>
      <c r="C10" s="859" t="s">
        <v>81</v>
      </c>
      <c r="D10" s="859"/>
      <c r="E10" s="859"/>
      <c r="F10" s="859"/>
      <c r="G10" s="859"/>
      <c r="H10" s="859"/>
      <c r="I10" s="859"/>
      <c r="J10" s="859"/>
      <c r="K10" s="859"/>
      <c r="L10" s="819" t="s">
        <v>82</v>
      </c>
      <c r="M10" s="819"/>
      <c r="N10" s="819"/>
      <c r="O10" s="859" t="s">
        <v>550</v>
      </c>
      <c r="P10" s="827" t="s">
        <v>54</v>
      </c>
      <c r="Q10" s="827"/>
      <c r="R10" s="827"/>
      <c r="S10" s="827"/>
      <c r="T10" s="827"/>
      <c r="U10" s="827"/>
      <c r="V10" s="827"/>
      <c r="W10" s="827"/>
      <c r="X10" s="827"/>
      <c r="Y10" s="827"/>
      <c r="Z10" s="827"/>
      <c r="AA10" s="827"/>
      <c r="AB10" s="827"/>
      <c r="AC10" s="827"/>
      <c r="AD10" s="827"/>
      <c r="AE10" s="827"/>
      <c r="AF10" s="827"/>
      <c r="AG10" s="827"/>
      <c r="AH10" s="827"/>
    </row>
    <row r="11" spans="1:34" x14ac:dyDescent="0.25">
      <c r="A11" s="859"/>
      <c r="B11" s="859"/>
      <c r="C11" s="859" t="s">
        <v>729</v>
      </c>
      <c r="D11" s="859"/>
      <c r="E11" s="859"/>
      <c r="F11" s="859" t="s">
        <v>751</v>
      </c>
      <c r="G11" s="859"/>
      <c r="H11" s="859"/>
      <c r="I11" s="859" t="s">
        <v>749</v>
      </c>
      <c r="J11" s="859"/>
      <c r="K11" s="859"/>
      <c r="L11" s="859" t="s">
        <v>750</v>
      </c>
      <c r="M11" s="859" t="s">
        <v>751</v>
      </c>
      <c r="N11" s="859" t="s">
        <v>749</v>
      </c>
      <c r="O11" s="859"/>
      <c r="P11" s="859" t="s">
        <v>29</v>
      </c>
      <c r="Q11" s="859" t="s">
        <v>30</v>
      </c>
      <c r="R11" s="859" t="s">
        <v>31</v>
      </c>
      <c r="S11" s="859" t="s">
        <v>36</v>
      </c>
      <c r="T11" s="859" t="s">
        <v>374</v>
      </c>
      <c r="U11" s="859" t="s">
        <v>38</v>
      </c>
      <c r="V11" s="859" t="s">
        <v>375</v>
      </c>
      <c r="W11" s="859" t="s">
        <v>33</v>
      </c>
      <c r="X11" s="859"/>
      <c r="Y11" s="859"/>
      <c r="Z11" s="859"/>
      <c r="AA11" s="859"/>
      <c r="AB11" s="859"/>
      <c r="AC11" s="859"/>
      <c r="AD11" s="859"/>
      <c r="AE11" s="859"/>
      <c r="AF11" s="859" t="s">
        <v>384</v>
      </c>
      <c r="AG11" s="859" t="s">
        <v>376</v>
      </c>
      <c r="AH11" s="773" t="s">
        <v>377</v>
      </c>
    </row>
    <row r="12" spans="1:34" ht="47.25" x14ac:dyDescent="0.25">
      <c r="A12" s="859"/>
      <c r="B12" s="859"/>
      <c r="C12" s="389" t="s">
        <v>65</v>
      </c>
      <c r="D12" s="389" t="s">
        <v>66</v>
      </c>
      <c r="E12" s="389" t="s">
        <v>67</v>
      </c>
      <c r="F12" s="389" t="s">
        <v>65</v>
      </c>
      <c r="G12" s="389" t="s">
        <v>66</v>
      </c>
      <c r="H12" s="389" t="s">
        <v>67</v>
      </c>
      <c r="I12" s="389" t="s">
        <v>65</v>
      </c>
      <c r="J12" s="389" t="s">
        <v>66</v>
      </c>
      <c r="K12" s="389" t="s">
        <v>67</v>
      </c>
      <c r="L12" s="859"/>
      <c r="M12" s="859"/>
      <c r="N12" s="859"/>
      <c r="O12" s="859"/>
      <c r="P12" s="859"/>
      <c r="Q12" s="859"/>
      <c r="R12" s="859"/>
      <c r="S12" s="859"/>
      <c r="T12" s="859"/>
      <c r="U12" s="859"/>
      <c r="V12" s="859"/>
      <c r="W12" s="389" t="s">
        <v>715</v>
      </c>
      <c r="X12" s="389" t="s">
        <v>716</v>
      </c>
      <c r="Y12" s="389" t="s">
        <v>717</v>
      </c>
      <c r="Z12" s="389" t="s">
        <v>718</v>
      </c>
      <c r="AA12" s="389" t="s">
        <v>719</v>
      </c>
      <c r="AB12" s="389" t="s">
        <v>720</v>
      </c>
      <c r="AC12" s="389" t="s">
        <v>141</v>
      </c>
      <c r="AD12" s="389" t="s">
        <v>142</v>
      </c>
      <c r="AE12" s="389" t="s">
        <v>143</v>
      </c>
      <c r="AF12" s="859"/>
      <c r="AG12" s="859"/>
      <c r="AH12" s="773"/>
    </row>
    <row r="13" spans="1:34" x14ac:dyDescent="0.25">
      <c r="A13" s="309">
        <v>1</v>
      </c>
      <c r="B13" s="309">
        <v>2</v>
      </c>
      <c r="C13" s="826">
        <v>3</v>
      </c>
      <c r="D13" s="826"/>
      <c r="E13" s="826"/>
      <c r="F13" s="826">
        <v>4</v>
      </c>
      <c r="G13" s="826"/>
      <c r="H13" s="826"/>
      <c r="I13" s="826">
        <v>5</v>
      </c>
      <c r="J13" s="826"/>
      <c r="K13" s="826"/>
      <c r="L13" s="309">
        <v>6</v>
      </c>
      <c r="M13" s="309">
        <v>7</v>
      </c>
      <c r="N13" s="309">
        <v>8</v>
      </c>
      <c r="O13" s="309">
        <v>9</v>
      </c>
      <c r="P13" s="309">
        <v>10</v>
      </c>
      <c r="Q13" s="309">
        <v>11</v>
      </c>
      <c r="R13" s="309">
        <v>12</v>
      </c>
      <c r="S13" s="309">
        <v>13</v>
      </c>
      <c r="T13" s="309">
        <v>14</v>
      </c>
      <c r="U13" s="309">
        <v>15</v>
      </c>
      <c r="V13" s="309">
        <v>16</v>
      </c>
      <c r="W13" s="309">
        <v>17</v>
      </c>
      <c r="X13" s="309">
        <v>18</v>
      </c>
      <c r="Y13" s="309">
        <v>19</v>
      </c>
      <c r="Z13" s="309">
        <v>20</v>
      </c>
      <c r="AA13" s="309">
        <v>21</v>
      </c>
      <c r="AB13" s="309">
        <v>22</v>
      </c>
      <c r="AC13" s="309">
        <v>23</v>
      </c>
      <c r="AD13" s="309">
        <v>24</v>
      </c>
      <c r="AE13" s="309">
        <v>25</v>
      </c>
      <c r="AF13" s="309">
        <v>26</v>
      </c>
      <c r="AG13" s="309">
        <v>27</v>
      </c>
      <c r="AH13" s="390">
        <v>28</v>
      </c>
    </row>
    <row r="14" spans="1:34" x14ac:dyDescent="0.25">
      <c r="A14" s="858" t="s">
        <v>7</v>
      </c>
      <c r="B14" s="858"/>
      <c r="C14" s="386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91"/>
    </row>
    <row r="15" spans="1:34" x14ac:dyDescent="0.25">
      <c r="A15" s="819">
        <v>1</v>
      </c>
      <c r="B15" s="773" t="s">
        <v>86</v>
      </c>
      <c r="C15" s="819">
        <v>3</v>
      </c>
      <c r="D15" s="819">
        <v>3</v>
      </c>
      <c r="E15" s="819">
        <v>2</v>
      </c>
      <c r="F15" s="819">
        <v>3</v>
      </c>
      <c r="G15" s="819">
        <v>3</v>
      </c>
      <c r="H15" s="819">
        <v>2</v>
      </c>
      <c r="I15" s="819">
        <v>3</v>
      </c>
      <c r="J15" s="819">
        <v>3</v>
      </c>
      <c r="K15" s="819">
        <v>2</v>
      </c>
      <c r="L15" s="819">
        <v>12</v>
      </c>
      <c r="M15" s="819">
        <v>12</v>
      </c>
      <c r="N15" s="819">
        <v>5</v>
      </c>
      <c r="O15" s="819">
        <f>4*3+4*3+1*3+4*3+4*3+2*3+4*2+4*2+2*2</f>
        <v>77</v>
      </c>
      <c r="P15" s="365">
        <v>1</v>
      </c>
      <c r="Q15" s="301" t="s">
        <v>134</v>
      </c>
      <c r="R15" s="302" t="s">
        <v>145</v>
      </c>
      <c r="S15" s="392" t="s">
        <v>146</v>
      </c>
      <c r="T15" s="303" t="s">
        <v>154</v>
      </c>
      <c r="U15" s="303" t="s">
        <v>158</v>
      </c>
      <c r="V15" s="303" t="s">
        <v>161</v>
      </c>
      <c r="W15" s="309">
        <v>6</v>
      </c>
      <c r="X15" s="309"/>
      <c r="Y15" s="309"/>
      <c r="Z15" s="309"/>
      <c r="AA15" s="309"/>
      <c r="AB15" s="309"/>
      <c r="AC15" s="309">
        <v>8</v>
      </c>
      <c r="AD15" s="309">
        <v>8</v>
      </c>
      <c r="AE15" s="309">
        <v>4</v>
      </c>
      <c r="AF15" s="309"/>
      <c r="AG15" s="309">
        <f>SUM(W15:AF15)</f>
        <v>26</v>
      </c>
      <c r="AH15" s="390"/>
    </row>
    <row r="16" spans="1:34" x14ac:dyDescent="0.25">
      <c r="A16" s="819"/>
      <c r="B16" s="773"/>
      <c r="C16" s="819"/>
      <c r="D16" s="819"/>
      <c r="E16" s="819"/>
      <c r="F16" s="819"/>
      <c r="G16" s="819"/>
      <c r="H16" s="819"/>
      <c r="I16" s="819"/>
      <c r="J16" s="819"/>
      <c r="K16" s="819"/>
      <c r="L16" s="819"/>
      <c r="M16" s="819"/>
      <c r="N16" s="819"/>
      <c r="O16" s="819"/>
      <c r="P16" s="365">
        <v>2</v>
      </c>
      <c r="Q16" s="301" t="s">
        <v>135</v>
      </c>
      <c r="R16" s="302" t="s">
        <v>147</v>
      </c>
      <c r="S16" s="307" t="s">
        <v>148</v>
      </c>
      <c r="T16" s="303" t="s">
        <v>155</v>
      </c>
      <c r="U16" s="303" t="s">
        <v>158</v>
      </c>
      <c r="V16" s="308" t="s">
        <v>149</v>
      </c>
      <c r="W16" s="309"/>
      <c r="X16" s="309"/>
      <c r="Y16" s="309"/>
      <c r="Z16" s="280"/>
      <c r="AA16" s="280"/>
      <c r="AB16" s="280"/>
      <c r="AC16" s="309"/>
      <c r="AD16" s="309"/>
      <c r="AE16" s="309"/>
      <c r="AF16" s="309"/>
      <c r="AG16" s="309">
        <f t="shared" ref="AG16:AG19" si="0">SUM(W16:AF16)</f>
        <v>0</v>
      </c>
      <c r="AH16" s="390" t="s">
        <v>798</v>
      </c>
    </row>
    <row r="17" spans="1:34" x14ac:dyDescent="0.25">
      <c r="A17" s="819"/>
      <c r="B17" s="773"/>
      <c r="C17" s="819"/>
      <c r="D17" s="819"/>
      <c r="E17" s="819"/>
      <c r="F17" s="819"/>
      <c r="G17" s="819"/>
      <c r="H17" s="819"/>
      <c r="I17" s="819"/>
      <c r="J17" s="819"/>
      <c r="K17" s="819"/>
      <c r="L17" s="819"/>
      <c r="M17" s="819"/>
      <c r="N17" s="819"/>
      <c r="O17" s="819"/>
      <c r="P17" s="365">
        <v>3</v>
      </c>
      <c r="Q17" s="304" t="s">
        <v>136</v>
      </c>
      <c r="R17" s="307" t="s">
        <v>149</v>
      </c>
      <c r="S17" s="307" t="s">
        <v>149</v>
      </c>
      <c r="T17" s="308" t="s">
        <v>149</v>
      </c>
      <c r="U17" s="306" t="s">
        <v>159</v>
      </c>
      <c r="V17" s="308" t="s">
        <v>149</v>
      </c>
      <c r="W17" s="309">
        <v>6</v>
      </c>
      <c r="X17" s="309">
        <v>12</v>
      </c>
      <c r="Y17" s="309">
        <v>3</v>
      </c>
      <c r="Z17" s="309"/>
      <c r="AA17" s="309"/>
      <c r="AB17" s="309"/>
      <c r="AC17" s="309"/>
      <c r="AD17" s="309"/>
      <c r="AE17" s="309"/>
      <c r="AF17" s="309"/>
      <c r="AG17" s="309">
        <f t="shared" si="0"/>
        <v>21</v>
      </c>
      <c r="AH17" s="390"/>
    </row>
    <row r="18" spans="1:34" x14ac:dyDescent="0.25">
      <c r="A18" s="819"/>
      <c r="B18" s="381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>
        <v>4</v>
      </c>
      <c r="Q18" s="304" t="s">
        <v>784</v>
      </c>
      <c r="R18" s="307" t="s">
        <v>149</v>
      </c>
      <c r="S18" s="307" t="s">
        <v>149</v>
      </c>
      <c r="T18" s="308" t="s">
        <v>149</v>
      </c>
      <c r="U18" s="303" t="s">
        <v>158</v>
      </c>
      <c r="V18" s="308" t="s">
        <v>149</v>
      </c>
      <c r="W18" s="309"/>
      <c r="X18" s="309"/>
      <c r="Y18" s="309"/>
      <c r="Z18" s="309"/>
      <c r="AA18" s="309">
        <v>12</v>
      </c>
      <c r="AB18" s="309">
        <v>3</v>
      </c>
      <c r="AC18" s="309"/>
      <c r="AD18" s="309"/>
      <c r="AE18" s="309"/>
      <c r="AF18" s="309"/>
      <c r="AG18" s="309">
        <f t="shared" si="0"/>
        <v>15</v>
      </c>
      <c r="AH18" s="390"/>
    </row>
    <row r="19" spans="1:34" x14ac:dyDescent="0.25">
      <c r="A19" s="819"/>
      <c r="B19" s="381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>
        <v>5</v>
      </c>
      <c r="Q19" s="304" t="s">
        <v>785</v>
      </c>
      <c r="R19" s="307" t="s">
        <v>149</v>
      </c>
      <c r="S19" s="307" t="s">
        <v>149</v>
      </c>
      <c r="T19" s="308" t="s">
        <v>149</v>
      </c>
      <c r="U19" s="303" t="s">
        <v>158</v>
      </c>
      <c r="V19" s="308" t="s">
        <v>149</v>
      </c>
      <c r="W19" s="309"/>
      <c r="X19" s="309"/>
      <c r="Y19" s="309"/>
      <c r="Z19" s="309">
        <v>12</v>
      </c>
      <c r="AA19" s="309"/>
      <c r="AB19" s="309">
        <v>3</v>
      </c>
      <c r="AC19" s="309"/>
      <c r="AD19" s="309"/>
      <c r="AE19" s="309"/>
      <c r="AF19" s="309"/>
      <c r="AG19" s="309">
        <f t="shared" si="0"/>
        <v>15</v>
      </c>
      <c r="AH19" s="390"/>
    </row>
    <row r="20" spans="1:34" ht="31.5" x14ac:dyDescent="0.25">
      <c r="A20" s="819"/>
      <c r="B20" s="381" t="s">
        <v>87</v>
      </c>
      <c r="C20" s="365">
        <v>3</v>
      </c>
      <c r="D20" s="365">
        <v>3</v>
      </c>
      <c r="E20" s="365">
        <v>2</v>
      </c>
      <c r="F20" s="365">
        <v>3</v>
      </c>
      <c r="G20" s="365">
        <v>3</v>
      </c>
      <c r="H20" s="365">
        <v>2</v>
      </c>
      <c r="I20" s="365">
        <v>3</v>
      </c>
      <c r="J20" s="365">
        <v>3</v>
      </c>
      <c r="K20" s="365">
        <v>2</v>
      </c>
      <c r="L20" s="365">
        <v>3</v>
      </c>
      <c r="M20" s="365">
        <v>4</v>
      </c>
      <c r="N20" s="365">
        <v>3</v>
      </c>
      <c r="O20" s="365">
        <f>1*3+1*3+1*2+1*3+1*3+2*2+1*3+1*3+1*2</f>
        <v>26</v>
      </c>
      <c r="P20" s="365">
        <v>1</v>
      </c>
      <c r="Q20" s="301" t="s">
        <v>138</v>
      </c>
      <c r="R20" s="302" t="s">
        <v>152</v>
      </c>
      <c r="S20" s="307" t="s">
        <v>544</v>
      </c>
      <c r="T20" s="303" t="s">
        <v>154</v>
      </c>
      <c r="U20" s="303" t="s">
        <v>158</v>
      </c>
      <c r="V20" s="306" t="s">
        <v>161</v>
      </c>
      <c r="W20" s="365">
        <v>3</v>
      </c>
      <c r="X20" s="365">
        <v>3</v>
      </c>
      <c r="Y20" s="365">
        <v>3</v>
      </c>
      <c r="Z20" s="365">
        <v>3</v>
      </c>
      <c r="AA20" s="365">
        <v>3</v>
      </c>
      <c r="AB20" s="365">
        <v>3</v>
      </c>
      <c r="AC20" s="365">
        <v>2</v>
      </c>
      <c r="AD20" s="365">
        <v>4</v>
      </c>
      <c r="AE20" s="365">
        <v>2</v>
      </c>
      <c r="AF20" s="365"/>
      <c r="AG20" s="365">
        <f>SUM(W20:AF20)</f>
        <v>26</v>
      </c>
      <c r="AH20" s="382"/>
    </row>
    <row r="21" spans="1:34" ht="31.5" x14ac:dyDescent="0.25">
      <c r="A21" s="819"/>
      <c r="B21" s="381" t="s">
        <v>93</v>
      </c>
      <c r="C21" s="365">
        <v>3</v>
      </c>
      <c r="D21" s="365">
        <v>3</v>
      </c>
      <c r="E21" s="365">
        <v>2</v>
      </c>
      <c r="F21" s="365">
        <v>3</v>
      </c>
      <c r="G21" s="365">
        <v>3</v>
      </c>
      <c r="H21" s="365">
        <v>2</v>
      </c>
      <c r="I21" s="383"/>
      <c r="J21" s="365">
        <v>3</v>
      </c>
      <c r="K21" s="365">
        <v>2</v>
      </c>
      <c r="L21" s="365">
        <v>3</v>
      </c>
      <c r="M21" s="365">
        <v>4</v>
      </c>
      <c r="N21" s="365">
        <v>2</v>
      </c>
      <c r="O21" s="365">
        <f>1*3+1*3+1*2+1*3+1*3+2*2+1*3+1*2</f>
        <v>23</v>
      </c>
      <c r="P21" s="365">
        <v>1</v>
      </c>
      <c r="Q21" s="301" t="s">
        <v>137</v>
      </c>
      <c r="R21" s="302" t="s">
        <v>150</v>
      </c>
      <c r="S21" s="305" t="s">
        <v>151</v>
      </c>
      <c r="T21" s="303" t="s">
        <v>156</v>
      </c>
      <c r="U21" s="303" t="s">
        <v>160</v>
      </c>
      <c r="V21" s="303" t="s">
        <v>161</v>
      </c>
      <c r="W21" s="365">
        <v>3</v>
      </c>
      <c r="X21" s="365">
        <v>3</v>
      </c>
      <c r="Y21" s="365"/>
      <c r="Z21" s="365">
        <v>6</v>
      </c>
      <c r="AA21" s="365">
        <v>3</v>
      </c>
      <c r="AB21" s="365">
        <v>3</v>
      </c>
      <c r="AC21" s="365">
        <v>2</v>
      </c>
      <c r="AD21" s="365">
        <v>4</v>
      </c>
      <c r="AE21" s="365">
        <v>2</v>
      </c>
      <c r="AF21" s="365"/>
      <c r="AG21" s="365">
        <f>SUM(W21:AF21)</f>
        <v>26</v>
      </c>
      <c r="AH21" s="382" t="s">
        <v>786</v>
      </c>
    </row>
    <row r="22" spans="1:34" x14ac:dyDescent="0.25">
      <c r="A22" s="801">
        <v>2</v>
      </c>
      <c r="B22" s="841" t="s">
        <v>651</v>
      </c>
      <c r="C22" s="801">
        <f>2+2</f>
        <v>4</v>
      </c>
      <c r="D22" s="801">
        <f>2+2</f>
        <v>4</v>
      </c>
      <c r="E22" s="801">
        <v>2</v>
      </c>
      <c r="F22" s="801">
        <f>2+2</f>
        <v>4</v>
      </c>
      <c r="G22" s="801">
        <f>2+2</f>
        <v>4</v>
      </c>
      <c r="H22" s="801">
        <v>2</v>
      </c>
      <c r="I22" s="801">
        <f>2+2</f>
        <v>4</v>
      </c>
      <c r="J22" s="801">
        <f>2+2</f>
        <v>4</v>
      </c>
      <c r="K22" s="801">
        <v>2</v>
      </c>
      <c r="L22" s="819">
        <v>12</v>
      </c>
      <c r="M22" s="819">
        <v>12</v>
      </c>
      <c r="N22" s="819">
        <v>5</v>
      </c>
      <c r="O22" s="819">
        <f>2*L22+2*M22+2*N22</f>
        <v>58</v>
      </c>
      <c r="P22" s="365">
        <v>1</v>
      </c>
      <c r="Q22" s="301" t="s">
        <v>162</v>
      </c>
      <c r="R22" s="302" t="s">
        <v>166</v>
      </c>
      <c r="S22" s="305" t="s">
        <v>167</v>
      </c>
      <c r="T22" s="303" t="s">
        <v>154</v>
      </c>
      <c r="U22" s="303" t="s">
        <v>158</v>
      </c>
      <c r="V22" s="303" t="s">
        <v>161</v>
      </c>
      <c r="W22" s="309">
        <v>8</v>
      </c>
      <c r="X22" s="309">
        <v>4</v>
      </c>
      <c r="Y22" s="309"/>
      <c r="Z22" s="309"/>
      <c r="AA22" s="309"/>
      <c r="AB22" s="309"/>
      <c r="AC22" s="309">
        <v>8</v>
      </c>
      <c r="AD22" s="309"/>
      <c r="AE22" s="309">
        <v>4</v>
      </c>
      <c r="AF22" s="309"/>
      <c r="AG22" s="309">
        <f t="shared" ref="AG22" si="1">SUM(W22:AF22)</f>
        <v>24</v>
      </c>
      <c r="AH22" s="390"/>
    </row>
    <row r="23" spans="1:34" ht="31.5" x14ac:dyDescent="0.25">
      <c r="A23" s="802"/>
      <c r="B23" s="857"/>
      <c r="C23" s="802"/>
      <c r="D23" s="802"/>
      <c r="E23" s="802"/>
      <c r="F23" s="802"/>
      <c r="G23" s="802"/>
      <c r="H23" s="802"/>
      <c r="I23" s="802"/>
      <c r="J23" s="802"/>
      <c r="K23" s="802"/>
      <c r="L23" s="819"/>
      <c r="M23" s="819"/>
      <c r="N23" s="819"/>
      <c r="O23" s="819"/>
      <c r="P23" s="365">
        <v>2</v>
      </c>
      <c r="Q23" s="301" t="s">
        <v>165</v>
      </c>
      <c r="R23" s="302" t="s">
        <v>172</v>
      </c>
      <c r="S23" s="307" t="s">
        <v>219</v>
      </c>
      <c r="T23" s="303" t="s">
        <v>547</v>
      </c>
      <c r="U23" s="303" t="s">
        <v>158</v>
      </c>
      <c r="V23" s="303" t="s">
        <v>161</v>
      </c>
      <c r="W23" s="309"/>
      <c r="X23" s="309"/>
      <c r="Y23" s="309">
        <v>2</v>
      </c>
      <c r="Z23" s="309">
        <v>4</v>
      </c>
      <c r="AA23" s="309"/>
      <c r="AB23" s="309"/>
      <c r="AC23" s="309"/>
      <c r="AD23" s="309"/>
      <c r="AE23" s="309"/>
      <c r="AF23" s="309"/>
      <c r="AG23" s="393">
        <f>SUM(W23:AF23)</f>
        <v>6</v>
      </c>
      <c r="AH23" s="394" t="s">
        <v>781</v>
      </c>
    </row>
    <row r="24" spans="1:34" ht="63" x14ac:dyDescent="0.25">
      <c r="A24" s="802"/>
      <c r="B24" s="857"/>
      <c r="C24" s="802"/>
      <c r="D24" s="802"/>
      <c r="E24" s="802"/>
      <c r="F24" s="802"/>
      <c r="G24" s="802"/>
      <c r="H24" s="802"/>
      <c r="I24" s="802"/>
      <c r="J24" s="802"/>
      <c r="K24" s="802"/>
      <c r="L24" s="819"/>
      <c r="M24" s="819"/>
      <c r="N24" s="819"/>
      <c r="O24" s="819"/>
      <c r="P24" s="365">
        <v>3</v>
      </c>
      <c r="Q24" s="301" t="s">
        <v>164</v>
      </c>
      <c r="R24" s="302" t="s">
        <v>170</v>
      </c>
      <c r="S24" s="305" t="s">
        <v>196</v>
      </c>
      <c r="T24" s="303" t="s">
        <v>547</v>
      </c>
      <c r="U24" s="303" t="s">
        <v>158</v>
      </c>
      <c r="V24" s="303" t="s">
        <v>161</v>
      </c>
      <c r="W24" s="309"/>
      <c r="X24" s="365">
        <v>4</v>
      </c>
      <c r="Y24" s="364"/>
      <c r="Z24" s="364"/>
      <c r="AA24" s="309"/>
      <c r="AB24" s="309"/>
      <c r="AC24" s="309"/>
      <c r="AD24" s="309"/>
      <c r="AE24" s="365"/>
      <c r="AF24" s="365">
        <v>12</v>
      </c>
      <c r="AG24" s="303">
        <f>SUM(W24:AF24)</f>
        <v>16</v>
      </c>
      <c r="AH24" s="394" t="s">
        <v>800</v>
      </c>
    </row>
    <row r="25" spans="1:34" x14ac:dyDescent="0.25">
      <c r="A25" s="802"/>
      <c r="B25" s="857"/>
      <c r="C25" s="802"/>
      <c r="D25" s="802"/>
      <c r="E25" s="802"/>
      <c r="F25" s="802"/>
      <c r="G25" s="802"/>
      <c r="H25" s="802"/>
      <c r="I25" s="802"/>
      <c r="J25" s="802"/>
      <c r="K25" s="802"/>
      <c r="L25" s="395"/>
      <c r="M25" s="395"/>
      <c r="N25" s="395"/>
      <c r="O25" s="365"/>
      <c r="P25" s="801">
        <v>4</v>
      </c>
      <c r="Q25" s="815" t="s">
        <v>163</v>
      </c>
      <c r="R25" s="817" t="s">
        <v>168</v>
      </c>
      <c r="S25" s="843" t="s">
        <v>169</v>
      </c>
      <c r="T25" s="804" t="s">
        <v>154</v>
      </c>
      <c r="U25" s="804" t="s">
        <v>158</v>
      </c>
      <c r="V25" s="804" t="s">
        <v>161</v>
      </c>
      <c r="W25" s="309"/>
      <c r="X25" s="309"/>
      <c r="Y25" s="309"/>
      <c r="Z25" s="309">
        <v>4</v>
      </c>
      <c r="AA25" s="309">
        <v>8</v>
      </c>
      <c r="AB25" s="309">
        <v>4</v>
      </c>
      <c r="AC25" s="309"/>
      <c r="AD25" s="309">
        <v>8</v>
      </c>
      <c r="AE25" s="309"/>
      <c r="AF25" s="309"/>
      <c r="AG25" s="393">
        <f>SUM(W25:AF25)</f>
        <v>24</v>
      </c>
      <c r="AH25" s="390"/>
    </row>
    <row r="26" spans="1:34" x14ac:dyDescent="0.25">
      <c r="A26" s="802"/>
      <c r="B26" s="857"/>
      <c r="C26" s="802"/>
      <c r="D26" s="802"/>
      <c r="E26" s="803"/>
      <c r="F26" s="802"/>
      <c r="G26" s="802"/>
      <c r="H26" s="803"/>
      <c r="I26" s="802"/>
      <c r="J26" s="802"/>
      <c r="K26" s="803"/>
      <c r="L26" s="801">
        <v>8</v>
      </c>
      <c r="M26" s="801">
        <v>8</v>
      </c>
      <c r="N26" s="801">
        <v>3</v>
      </c>
      <c r="O26" s="365"/>
      <c r="P26" s="803"/>
      <c r="Q26" s="816"/>
      <c r="R26" s="818"/>
      <c r="S26" s="844"/>
      <c r="T26" s="805"/>
      <c r="U26" s="805"/>
      <c r="V26" s="805"/>
      <c r="W26" s="309"/>
      <c r="X26" s="309"/>
      <c r="Y26" s="309">
        <v>2</v>
      </c>
      <c r="Z26" s="309"/>
      <c r="AA26" s="309"/>
      <c r="AB26" s="309"/>
      <c r="AC26" s="309"/>
      <c r="AD26" s="309"/>
      <c r="AE26" s="309"/>
      <c r="AF26" s="309"/>
      <c r="AG26" s="309">
        <v>2</v>
      </c>
      <c r="AH26" s="390"/>
    </row>
    <row r="27" spans="1:34" x14ac:dyDescent="0.25">
      <c r="A27" s="802"/>
      <c r="B27" s="857"/>
      <c r="C27" s="802"/>
      <c r="D27" s="802"/>
      <c r="E27" s="383"/>
      <c r="F27" s="802"/>
      <c r="G27" s="802"/>
      <c r="H27" s="383"/>
      <c r="I27" s="802"/>
      <c r="J27" s="802"/>
      <c r="K27" s="383"/>
      <c r="L27" s="802"/>
      <c r="M27" s="802"/>
      <c r="N27" s="802"/>
      <c r="O27" s="365"/>
      <c r="P27" s="365">
        <v>5</v>
      </c>
      <c r="Q27" s="304" t="s">
        <v>183</v>
      </c>
      <c r="R27" s="307" t="s">
        <v>795</v>
      </c>
      <c r="S27" s="302" t="s">
        <v>199</v>
      </c>
      <c r="T27" s="303" t="s">
        <v>155</v>
      </c>
      <c r="U27" s="306" t="s">
        <v>158</v>
      </c>
      <c r="V27" s="308" t="s">
        <v>149</v>
      </c>
      <c r="W27" s="309">
        <v>8</v>
      </c>
      <c r="X27" s="309">
        <v>8</v>
      </c>
      <c r="Y27" s="309"/>
      <c r="Z27" s="309"/>
      <c r="AA27" s="309"/>
      <c r="AB27" s="309"/>
      <c r="AC27" s="309"/>
      <c r="AD27" s="309"/>
      <c r="AE27" s="309"/>
      <c r="AF27" s="309"/>
      <c r="AG27" s="309">
        <f t="shared" ref="AG27" si="2">SUM(W27:AF27)</f>
        <v>16</v>
      </c>
      <c r="AH27" s="390"/>
    </row>
    <row r="28" spans="1:34" x14ac:dyDescent="0.25">
      <c r="A28" s="802"/>
      <c r="B28" s="857"/>
      <c r="C28" s="802"/>
      <c r="D28" s="802"/>
      <c r="E28" s="383"/>
      <c r="F28" s="802"/>
      <c r="G28" s="802"/>
      <c r="H28" s="383"/>
      <c r="I28" s="802"/>
      <c r="J28" s="802"/>
      <c r="K28" s="383"/>
      <c r="L28" s="802"/>
      <c r="M28" s="802"/>
      <c r="N28" s="802"/>
      <c r="O28" s="801">
        <f>2*L26+2*M26+2*N26</f>
        <v>38</v>
      </c>
      <c r="P28" s="365">
        <v>1</v>
      </c>
      <c r="Q28" s="301" t="s">
        <v>308</v>
      </c>
      <c r="R28" s="302" t="s">
        <v>312</v>
      </c>
      <c r="S28" s="307" t="s">
        <v>313</v>
      </c>
      <c r="T28" s="303" t="s">
        <v>155</v>
      </c>
      <c r="U28" s="303" t="s">
        <v>158</v>
      </c>
      <c r="V28" s="308" t="s">
        <v>149</v>
      </c>
      <c r="W28" s="309"/>
      <c r="X28" s="309"/>
      <c r="Y28" s="309"/>
      <c r="Z28" s="309"/>
      <c r="AA28" s="309">
        <v>8</v>
      </c>
      <c r="AB28" s="309">
        <v>4</v>
      </c>
      <c r="AC28" s="309"/>
      <c r="AD28" s="309"/>
      <c r="AE28" s="309"/>
      <c r="AF28" s="309"/>
      <c r="AG28" s="309">
        <f>SUM(W28:AF28)</f>
        <v>12</v>
      </c>
      <c r="AH28" s="309"/>
    </row>
    <row r="29" spans="1:34" x14ac:dyDescent="0.25">
      <c r="A29" s="803"/>
      <c r="B29" s="842"/>
      <c r="C29" s="803"/>
      <c r="D29" s="803"/>
      <c r="E29" s="383"/>
      <c r="F29" s="803"/>
      <c r="G29" s="803"/>
      <c r="H29" s="383"/>
      <c r="I29" s="803"/>
      <c r="J29" s="803"/>
      <c r="K29" s="383"/>
      <c r="L29" s="803"/>
      <c r="M29" s="803"/>
      <c r="N29" s="803"/>
      <c r="O29" s="803"/>
      <c r="P29" s="801">
        <v>2</v>
      </c>
      <c r="Q29" s="815" t="s">
        <v>307</v>
      </c>
      <c r="R29" s="817" t="s">
        <v>559</v>
      </c>
      <c r="S29" s="843" t="s">
        <v>311</v>
      </c>
      <c r="T29" s="804" t="s">
        <v>154</v>
      </c>
      <c r="U29" s="804" t="s">
        <v>158</v>
      </c>
      <c r="V29" s="806" t="s">
        <v>161</v>
      </c>
      <c r="W29" s="309"/>
      <c r="X29" s="309"/>
      <c r="Y29" s="309"/>
      <c r="Z29" s="309">
        <v>8</v>
      </c>
      <c r="AA29" s="309"/>
      <c r="AB29" s="309"/>
      <c r="AC29" s="309"/>
      <c r="AD29" s="309"/>
      <c r="AE29" s="309"/>
      <c r="AF29" s="309"/>
      <c r="AG29" s="309">
        <f>SUM(W29:AF29)</f>
        <v>8</v>
      </c>
      <c r="AH29" s="390"/>
    </row>
    <row r="30" spans="1:34" x14ac:dyDescent="0.25">
      <c r="A30" s="365">
        <v>3</v>
      </c>
      <c r="B30" s="381" t="s">
        <v>483</v>
      </c>
      <c r="C30" s="365"/>
      <c r="D30" s="365"/>
      <c r="E30" s="365">
        <v>2</v>
      </c>
      <c r="F30" s="365"/>
      <c r="G30" s="365"/>
      <c r="H30" s="365">
        <v>2</v>
      </c>
      <c r="I30" s="365"/>
      <c r="J30" s="365"/>
      <c r="K30" s="365">
        <v>2</v>
      </c>
      <c r="L30" s="365">
        <v>4</v>
      </c>
      <c r="M30" s="365">
        <v>4</v>
      </c>
      <c r="N30" s="365">
        <v>2</v>
      </c>
      <c r="O30" s="365">
        <f>L30*2+M30*2+N30*2</f>
        <v>20</v>
      </c>
      <c r="P30" s="803"/>
      <c r="Q30" s="816"/>
      <c r="R30" s="818"/>
      <c r="S30" s="844"/>
      <c r="T30" s="805"/>
      <c r="U30" s="805"/>
      <c r="V30" s="807"/>
      <c r="W30" s="309"/>
      <c r="X30" s="309"/>
      <c r="Y30" s="309"/>
      <c r="Z30" s="309"/>
      <c r="AA30" s="309"/>
      <c r="AB30" s="309"/>
      <c r="AC30" s="309">
        <v>8</v>
      </c>
      <c r="AD30" s="309">
        <v>8</v>
      </c>
      <c r="AE30" s="309">
        <v>4</v>
      </c>
      <c r="AF30" s="309"/>
      <c r="AG30" s="396">
        <f>SUM(W30:AF30)</f>
        <v>20</v>
      </c>
      <c r="AH30" s="390"/>
    </row>
    <row r="31" spans="1:34" x14ac:dyDescent="0.25">
      <c r="A31" s="819">
        <v>4</v>
      </c>
      <c r="B31" s="773" t="s">
        <v>175</v>
      </c>
      <c r="C31" s="819">
        <v>4</v>
      </c>
      <c r="D31" s="819">
        <v>4</v>
      </c>
      <c r="E31" s="819">
        <v>4</v>
      </c>
      <c r="F31" s="819">
        <v>4</v>
      </c>
      <c r="G31" s="819">
        <v>4</v>
      </c>
      <c r="H31" s="819">
        <v>5</v>
      </c>
      <c r="I31" s="819">
        <f>4+3</f>
        <v>7</v>
      </c>
      <c r="J31" s="819">
        <f>4+4</f>
        <v>8</v>
      </c>
      <c r="K31" s="819">
        <f>5+4</f>
        <v>9</v>
      </c>
      <c r="L31" s="819">
        <v>12</v>
      </c>
      <c r="M31" s="819">
        <v>12</v>
      </c>
      <c r="N31" s="819">
        <v>5</v>
      </c>
      <c r="O31" s="819">
        <f>C31*4+D31*4+E31*4+F31*4+G31*4+H31*4+I31*1+J31*2+K31*2</f>
        <v>141</v>
      </c>
      <c r="P31" s="365">
        <v>1</v>
      </c>
      <c r="Q31" s="301" t="s">
        <v>176</v>
      </c>
      <c r="R31" s="302" t="s">
        <v>185</v>
      </c>
      <c r="S31" s="305" t="s">
        <v>186</v>
      </c>
      <c r="T31" s="303" t="s">
        <v>154</v>
      </c>
      <c r="U31" s="303" t="s">
        <v>158</v>
      </c>
      <c r="V31" s="306" t="s">
        <v>161</v>
      </c>
      <c r="W31" s="309"/>
      <c r="X31" s="309"/>
      <c r="Y31" s="309"/>
      <c r="Z31" s="309"/>
      <c r="AA31" s="309"/>
      <c r="AB31" s="309"/>
      <c r="AC31" s="309">
        <v>4</v>
      </c>
      <c r="AD31" s="309">
        <v>10</v>
      </c>
      <c r="AE31" s="309">
        <v>10</v>
      </c>
      <c r="AF31" s="309"/>
      <c r="AG31" s="309">
        <f t="shared" ref="AG31:AG37" si="3">SUM(W31:AF31)</f>
        <v>24</v>
      </c>
      <c r="AH31" s="390"/>
    </row>
    <row r="32" spans="1:34" x14ac:dyDescent="0.25">
      <c r="A32" s="819"/>
      <c r="B32" s="773"/>
      <c r="C32" s="819"/>
      <c r="D32" s="819"/>
      <c r="E32" s="819"/>
      <c r="F32" s="819"/>
      <c r="G32" s="819"/>
      <c r="H32" s="819"/>
      <c r="I32" s="819"/>
      <c r="J32" s="819"/>
      <c r="K32" s="819"/>
      <c r="L32" s="819"/>
      <c r="M32" s="819"/>
      <c r="N32" s="819"/>
      <c r="O32" s="819"/>
      <c r="P32" s="365">
        <v>2</v>
      </c>
      <c r="Q32" s="301" t="s">
        <v>178</v>
      </c>
      <c r="R32" s="302" t="s">
        <v>189</v>
      </c>
      <c r="S32" s="305" t="s">
        <v>190</v>
      </c>
      <c r="T32" s="303" t="s">
        <v>154</v>
      </c>
      <c r="U32" s="303" t="s">
        <v>158</v>
      </c>
      <c r="V32" s="306" t="s">
        <v>161</v>
      </c>
      <c r="W32" s="309"/>
      <c r="X32" s="309"/>
      <c r="Y32" s="309">
        <v>7</v>
      </c>
      <c r="Z32" s="309"/>
      <c r="AA32" s="309"/>
      <c r="AB32" s="309"/>
      <c r="AC32" s="309"/>
      <c r="AD32" s="309">
        <v>10</v>
      </c>
      <c r="AE32" s="309">
        <v>8</v>
      </c>
      <c r="AF32" s="309"/>
      <c r="AG32" s="309">
        <f t="shared" si="3"/>
        <v>25</v>
      </c>
      <c r="AH32" s="390"/>
    </row>
    <row r="33" spans="1:34" x14ac:dyDescent="0.25">
      <c r="A33" s="819"/>
      <c r="B33" s="773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365">
        <v>3</v>
      </c>
      <c r="Q33" s="301" t="s">
        <v>179</v>
      </c>
      <c r="R33" s="302" t="s">
        <v>191</v>
      </c>
      <c r="S33" s="305" t="s">
        <v>192</v>
      </c>
      <c r="T33" s="303" t="s">
        <v>154</v>
      </c>
      <c r="U33" s="303" t="s">
        <v>158</v>
      </c>
      <c r="V33" s="306" t="s">
        <v>161</v>
      </c>
      <c r="W33" s="309">
        <v>16</v>
      </c>
      <c r="X33" s="309">
        <v>8</v>
      </c>
      <c r="Y33" s="309"/>
      <c r="Z33" s="309"/>
      <c r="AA33" s="309"/>
      <c r="AB33" s="309"/>
      <c r="AC33" s="309"/>
      <c r="AD33" s="309"/>
      <c r="AE33" s="309"/>
      <c r="AF33" s="309"/>
      <c r="AG33" s="309">
        <f t="shared" si="3"/>
        <v>24</v>
      </c>
      <c r="AH33" s="390"/>
    </row>
    <row r="34" spans="1:34" x14ac:dyDescent="0.25">
      <c r="A34" s="819"/>
      <c r="B34" s="773"/>
      <c r="C34" s="819"/>
      <c r="D34" s="819"/>
      <c r="E34" s="819"/>
      <c r="F34" s="819"/>
      <c r="G34" s="819"/>
      <c r="H34" s="819"/>
      <c r="I34" s="819"/>
      <c r="J34" s="819"/>
      <c r="K34" s="819"/>
      <c r="L34" s="819"/>
      <c r="M34" s="819"/>
      <c r="N34" s="819"/>
      <c r="O34" s="819"/>
      <c r="P34" s="365">
        <v>4</v>
      </c>
      <c r="Q34" s="301" t="s">
        <v>180</v>
      </c>
      <c r="R34" s="416" t="s">
        <v>548</v>
      </c>
      <c r="S34" s="305" t="s">
        <v>194</v>
      </c>
      <c r="T34" s="303" t="s">
        <v>154</v>
      </c>
      <c r="U34" s="303" t="s">
        <v>158</v>
      </c>
      <c r="V34" s="306" t="s">
        <v>161</v>
      </c>
      <c r="W34" s="309"/>
      <c r="X34" s="309">
        <v>8</v>
      </c>
      <c r="Y34" s="309"/>
      <c r="Z34" s="309">
        <v>16</v>
      </c>
      <c r="AA34" s="309"/>
      <c r="AB34" s="309"/>
      <c r="AC34" s="309"/>
      <c r="AD34" s="309"/>
      <c r="AE34" s="309"/>
      <c r="AF34" s="309"/>
      <c r="AG34" s="309">
        <f t="shared" si="3"/>
        <v>24</v>
      </c>
      <c r="AH34" s="390"/>
    </row>
    <row r="35" spans="1:34" x14ac:dyDescent="0.25">
      <c r="A35" s="819"/>
      <c r="B35" s="773"/>
      <c r="C35" s="819"/>
      <c r="D35" s="819"/>
      <c r="E35" s="819"/>
      <c r="F35" s="819"/>
      <c r="G35" s="819"/>
      <c r="H35" s="819"/>
      <c r="I35" s="819"/>
      <c r="J35" s="819"/>
      <c r="K35" s="819"/>
      <c r="L35" s="819"/>
      <c r="M35" s="819"/>
      <c r="N35" s="819"/>
      <c r="O35" s="819"/>
      <c r="P35" s="365">
        <v>5</v>
      </c>
      <c r="Q35" s="304" t="s">
        <v>181</v>
      </c>
      <c r="R35" s="305" t="s">
        <v>195</v>
      </c>
      <c r="S35" s="307" t="s">
        <v>171</v>
      </c>
      <c r="T35" s="306" t="s">
        <v>547</v>
      </c>
      <c r="U35" s="306" t="s">
        <v>158</v>
      </c>
      <c r="V35" s="303" t="s">
        <v>161</v>
      </c>
      <c r="W35" s="309"/>
      <c r="X35" s="309"/>
      <c r="Y35" s="309"/>
      <c r="Z35" s="309"/>
      <c r="AA35" s="309">
        <v>16</v>
      </c>
      <c r="AB35" s="309">
        <v>8</v>
      </c>
      <c r="AC35" s="309"/>
      <c r="AD35" s="309"/>
      <c r="AE35" s="309"/>
      <c r="AF35" s="309"/>
      <c r="AG35" s="309">
        <f t="shared" si="3"/>
        <v>24</v>
      </c>
      <c r="AH35" s="390"/>
    </row>
    <row r="36" spans="1:34" ht="31.5" x14ac:dyDescent="0.25">
      <c r="A36" s="819"/>
      <c r="B36" s="773"/>
      <c r="C36" s="819"/>
      <c r="D36" s="819"/>
      <c r="E36" s="819"/>
      <c r="F36" s="819"/>
      <c r="G36" s="819"/>
      <c r="H36" s="819"/>
      <c r="I36" s="819"/>
      <c r="J36" s="819"/>
      <c r="K36" s="819"/>
      <c r="L36" s="819"/>
      <c r="M36" s="819"/>
      <c r="N36" s="819"/>
      <c r="O36" s="819"/>
      <c r="P36" s="365">
        <v>6</v>
      </c>
      <c r="Q36" s="301" t="s">
        <v>182</v>
      </c>
      <c r="R36" s="302" t="s">
        <v>197</v>
      </c>
      <c r="S36" s="305" t="s">
        <v>198</v>
      </c>
      <c r="T36" s="303" t="s">
        <v>547</v>
      </c>
      <c r="U36" s="303" t="s">
        <v>158</v>
      </c>
      <c r="V36" s="303" t="s">
        <v>161</v>
      </c>
      <c r="W36" s="309"/>
      <c r="X36" s="309"/>
      <c r="Y36" s="309"/>
      <c r="Z36" s="309"/>
      <c r="AA36" s="309"/>
      <c r="AB36" s="309">
        <v>8</v>
      </c>
      <c r="AC36" s="309">
        <v>12</v>
      </c>
      <c r="AD36" s="309"/>
      <c r="AE36" s="309"/>
      <c r="AF36" s="309"/>
      <c r="AG36" s="309">
        <f t="shared" si="3"/>
        <v>20</v>
      </c>
      <c r="AH36" s="394" t="s">
        <v>782</v>
      </c>
    </row>
    <row r="37" spans="1:34" x14ac:dyDescent="0.25">
      <c r="A37" s="819"/>
      <c r="B37" s="773"/>
      <c r="C37" s="819"/>
      <c r="D37" s="819"/>
      <c r="E37" s="819"/>
      <c r="F37" s="819"/>
      <c r="G37" s="819"/>
      <c r="H37" s="819"/>
      <c r="I37" s="819"/>
      <c r="J37" s="819"/>
      <c r="K37" s="819"/>
      <c r="L37" s="819"/>
      <c r="M37" s="819"/>
      <c r="N37" s="819"/>
      <c r="O37" s="819"/>
      <c r="P37" s="801">
        <v>7</v>
      </c>
      <c r="Q37" s="851" t="s">
        <v>184</v>
      </c>
      <c r="R37" s="853" t="s">
        <v>794</v>
      </c>
      <c r="S37" s="855" t="s">
        <v>314</v>
      </c>
      <c r="T37" s="804" t="s">
        <v>155</v>
      </c>
      <c r="U37" s="806" t="s">
        <v>158</v>
      </c>
      <c r="V37" s="847" t="s">
        <v>149</v>
      </c>
      <c r="W37" s="309"/>
      <c r="X37" s="309"/>
      <c r="Y37" s="849">
        <v>3</v>
      </c>
      <c r="Z37" s="309"/>
      <c r="AA37" s="309"/>
      <c r="AB37" s="309"/>
      <c r="AC37" s="309"/>
      <c r="AD37" s="309"/>
      <c r="AE37" s="309"/>
      <c r="AF37" s="801"/>
      <c r="AG37" s="801">
        <f t="shared" si="3"/>
        <v>3</v>
      </c>
      <c r="AH37" s="390"/>
    </row>
    <row r="38" spans="1:34" x14ac:dyDescent="0.25">
      <c r="A38" s="801">
        <v>5</v>
      </c>
      <c r="B38" s="809" t="s">
        <v>761</v>
      </c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803"/>
      <c r="Q38" s="852"/>
      <c r="R38" s="854"/>
      <c r="S38" s="856"/>
      <c r="T38" s="805"/>
      <c r="U38" s="807"/>
      <c r="V38" s="848"/>
      <c r="W38" s="309"/>
      <c r="X38" s="309"/>
      <c r="Y38" s="850"/>
      <c r="Z38" s="309"/>
      <c r="AA38" s="309"/>
      <c r="AB38" s="309"/>
      <c r="AC38" s="309"/>
      <c r="AD38" s="309"/>
      <c r="AE38" s="309"/>
      <c r="AF38" s="803"/>
      <c r="AG38" s="803"/>
      <c r="AH38" s="390"/>
    </row>
    <row r="39" spans="1:34" x14ac:dyDescent="0.25">
      <c r="A39" s="802"/>
      <c r="B39" s="810"/>
      <c r="C39" s="801">
        <v>2</v>
      </c>
      <c r="D39" s="801">
        <v>2</v>
      </c>
      <c r="E39" s="801">
        <v>1</v>
      </c>
      <c r="F39" s="801">
        <f>2+3</f>
        <v>5</v>
      </c>
      <c r="G39" s="801">
        <v>6</v>
      </c>
      <c r="H39" s="801">
        <v>3</v>
      </c>
      <c r="I39" s="801">
        <v>5</v>
      </c>
      <c r="J39" s="801">
        <v>6</v>
      </c>
      <c r="K39" s="801">
        <f>2+2</f>
        <v>4</v>
      </c>
      <c r="L39" s="819">
        <v>12</v>
      </c>
      <c r="M39" s="819">
        <v>12</v>
      </c>
      <c r="N39" s="819">
        <v>5</v>
      </c>
      <c r="O39" s="801">
        <f>2*4+5*4+2*1+2*4+6*4+2*2+1*4+3*4+2*2</f>
        <v>86</v>
      </c>
      <c r="P39" s="365">
        <v>1</v>
      </c>
      <c r="Q39" s="301" t="s">
        <v>282</v>
      </c>
      <c r="R39" s="302" t="s">
        <v>193</v>
      </c>
      <c r="S39" s="307" t="s">
        <v>560</v>
      </c>
      <c r="T39" s="303" t="s">
        <v>154</v>
      </c>
      <c r="U39" s="303" t="s">
        <v>158</v>
      </c>
      <c r="V39" s="306" t="s">
        <v>161</v>
      </c>
      <c r="W39" s="309"/>
      <c r="X39" s="309">
        <v>4</v>
      </c>
      <c r="Y39" s="309"/>
      <c r="Z39" s="309"/>
      <c r="AA39" s="309"/>
      <c r="AB39" s="309"/>
      <c r="AC39" s="309">
        <v>4</v>
      </c>
      <c r="AD39" s="309">
        <v>12</v>
      </c>
      <c r="AE39" s="309">
        <v>4</v>
      </c>
      <c r="AF39" s="309"/>
      <c r="AG39" s="309">
        <f>SUM(X39:AE39)</f>
        <v>24</v>
      </c>
      <c r="AH39" s="390"/>
    </row>
    <row r="40" spans="1:34" x14ac:dyDescent="0.25">
      <c r="A40" s="802"/>
      <c r="B40" s="810"/>
      <c r="C40" s="802"/>
      <c r="D40" s="802"/>
      <c r="E40" s="802"/>
      <c r="F40" s="802"/>
      <c r="G40" s="802"/>
      <c r="H40" s="802"/>
      <c r="I40" s="802"/>
      <c r="J40" s="802"/>
      <c r="K40" s="802"/>
      <c r="L40" s="819"/>
      <c r="M40" s="819"/>
      <c r="N40" s="819"/>
      <c r="O40" s="802"/>
      <c r="P40" s="365">
        <v>2</v>
      </c>
      <c r="Q40" s="301" t="s">
        <v>283</v>
      </c>
      <c r="R40" s="302" t="s">
        <v>286</v>
      </c>
      <c r="S40" s="307" t="s">
        <v>557</v>
      </c>
      <c r="T40" s="303" t="s">
        <v>547</v>
      </c>
      <c r="U40" s="303" t="s">
        <v>158</v>
      </c>
      <c r="V40" s="303" t="s">
        <v>161</v>
      </c>
      <c r="W40" s="309"/>
      <c r="X40" s="309"/>
      <c r="Y40" s="309"/>
      <c r="Z40" s="309">
        <v>8</v>
      </c>
      <c r="AA40" s="309">
        <v>12</v>
      </c>
      <c r="AB40" s="309">
        <v>4</v>
      </c>
      <c r="AC40" s="309"/>
      <c r="AD40" s="309"/>
      <c r="AE40" s="309"/>
      <c r="AF40" s="309"/>
      <c r="AG40" s="309">
        <f t="shared" ref="AG40:AG41" si="4">SUM(W40:AF40)</f>
        <v>24</v>
      </c>
      <c r="AH40" s="390"/>
    </row>
    <row r="41" spans="1:34" x14ac:dyDescent="0.25">
      <c r="A41" s="802"/>
      <c r="B41" s="810"/>
      <c r="C41" s="802"/>
      <c r="D41" s="802"/>
      <c r="E41" s="802"/>
      <c r="F41" s="802"/>
      <c r="G41" s="802"/>
      <c r="H41" s="802"/>
      <c r="I41" s="802"/>
      <c r="J41" s="802"/>
      <c r="K41" s="802"/>
      <c r="L41" s="819"/>
      <c r="M41" s="819"/>
      <c r="N41" s="819"/>
      <c r="O41" s="802"/>
      <c r="P41" s="365">
        <v>3</v>
      </c>
      <c r="Q41" s="275" t="s">
        <v>723</v>
      </c>
      <c r="R41" s="384" t="s">
        <v>730</v>
      </c>
      <c r="S41" s="307" t="s">
        <v>748</v>
      </c>
      <c r="T41" s="303" t="s">
        <v>547</v>
      </c>
      <c r="U41" s="303" t="s">
        <v>158</v>
      </c>
      <c r="V41" s="303" t="s">
        <v>161</v>
      </c>
      <c r="W41" s="365"/>
      <c r="X41" s="365">
        <v>2</v>
      </c>
      <c r="Y41" s="365"/>
      <c r="Z41" s="365"/>
      <c r="AA41" s="365">
        <v>12</v>
      </c>
      <c r="AB41" s="365"/>
      <c r="AC41" s="365"/>
      <c r="AD41" s="365"/>
      <c r="AE41" s="365"/>
      <c r="AF41" s="365"/>
      <c r="AG41" s="365">
        <f t="shared" si="4"/>
        <v>14</v>
      </c>
      <c r="AH41" s="382" t="s">
        <v>572</v>
      </c>
    </row>
    <row r="42" spans="1:34" x14ac:dyDescent="0.25">
      <c r="A42" s="802"/>
      <c r="B42" s="810"/>
      <c r="C42" s="802"/>
      <c r="D42" s="802"/>
      <c r="E42" s="802"/>
      <c r="F42" s="802"/>
      <c r="G42" s="802"/>
      <c r="H42" s="802"/>
      <c r="I42" s="802"/>
      <c r="J42" s="802"/>
      <c r="K42" s="802"/>
      <c r="L42" s="819"/>
      <c r="M42" s="819"/>
      <c r="N42" s="819"/>
      <c r="O42" s="803"/>
      <c r="P42" s="801">
        <v>4</v>
      </c>
      <c r="Q42" s="815" t="s">
        <v>284</v>
      </c>
      <c r="R42" s="817" t="s">
        <v>288</v>
      </c>
      <c r="S42" s="843" t="s">
        <v>289</v>
      </c>
      <c r="T42" s="804" t="s">
        <v>547</v>
      </c>
      <c r="U42" s="804" t="s">
        <v>158</v>
      </c>
      <c r="V42" s="845" t="s">
        <v>161</v>
      </c>
      <c r="W42" s="365">
        <v>8</v>
      </c>
      <c r="X42" s="365">
        <v>14</v>
      </c>
      <c r="Y42" s="365">
        <v>2</v>
      </c>
      <c r="Z42" s="365"/>
      <c r="AA42" s="365"/>
      <c r="AB42" s="365"/>
      <c r="AC42" s="365"/>
      <c r="AD42" s="365"/>
      <c r="AE42" s="365"/>
      <c r="AF42" s="365"/>
      <c r="AG42" s="801">
        <f>SUM(W42:AF42)+AE43</f>
        <v>28</v>
      </c>
      <c r="AH42" s="382"/>
    </row>
    <row r="43" spans="1:34" x14ac:dyDescent="0.25">
      <c r="A43" s="802"/>
      <c r="B43" s="810"/>
      <c r="C43" s="802"/>
      <c r="D43" s="802"/>
      <c r="E43" s="802"/>
      <c r="F43" s="802"/>
      <c r="G43" s="802"/>
      <c r="H43" s="802"/>
      <c r="I43" s="802"/>
      <c r="J43" s="802"/>
      <c r="K43" s="802"/>
      <c r="L43" s="819">
        <v>1</v>
      </c>
      <c r="M43" s="819">
        <v>2</v>
      </c>
      <c r="N43" s="819">
        <v>2</v>
      </c>
      <c r="O43" s="801">
        <f>3*1+4*2+2*2</f>
        <v>15</v>
      </c>
      <c r="P43" s="803"/>
      <c r="Q43" s="816"/>
      <c r="R43" s="818"/>
      <c r="S43" s="844"/>
      <c r="T43" s="805"/>
      <c r="U43" s="805"/>
      <c r="V43" s="846"/>
      <c r="W43" s="365"/>
      <c r="X43" s="365"/>
      <c r="Y43" s="365"/>
      <c r="Z43" s="365"/>
      <c r="AA43" s="365"/>
      <c r="AB43" s="365"/>
      <c r="AC43" s="365"/>
      <c r="AD43" s="365"/>
      <c r="AE43" s="365">
        <v>4</v>
      </c>
      <c r="AF43" s="365"/>
      <c r="AG43" s="803"/>
      <c r="AH43" s="382"/>
    </row>
    <row r="44" spans="1:34" x14ac:dyDescent="0.25">
      <c r="A44" s="803"/>
      <c r="B44" s="811"/>
      <c r="C44" s="803"/>
      <c r="D44" s="803"/>
      <c r="E44" s="803"/>
      <c r="F44" s="803"/>
      <c r="G44" s="803"/>
      <c r="H44" s="803"/>
      <c r="I44" s="803"/>
      <c r="J44" s="803"/>
      <c r="K44" s="803"/>
      <c r="L44" s="819"/>
      <c r="M44" s="819"/>
      <c r="N44" s="819"/>
      <c r="O44" s="803"/>
      <c r="P44" s="801">
        <v>1</v>
      </c>
      <c r="Q44" s="815" t="s">
        <v>335</v>
      </c>
      <c r="R44" s="817" t="s">
        <v>338</v>
      </c>
      <c r="S44" s="845" t="s">
        <v>173</v>
      </c>
      <c r="T44" s="804" t="s">
        <v>547</v>
      </c>
      <c r="U44" s="804" t="s">
        <v>158</v>
      </c>
      <c r="V44" s="397" t="s">
        <v>149</v>
      </c>
      <c r="W44" s="309"/>
      <c r="X44" s="275"/>
      <c r="Y44" s="275"/>
      <c r="Z44" s="275"/>
      <c r="AA44" s="275"/>
      <c r="AB44" s="309">
        <v>8</v>
      </c>
      <c r="AC44" s="309"/>
      <c r="AD44" s="309"/>
      <c r="AE44" s="309"/>
      <c r="AF44" s="309"/>
      <c r="AG44" s="801">
        <f>SUM(W44:AF44)+X45+AA45+Y45</f>
        <v>24</v>
      </c>
      <c r="AH44" s="382"/>
    </row>
    <row r="45" spans="1:34" x14ac:dyDescent="0.25">
      <c r="A45" s="801">
        <v>6</v>
      </c>
      <c r="B45" s="841" t="s">
        <v>76</v>
      </c>
      <c r="C45" s="812"/>
      <c r="D45" s="812"/>
      <c r="E45" s="812"/>
      <c r="F45" s="801">
        <v>3</v>
      </c>
      <c r="G45" s="801">
        <v>4</v>
      </c>
      <c r="H45" s="801">
        <v>3</v>
      </c>
      <c r="I45" s="812"/>
      <c r="J45" s="812"/>
      <c r="K45" s="812"/>
      <c r="L45" s="812"/>
      <c r="M45" s="802">
        <v>12</v>
      </c>
      <c r="N45" s="812"/>
      <c r="O45" s="801">
        <f>F45*4+G45*4+H45*4</f>
        <v>40</v>
      </c>
      <c r="P45" s="803"/>
      <c r="Q45" s="816"/>
      <c r="R45" s="818"/>
      <c r="S45" s="846"/>
      <c r="T45" s="805"/>
      <c r="U45" s="805"/>
      <c r="V45" s="397"/>
      <c r="W45" s="309"/>
      <c r="X45" s="309">
        <v>12</v>
      </c>
      <c r="Y45" s="309"/>
      <c r="Z45" s="309"/>
      <c r="AA45" s="309">
        <v>4</v>
      </c>
      <c r="AB45" s="309"/>
      <c r="AC45" s="309"/>
      <c r="AD45" s="309"/>
      <c r="AE45" s="309"/>
      <c r="AF45" s="309"/>
      <c r="AG45" s="803"/>
      <c r="AH45" s="382"/>
    </row>
    <row r="46" spans="1:34" x14ac:dyDescent="0.25">
      <c r="A46" s="803"/>
      <c r="B46" s="842"/>
      <c r="C46" s="814"/>
      <c r="D46" s="814"/>
      <c r="E46" s="814"/>
      <c r="F46" s="803"/>
      <c r="G46" s="803"/>
      <c r="H46" s="803"/>
      <c r="I46" s="814"/>
      <c r="J46" s="814"/>
      <c r="K46" s="814"/>
      <c r="L46" s="814"/>
      <c r="M46" s="803"/>
      <c r="N46" s="814"/>
      <c r="O46" s="803"/>
      <c r="P46" s="365">
        <v>2</v>
      </c>
      <c r="Q46" s="301" t="s">
        <v>334</v>
      </c>
      <c r="R46" s="302" t="s">
        <v>336</v>
      </c>
      <c r="S46" s="305" t="s">
        <v>337</v>
      </c>
      <c r="T46" s="303" t="s">
        <v>154</v>
      </c>
      <c r="U46" s="303" t="s">
        <v>220</v>
      </c>
      <c r="V46" s="306" t="s">
        <v>161</v>
      </c>
      <c r="W46" s="309"/>
      <c r="X46" s="309"/>
      <c r="Y46" s="309"/>
      <c r="Z46" s="309"/>
      <c r="AA46" s="309">
        <v>12</v>
      </c>
      <c r="AB46" s="309"/>
      <c r="AC46" s="309"/>
      <c r="AD46" s="309">
        <v>12</v>
      </c>
      <c r="AE46" s="309"/>
      <c r="AF46" s="309"/>
      <c r="AG46" s="365">
        <f>SUM(W46:AF46)</f>
        <v>24</v>
      </c>
      <c r="AH46" s="382"/>
    </row>
    <row r="47" spans="1:34" x14ac:dyDescent="0.25">
      <c r="A47" s="834">
        <v>7</v>
      </c>
      <c r="B47" s="809" t="s">
        <v>576</v>
      </c>
      <c r="C47" s="819">
        <v>2</v>
      </c>
      <c r="D47" s="819">
        <v>2</v>
      </c>
      <c r="E47" s="819">
        <v>4</v>
      </c>
      <c r="F47" s="819">
        <v>2</v>
      </c>
      <c r="G47" s="819">
        <v>2</v>
      </c>
      <c r="H47" s="819">
        <v>4</v>
      </c>
      <c r="I47" s="819">
        <f>2+3</f>
        <v>5</v>
      </c>
      <c r="J47" s="819">
        <f>2+4</f>
        <v>6</v>
      </c>
      <c r="K47" s="819">
        <v>6</v>
      </c>
      <c r="L47" s="819">
        <v>12</v>
      </c>
      <c r="M47" s="819">
        <v>12</v>
      </c>
      <c r="N47" s="819">
        <v>5</v>
      </c>
      <c r="O47" s="819">
        <f>C47*4+F47*4+I47*1+D47*4+G47*4+J47*2+E47*4+H47*4+K47*2</f>
        <v>93</v>
      </c>
      <c r="P47" s="365">
        <v>1</v>
      </c>
      <c r="Q47" s="301" t="s">
        <v>203</v>
      </c>
      <c r="R47" s="302" t="s">
        <v>210</v>
      </c>
      <c r="S47" s="305" t="s">
        <v>211</v>
      </c>
      <c r="T47" s="303" t="s">
        <v>251</v>
      </c>
      <c r="U47" s="303" t="s">
        <v>220</v>
      </c>
      <c r="V47" s="306" t="s">
        <v>161</v>
      </c>
      <c r="W47" s="309">
        <v>8</v>
      </c>
      <c r="X47" s="309">
        <v>4</v>
      </c>
      <c r="Y47" s="309"/>
      <c r="Z47" s="309"/>
      <c r="AA47" s="309"/>
      <c r="AB47" s="309"/>
      <c r="AC47" s="309"/>
      <c r="AD47" s="309"/>
      <c r="AE47" s="309"/>
      <c r="AF47" s="309">
        <v>12</v>
      </c>
      <c r="AG47" s="309">
        <f t="shared" ref="AG47:AG51" si="5">SUM(W47:AF47)</f>
        <v>24</v>
      </c>
      <c r="AH47" s="390" t="s">
        <v>305</v>
      </c>
    </row>
    <row r="48" spans="1:34" x14ac:dyDescent="0.25">
      <c r="A48" s="834"/>
      <c r="B48" s="810"/>
      <c r="C48" s="819"/>
      <c r="D48" s="819"/>
      <c r="E48" s="819"/>
      <c r="F48" s="819"/>
      <c r="G48" s="819"/>
      <c r="H48" s="819"/>
      <c r="I48" s="819"/>
      <c r="J48" s="819"/>
      <c r="K48" s="819"/>
      <c r="L48" s="819"/>
      <c r="M48" s="819"/>
      <c r="N48" s="819"/>
      <c r="O48" s="819"/>
      <c r="P48" s="365">
        <v>2</v>
      </c>
      <c r="Q48" s="301" t="s">
        <v>204</v>
      </c>
      <c r="R48" s="302" t="s">
        <v>212</v>
      </c>
      <c r="S48" s="305" t="s">
        <v>213</v>
      </c>
      <c r="T48" s="303" t="s">
        <v>154</v>
      </c>
      <c r="U48" s="303" t="s">
        <v>158</v>
      </c>
      <c r="V48" s="306" t="s">
        <v>161</v>
      </c>
      <c r="W48" s="309"/>
      <c r="X48" s="309"/>
      <c r="Y48" s="309"/>
      <c r="Z48" s="309"/>
      <c r="AA48" s="309"/>
      <c r="AB48" s="309"/>
      <c r="AC48" s="309"/>
      <c r="AD48" s="309">
        <v>12</v>
      </c>
      <c r="AE48" s="309">
        <v>12</v>
      </c>
      <c r="AF48" s="309"/>
      <c r="AG48" s="309">
        <f t="shared" si="5"/>
        <v>24</v>
      </c>
      <c r="AH48" s="390"/>
    </row>
    <row r="49" spans="1:34" x14ac:dyDescent="0.25">
      <c r="A49" s="834"/>
      <c r="B49" s="810"/>
      <c r="C49" s="819"/>
      <c r="D49" s="819"/>
      <c r="E49" s="819"/>
      <c r="F49" s="819"/>
      <c r="G49" s="819"/>
      <c r="H49" s="819"/>
      <c r="I49" s="819"/>
      <c r="J49" s="819"/>
      <c r="K49" s="819"/>
      <c r="L49" s="819"/>
      <c r="M49" s="819"/>
      <c r="N49" s="819"/>
      <c r="O49" s="819"/>
      <c r="P49" s="365">
        <v>3</v>
      </c>
      <c r="Q49" s="301" t="s">
        <v>205</v>
      </c>
      <c r="R49" s="302" t="s">
        <v>214</v>
      </c>
      <c r="S49" s="305" t="s">
        <v>215</v>
      </c>
      <c r="T49" s="303" t="s">
        <v>154</v>
      </c>
      <c r="U49" s="303" t="s">
        <v>158</v>
      </c>
      <c r="V49" s="306" t="s">
        <v>161</v>
      </c>
      <c r="W49" s="309"/>
      <c r="X49" s="309"/>
      <c r="Y49" s="309"/>
      <c r="Z49" s="309"/>
      <c r="AA49" s="309"/>
      <c r="AB49" s="309">
        <v>12</v>
      </c>
      <c r="AC49" s="309">
        <v>8</v>
      </c>
      <c r="AD49" s="309">
        <v>4</v>
      </c>
      <c r="AE49" s="309"/>
      <c r="AF49" s="309"/>
      <c r="AG49" s="309">
        <f t="shared" si="5"/>
        <v>24</v>
      </c>
      <c r="AH49" s="390"/>
    </row>
    <row r="50" spans="1:34" x14ac:dyDescent="0.25">
      <c r="A50" s="834"/>
      <c r="B50" s="810"/>
      <c r="C50" s="819"/>
      <c r="D50" s="819"/>
      <c r="E50" s="819"/>
      <c r="F50" s="819"/>
      <c r="G50" s="819"/>
      <c r="H50" s="819"/>
      <c r="I50" s="819"/>
      <c r="J50" s="819"/>
      <c r="K50" s="819"/>
      <c r="L50" s="819"/>
      <c r="M50" s="819"/>
      <c r="N50" s="819"/>
      <c r="O50" s="819"/>
      <c r="P50" s="365">
        <v>4</v>
      </c>
      <c r="Q50" s="301" t="s">
        <v>206</v>
      </c>
      <c r="R50" s="302" t="s">
        <v>216</v>
      </c>
      <c r="S50" s="305" t="s">
        <v>217</v>
      </c>
      <c r="T50" s="303" t="s">
        <v>154</v>
      </c>
      <c r="U50" s="303" t="s">
        <v>158</v>
      </c>
      <c r="V50" s="306" t="s">
        <v>161</v>
      </c>
      <c r="W50" s="309"/>
      <c r="X50" s="309"/>
      <c r="Y50" s="309"/>
      <c r="Z50" s="309">
        <v>8</v>
      </c>
      <c r="AA50" s="309">
        <v>8</v>
      </c>
      <c r="AB50" s="309"/>
      <c r="AC50" s="309">
        <v>8</v>
      </c>
      <c r="AD50" s="309"/>
      <c r="AE50" s="309"/>
      <c r="AF50" s="309"/>
      <c r="AG50" s="309">
        <f t="shared" si="5"/>
        <v>24</v>
      </c>
      <c r="AH50" s="390"/>
    </row>
    <row r="51" spans="1:34" x14ac:dyDescent="0.25">
      <c r="A51" s="834"/>
      <c r="B51" s="811"/>
      <c r="C51" s="819"/>
      <c r="D51" s="819"/>
      <c r="E51" s="819"/>
      <c r="F51" s="819"/>
      <c r="G51" s="819"/>
      <c r="H51" s="819"/>
      <c r="I51" s="819"/>
      <c r="J51" s="819"/>
      <c r="K51" s="819"/>
      <c r="L51" s="819"/>
      <c r="M51" s="819"/>
      <c r="N51" s="819"/>
      <c r="O51" s="819"/>
      <c r="P51" s="365">
        <v>5</v>
      </c>
      <c r="Q51" s="301" t="s">
        <v>207</v>
      </c>
      <c r="R51" s="302" t="s">
        <v>218</v>
      </c>
      <c r="S51" s="307" t="s">
        <v>558</v>
      </c>
      <c r="T51" s="303" t="s">
        <v>547</v>
      </c>
      <c r="U51" s="303" t="s">
        <v>158</v>
      </c>
      <c r="V51" s="308" t="s">
        <v>149</v>
      </c>
      <c r="W51" s="309"/>
      <c r="X51" s="309">
        <v>4</v>
      </c>
      <c r="Y51" s="309">
        <v>5</v>
      </c>
      <c r="Z51" s="309"/>
      <c r="AA51" s="309"/>
      <c r="AB51" s="309"/>
      <c r="AC51" s="309"/>
      <c r="AD51" s="309"/>
      <c r="AE51" s="309"/>
      <c r="AF51" s="309"/>
      <c r="AG51" s="309">
        <f t="shared" si="5"/>
        <v>9</v>
      </c>
      <c r="AH51" s="390"/>
    </row>
    <row r="52" spans="1:34" hidden="1" x14ac:dyDescent="0.25">
      <c r="A52" s="303"/>
      <c r="B52" s="398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>
        <v>6</v>
      </c>
      <c r="Q52" s="399" t="s">
        <v>222</v>
      </c>
      <c r="R52" s="307" t="s">
        <v>396</v>
      </c>
      <c r="S52" s="307" t="s">
        <v>397</v>
      </c>
      <c r="T52" s="303" t="s">
        <v>398</v>
      </c>
      <c r="U52" s="365" t="s">
        <v>220</v>
      </c>
      <c r="V52" s="306" t="s">
        <v>161</v>
      </c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65">
        <f>SUM(W52:AF52)</f>
        <v>0</v>
      </c>
      <c r="AH52" s="390" t="s">
        <v>572</v>
      </c>
    </row>
    <row r="53" spans="1:34" ht="42" customHeight="1" x14ac:dyDescent="0.25">
      <c r="A53" s="303">
        <v>8</v>
      </c>
      <c r="B53" s="400" t="s">
        <v>551</v>
      </c>
      <c r="C53" s="401"/>
      <c r="D53" s="401"/>
      <c r="E53" s="401"/>
      <c r="F53" s="401"/>
      <c r="G53" s="401"/>
      <c r="H53" s="401"/>
      <c r="I53" s="402">
        <v>3</v>
      </c>
      <c r="J53" s="401"/>
      <c r="K53" s="402">
        <v>2</v>
      </c>
      <c r="L53" s="401"/>
      <c r="M53" s="401"/>
      <c r="N53" s="365">
        <v>3</v>
      </c>
      <c r="O53" s="365">
        <f>I53*1+J53*2+K53*2</f>
        <v>7</v>
      </c>
      <c r="P53" s="365">
        <v>1</v>
      </c>
      <c r="Q53" s="399" t="s">
        <v>223</v>
      </c>
      <c r="R53" s="385" t="s">
        <v>149</v>
      </c>
      <c r="S53" s="385" t="s">
        <v>149</v>
      </c>
      <c r="T53" s="385" t="s">
        <v>149</v>
      </c>
      <c r="U53" s="365" t="s">
        <v>160</v>
      </c>
      <c r="V53" s="385" t="s">
        <v>149</v>
      </c>
      <c r="W53" s="365"/>
      <c r="X53" s="365"/>
      <c r="Y53" s="365">
        <v>3</v>
      </c>
      <c r="Z53" s="365"/>
      <c r="AA53" s="365"/>
      <c r="AB53" s="365"/>
      <c r="AC53" s="365"/>
      <c r="AD53" s="365"/>
      <c r="AE53" s="365">
        <v>4</v>
      </c>
      <c r="AF53" s="365"/>
      <c r="AG53" s="365">
        <f>SUM(W53:AF53)</f>
        <v>7</v>
      </c>
      <c r="AH53" s="382"/>
    </row>
    <row r="54" spans="1:34" x14ac:dyDescent="0.25">
      <c r="A54" s="834">
        <v>9</v>
      </c>
      <c r="B54" s="809" t="s">
        <v>392</v>
      </c>
      <c r="C54" s="819">
        <v>3</v>
      </c>
      <c r="D54" s="812"/>
      <c r="E54" s="819">
        <v>2</v>
      </c>
      <c r="F54" s="812"/>
      <c r="G54" s="812"/>
      <c r="H54" s="819">
        <v>2</v>
      </c>
      <c r="I54" s="819">
        <v>3</v>
      </c>
      <c r="J54" s="819">
        <v>4</v>
      </c>
      <c r="K54" s="819">
        <v>5</v>
      </c>
      <c r="L54" s="819">
        <v>4</v>
      </c>
      <c r="M54" s="819">
        <v>4</v>
      </c>
      <c r="N54" s="819">
        <v>5</v>
      </c>
      <c r="O54" s="819">
        <f>C54*4+E54*4+H54*4+I54*1+J54*2+K54*2</f>
        <v>49</v>
      </c>
      <c r="P54" s="365">
        <v>1</v>
      </c>
      <c r="Q54" s="301" t="s">
        <v>224</v>
      </c>
      <c r="R54" s="302" t="s">
        <v>323</v>
      </c>
      <c r="S54" s="305" t="s">
        <v>324</v>
      </c>
      <c r="T54" s="303" t="s">
        <v>154</v>
      </c>
      <c r="U54" s="303" t="s">
        <v>158</v>
      </c>
      <c r="V54" s="306" t="s">
        <v>161</v>
      </c>
      <c r="W54" s="365">
        <v>12</v>
      </c>
      <c r="X54" s="365"/>
      <c r="Y54" s="365">
        <v>3</v>
      </c>
      <c r="Z54" s="365"/>
      <c r="AA54" s="365"/>
      <c r="AB54" s="365"/>
      <c r="AC54" s="365"/>
      <c r="AD54" s="365"/>
      <c r="AE54" s="365">
        <v>10</v>
      </c>
      <c r="AF54" s="365"/>
      <c r="AG54" s="365">
        <f>SUM(W54:AF54)</f>
        <v>25</v>
      </c>
      <c r="AH54" s="390"/>
    </row>
    <row r="55" spans="1:34" x14ac:dyDescent="0.25">
      <c r="A55" s="834"/>
      <c r="B55" s="811"/>
      <c r="C55" s="819"/>
      <c r="D55" s="813"/>
      <c r="E55" s="819"/>
      <c r="F55" s="813"/>
      <c r="G55" s="813"/>
      <c r="H55" s="819"/>
      <c r="I55" s="819"/>
      <c r="J55" s="819"/>
      <c r="K55" s="819"/>
      <c r="L55" s="819"/>
      <c r="M55" s="819"/>
      <c r="N55" s="819"/>
      <c r="O55" s="819"/>
      <c r="P55" s="365">
        <v>2</v>
      </c>
      <c r="Q55" s="301" t="s">
        <v>225</v>
      </c>
      <c r="R55" s="302" t="s">
        <v>325</v>
      </c>
      <c r="S55" s="305" t="s">
        <v>326</v>
      </c>
      <c r="T55" s="303" t="s">
        <v>547</v>
      </c>
      <c r="U55" s="303" t="s">
        <v>158</v>
      </c>
      <c r="V55" s="303" t="s">
        <v>161</v>
      </c>
      <c r="W55" s="309"/>
      <c r="X55" s="309"/>
      <c r="Y55" s="309"/>
      <c r="Z55" s="309"/>
      <c r="AA55" s="309"/>
      <c r="AB55" s="309">
        <v>8</v>
      </c>
      <c r="AC55" s="309">
        <v>8</v>
      </c>
      <c r="AD55" s="309">
        <v>8</v>
      </c>
      <c r="AE55" s="309"/>
      <c r="AF55" s="309"/>
      <c r="AG55" s="309">
        <f>SUM(W55:AF55)</f>
        <v>24</v>
      </c>
      <c r="AH55" s="390"/>
    </row>
    <row r="56" spans="1:34" x14ac:dyDescent="0.25">
      <c r="A56" s="834">
        <v>10</v>
      </c>
      <c r="B56" s="837" t="s">
        <v>13</v>
      </c>
      <c r="C56" s="819">
        <f>4+3</f>
        <v>7</v>
      </c>
      <c r="D56" s="819">
        <f>4+4</f>
        <v>8</v>
      </c>
      <c r="E56" s="819">
        <v>6</v>
      </c>
      <c r="F56" s="819">
        <v>4</v>
      </c>
      <c r="G56" s="819">
        <v>4</v>
      </c>
      <c r="H56" s="819">
        <v>5</v>
      </c>
      <c r="I56" s="819">
        <v>4</v>
      </c>
      <c r="J56" s="819">
        <v>4</v>
      </c>
      <c r="K56" s="819">
        <v>5</v>
      </c>
      <c r="L56" s="819">
        <v>12</v>
      </c>
      <c r="M56" s="819">
        <v>12</v>
      </c>
      <c r="N56" s="819">
        <v>5</v>
      </c>
      <c r="O56" s="819">
        <f>C56*4+F56*4+I56*1+D56*4+G56*4+J56*2+E56*4+H56*4+K56*2</f>
        <v>158</v>
      </c>
      <c r="P56" s="365">
        <v>1</v>
      </c>
      <c r="Q56" s="301" t="s">
        <v>227</v>
      </c>
      <c r="R56" s="302" t="s">
        <v>235</v>
      </c>
      <c r="S56" s="305" t="s">
        <v>236</v>
      </c>
      <c r="T56" s="303" t="s">
        <v>251</v>
      </c>
      <c r="U56" s="303" t="s">
        <v>220</v>
      </c>
      <c r="V56" s="306" t="s">
        <v>161</v>
      </c>
      <c r="W56" s="309">
        <v>6</v>
      </c>
      <c r="X56" s="309"/>
      <c r="Y56" s="309"/>
      <c r="Z56" s="309"/>
      <c r="AA56" s="309"/>
      <c r="AB56" s="309"/>
      <c r="AC56" s="309">
        <v>18</v>
      </c>
      <c r="AD56" s="309"/>
      <c r="AE56" s="309"/>
      <c r="AF56" s="309"/>
      <c r="AG56" s="309">
        <f t="shared" ref="AG56:AG64" si="6">SUM(W56:AF56)</f>
        <v>24</v>
      </c>
      <c r="AH56" s="390"/>
    </row>
    <row r="57" spans="1:34" x14ac:dyDescent="0.25">
      <c r="A57" s="834"/>
      <c r="B57" s="837"/>
      <c r="C57" s="819"/>
      <c r="D57" s="819"/>
      <c r="E57" s="819"/>
      <c r="F57" s="819"/>
      <c r="G57" s="819"/>
      <c r="H57" s="819"/>
      <c r="I57" s="819"/>
      <c r="J57" s="819"/>
      <c r="K57" s="819"/>
      <c r="L57" s="819"/>
      <c r="M57" s="819"/>
      <c r="N57" s="819"/>
      <c r="O57" s="819"/>
      <c r="P57" s="365">
        <v>2</v>
      </c>
      <c r="Q57" s="301" t="s">
        <v>552</v>
      </c>
      <c r="R57" s="302" t="s">
        <v>553</v>
      </c>
      <c r="S57" s="307" t="s">
        <v>561</v>
      </c>
      <c r="T57" s="303" t="s">
        <v>154</v>
      </c>
      <c r="U57" s="303" t="s">
        <v>220</v>
      </c>
      <c r="V57" s="306" t="s">
        <v>161</v>
      </c>
      <c r="W57" s="309"/>
      <c r="X57" s="309"/>
      <c r="Y57" s="309"/>
      <c r="Z57" s="309"/>
      <c r="AA57" s="309"/>
      <c r="AB57" s="309"/>
      <c r="AC57" s="309">
        <v>6</v>
      </c>
      <c r="AD57" s="309"/>
      <c r="AE57" s="309"/>
      <c r="AF57" s="309">
        <v>18</v>
      </c>
      <c r="AG57" s="309">
        <f t="shared" si="6"/>
        <v>24</v>
      </c>
      <c r="AH57" s="390" t="s">
        <v>494</v>
      </c>
    </row>
    <row r="58" spans="1:34" x14ac:dyDescent="0.25">
      <c r="A58" s="834"/>
      <c r="B58" s="837"/>
      <c r="C58" s="819"/>
      <c r="D58" s="819"/>
      <c r="E58" s="819"/>
      <c r="F58" s="819"/>
      <c r="G58" s="819"/>
      <c r="H58" s="819"/>
      <c r="I58" s="819"/>
      <c r="J58" s="819"/>
      <c r="K58" s="819"/>
      <c r="L58" s="819"/>
      <c r="M58" s="819"/>
      <c r="N58" s="819"/>
      <c r="O58" s="819"/>
      <c r="P58" s="365">
        <v>3</v>
      </c>
      <c r="Q58" s="301" t="s">
        <v>229</v>
      </c>
      <c r="R58" s="302" t="s">
        <v>239</v>
      </c>
      <c r="S58" s="305" t="s">
        <v>240</v>
      </c>
      <c r="T58" s="303" t="s">
        <v>154</v>
      </c>
      <c r="U58" s="303" t="s">
        <v>158</v>
      </c>
      <c r="V58" s="306" t="s">
        <v>161</v>
      </c>
      <c r="W58" s="309">
        <v>6</v>
      </c>
      <c r="X58" s="309"/>
      <c r="Y58" s="309">
        <v>4</v>
      </c>
      <c r="Z58" s="309"/>
      <c r="AA58" s="309"/>
      <c r="AB58" s="309">
        <v>4</v>
      </c>
      <c r="AC58" s="309"/>
      <c r="AD58" s="309"/>
      <c r="AE58" s="309">
        <v>10</v>
      </c>
      <c r="AF58" s="309"/>
      <c r="AG58" s="309">
        <f>SUM(W58:AF58)</f>
        <v>24</v>
      </c>
      <c r="AH58" s="390"/>
    </row>
    <row r="59" spans="1:34" x14ac:dyDescent="0.25">
      <c r="A59" s="834"/>
      <c r="B59" s="837"/>
      <c r="C59" s="819"/>
      <c r="D59" s="819"/>
      <c r="E59" s="819"/>
      <c r="F59" s="819"/>
      <c r="G59" s="819"/>
      <c r="H59" s="819"/>
      <c r="I59" s="819"/>
      <c r="J59" s="819"/>
      <c r="K59" s="819"/>
      <c r="L59" s="819"/>
      <c r="M59" s="819"/>
      <c r="N59" s="819"/>
      <c r="O59" s="819"/>
      <c r="P59" s="365">
        <v>4</v>
      </c>
      <c r="Q59" s="301" t="s">
        <v>230</v>
      </c>
      <c r="R59" s="302" t="s">
        <v>241</v>
      </c>
      <c r="S59" s="305" t="s">
        <v>242</v>
      </c>
      <c r="T59" s="303" t="s">
        <v>154</v>
      </c>
      <c r="U59" s="303" t="s">
        <v>158</v>
      </c>
      <c r="V59" s="306" t="s">
        <v>161</v>
      </c>
      <c r="W59" s="309"/>
      <c r="X59" s="309"/>
      <c r="Y59" s="309"/>
      <c r="Z59" s="309">
        <v>24</v>
      </c>
      <c r="AA59" s="309"/>
      <c r="AB59" s="309"/>
      <c r="AC59" s="309"/>
      <c r="AD59" s="309"/>
      <c r="AE59" s="309"/>
      <c r="AF59" s="309"/>
      <c r="AG59" s="309">
        <f t="shared" si="6"/>
        <v>24</v>
      </c>
      <c r="AH59" s="390"/>
    </row>
    <row r="60" spans="1:34" x14ac:dyDescent="0.25">
      <c r="A60" s="834"/>
      <c r="B60" s="837"/>
      <c r="C60" s="819"/>
      <c r="D60" s="819"/>
      <c r="E60" s="819"/>
      <c r="F60" s="819"/>
      <c r="G60" s="819"/>
      <c r="H60" s="819"/>
      <c r="I60" s="819"/>
      <c r="J60" s="819"/>
      <c r="K60" s="819"/>
      <c r="L60" s="819"/>
      <c r="M60" s="819"/>
      <c r="N60" s="819"/>
      <c r="O60" s="819"/>
      <c r="P60" s="365">
        <v>5</v>
      </c>
      <c r="Q60" s="301" t="s">
        <v>231</v>
      </c>
      <c r="R60" s="302" t="s">
        <v>243</v>
      </c>
      <c r="S60" s="305" t="s">
        <v>244</v>
      </c>
      <c r="T60" s="303" t="s">
        <v>154</v>
      </c>
      <c r="U60" s="303" t="s">
        <v>158</v>
      </c>
      <c r="V60" s="306" t="s">
        <v>161</v>
      </c>
      <c r="W60" s="309"/>
      <c r="X60" s="309">
        <v>4</v>
      </c>
      <c r="Y60" s="309"/>
      <c r="Z60" s="309"/>
      <c r="AA60" s="309"/>
      <c r="AB60" s="309"/>
      <c r="AC60" s="309"/>
      <c r="AD60" s="309">
        <v>20</v>
      </c>
      <c r="AE60" s="309"/>
      <c r="AF60" s="309"/>
      <c r="AG60" s="309">
        <f t="shared" si="6"/>
        <v>24</v>
      </c>
      <c r="AH60" s="390"/>
    </row>
    <row r="61" spans="1:34" x14ac:dyDescent="0.25">
      <c r="A61" s="834"/>
      <c r="B61" s="837"/>
      <c r="C61" s="819"/>
      <c r="D61" s="819"/>
      <c r="E61" s="819"/>
      <c r="F61" s="819"/>
      <c r="G61" s="819"/>
      <c r="H61" s="819"/>
      <c r="I61" s="819"/>
      <c r="J61" s="819"/>
      <c r="K61" s="819"/>
      <c r="L61" s="819"/>
      <c r="M61" s="819"/>
      <c r="N61" s="819"/>
      <c r="O61" s="819"/>
      <c r="P61" s="365">
        <v>6</v>
      </c>
      <c r="Q61" s="301" t="s">
        <v>232</v>
      </c>
      <c r="R61" s="302" t="s">
        <v>245</v>
      </c>
      <c r="S61" s="305" t="s">
        <v>246</v>
      </c>
      <c r="T61" s="303" t="s">
        <v>154</v>
      </c>
      <c r="U61" s="303" t="s">
        <v>158</v>
      </c>
      <c r="V61" s="306" t="s">
        <v>161</v>
      </c>
      <c r="W61" s="309"/>
      <c r="X61" s="309"/>
      <c r="Y61" s="309"/>
      <c r="Z61" s="309">
        <v>8</v>
      </c>
      <c r="AA61" s="309"/>
      <c r="AB61" s="309">
        <v>4</v>
      </c>
      <c r="AC61" s="309"/>
      <c r="AD61" s="309"/>
      <c r="AE61" s="309"/>
      <c r="AF61" s="309">
        <v>12</v>
      </c>
      <c r="AG61" s="309">
        <f t="shared" si="6"/>
        <v>24</v>
      </c>
      <c r="AH61" s="390" t="s">
        <v>573</v>
      </c>
    </row>
    <row r="62" spans="1:34" x14ac:dyDescent="0.25">
      <c r="A62" s="834"/>
      <c r="B62" s="837"/>
      <c r="C62" s="819"/>
      <c r="D62" s="819"/>
      <c r="E62" s="819"/>
      <c r="F62" s="819"/>
      <c r="G62" s="819"/>
      <c r="H62" s="819"/>
      <c r="I62" s="819"/>
      <c r="J62" s="819"/>
      <c r="K62" s="819"/>
      <c r="L62" s="819"/>
      <c r="M62" s="819"/>
      <c r="N62" s="819"/>
      <c r="O62" s="819"/>
      <c r="P62" s="365">
        <v>7</v>
      </c>
      <c r="Q62" s="301" t="s">
        <v>233</v>
      </c>
      <c r="R62" s="302" t="s">
        <v>247</v>
      </c>
      <c r="S62" s="307" t="s">
        <v>545</v>
      </c>
      <c r="T62" s="303" t="s">
        <v>547</v>
      </c>
      <c r="U62" s="303" t="s">
        <v>158</v>
      </c>
      <c r="V62" s="306" t="s">
        <v>161</v>
      </c>
      <c r="W62" s="275"/>
      <c r="X62" s="309">
        <v>8</v>
      </c>
      <c r="Y62" s="309"/>
      <c r="Z62" s="309"/>
      <c r="AA62" s="309">
        <v>16</v>
      </c>
      <c r="AB62" s="309"/>
      <c r="AC62" s="309"/>
      <c r="AD62" s="309"/>
      <c r="AE62" s="309"/>
      <c r="AF62" s="309"/>
      <c r="AG62" s="309">
        <f t="shared" si="6"/>
        <v>24</v>
      </c>
      <c r="AH62" s="390"/>
    </row>
    <row r="63" spans="1:34" ht="31.5" x14ac:dyDescent="0.25">
      <c r="A63" s="834"/>
      <c r="B63" s="837"/>
      <c r="C63" s="819"/>
      <c r="D63" s="819"/>
      <c r="E63" s="819"/>
      <c r="F63" s="819"/>
      <c r="G63" s="819"/>
      <c r="H63" s="819"/>
      <c r="I63" s="819"/>
      <c r="J63" s="819"/>
      <c r="K63" s="819"/>
      <c r="L63" s="819"/>
      <c r="M63" s="819"/>
      <c r="N63" s="819"/>
      <c r="O63" s="819"/>
      <c r="P63" s="365">
        <v>8</v>
      </c>
      <c r="Q63" s="301" t="s">
        <v>234</v>
      </c>
      <c r="R63" s="302" t="s">
        <v>249</v>
      </c>
      <c r="S63" s="307" t="s">
        <v>354</v>
      </c>
      <c r="T63" s="303" t="s">
        <v>547</v>
      </c>
      <c r="U63" s="303" t="s">
        <v>158</v>
      </c>
      <c r="V63" s="303" t="s">
        <v>161</v>
      </c>
      <c r="W63" s="309">
        <v>16</v>
      </c>
      <c r="X63" s="309">
        <v>4</v>
      </c>
      <c r="Y63" s="309"/>
      <c r="Z63" s="309"/>
      <c r="AA63" s="309"/>
      <c r="AB63" s="309"/>
      <c r="AC63" s="309"/>
      <c r="AD63" s="309"/>
      <c r="AE63" s="309"/>
      <c r="AF63" s="309"/>
      <c r="AG63" s="309">
        <f t="shared" si="6"/>
        <v>20</v>
      </c>
      <c r="AH63" s="394" t="s">
        <v>782</v>
      </c>
    </row>
    <row r="64" spans="1:34" x14ac:dyDescent="0.25">
      <c r="A64" s="804">
        <v>11</v>
      </c>
      <c r="B64" s="809" t="s">
        <v>69</v>
      </c>
      <c r="C64" s="801">
        <v>3</v>
      </c>
      <c r="D64" s="801">
        <v>4</v>
      </c>
      <c r="E64" s="801">
        <v>6</v>
      </c>
      <c r="F64" s="801">
        <v>3</v>
      </c>
      <c r="G64" s="812"/>
      <c r="H64" s="812"/>
      <c r="I64" s="812"/>
      <c r="J64" s="812"/>
      <c r="K64" s="812"/>
      <c r="L64" s="801">
        <v>12</v>
      </c>
      <c r="M64" s="801">
        <v>4</v>
      </c>
      <c r="N64" s="812"/>
      <c r="O64" s="801">
        <f>C64*4+D64*4+E64*4+F64*4</f>
        <v>64</v>
      </c>
      <c r="P64" s="365">
        <v>1</v>
      </c>
      <c r="Q64" s="301" t="s">
        <v>253</v>
      </c>
      <c r="R64" s="302" t="s">
        <v>256</v>
      </c>
      <c r="S64" s="305" t="s">
        <v>257</v>
      </c>
      <c r="T64" s="303" t="s">
        <v>154</v>
      </c>
      <c r="U64" s="303" t="s">
        <v>220</v>
      </c>
      <c r="V64" s="306" t="s">
        <v>161</v>
      </c>
      <c r="W64" s="364"/>
      <c r="X64" s="364"/>
      <c r="Y64" s="364"/>
      <c r="Z64" s="309">
        <v>4</v>
      </c>
      <c r="AA64" s="364"/>
      <c r="AB64" s="364"/>
      <c r="AC64" s="364"/>
      <c r="AD64" s="364"/>
      <c r="AE64" s="364"/>
      <c r="AF64" s="364"/>
      <c r="AG64" s="309">
        <f t="shared" si="6"/>
        <v>4</v>
      </c>
      <c r="AH64" s="364"/>
    </row>
    <row r="65" spans="1:34" x14ac:dyDescent="0.25">
      <c r="A65" s="808"/>
      <c r="B65" s="810"/>
      <c r="C65" s="802"/>
      <c r="D65" s="802"/>
      <c r="E65" s="802"/>
      <c r="F65" s="802"/>
      <c r="G65" s="813"/>
      <c r="H65" s="813"/>
      <c r="I65" s="813"/>
      <c r="J65" s="813"/>
      <c r="K65" s="813"/>
      <c r="L65" s="802"/>
      <c r="M65" s="802"/>
      <c r="N65" s="813"/>
      <c r="O65" s="802"/>
      <c r="P65" s="365">
        <v>2</v>
      </c>
      <c r="Q65" s="301" t="s">
        <v>254</v>
      </c>
      <c r="R65" s="302" t="s">
        <v>258</v>
      </c>
      <c r="S65" s="305" t="s">
        <v>259</v>
      </c>
      <c r="T65" s="303" t="s">
        <v>154</v>
      </c>
      <c r="U65" s="303" t="s">
        <v>220</v>
      </c>
      <c r="V65" s="306" t="s">
        <v>161</v>
      </c>
      <c r="W65" s="309">
        <v>12</v>
      </c>
      <c r="X65" s="309">
        <v>12</v>
      </c>
      <c r="Y65" s="309"/>
      <c r="Z65" s="309"/>
      <c r="AA65" s="309"/>
      <c r="AB65" s="309"/>
      <c r="AC65" s="309"/>
      <c r="AD65" s="309"/>
      <c r="AE65" s="309"/>
      <c r="AF65" s="309"/>
      <c r="AG65" s="309">
        <f>SUM(W65:AF65)</f>
        <v>24</v>
      </c>
      <c r="AH65" s="390"/>
    </row>
    <row r="66" spans="1:34" x14ac:dyDescent="0.25">
      <c r="A66" s="808"/>
      <c r="B66" s="810"/>
      <c r="C66" s="802"/>
      <c r="D66" s="802"/>
      <c r="E66" s="802"/>
      <c r="F66" s="802"/>
      <c r="G66" s="813"/>
      <c r="H66" s="813"/>
      <c r="I66" s="813"/>
      <c r="J66" s="813"/>
      <c r="K66" s="813"/>
      <c r="L66" s="802"/>
      <c r="M66" s="802"/>
      <c r="N66" s="813"/>
      <c r="O66" s="802"/>
      <c r="P66" s="365">
        <v>3</v>
      </c>
      <c r="Q66" s="301" t="s">
        <v>255</v>
      </c>
      <c r="R66" s="302" t="s">
        <v>260</v>
      </c>
      <c r="S66" s="305" t="s">
        <v>261</v>
      </c>
      <c r="T66" s="303" t="s">
        <v>154</v>
      </c>
      <c r="U66" s="303" t="s">
        <v>158</v>
      </c>
      <c r="V66" s="306" t="s">
        <v>161</v>
      </c>
      <c r="W66" s="309"/>
      <c r="X66" s="309"/>
      <c r="Y66" s="309"/>
      <c r="Z66" s="309"/>
      <c r="AA66" s="309"/>
      <c r="AB66" s="309"/>
      <c r="AC66" s="309">
        <v>24</v>
      </c>
      <c r="AD66" s="309"/>
      <c r="AE66" s="309"/>
      <c r="AF66" s="309"/>
      <c r="AG66" s="309">
        <f t="shared" ref="AG66:AG67" si="7">SUM(W66:AF66)</f>
        <v>24</v>
      </c>
      <c r="AH66" s="390"/>
    </row>
    <row r="67" spans="1:34" x14ac:dyDescent="0.25">
      <c r="A67" s="805"/>
      <c r="B67" s="811"/>
      <c r="C67" s="803"/>
      <c r="D67" s="803"/>
      <c r="E67" s="803"/>
      <c r="F67" s="803"/>
      <c r="G67" s="814"/>
      <c r="H67" s="814"/>
      <c r="I67" s="814"/>
      <c r="J67" s="814"/>
      <c r="K67" s="403"/>
      <c r="L67" s="803"/>
      <c r="M67" s="803"/>
      <c r="N67" s="403"/>
      <c r="O67" s="803"/>
      <c r="P67" s="365">
        <v>4</v>
      </c>
      <c r="Q67" s="301" t="s">
        <v>789</v>
      </c>
      <c r="R67" s="384" t="s">
        <v>790</v>
      </c>
      <c r="S67" s="307" t="s">
        <v>791</v>
      </c>
      <c r="T67" s="303" t="s">
        <v>547</v>
      </c>
      <c r="U67" s="303" t="s">
        <v>158</v>
      </c>
      <c r="V67" s="306" t="s">
        <v>161</v>
      </c>
      <c r="W67" s="309"/>
      <c r="X67" s="309"/>
      <c r="Y67" s="309"/>
      <c r="Z67" s="309">
        <v>12</v>
      </c>
      <c r="AA67" s="309"/>
      <c r="AB67" s="309"/>
      <c r="AC67" s="309"/>
      <c r="AD67" s="309"/>
      <c r="AE67" s="309"/>
      <c r="AF67" s="309"/>
      <c r="AG67" s="309">
        <f t="shared" si="7"/>
        <v>12</v>
      </c>
      <c r="AH67" s="394" t="s">
        <v>792</v>
      </c>
    </row>
    <row r="68" spans="1:34" x14ac:dyDescent="0.25">
      <c r="A68" s="804">
        <v>12</v>
      </c>
      <c r="B68" s="809" t="s">
        <v>70</v>
      </c>
      <c r="C68" s="801">
        <v>3</v>
      </c>
      <c r="D68" s="801">
        <v>4</v>
      </c>
      <c r="E68" s="801">
        <v>4</v>
      </c>
      <c r="F68" s="812"/>
      <c r="G68" s="801">
        <v>4</v>
      </c>
      <c r="H68" s="812"/>
      <c r="I68" s="812"/>
      <c r="J68" s="812"/>
      <c r="K68" s="812"/>
      <c r="L68" s="801">
        <v>12</v>
      </c>
      <c r="M68" s="801">
        <v>4</v>
      </c>
      <c r="N68" s="812"/>
      <c r="O68" s="801">
        <f>C68*4+D68*4+E68*4+G68*4</f>
        <v>60</v>
      </c>
      <c r="P68" s="365">
        <v>1</v>
      </c>
      <c r="Q68" s="301" t="s">
        <v>263</v>
      </c>
      <c r="R68" s="302" t="s">
        <v>266</v>
      </c>
      <c r="S68" s="305" t="s">
        <v>267</v>
      </c>
      <c r="T68" s="303" t="s">
        <v>154</v>
      </c>
      <c r="U68" s="303" t="s">
        <v>220</v>
      </c>
      <c r="V68" s="306" t="s">
        <v>161</v>
      </c>
      <c r="W68" s="309">
        <v>12</v>
      </c>
      <c r="X68" s="309"/>
      <c r="Y68" s="309"/>
      <c r="Z68" s="309"/>
      <c r="AA68" s="309"/>
      <c r="AB68" s="309"/>
      <c r="AC68" s="309"/>
      <c r="AD68" s="309"/>
      <c r="AE68" s="309"/>
      <c r="AF68" s="309">
        <v>12</v>
      </c>
      <c r="AG68" s="309">
        <f t="shared" ref="AG68:AG70" si="8">SUM(W68:AF68)</f>
        <v>24</v>
      </c>
      <c r="AH68" s="390" t="s">
        <v>731</v>
      </c>
    </row>
    <row r="69" spans="1:34" x14ac:dyDescent="0.25">
      <c r="A69" s="808"/>
      <c r="B69" s="810"/>
      <c r="C69" s="802"/>
      <c r="D69" s="802"/>
      <c r="E69" s="802"/>
      <c r="F69" s="813"/>
      <c r="G69" s="802"/>
      <c r="H69" s="813"/>
      <c r="I69" s="813"/>
      <c r="J69" s="813"/>
      <c r="K69" s="813"/>
      <c r="L69" s="802"/>
      <c r="M69" s="802"/>
      <c r="N69" s="813"/>
      <c r="O69" s="802"/>
      <c r="P69" s="365">
        <v>2</v>
      </c>
      <c r="Q69" s="301" t="s">
        <v>265</v>
      </c>
      <c r="R69" s="302" t="s">
        <v>270</v>
      </c>
      <c r="S69" s="305" t="s">
        <v>271</v>
      </c>
      <c r="T69" s="303" t="s">
        <v>154</v>
      </c>
      <c r="U69" s="303" t="s">
        <v>158</v>
      </c>
      <c r="V69" s="306" t="s">
        <v>161</v>
      </c>
      <c r="W69" s="309"/>
      <c r="X69" s="309"/>
      <c r="Y69" s="309"/>
      <c r="Z69" s="309">
        <v>8</v>
      </c>
      <c r="AA69" s="309"/>
      <c r="AB69" s="309"/>
      <c r="AC69" s="309">
        <v>16</v>
      </c>
      <c r="AD69" s="309"/>
      <c r="AE69" s="309"/>
      <c r="AF69" s="309"/>
      <c r="AG69" s="309">
        <f t="shared" si="8"/>
        <v>24</v>
      </c>
      <c r="AH69" s="390"/>
    </row>
    <row r="70" spans="1:34" x14ac:dyDescent="0.25">
      <c r="A70" s="808"/>
      <c r="B70" s="810"/>
      <c r="C70" s="802"/>
      <c r="D70" s="802"/>
      <c r="E70" s="802"/>
      <c r="F70" s="813"/>
      <c r="G70" s="802"/>
      <c r="H70" s="813"/>
      <c r="I70" s="813"/>
      <c r="J70" s="813"/>
      <c r="K70" s="813"/>
      <c r="L70" s="802"/>
      <c r="M70" s="802"/>
      <c r="N70" s="813"/>
      <c r="O70" s="802"/>
      <c r="P70" s="365">
        <v>3</v>
      </c>
      <c r="Q70" s="304" t="s">
        <v>754</v>
      </c>
      <c r="R70" s="384" t="s">
        <v>752</v>
      </c>
      <c r="S70" s="307" t="s">
        <v>753</v>
      </c>
      <c r="T70" s="303" t="s">
        <v>547</v>
      </c>
      <c r="U70" s="303" t="s">
        <v>158</v>
      </c>
      <c r="V70" s="306" t="s">
        <v>161</v>
      </c>
      <c r="W70" s="309"/>
      <c r="X70" s="309"/>
      <c r="Y70" s="309"/>
      <c r="Z70" s="309">
        <v>8</v>
      </c>
      <c r="AA70" s="309">
        <v>16</v>
      </c>
      <c r="AB70" s="309"/>
      <c r="AC70" s="309"/>
      <c r="AD70" s="309"/>
      <c r="AE70" s="309"/>
      <c r="AF70" s="309"/>
      <c r="AG70" s="309">
        <f t="shared" si="8"/>
        <v>24</v>
      </c>
      <c r="AH70" s="390"/>
    </row>
    <row r="71" spans="1:34" x14ac:dyDescent="0.25">
      <c r="A71" s="804">
        <v>13</v>
      </c>
      <c r="B71" s="809" t="s">
        <v>71</v>
      </c>
      <c r="C71" s="801">
        <v>3</v>
      </c>
      <c r="D71" s="801">
        <v>4</v>
      </c>
      <c r="E71" s="801">
        <v>4</v>
      </c>
      <c r="F71" s="801">
        <v>3</v>
      </c>
      <c r="G71" s="812"/>
      <c r="H71" s="812"/>
      <c r="I71" s="812"/>
      <c r="J71" s="812"/>
      <c r="K71" s="812"/>
      <c r="L71" s="801">
        <v>12</v>
      </c>
      <c r="M71" s="801">
        <v>4</v>
      </c>
      <c r="N71" s="812"/>
      <c r="O71" s="801">
        <f>C71*4+D71*4+E71*4+F71*4</f>
        <v>56</v>
      </c>
      <c r="P71" s="365">
        <v>1</v>
      </c>
      <c r="Q71" s="301" t="s">
        <v>274</v>
      </c>
      <c r="R71" s="302" t="s">
        <v>278</v>
      </c>
      <c r="S71" s="305" t="s">
        <v>279</v>
      </c>
      <c r="T71" s="303" t="s">
        <v>154</v>
      </c>
      <c r="U71" s="303" t="s">
        <v>158</v>
      </c>
      <c r="V71" s="306" t="s">
        <v>161</v>
      </c>
      <c r="W71" s="309">
        <v>12</v>
      </c>
      <c r="X71" s="309"/>
      <c r="Y71" s="309"/>
      <c r="Z71" s="309"/>
      <c r="AA71" s="309"/>
      <c r="AB71" s="309"/>
      <c r="AC71" s="309">
        <v>12</v>
      </c>
      <c r="AD71" s="309"/>
      <c r="AE71" s="309"/>
      <c r="AF71" s="309"/>
      <c r="AG71" s="309">
        <f t="shared" ref="AG71:AG73" si="9">SUM(W71:AF71)</f>
        <v>24</v>
      </c>
      <c r="AH71" s="390"/>
    </row>
    <row r="72" spans="1:34" x14ac:dyDescent="0.25">
      <c r="A72" s="808"/>
      <c r="B72" s="810"/>
      <c r="C72" s="802"/>
      <c r="D72" s="802"/>
      <c r="E72" s="802"/>
      <c r="F72" s="802"/>
      <c r="G72" s="813"/>
      <c r="H72" s="813"/>
      <c r="I72" s="813"/>
      <c r="J72" s="813"/>
      <c r="K72" s="813"/>
      <c r="L72" s="802"/>
      <c r="M72" s="802"/>
      <c r="N72" s="813"/>
      <c r="O72" s="802"/>
      <c r="P72" s="365">
        <v>2</v>
      </c>
      <c r="Q72" s="301" t="s">
        <v>275</v>
      </c>
      <c r="R72" s="302" t="s">
        <v>280</v>
      </c>
      <c r="S72" s="305" t="s">
        <v>281</v>
      </c>
      <c r="T72" s="303" t="s">
        <v>154</v>
      </c>
      <c r="U72" s="303" t="s">
        <v>158</v>
      </c>
      <c r="V72" s="306" t="s">
        <v>161</v>
      </c>
      <c r="W72" s="309"/>
      <c r="X72" s="309">
        <v>12</v>
      </c>
      <c r="Y72" s="309"/>
      <c r="Z72" s="309">
        <v>12</v>
      </c>
      <c r="AA72" s="309"/>
      <c r="AB72" s="309"/>
      <c r="AC72" s="309"/>
      <c r="AD72" s="309"/>
      <c r="AE72" s="309"/>
      <c r="AF72" s="309"/>
      <c r="AG72" s="309">
        <f t="shared" si="9"/>
        <v>24</v>
      </c>
      <c r="AH72" s="390"/>
    </row>
    <row r="73" spans="1:34" ht="31.5" x14ac:dyDescent="0.25">
      <c r="A73" s="805"/>
      <c r="B73" s="811"/>
      <c r="C73" s="803"/>
      <c r="D73" s="803"/>
      <c r="E73" s="803"/>
      <c r="F73" s="803"/>
      <c r="G73" s="814"/>
      <c r="H73" s="814"/>
      <c r="I73" s="814"/>
      <c r="J73" s="814"/>
      <c r="K73" s="814"/>
      <c r="L73" s="803"/>
      <c r="M73" s="803"/>
      <c r="N73" s="814"/>
      <c r="O73" s="803"/>
      <c r="P73" s="365">
        <v>3</v>
      </c>
      <c r="Q73" s="301" t="s">
        <v>799</v>
      </c>
      <c r="R73" s="384" t="s">
        <v>796</v>
      </c>
      <c r="S73" s="307" t="s">
        <v>797</v>
      </c>
      <c r="T73" s="303" t="s">
        <v>547</v>
      </c>
      <c r="U73" s="303" t="s">
        <v>220</v>
      </c>
      <c r="V73" s="306" t="s">
        <v>161</v>
      </c>
      <c r="W73" s="309"/>
      <c r="X73" s="309"/>
      <c r="Y73" s="309"/>
      <c r="Z73" s="309">
        <v>4</v>
      </c>
      <c r="AA73" s="309"/>
      <c r="AB73" s="309"/>
      <c r="AC73" s="309">
        <v>4</v>
      </c>
      <c r="AD73" s="309"/>
      <c r="AE73" s="309"/>
      <c r="AF73" s="309"/>
      <c r="AG73" s="309">
        <f t="shared" si="9"/>
        <v>8</v>
      </c>
      <c r="AH73" s="394" t="s">
        <v>793</v>
      </c>
    </row>
    <row r="74" spans="1:34" x14ac:dyDescent="0.25">
      <c r="A74" s="804">
        <v>14</v>
      </c>
      <c r="B74" s="809" t="s">
        <v>16</v>
      </c>
      <c r="C74" s="801">
        <v>2</v>
      </c>
      <c r="D74" s="838">
        <v>2</v>
      </c>
      <c r="E74" s="801">
        <v>2</v>
      </c>
      <c r="F74" s="801">
        <v>2</v>
      </c>
      <c r="G74" s="801">
        <v>2</v>
      </c>
      <c r="H74" s="801">
        <v>2</v>
      </c>
      <c r="I74" s="801">
        <v>2</v>
      </c>
      <c r="J74" s="801">
        <v>2</v>
      </c>
      <c r="K74" s="801">
        <v>2</v>
      </c>
      <c r="L74" s="801">
        <v>12</v>
      </c>
      <c r="M74" s="801">
        <v>12</v>
      </c>
      <c r="N74" s="801">
        <v>5</v>
      </c>
      <c r="O74" s="801">
        <f>C74*4+F74*4+I74*1+D74*4+G74*4+J74*2+E74*3+H74*5+K74*2</f>
        <v>58</v>
      </c>
      <c r="P74" s="365">
        <v>1</v>
      </c>
      <c r="Q74" s="304" t="s">
        <v>290</v>
      </c>
      <c r="R74" s="307" t="s">
        <v>149</v>
      </c>
      <c r="S74" s="302" t="s">
        <v>292</v>
      </c>
      <c r="T74" s="308" t="s">
        <v>149</v>
      </c>
      <c r="U74" s="303" t="s">
        <v>158</v>
      </c>
      <c r="V74" s="308" t="s">
        <v>149</v>
      </c>
      <c r="W74" s="309"/>
      <c r="X74" s="309"/>
      <c r="Y74" s="309"/>
      <c r="Z74" s="309"/>
      <c r="AA74" s="309"/>
      <c r="AB74" s="309"/>
      <c r="AC74" s="309"/>
      <c r="AD74" s="309">
        <v>8</v>
      </c>
      <c r="AE74" s="309">
        <v>4</v>
      </c>
      <c r="AF74" s="309"/>
      <c r="AG74" s="309">
        <f t="shared" ref="AG74:AG79" si="10">SUM(W74:AF74)</f>
        <v>12</v>
      </c>
      <c r="AH74" s="390"/>
    </row>
    <row r="75" spans="1:34" x14ac:dyDescent="0.25">
      <c r="A75" s="808"/>
      <c r="B75" s="810"/>
      <c r="C75" s="802"/>
      <c r="D75" s="839"/>
      <c r="E75" s="802"/>
      <c r="F75" s="802"/>
      <c r="G75" s="802"/>
      <c r="H75" s="802"/>
      <c r="I75" s="802"/>
      <c r="J75" s="802"/>
      <c r="K75" s="802"/>
      <c r="L75" s="802"/>
      <c r="M75" s="802"/>
      <c r="N75" s="802"/>
      <c r="O75" s="802"/>
      <c r="P75" s="365">
        <v>2</v>
      </c>
      <c r="Q75" s="301" t="s">
        <v>291</v>
      </c>
      <c r="R75" s="307" t="s">
        <v>149</v>
      </c>
      <c r="S75" s="307" t="s">
        <v>149</v>
      </c>
      <c r="T75" s="308" t="s">
        <v>149</v>
      </c>
      <c r="U75" s="303" t="s">
        <v>158</v>
      </c>
      <c r="V75" s="308" t="s">
        <v>149</v>
      </c>
      <c r="W75" s="309"/>
      <c r="X75" s="309"/>
      <c r="Y75" s="309"/>
      <c r="Z75" s="309"/>
      <c r="AA75" s="309">
        <v>8</v>
      </c>
      <c r="AB75" s="309">
        <v>4</v>
      </c>
      <c r="AC75" s="309">
        <v>8</v>
      </c>
      <c r="AD75" s="309"/>
      <c r="AE75" s="309"/>
      <c r="AF75" s="309"/>
      <c r="AG75" s="309">
        <f t="shared" si="10"/>
        <v>20</v>
      </c>
      <c r="AH75" s="390"/>
    </row>
    <row r="76" spans="1:34" x14ac:dyDescent="0.25">
      <c r="A76" s="805"/>
      <c r="B76" s="811"/>
      <c r="C76" s="803"/>
      <c r="D76" s="840"/>
      <c r="E76" s="803"/>
      <c r="F76" s="803"/>
      <c r="G76" s="803"/>
      <c r="H76" s="803"/>
      <c r="I76" s="803"/>
      <c r="J76" s="803"/>
      <c r="K76" s="803"/>
      <c r="L76" s="803"/>
      <c r="M76" s="803"/>
      <c r="N76" s="803"/>
      <c r="O76" s="803"/>
      <c r="P76" s="365">
        <v>3</v>
      </c>
      <c r="Q76" s="301" t="s">
        <v>787</v>
      </c>
      <c r="R76" s="307" t="s">
        <v>149</v>
      </c>
      <c r="S76" s="307" t="s">
        <v>149</v>
      </c>
      <c r="T76" s="308" t="s">
        <v>149</v>
      </c>
      <c r="U76" s="303" t="s">
        <v>158</v>
      </c>
      <c r="V76" s="308" t="s">
        <v>149</v>
      </c>
      <c r="W76" s="309">
        <v>8</v>
      </c>
      <c r="X76" s="309">
        <v>8</v>
      </c>
      <c r="Y76" s="309">
        <v>2</v>
      </c>
      <c r="Z76" s="309">
        <v>8</v>
      </c>
      <c r="AA76" s="309"/>
      <c r="AB76" s="309"/>
      <c r="AC76" s="309"/>
      <c r="AD76" s="309"/>
      <c r="AE76" s="309"/>
      <c r="AF76" s="309"/>
      <c r="AG76" s="309">
        <f t="shared" si="10"/>
        <v>26</v>
      </c>
      <c r="AH76" s="390"/>
    </row>
    <row r="77" spans="1:34" x14ac:dyDescent="0.25">
      <c r="A77" s="834">
        <v>15</v>
      </c>
      <c r="B77" s="837" t="s">
        <v>90</v>
      </c>
      <c r="C77" s="819">
        <v>3</v>
      </c>
      <c r="D77" s="819">
        <v>3</v>
      </c>
      <c r="E77" s="819">
        <v>2</v>
      </c>
      <c r="F77" s="819">
        <v>3</v>
      </c>
      <c r="G77" s="819">
        <v>3</v>
      </c>
      <c r="H77" s="819">
        <v>2</v>
      </c>
      <c r="I77" s="819">
        <v>3</v>
      </c>
      <c r="J77" s="819">
        <v>3</v>
      </c>
      <c r="K77" s="819">
        <v>2</v>
      </c>
      <c r="L77" s="819">
        <v>12</v>
      </c>
      <c r="M77" s="819">
        <v>12</v>
      </c>
      <c r="N77" s="819">
        <v>5</v>
      </c>
      <c r="O77" s="819">
        <f>C77*4+F77*4+I77*2+D77*4+G77*4+J77*1+E77*3+H77*5+K77*2</f>
        <v>77</v>
      </c>
      <c r="P77" s="365">
        <v>1</v>
      </c>
      <c r="Q77" s="301" t="s">
        <v>293</v>
      </c>
      <c r="R77" s="302" t="s">
        <v>297</v>
      </c>
      <c r="S77" s="305" t="s">
        <v>298</v>
      </c>
      <c r="T77" s="303" t="s">
        <v>251</v>
      </c>
      <c r="U77" s="303" t="s">
        <v>158</v>
      </c>
      <c r="V77" s="306" t="s">
        <v>161</v>
      </c>
      <c r="W77" s="309">
        <v>12</v>
      </c>
      <c r="X77" s="309"/>
      <c r="Y77" s="309"/>
      <c r="Z77" s="309">
        <v>12</v>
      </c>
      <c r="AA77" s="309">
        <v>3</v>
      </c>
      <c r="AB77" s="309"/>
      <c r="AC77" s="309"/>
      <c r="AD77" s="309"/>
      <c r="AE77" s="309"/>
      <c r="AF77" s="309"/>
      <c r="AG77" s="309">
        <f t="shared" si="10"/>
        <v>27</v>
      </c>
      <c r="AH77" s="390"/>
    </row>
    <row r="78" spans="1:34" x14ac:dyDescent="0.25">
      <c r="A78" s="834"/>
      <c r="B78" s="837"/>
      <c r="C78" s="819"/>
      <c r="D78" s="819"/>
      <c r="E78" s="819"/>
      <c r="F78" s="819"/>
      <c r="G78" s="819"/>
      <c r="H78" s="819"/>
      <c r="I78" s="819"/>
      <c r="J78" s="819"/>
      <c r="K78" s="819"/>
      <c r="L78" s="819"/>
      <c r="M78" s="819"/>
      <c r="N78" s="819"/>
      <c r="O78" s="819"/>
      <c r="P78" s="365">
        <v>2</v>
      </c>
      <c r="Q78" s="301" t="s">
        <v>294</v>
      </c>
      <c r="R78" s="302" t="s">
        <v>299</v>
      </c>
      <c r="S78" s="305" t="s">
        <v>300</v>
      </c>
      <c r="T78" s="303" t="s">
        <v>154</v>
      </c>
      <c r="U78" s="303" t="s">
        <v>158</v>
      </c>
      <c r="V78" s="306" t="s">
        <v>161</v>
      </c>
      <c r="W78" s="309"/>
      <c r="X78" s="309"/>
      <c r="Y78" s="309">
        <v>3</v>
      </c>
      <c r="Z78" s="309"/>
      <c r="AA78" s="309"/>
      <c r="AB78" s="309"/>
      <c r="AC78" s="309">
        <v>8</v>
      </c>
      <c r="AD78" s="309">
        <v>8</v>
      </c>
      <c r="AE78" s="309">
        <v>4</v>
      </c>
      <c r="AF78" s="309">
        <v>12</v>
      </c>
      <c r="AG78" s="309">
        <f t="shared" si="10"/>
        <v>35</v>
      </c>
      <c r="AH78" s="390" t="s">
        <v>306</v>
      </c>
    </row>
    <row r="79" spans="1:34" x14ac:dyDescent="0.25">
      <c r="A79" s="834"/>
      <c r="B79" s="837"/>
      <c r="C79" s="819"/>
      <c r="D79" s="819"/>
      <c r="E79" s="819"/>
      <c r="F79" s="819"/>
      <c r="G79" s="819"/>
      <c r="H79" s="819"/>
      <c r="I79" s="819"/>
      <c r="J79" s="819"/>
      <c r="K79" s="819"/>
      <c r="L79" s="819"/>
      <c r="M79" s="819"/>
      <c r="N79" s="819"/>
      <c r="O79" s="819"/>
      <c r="P79" s="365">
        <v>3</v>
      </c>
      <c r="Q79" s="301" t="s">
        <v>295</v>
      </c>
      <c r="R79" s="302" t="s">
        <v>301</v>
      </c>
      <c r="S79" s="307" t="s">
        <v>302</v>
      </c>
      <c r="T79" s="303" t="s">
        <v>154</v>
      </c>
      <c r="U79" s="303" t="s">
        <v>158</v>
      </c>
      <c r="V79" s="306" t="s">
        <v>161</v>
      </c>
      <c r="W79" s="309"/>
      <c r="X79" s="309">
        <v>12</v>
      </c>
      <c r="Y79" s="309"/>
      <c r="Z79" s="309"/>
      <c r="AA79" s="309">
        <v>9</v>
      </c>
      <c r="AB79" s="309">
        <v>6</v>
      </c>
      <c r="AC79" s="309"/>
      <c r="AD79" s="309"/>
      <c r="AE79" s="309"/>
      <c r="AF79" s="309"/>
      <c r="AG79" s="309">
        <f t="shared" si="10"/>
        <v>27</v>
      </c>
      <c r="AH79" s="390"/>
    </row>
    <row r="80" spans="1:34" x14ac:dyDescent="0.25">
      <c r="A80" s="834">
        <v>16</v>
      </c>
      <c r="B80" s="837" t="s">
        <v>74</v>
      </c>
      <c r="C80" s="819">
        <v>3</v>
      </c>
      <c r="D80" s="819">
        <v>4</v>
      </c>
      <c r="E80" s="836"/>
      <c r="F80" s="819">
        <v>3</v>
      </c>
      <c r="G80" s="819">
        <v>4</v>
      </c>
      <c r="H80" s="819">
        <v>5</v>
      </c>
      <c r="I80" s="836"/>
      <c r="J80" s="836"/>
      <c r="K80" s="836"/>
      <c r="L80" s="819">
        <v>6</v>
      </c>
      <c r="M80" s="819">
        <v>12</v>
      </c>
      <c r="N80" s="836"/>
      <c r="O80" s="819">
        <f>C80*4+D80*2+F80*4+G80*4+H80*4</f>
        <v>68</v>
      </c>
      <c r="P80" s="365">
        <v>1</v>
      </c>
      <c r="Q80" s="301" t="s">
        <v>315</v>
      </c>
      <c r="R80" s="302" t="s">
        <v>318</v>
      </c>
      <c r="S80" s="305" t="s">
        <v>319</v>
      </c>
      <c r="T80" s="303" t="s">
        <v>154</v>
      </c>
      <c r="U80" s="303" t="s">
        <v>158</v>
      </c>
      <c r="V80" s="306" t="s">
        <v>161</v>
      </c>
      <c r="W80" s="309"/>
      <c r="X80" s="309"/>
      <c r="Y80" s="309"/>
      <c r="Z80" s="309">
        <v>4</v>
      </c>
      <c r="AA80" s="309"/>
      <c r="AB80" s="309"/>
      <c r="AC80" s="309"/>
      <c r="AD80" s="309">
        <v>20</v>
      </c>
      <c r="AE80" s="309"/>
      <c r="AF80" s="309"/>
      <c r="AG80" s="309">
        <f t="shared" ref="AG80:AG88" si="11">SUM(W80:AF80)</f>
        <v>24</v>
      </c>
      <c r="AH80" s="390"/>
    </row>
    <row r="81" spans="1:34" x14ac:dyDescent="0.25">
      <c r="A81" s="834"/>
      <c r="B81" s="837"/>
      <c r="C81" s="819"/>
      <c r="D81" s="819"/>
      <c r="E81" s="836"/>
      <c r="F81" s="819"/>
      <c r="G81" s="819"/>
      <c r="H81" s="819"/>
      <c r="I81" s="836"/>
      <c r="J81" s="836"/>
      <c r="K81" s="836"/>
      <c r="L81" s="819"/>
      <c r="M81" s="819"/>
      <c r="N81" s="836"/>
      <c r="O81" s="819"/>
      <c r="P81" s="365">
        <v>2</v>
      </c>
      <c r="Q81" s="301" t="s">
        <v>316</v>
      </c>
      <c r="R81" s="302" t="s">
        <v>320</v>
      </c>
      <c r="S81" s="305" t="s">
        <v>321</v>
      </c>
      <c r="T81" s="303" t="s">
        <v>154</v>
      </c>
      <c r="U81" s="303" t="s">
        <v>158</v>
      </c>
      <c r="V81" s="306" t="s">
        <v>161</v>
      </c>
      <c r="W81" s="309"/>
      <c r="X81" s="309">
        <v>12</v>
      </c>
      <c r="Y81" s="309"/>
      <c r="Z81" s="309"/>
      <c r="AA81" s="309">
        <v>16</v>
      </c>
      <c r="AB81" s="309"/>
      <c r="AC81" s="309"/>
      <c r="AD81" s="309"/>
      <c r="AE81" s="309"/>
      <c r="AF81" s="309"/>
      <c r="AG81" s="309">
        <f t="shared" si="11"/>
        <v>28</v>
      </c>
      <c r="AH81" s="390"/>
    </row>
    <row r="82" spans="1:34" x14ac:dyDescent="0.25">
      <c r="A82" s="834"/>
      <c r="B82" s="837"/>
      <c r="C82" s="819"/>
      <c r="D82" s="819"/>
      <c r="E82" s="836"/>
      <c r="F82" s="819"/>
      <c r="G82" s="819"/>
      <c r="H82" s="819"/>
      <c r="I82" s="836"/>
      <c r="J82" s="836"/>
      <c r="K82" s="836"/>
      <c r="L82" s="819"/>
      <c r="M82" s="819"/>
      <c r="N82" s="836"/>
      <c r="O82" s="819"/>
      <c r="P82" s="365">
        <v>3</v>
      </c>
      <c r="Q82" s="301" t="s">
        <v>317</v>
      </c>
      <c r="R82" s="302" t="s">
        <v>322</v>
      </c>
      <c r="S82" s="305" t="s">
        <v>153</v>
      </c>
      <c r="T82" s="303" t="s">
        <v>154</v>
      </c>
      <c r="U82" s="303" t="s">
        <v>158</v>
      </c>
      <c r="V82" s="306" t="s">
        <v>161</v>
      </c>
      <c r="W82" s="309">
        <v>12</v>
      </c>
      <c r="X82" s="309"/>
      <c r="Y82" s="309"/>
      <c r="Z82" s="309">
        <v>4</v>
      </c>
      <c r="AA82" s="309"/>
      <c r="AB82" s="309"/>
      <c r="AC82" s="309"/>
      <c r="AD82" s="309"/>
      <c r="AE82" s="309"/>
      <c r="AF82" s="309">
        <v>12</v>
      </c>
      <c r="AG82" s="309">
        <f t="shared" si="11"/>
        <v>28</v>
      </c>
      <c r="AH82" s="390" t="s">
        <v>779</v>
      </c>
    </row>
    <row r="83" spans="1:34" x14ac:dyDescent="0.25">
      <c r="A83" s="834">
        <v>17</v>
      </c>
      <c r="B83" s="837" t="s">
        <v>577</v>
      </c>
      <c r="C83" s="836"/>
      <c r="D83" s="819">
        <v>4</v>
      </c>
      <c r="E83" s="836"/>
      <c r="F83" s="819">
        <v>3</v>
      </c>
      <c r="G83" s="819">
        <v>4</v>
      </c>
      <c r="H83" s="819">
        <v>4</v>
      </c>
      <c r="I83" s="819">
        <v>3</v>
      </c>
      <c r="J83" s="819">
        <v>4</v>
      </c>
      <c r="K83" s="836"/>
      <c r="L83" s="819">
        <v>2</v>
      </c>
      <c r="M83" s="819">
        <v>12</v>
      </c>
      <c r="N83" s="819">
        <v>3</v>
      </c>
      <c r="O83" s="819">
        <f>D83*2+F83*4+G83*4+H83*4+I83*1+J83*2</f>
        <v>63</v>
      </c>
      <c r="P83" s="365">
        <v>1</v>
      </c>
      <c r="Q83" s="301" t="s">
        <v>341</v>
      </c>
      <c r="R83" s="302" t="s">
        <v>347</v>
      </c>
      <c r="S83" s="305" t="s">
        <v>348</v>
      </c>
      <c r="T83" s="303" t="s">
        <v>154</v>
      </c>
      <c r="U83" s="303" t="s">
        <v>158</v>
      </c>
      <c r="V83" s="306" t="s">
        <v>161</v>
      </c>
      <c r="W83" s="309"/>
      <c r="X83" s="309">
        <v>3</v>
      </c>
      <c r="Y83" s="309"/>
      <c r="Z83" s="309"/>
      <c r="AA83" s="309"/>
      <c r="AB83" s="309"/>
      <c r="AC83" s="309"/>
      <c r="AD83" s="309">
        <v>12</v>
      </c>
      <c r="AE83" s="309"/>
      <c r="AF83" s="309"/>
      <c r="AG83" s="309">
        <f t="shared" si="11"/>
        <v>15</v>
      </c>
      <c r="AH83" s="390"/>
    </row>
    <row r="84" spans="1:34" x14ac:dyDescent="0.25">
      <c r="A84" s="834"/>
      <c r="B84" s="837"/>
      <c r="C84" s="836"/>
      <c r="D84" s="819"/>
      <c r="E84" s="836"/>
      <c r="F84" s="819"/>
      <c r="G84" s="819"/>
      <c r="H84" s="819"/>
      <c r="I84" s="819"/>
      <c r="J84" s="819"/>
      <c r="K84" s="836"/>
      <c r="L84" s="819"/>
      <c r="M84" s="819"/>
      <c r="N84" s="819"/>
      <c r="O84" s="819"/>
      <c r="P84" s="365">
        <v>2</v>
      </c>
      <c r="Q84" s="301" t="s">
        <v>343</v>
      </c>
      <c r="R84" s="302" t="s">
        <v>351</v>
      </c>
      <c r="S84" s="305" t="s">
        <v>352</v>
      </c>
      <c r="T84" s="303" t="s">
        <v>154</v>
      </c>
      <c r="U84" s="303" t="s">
        <v>158</v>
      </c>
      <c r="V84" s="306" t="s">
        <v>161</v>
      </c>
      <c r="W84" s="309"/>
      <c r="X84" s="309"/>
      <c r="Y84" s="309"/>
      <c r="Z84" s="309"/>
      <c r="AA84" s="309">
        <v>12</v>
      </c>
      <c r="AB84" s="309">
        <v>8</v>
      </c>
      <c r="AC84" s="309"/>
      <c r="AD84" s="309">
        <v>4</v>
      </c>
      <c r="AE84" s="309"/>
      <c r="AF84" s="309"/>
      <c r="AG84" s="309">
        <f t="shared" si="11"/>
        <v>24</v>
      </c>
      <c r="AH84" s="390"/>
    </row>
    <row r="85" spans="1:34" x14ac:dyDescent="0.25">
      <c r="A85" s="834"/>
      <c r="B85" s="837"/>
      <c r="C85" s="836"/>
      <c r="D85" s="819"/>
      <c r="E85" s="836"/>
      <c r="F85" s="819"/>
      <c r="G85" s="819"/>
      <c r="H85" s="819"/>
      <c r="I85" s="819"/>
      <c r="J85" s="819"/>
      <c r="K85" s="836"/>
      <c r="L85" s="819"/>
      <c r="M85" s="819"/>
      <c r="N85" s="819"/>
      <c r="O85" s="819"/>
      <c r="P85" s="365">
        <v>3</v>
      </c>
      <c r="Q85" s="301" t="s">
        <v>344</v>
      </c>
      <c r="R85" s="302" t="s">
        <v>353</v>
      </c>
      <c r="S85" s="307" t="s">
        <v>546</v>
      </c>
      <c r="T85" s="303" t="s">
        <v>547</v>
      </c>
      <c r="U85" s="303" t="s">
        <v>158</v>
      </c>
      <c r="V85" s="303" t="s">
        <v>161</v>
      </c>
      <c r="W85" s="309"/>
      <c r="X85" s="309">
        <v>9</v>
      </c>
      <c r="Y85" s="309">
        <v>3</v>
      </c>
      <c r="Z85" s="309">
        <v>8</v>
      </c>
      <c r="AA85" s="309">
        <v>4</v>
      </c>
      <c r="AB85" s="309"/>
      <c r="AC85" s="309"/>
      <c r="AD85" s="309"/>
      <c r="AE85" s="309"/>
      <c r="AF85" s="309"/>
      <c r="AG85" s="309">
        <f t="shared" si="11"/>
        <v>24</v>
      </c>
      <c r="AH85" s="390"/>
    </row>
    <row r="86" spans="1:34" x14ac:dyDescent="0.25">
      <c r="A86" s="834">
        <v>18</v>
      </c>
      <c r="B86" s="835" t="s">
        <v>20</v>
      </c>
      <c r="C86" s="819">
        <v>2</v>
      </c>
      <c r="D86" s="819">
        <v>2</v>
      </c>
      <c r="E86" s="819">
        <v>2</v>
      </c>
      <c r="F86" s="819">
        <v>2</v>
      </c>
      <c r="G86" s="819">
        <v>2</v>
      </c>
      <c r="H86" s="819">
        <v>2</v>
      </c>
      <c r="I86" s="819">
        <v>2</v>
      </c>
      <c r="J86" s="819">
        <v>2</v>
      </c>
      <c r="K86" s="819">
        <v>2</v>
      </c>
      <c r="L86" s="819">
        <v>12</v>
      </c>
      <c r="M86" s="819">
        <v>12</v>
      </c>
      <c r="N86" s="819">
        <v>5</v>
      </c>
      <c r="O86" s="819">
        <f>C86*4+F86*4+I86*1+D86*4+G86*4+J86*2+E86*4+H86*4+K86*2</f>
        <v>58</v>
      </c>
      <c r="P86" s="365">
        <v>1</v>
      </c>
      <c r="Q86" s="301" t="s">
        <v>328</v>
      </c>
      <c r="R86" s="302" t="s">
        <v>330</v>
      </c>
      <c r="S86" s="305" t="s">
        <v>331</v>
      </c>
      <c r="T86" s="303" t="s">
        <v>157</v>
      </c>
      <c r="U86" s="303" t="s">
        <v>158</v>
      </c>
      <c r="V86" s="306" t="s">
        <v>161</v>
      </c>
      <c r="W86" s="309"/>
      <c r="X86" s="309"/>
      <c r="Y86" s="309"/>
      <c r="Z86" s="309"/>
      <c r="AA86" s="309"/>
      <c r="AB86" s="309">
        <v>4</v>
      </c>
      <c r="AC86" s="309">
        <v>8</v>
      </c>
      <c r="AD86" s="309">
        <v>8</v>
      </c>
      <c r="AE86" s="309">
        <v>4</v>
      </c>
      <c r="AF86" s="309"/>
      <c r="AG86" s="309">
        <f t="shared" si="11"/>
        <v>24</v>
      </c>
      <c r="AH86" s="390"/>
    </row>
    <row r="87" spans="1:34" x14ac:dyDescent="0.25">
      <c r="A87" s="834"/>
      <c r="B87" s="835"/>
      <c r="C87" s="819"/>
      <c r="D87" s="819"/>
      <c r="E87" s="819"/>
      <c r="F87" s="819"/>
      <c r="G87" s="819"/>
      <c r="H87" s="819"/>
      <c r="I87" s="819"/>
      <c r="J87" s="819"/>
      <c r="K87" s="819"/>
      <c r="L87" s="819"/>
      <c r="M87" s="819"/>
      <c r="N87" s="819"/>
      <c r="O87" s="819"/>
      <c r="P87" s="365">
        <v>2</v>
      </c>
      <c r="Q87" s="301" t="s">
        <v>329</v>
      </c>
      <c r="R87" s="302" t="s">
        <v>332</v>
      </c>
      <c r="S87" s="307" t="s">
        <v>333</v>
      </c>
      <c r="T87" s="303" t="s">
        <v>174</v>
      </c>
      <c r="U87" s="303" t="s">
        <v>158</v>
      </c>
      <c r="V87" s="397" t="s">
        <v>149</v>
      </c>
      <c r="W87" s="309">
        <v>8</v>
      </c>
      <c r="X87" s="309">
        <v>8</v>
      </c>
      <c r="Y87" s="309">
        <v>2</v>
      </c>
      <c r="Z87" s="309">
        <v>8</v>
      </c>
      <c r="AA87" s="309"/>
      <c r="AB87" s="309"/>
      <c r="AC87" s="309"/>
      <c r="AD87" s="309"/>
      <c r="AE87" s="309"/>
      <c r="AF87" s="309"/>
      <c r="AG87" s="309">
        <f t="shared" si="11"/>
        <v>26</v>
      </c>
      <c r="AH87" s="390"/>
    </row>
    <row r="88" spans="1:34" x14ac:dyDescent="0.25">
      <c r="A88" s="303"/>
      <c r="B88" s="404"/>
      <c r="C88" s="405"/>
      <c r="D88" s="406"/>
      <c r="E88" s="406"/>
      <c r="F88" s="406"/>
      <c r="G88" s="406"/>
      <c r="H88" s="406"/>
      <c r="I88" s="406"/>
      <c r="J88" s="406"/>
      <c r="K88" s="407"/>
      <c r="L88" s="365"/>
      <c r="M88" s="365"/>
      <c r="N88" s="365"/>
      <c r="O88" s="365"/>
      <c r="P88" s="365">
        <v>3</v>
      </c>
      <c r="Q88" s="408" t="s">
        <v>184</v>
      </c>
      <c r="R88" s="388" t="s">
        <v>794</v>
      </c>
      <c r="S88" s="409" t="s">
        <v>314</v>
      </c>
      <c r="T88" s="303" t="s">
        <v>155</v>
      </c>
      <c r="U88" s="410" t="s">
        <v>158</v>
      </c>
      <c r="V88" s="411" t="s">
        <v>149</v>
      </c>
      <c r="W88" s="309"/>
      <c r="X88" s="309"/>
      <c r="Y88" s="309"/>
      <c r="Z88" s="309"/>
      <c r="AA88" s="309">
        <v>8</v>
      </c>
      <c r="AB88" s="309"/>
      <c r="AC88" s="309"/>
      <c r="AD88" s="309"/>
      <c r="AE88" s="309"/>
      <c r="AF88" s="309"/>
      <c r="AG88" s="309">
        <f t="shared" si="11"/>
        <v>8</v>
      </c>
      <c r="AH88" s="390"/>
    </row>
    <row r="89" spans="1:34" ht="15.75" customHeight="1" x14ac:dyDescent="0.25">
      <c r="A89" s="412" t="s">
        <v>21</v>
      </c>
      <c r="B89" s="402"/>
      <c r="C89" s="828" t="s">
        <v>725</v>
      </c>
      <c r="D89" s="829"/>
      <c r="E89" s="829"/>
      <c r="F89" s="829"/>
      <c r="G89" s="829"/>
      <c r="H89" s="829"/>
      <c r="I89" s="829"/>
      <c r="J89" s="829"/>
      <c r="K89" s="830"/>
      <c r="L89" s="819"/>
      <c r="M89" s="819"/>
      <c r="N89" s="819"/>
      <c r="O89" s="364"/>
      <c r="P89" s="383"/>
      <c r="Q89" s="383"/>
      <c r="R89" s="383"/>
      <c r="S89" s="386"/>
      <c r="T89" s="386"/>
      <c r="U89" s="386"/>
      <c r="V89" s="386"/>
      <c r="W89" s="386"/>
      <c r="X89" s="386"/>
      <c r="Y89" s="386"/>
      <c r="Z89" s="386"/>
      <c r="AA89" s="386"/>
      <c r="AB89" s="386"/>
      <c r="AC89" s="386"/>
      <c r="AD89" s="386"/>
      <c r="AE89" s="386"/>
      <c r="AF89" s="386"/>
      <c r="AG89" s="386"/>
      <c r="AH89" s="391"/>
    </row>
    <row r="90" spans="1:34" ht="63" x14ac:dyDescent="0.25">
      <c r="A90" s="774" t="s">
        <v>24</v>
      </c>
      <c r="B90" s="774"/>
      <c r="C90" s="389" t="s">
        <v>715</v>
      </c>
      <c r="D90" s="389" t="s">
        <v>718</v>
      </c>
      <c r="E90" s="389" t="s">
        <v>726</v>
      </c>
      <c r="F90" s="389" t="s">
        <v>716</v>
      </c>
      <c r="G90" s="389" t="s">
        <v>719</v>
      </c>
      <c r="H90" s="389" t="s">
        <v>142</v>
      </c>
      <c r="I90" s="389" t="s">
        <v>717</v>
      </c>
      <c r="J90" s="389" t="s">
        <v>720</v>
      </c>
      <c r="K90" s="389" t="s">
        <v>727</v>
      </c>
      <c r="L90" s="365" t="s">
        <v>66</v>
      </c>
      <c r="M90" s="365" t="s">
        <v>67</v>
      </c>
      <c r="N90" s="365" t="s">
        <v>67</v>
      </c>
      <c r="O90" s="365" t="s">
        <v>554</v>
      </c>
      <c r="P90" s="383"/>
      <c r="Q90" s="383"/>
      <c r="R90" s="386"/>
      <c r="S90" s="386"/>
      <c r="T90" s="386"/>
      <c r="U90" s="386"/>
      <c r="V90" s="386"/>
      <c r="W90" s="386"/>
      <c r="X90" s="386"/>
      <c r="Y90" s="386"/>
      <c r="Z90" s="386"/>
      <c r="AA90" s="386"/>
      <c r="AB90" s="386"/>
      <c r="AC90" s="386"/>
      <c r="AD90" s="386"/>
      <c r="AE90" s="386"/>
      <c r="AF90" s="386"/>
      <c r="AG90" s="386"/>
      <c r="AH90" s="391"/>
    </row>
    <row r="91" spans="1:34" x14ac:dyDescent="0.25">
      <c r="A91" s="774"/>
      <c r="B91" s="774"/>
      <c r="C91" s="365">
        <v>2</v>
      </c>
      <c r="D91" s="365">
        <v>2</v>
      </c>
      <c r="E91" s="365">
        <v>2</v>
      </c>
      <c r="F91" s="365">
        <v>2</v>
      </c>
      <c r="G91" s="365">
        <v>2</v>
      </c>
      <c r="H91" s="365">
        <v>2</v>
      </c>
      <c r="I91" s="365">
        <v>1</v>
      </c>
      <c r="J91" s="365">
        <v>2</v>
      </c>
      <c r="K91" s="365">
        <v>2</v>
      </c>
      <c r="L91" s="365">
        <v>18</v>
      </c>
      <c r="M91" s="365">
        <v>20</v>
      </c>
      <c r="N91" s="365">
        <v>20</v>
      </c>
      <c r="O91" s="365">
        <v>60</v>
      </c>
      <c r="P91" s="383"/>
      <c r="Q91" s="383"/>
      <c r="R91" s="386"/>
      <c r="S91" s="386"/>
      <c r="T91" s="386"/>
      <c r="U91" s="386"/>
      <c r="V91" s="386"/>
      <c r="W91" s="386"/>
      <c r="X91" s="386"/>
      <c r="Y91" s="386"/>
      <c r="Z91" s="386"/>
      <c r="AA91" s="386"/>
      <c r="AB91" s="386"/>
      <c r="AC91" s="386"/>
      <c r="AD91" s="386"/>
      <c r="AE91" s="386"/>
      <c r="AF91" s="386"/>
      <c r="AG91" s="386"/>
      <c r="AH91" s="391"/>
    </row>
    <row r="92" spans="1:34" x14ac:dyDescent="0.25">
      <c r="A92" s="365">
        <v>1</v>
      </c>
      <c r="B92" s="382" t="s">
        <v>383</v>
      </c>
      <c r="C92" s="365"/>
      <c r="D92" s="365"/>
      <c r="E92" s="365"/>
      <c r="F92" s="365"/>
      <c r="G92" s="365"/>
      <c r="H92" s="365"/>
      <c r="I92" s="365"/>
      <c r="J92" s="365"/>
      <c r="K92" s="365"/>
      <c r="L92" s="309"/>
      <c r="M92" s="309"/>
      <c r="N92" s="309"/>
      <c r="O92" s="309"/>
      <c r="P92" s="365"/>
      <c r="Q92" s="364"/>
      <c r="R92" s="309"/>
      <c r="S92" s="309"/>
      <c r="T92" s="309"/>
      <c r="U92" s="309"/>
      <c r="V92" s="309"/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  <c r="AG92" s="309"/>
      <c r="AH92" s="390"/>
    </row>
    <row r="93" spans="1:34" x14ac:dyDescent="0.25">
      <c r="A93" s="412" t="s">
        <v>780</v>
      </c>
      <c r="B93" s="402"/>
      <c r="C93" s="819" t="s">
        <v>65</v>
      </c>
      <c r="D93" s="819"/>
      <c r="E93" s="819"/>
      <c r="F93" s="831" t="s">
        <v>66</v>
      </c>
      <c r="G93" s="832"/>
      <c r="H93" s="833"/>
      <c r="I93" s="819" t="s">
        <v>67</v>
      </c>
      <c r="J93" s="819"/>
      <c r="K93" s="819"/>
      <c r="L93" s="819" t="s">
        <v>78</v>
      </c>
      <c r="M93" s="819"/>
      <c r="N93" s="819"/>
      <c r="O93" s="402" t="s">
        <v>78</v>
      </c>
      <c r="P93" s="383"/>
      <c r="Q93" s="383"/>
      <c r="R93" s="386"/>
      <c r="S93" s="386"/>
      <c r="T93" s="386"/>
      <c r="U93" s="386"/>
      <c r="V93" s="386"/>
      <c r="W93" s="386"/>
      <c r="X93" s="386"/>
      <c r="Y93" s="386"/>
      <c r="Z93" s="386"/>
      <c r="AA93" s="386"/>
      <c r="AB93" s="386"/>
      <c r="AC93" s="386"/>
      <c r="AD93" s="386"/>
      <c r="AE93" s="386"/>
      <c r="AF93" s="386"/>
      <c r="AG93" s="386"/>
      <c r="AH93" s="391"/>
    </row>
    <row r="94" spans="1:34" x14ac:dyDescent="0.25">
      <c r="A94" s="774" t="s">
        <v>28</v>
      </c>
      <c r="B94" s="774"/>
      <c r="C94" s="365" t="s">
        <v>712</v>
      </c>
      <c r="D94" s="402" t="s">
        <v>713</v>
      </c>
      <c r="E94" s="402" t="s">
        <v>714</v>
      </c>
      <c r="F94" s="365" t="s">
        <v>712</v>
      </c>
      <c r="G94" s="402" t="s">
        <v>713</v>
      </c>
      <c r="H94" s="402" t="s">
        <v>714</v>
      </c>
      <c r="I94" s="365" t="s">
        <v>62</v>
      </c>
      <c r="J94" s="402" t="s">
        <v>63</v>
      </c>
      <c r="K94" s="402" t="s">
        <v>64</v>
      </c>
      <c r="L94" s="365" t="s">
        <v>65</v>
      </c>
      <c r="M94" s="365" t="s">
        <v>66</v>
      </c>
      <c r="N94" s="402" t="s">
        <v>67</v>
      </c>
      <c r="O94" s="402" t="s">
        <v>79</v>
      </c>
      <c r="P94" s="365"/>
      <c r="Q94" s="301"/>
      <c r="R94" s="302"/>
      <c r="S94" s="305"/>
      <c r="T94" s="303"/>
      <c r="U94" s="303"/>
      <c r="V94" s="306"/>
      <c r="W94" s="826"/>
      <c r="X94" s="826"/>
      <c r="Y94" s="826"/>
      <c r="Z94" s="826"/>
      <c r="AA94" s="826"/>
      <c r="AB94" s="826"/>
      <c r="AC94" s="826"/>
      <c r="AD94" s="826"/>
      <c r="AE94" s="826"/>
      <c r="AF94" s="309"/>
      <c r="AG94" s="309"/>
      <c r="AH94" s="390"/>
    </row>
    <row r="95" spans="1:34" ht="47.25" x14ac:dyDescent="0.25">
      <c r="A95" s="774"/>
      <c r="B95" s="774"/>
      <c r="C95" s="801">
        <f>32+31+30+31</f>
        <v>124</v>
      </c>
      <c r="D95" s="819">
        <f>31+33+32+32</f>
        <v>128</v>
      </c>
      <c r="E95" s="819">
        <v>34</v>
      </c>
      <c r="F95" s="819">
        <f>34+33+33+34</f>
        <v>134</v>
      </c>
      <c r="G95" s="819">
        <f>30+30+27+26</f>
        <v>113</v>
      </c>
      <c r="H95" s="819">
        <f>18+16</f>
        <v>34</v>
      </c>
      <c r="I95" s="819">
        <f>25+24+23+24</f>
        <v>96</v>
      </c>
      <c r="J95" s="819">
        <f>32+32+32+30</f>
        <v>126</v>
      </c>
      <c r="K95" s="819">
        <f>20+23</f>
        <v>43</v>
      </c>
      <c r="L95" s="819">
        <f>C95+D95+E95</f>
        <v>286</v>
      </c>
      <c r="M95" s="819">
        <f>F95+G95+H95</f>
        <v>281</v>
      </c>
      <c r="N95" s="819">
        <f>I95+J95+K95</f>
        <v>265</v>
      </c>
      <c r="O95" s="819">
        <f>L95+M95+N95</f>
        <v>832</v>
      </c>
      <c r="P95" s="365">
        <v>1</v>
      </c>
      <c r="Q95" s="301" t="s">
        <v>357</v>
      </c>
      <c r="R95" s="302" t="s">
        <v>364</v>
      </c>
      <c r="S95" s="305" t="s">
        <v>365</v>
      </c>
      <c r="T95" s="303" t="s">
        <v>154</v>
      </c>
      <c r="U95" s="303" t="s">
        <v>158</v>
      </c>
      <c r="V95" s="306" t="s">
        <v>161</v>
      </c>
      <c r="W95" s="819">
        <v>160</v>
      </c>
      <c r="X95" s="819"/>
      <c r="Y95" s="819"/>
      <c r="Z95" s="819"/>
      <c r="AA95" s="819"/>
      <c r="AB95" s="819"/>
      <c r="AC95" s="819"/>
      <c r="AD95" s="819"/>
      <c r="AE95" s="819"/>
      <c r="AF95" s="309"/>
      <c r="AG95" s="309">
        <f>W95/6.25</f>
        <v>25.6</v>
      </c>
      <c r="AH95" s="394" t="s">
        <v>755</v>
      </c>
    </row>
    <row r="96" spans="1:34" ht="31.5" x14ac:dyDescent="0.25">
      <c r="A96" s="774"/>
      <c r="B96" s="774"/>
      <c r="C96" s="802"/>
      <c r="D96" s="819"/>
      <c r="E96" s="819"/>
      <c r="F96" s="819"/>
      <c r="G96" s="819"/>
      <c r="H96" s="819"/>
      <c r="I96" s="819"/>
      <c r="J96" s="819"/>
      <c r="K96" s="819"/>
      <c r="L96" s="819"/>
      <c r="M96" s="819"/>
      <c r="N96" s="819"/>
      <c r="O96" s="819"/>
      <c r="P96" s="365">
        <v>2</v>
      </c>
      <c r="Q96" s="301" t="s">
        <v>358</v>
      </c>
      <c r="R96" s="302" t="s">
        <v>366</v>
      </c>
      <c r="S96" s="305" t="s">
        <v>367</v>
      </c>
      <c r="T96" s="303" t="s">
        <v>154</v>
      </c>
      <c r="U96" s="303" t="s">
        <v>158</v>
      </c>
      <c r="V96" s="306" t="s">
        <v>161</v>
      </c>
      <c r="W96" s="819">
        <v>160</v>
      </c>
      <c r="X96" s="819"/>
      <c r="Y96" s="819"/>
      <c r="Z96" s="819"/>
      <c r="AA96" s="819"/>
      <c r="AB96" s="819"/>
      <c r="AC96" s="819"/>
      <c r="AD96" s="819"/>
      <c r="AE96" s="819"/>
      <c r="AF96" s="309"/>
      <c r="AG96" s="309">
        <f t="shared" ref="AG96:AG99" si="12">W96/6.25</f>
        <v>25.6</v>
      </c>
      <c r="AH96" s="394" t="s">
        <v>756</v>
      </c>
    </row>
    <row r="97" spans="1:34" ht="47.25" x14ac:dyDescent="0.25">
      <c r="A97" s="774"/>
      <c r="B97" s="774"/>
      <c r="C97" s="802"/>
      <c r="D97" s="819"/>
      <c r="E97" s="819"/>
      <c r="F97" s="819"/>
      <c r="G97" s="819"/>
      <c r="H97" s="819"/>
      <c r="I97" s="819"/>
      <c r="J97" s="819"/>
      <c r="K97" s="819"/>
      <c r="L97" s="819"/>
      <c r="M97" s="819"/>
      <c r="N97" s="819"/>
      <c r="O97" s="819"/>
      <c r="P97" s="365">
        <v>3</v>
      </c>
      <c r="Q97" s="301" t="s">
        <v>359</v>
      </c>
      <c r="R97" s="302" t="s">
        <v>556</v>
      </c>
      <c r="S97" s="305" t="s">
        <v>369</v>
      </c>
      <c r="T97" s="303" t="s">
        <v>154</v>
      </c>
      <c r="U97" s="303" t="s">
        <v>158</v>
      </c>
      <c r="V97" s="306" t="s">
        <v>161</v>
      </c>
      <c r="W97" s="819">
        <v>171</v>
      </c>
      <c r="X97" s="819"/>
      <c r="Y97" s="819"/>
      <c r="Z97" s="819"/>
      <c r="AA97" s="819"/>
      <c r="AB97" s="819"/>
      <c r="AC97" s="819"/>
      <c r="AD97" s="819"/>
      <c r="AE97" s="819"/>
      <c r="AF97" s="309"/>
      <c r="AG97" s="309">
        <f t="shared" si="12"/>
        <v>27.36</v>
      </c>
      <c r="AH97" s="381" t="s">
        <v>757</v>
      </c>
    </row>
    <row r="98" spans="1:34" ht="31.5" x14ac:dyDescent="0.25">
      <c r="A98" s="774"/>
      <c r="B98" s="774"/>
      <c r="C98" s="802"/>
      <c r="D98" s="819"/>
      <c r="E98" s="819"/>
      <c r="F98" s="819"/>
      <c r="G98" s="819"/>
      <c r="H98" s="819"/>
      <c r="I98" s="819"/>
      <c r="J98" s="819"/>
      <c r="K98" s="819"/>
      <c r="L98" s="819"/>
      <c r="M98" s="819"/>
      <c r="N98" s="819"/>
      <c r="O98" s="819"/>
      <c r="P98" s="365">
        <v>4</v>
      </c>
      <c r="Q98" s="301" t="s">
        <v>360</v>
      </c>
      <c r="R98" s="302" t="s">
        <v>370</v>
      </c>
      <c r="S98" s="305" t="s">
        <v>371</v>
      </c>
      <c r="T98" s="303" t="s">
        <v>154</v>
      </c>
      <c r="U98" s="303" t="s">
        <v>158</v>
      </c>
      <c r="V98" s="306" t="s">
        <v>161</v>
      </c>
      <c r="W98" s="819">
        <v>188</v>
      </c>
      <c r="X98" s="819"/>
      <c r="Y98" s="819"/>
      <c r="Z98" s="819"/>
      <c r="AA98" s="819"/>
      <c r="AB98" s="819"/>
      <c r="AC98" s="819"/>
      <c r="AD98" s="819"/>
      <c r="AE98" s="819"/>
      <c r="AF98" s="309"/>
      <c r="AG98" s="309">
        <f t="shared" si="12"/>
        <v>30.08</v>
      </c>
      <c r="AH98" s="394" t="s">
        <v>758</v>
      </c>
    </row>
    <row r="99" spans="1:34" ht="47.25" x14ac:dyDescent="0.25">
      <c r="A99" s="774"/>
      <c r="B99" s="774"/>
      <c r="C99" s="802"/>
      <c r="D99" s="819"/>
      <c r="E99" s="819"/>
      <c r="F99" s="819"/>
      <c r="G99" s="819"/>
      <c r="H99" s="819"/>
      <c r="I99" s="819"/>
      <c r="J99" s="819"/>
      <c r="K99" s="819"/>
      <c r="L99" s="819"/>
      <c r="M99" s="819"/>
      <c r="N99" s="819"/>
      <c r="O99" s="819"/>
      <c r="P99" s="365">
        <v>5</v>
      </c>
      <c r="Q99" s="301" t="s">
        <v>361</v>
      </c>
      <c r="R99" s="302" t="s">
        <v>372</v>
      </c>
      <c r="S99" s="305" t="s">
        <v>373</v>
      </c>
      <c r="T99" s="303" t="s">
        <v>154</v>
      </c>
      <c r="U99" s="303" t="s">
        <v>158</v>
      </c>
      <c r="V99" s="306" t="s">
        <v>161</v>
      </c>
      <c r="W99" s="819">
        <v>153</v>
      </c>
      <c r="X99" s="819"/>
      <c r="Y99" s="819"/>
      <c r="Z99" s="819"/>
      <c r="AA99" s="819"/>
      <c r="AB99" s="819"/>
      <c r="AC99" s="819"/>
      <c r="AD99" s="819"/>
      <c r="AE99" s="819"/>
      <c r="AF99" s="309"/>
      <c r="AG99" s="309">
        <f t="shared" si="12"/>
        <v>24.48</v>
      </c>
      <c r="AH99" s="394" t="s">
        <v>788</v>
      </c>
    </row>
    <row r="100" spans="1:34" x14ac:dyDescent="0.25">
      <c r="A100" s="774"/>
      <c r="B100" s="774"/>
      <c r="C100" s="802"/>
      <c r="D100" s="819"/>
      <c r="E100" s="819"/>
      <c r="F100" s="819"/>
      <c r="G100" s="819"/>
      <c r="H100" s="819"/>
      <c r="I100" s="819"/>
      <c r="J100" s="819"/>
      <c r="K100" s="819"/>
      <c r="L100" s="819"/>
      <c r="M100" s="819"/>
      <c r="N100" s="819"/>
      <c r="O100" s="819"/>
      <c r="P100" s="365"/>
      <c r="Q100" s="301"/>
      <c r="R100" s="302"/>
      <c r="S100" s="305"/>
      <c r="T100" s="303"/>
      <c r="U100" s="303"/>
      <c r="V100" s="306"/>
      <c r="W100" s="819">
        <f>SUM(W95:AE99)</f>
        <v>832</v>
      </c>
      <c r="X100" s="819"/>
      <c r="Y100" s="819"/>
      <c r="Z100" s="819"/>
      <c r="AA100" s="819"/>
      <c r="AB100" s="819"/>
      <c r="AC100" s="819"/>
      <c r="AD100" s="819"/>
      <c r="AE100" s="819"/>
      <c r="AF100" s="309"/>
      <c r="AG100" s="309"/>
      <c r="AH100" s="390"/>
    </row>
    <row r="101" spans="1:34" x14ac:dyDescent="0.25">
      <c r="A101" s="774"/>
      <c r="B101" s="774"/>
      <c r="C101" s="802"/>
      <c r="D101" s="819"/>
      <c r="E101" s="819"/>
      <c r="F101" s="819"/>
      <c r="G101" s="819"/>
      <c r="H101" s="819"/>
      <c r="I101" s="819"/>
      <c r="J101" s="819"/>
      <c r="K101" s="819"/>
      <c r="L101" s="819"/>
      <c r="M101" s="819"/>
      <c r="N101" s="819"/>
      <c r="O101" s="819"/>
      <c r="P101" s="365">
        <v>1</v>
      </c>
      <c r="Q101" s="301" t="s">
        <v>308</v>
      </c>
      <c r="R101" s="302" t="s">
        <v>312</v>
      </c>
      <c r="S101" s="307" t="s">
        <v>313</v>
      </c>
      <c r="T101" s="303" t="s">
        <v>155</v>
      </c>
      <c r="U101" s="303" t="s">
        <v>158</v>
      </c>
      <c r="V101" s="306"/>
      <c r="W101" s="823">
        <v>150</v>
      </c>
      <c r="X101" s="824"/>
      <c r="Y101" s="824"/>
      <c r="Z101" s="824"/>
      <c r="AA101" s="824"/>
      <c r="AB101" s="824"/>
      <c r="AC101" s="824"/>
      <c r="AD101" s="824"/>
      <c r="AE101" s="825"/>
      <c r="AF101" s="309"/>
      <c r="AG101" s="309">
        <v>24</v>
      </c>
      <c r="AH101" s="390"/>
    </row>
    <row r="102" spans="1:34" x14ac:dyDescent="0.25">
      <c r="A102" s="774"/>
      <c r="B102" s="774"/>
      <c r="C102" s="803"/>
      <c r="D102" s="819"/>
      <c r="E102" s="819"/>
      <c r="F102" s="819"/>
      <c r="G102" s="819"/>
      <c r="H102" s="819"/>
      <c r="I102" s="819"/>
      <c r="J102" s="819"/>
      <c r="K102" s="819"/>
      <c r="L102" s="819"/>
      <c r="M102" s="819"/>
      <c r="N102" s="819"/>
      <c r="O102" s="819"/>
      <c r="P102" s="365">
        <v>2</v>
      </c>
      <c r="Q102" s="387" t="s">
        <v>307</v>
      </c>
      <c r="R102" s="387" t="s">
        <v>559</v>
      </c>
      <c r="S102" s="408" t="s">
        <v>311</v>
      </c>
      <c r="T102" s="413" t="s">
        <v>154</v>
      </c>
      <c r="U102" s="414" t="s">
        <v>158</v>
      </c>
      <c r="V102" s="306" t="s">
        <v>161</v>
      </c>
      <c r="W102" s="826">
        <v>30</v>
      </c>
      <c r="X102" s="826"/>
      <c r="Y102" s="826"/>
      <c r="Z102" s="826"/>
      <c r="AA102" s="826"/>
      <c r="AB102" s="826"/>
      <c r="AC102" s="826"/>
      <c r="AD102" s="826"/>
      <c r="AE102" s="826"/>
      <c r="AF102" s="309"/>
      <c r="AG102" s="309">
        <f t="shared" ref="AG102" si="13">W102/6.25</f>
        <v>4.8</v>
      </c>
      <c r="AH102" s="390"/>
    </row>
    <row r="103" spans="1:34" x14ac:dyDescent="0.25">
      <c r="A103" s="827" t="s">
        <v>574</v>
      </c>
      <c r="B103" s="827"/>
      <c r="C103" s="365">
        <v>42</v>
      </c>
      <c r="D103" s="365">
        <v>42</v>
      </c>
      <c r="E103" s="365">
        <v>42</v>
      </c>
      <c r="F103" s="365">
        <v>44</v>
      </c>
      <c r="G103" s="365">
        <v>44</v>
      </c>
      <c r="H103" s="365">
        <v>44</v>
      </c>
      <c r="I103" s="365">
        <v>39</v>
      </c>
      <c r="J103" s="365">
        <v>39</v>
      </c>
      <c r="K103" s="365">
        <v>39</v>
      </c>
      <c r="L103" s="415"/>
      <c r="M103" s="415"/>
      <c r="N103" s="415"/>
      <c r="O103" s="415"/>
      <c r="P103" s="383"/>
      <c r="Q103" s="383"/>
      <c r="R103" s="386"/>
      <c r="S103" s="386"/>
      <c r="T103" s="383"/>
      <c r="U103" s="386"/>
      <c r="V103" s="386"/>
      <c r="W103" s="826">
        <f>SUM(W101:AE102)</f>
        <v>180</v>
      </c>
      <c r="X103" s="826"/>
      <c r="Y103" s="826"/>
      <c r="Z103" s="826"/>
      <c r="AA103" s="826"/>
      <c r="AB103" s="826"/>
      <c r="AC103" s="826"/>
      <c r="AD103" s="826"/>
      <c r="AE103" s="826"/>
      <c r="AF103" s="386"/>
      <c r="AG103" s="386"/>
      <c r="AH103" s="391"/>
    </row>
    <row r="104" spans="1:34" ht="43.5" customHeight="1" x14ac:dyDescent="0.25">
      <c r="A104" s="827" t="s">
        <v>92</v>
      </c>
      <c r="B104" s="827"/>
      <c r="C104" s="365">
        <v>44</v>
      </c>
      <c r="D104" s="365">
        <v>44</v>
      </c>
      <c r="E104" s="365">
        <v>44</v>
      </c>
      <c r="F104" s="365">
        <v>46</v>
      </c>
      <c r="G104" s="365">
        <v>46</v>
      </c>
      <c r="H104" s="365">
        <v>46</v>
      </c>
      <c r="I104" s="365">
        <v>45</v>
      </c>
      <c r="J104" s="365">
        <v>45</v>
      </c>
      <c r="K104" s="365">
        <v>45</v>
      </c>
      <c r="L104" s="415"/>
      <c r="M104" s="415"/>
      <c r="N104" s="415"/>
      <c r="O104" s="415"/>
      <c r="P104" s="383"/>
      <c r="Q104" s="383"/>
      <c r="R104" s="386"/>
      <c r="S104" s="386"/>
      <c r="T104" s="383"/>
      <c r="U104" s="386"/>
      <c r="V104" s="386"/>
      <c r="W104" s="386"/>
      <c r="X104" s="386"/>
      <c r="Y104" s="386"/>
      <c r="Z104" s="386"/>
      <c r="AA104" s="386"/>
      <c r="AB104" s="386"/>
      <c r="AC104" s="386"/>
      <c r="AD104" s="386"/>
      <c r="AE104" s="386"/>
      <c r="AF104" s="386"/>
      <c r="AG104" s="386"/>
      <c r="AH104" s="391"/>
    </row>
    <row r="105" spans="1:34" x14ac:dyDescent="0.25">
      <c r="A105" s="285"/>
      <c r="B105" s="821" t="s">
        <v>393</v>
      </c>
      <c r="C105" s="821"/>
      <c r="D105" s="821"/>
      <c r="E105" s="821"/>
      <c r="F105" s="821"/>
      <c r="G105" s="821"/>
      <c r="H105" s="821"/>
      <c r="I105" s="821"/>
      <c r="J105" s="821"/>
      <c r="K105" s="821"/>
      <c r="L105" s="821"/>
      <c r="M105" s="821"/>
      <c r="N105" s="821"/>
      <c r="O105" s="821"/>
      <c r="P105" s="821"/>
      <c r="Q105" s="821"/>
      <c r="R105" s="821"/>
      <c r="S105" s="285"/>
      <c r="T105" s="285"/>
      <c r="U105" s="285"/>
      <c r="V105" s="285"/>
      <c r="W105" s="285"/>
      <c r="X105" s="285"/>
      <c r="Y105" s="285"/>
      <c r="Z105" s="285"/>
      <c r="AA105" s="285"/>
      <c r="AB105" s="285"/>
      <c r="AC105" s="799" t="s">
        <v>783</v>
      </c>
      <c r="AD105" s="799"/>
      <c r="AE105" s="799"/>
      <c r="AF105" s="799"/>
      <c r="AG105" s="799"/>
      <c r="AH105" s="799"/>
    </row>
    <row r="106" spans="1:34" x14ac:dyDescent="0.25">
      <c r="A106" s="285"/>
      <c r="B106" s="822" t="s">
        <v>575</v>
      </c>
      <c r="C106" s="822"/>
      <c r="D106" s="822"/>
      <c r="E106" s="822"/>
      <c r="F106" s="822"/>
      <c r="G106" s="822"/>
      <c r="H106" s="822"/>
      <c r="I106" s="822"/>
      <c r="J106" s="822"/>
      <c r="K106" s="822"/>
      <c r="L106" s="822"/>
      <c r="M106" s="822"/>
      <c r="N106" s="822"/>
      <c r="O106" s="822"/>
      <c r="P106" s="822"/>
      <c r="Q106" s="822"/>
      <c r="R106" s="822"/>
      <c r="S106" s="285"/>
      <c r="T106" s="285"/>
      <c r="U106" s="285"/>
      <c r="V106" s="285"/>
      <c r="W106" s="285"/>
      <c r="X106" s="285"/>
      <c r="Y106" s="285"/>
      <c r="Z106" s="285"/>
      <c r="AA106" s="285"/>
      <c r="AB106" s="285"/>
      <c r="AC106" s="799" t="s">
        <v>379</v>
      </c>
      <c r="AD106" s="799"/>
      <c r="AE106" s="799"/>
      <c r="AF106" s="799"/>
      <c r="AG106" s="799"/>
      <c r="AH106" s="799"/>
    </row>
    <row r="107" spans="1:34" x14ac:dyDescent="0.25">
      <c r="A107" s="371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68"/>
      <c r="S107" s="371"/>
      <c r="T107" s="371"/>
      <c r="U107" s="371"/>
      <c r="V107" s="371"/>
      <c r="W107" s="371"/>
      <c r="X107" s="371"/>
      <c r="Y107" s="371"/>
      <c r="Z107" s="371"/>
      <c r="AA107" s="371"/>
      <c r="AB107" s="371"/>
      <c r="AC107" s="380"/>
      <c r="AD107" s="380"/>
      <c r="AE107" s="380"/>
      <c r="AF107" s="380"/>
      <c r="AG107" s="380"/>
      <c r="AH107" s="380"/>
    </row>
    <row r="108" spans="1:34" ht="15" x14ac:dyDescent="0.25">
      <c r="A108" s="187"/>
      <c r="B108" s="650"/>
      <c r="C108" s="650"/>
      <c r="D108" s="650"/>
      <c r="E108" s="650"/>
      <c r="F108" s="650"/>
      <c r="G108" s="650"/>
      <c r="H108" s="650"/>
      <c r="I108" s="650"/>
      <c r="J108" s="650"/>
      <c r="K108" s="650"/>
      <c r="L108" s="650"/>
      <c r="M108" s="650"/>
      <c r="N108" s="650"/>
      <c r="O108" s="650"/>
      <c r="P108" s="650"/>
      <c r="Q108" s="650"/>
      <c r="R108" s="650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7"/>
      <c r="AG108" s="276"/>
      <c r="AH108" s="357"/>
    </row>
    <row r="109" spans="1:34" ht="15" x14ac:dyDescent="0.25">
      <c r="A109" s="187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0"/>
      <c r="P109" s="650"/>
      <c r="Q109" s="650"/>
      <c r="R109" s="650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7"/>
      <c r="AG109" s="276"/>
      <c r="AH109" s="357"/>
    </row>
    <row r="110" spans="1:34" ht="15" x14ac:dyDescent="0.25">
      <c r="A110" s="187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0"/>
      <c r="P110" s="650"/>
      <c r="Q110" s="650"/>
      <c r="R110" s="650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770" t="s">
        <v>552</v>
      </c>
      <c r="AD110" s="770"/>
      <c r="AE110" s="770"/>
      <c r="AF110" s="770"/>
      <c r="AG110" s="770"/>
      <c r="AH110" s="770"/>
    </row>
    <row r="111" spans="1:34" ht="15" x14ac:dyDescent="0.25">
      <c r="A111" s="187"/>
      <c r="B111" s="650"/>
      <c r="C111" s="650"/>
      <c r="D111" s="650"/>
      <c r="E111" s="650"/>
      <c r="F111" s="650"/>
      <c r="G111" s="650"/>
      <c r="H111" s="650"/>
      <c r="I111" s="650"/>
      <c r="J111" s="650"/>
      <c r="K111" s="650"/>
      <c r="L111" s="650"/>
      <c r="M111" s="650"/>
      <c r="N111" s="650"/>
      <c r="O111" s="650"/>
      <c r="P111" s="650"/>
      <c r="Q111" s="650"/>
      <c r="R111" s="650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820" t="s">
        <v>555</v>
      </c>
      <c r="AD111" s="820"/>
      <c r="AE111" s="820"/>
      <c r="AF111" s="820"/>
      <c r="AG111" s="820"/>
      <c r="AH111" s="820"/>
    </row>
    <row r="112" spans="1:34" x14ac:dyDescent="0.25">
      <c r="AH112">
        <f>30+29+28+18+15</f>
        <v>120</v>
      </c>
    </row>
  </sheetData>
  <mergeCells count="365"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N71:N73"/>
    <mergeCell ref="A2:AH2"/>
    <mergeCell ref="A3:AH3"/>
    <mergeCell ref="A4:AH4"/>
    <mergeCell ref="A5:AH5"/>
    <mergeCell ref="A6:AH6"/>
    <mergeCell ref="A7:AH7"/>
    <mergeCell ref="A8:AH8"/>
    <mergeCell ref="A9:AH9"/>
    <mergeCell ref="A10:A12"/>
    <mergeCell ref="B10:B12"/>
    <mergeCell ref="C10:K10"/>
    <mergeCell ref="L10:N10"/>
    <mergeCell ref="O10:O12"/>
    <mergeCell ref="P10:AH10"/>
    <mergeCell ref="C11:E11"/>
    <mergeCell ref="F11:H11"/>
    <mergeCell ref="A14:B14"/>
    <mergeCell ref="A15:A21"/>
    <mergeCell ref="B15:B17"/>
    <mergeCell ref="C15:C17"/>
    <mergeCell ref="D15:D17"/>
    <mergeCell ref="E15:E17"/>
    <mergeCell ref="AF11:AF12"/>
    <mergeCell ref="AG11:AG12"/>
    <mergeCell ref="AH11:AH12"/>
    <mergeCell ref="C13:E13"/>
    <mergeCell ref="F13:H13"/>
    <mergeCell ref="I13:K13"/>
    <mergeCell ref="R11:R12"/>
    <mergeCell ref="S11:S12"/>
    <mergeCell ref="T11:T12"/>
    <mergeCell ref="U11:U12"/>
    <mergeCell ref="V11:V12"/>
    <mergeCell ref="W11:AE11"/>
    <mergeCell ref="I11:K11"/>
    <mergeCell ref="L11:L12"/>
    <mergeCell ref="M11:M12"/>
    <mergeCell ref="N11:N12"/>
    <mergeCell ref="P11:P12"/>
    <mergeCell ref="Q11:Q12"/>
    <mergeCell ref="L15:L17"/>
    <mergeCell ref="M15:M17"/>
    <mergeCell ref="N15:N17"/>
    <mergeCell ref="O15:O17"/>
    <mergeCell ref="A22:A29"/>
    <mergeCell ref="B22:B29"/>
    <mergeCell ref="C22:C29"/>
    <mergeCell ref="F22:F29"/>
    <mergeCell ref="F15:F17"/>
    <mergeCell ref="G15:G17"/>
    <mergeCell ref="H15:H17"/>
    <mergeCell ref="I15:I17"/>
    <mergeCell ref="J15:J17"/>
    <mergeCell ref="K15:K17"/>
    <mergeCell ref="I22:I29"/>
    <mergeCell ref="L22:L24"/>
    <mergeCell ref="L26:L29"/>
    <mergeCell ref="K22:K26"/>
    <mergeCell ref="J22:J29"/>
    <mergeCell ref="H22:H26"/>
    <mergeCell ref="M22:M24"/>
    <mergeCell ref="N22:N24"/>
    <mergeCell ref="O22:O24"/>
    <mergeCell ref="AG37:AG38"/>
    <mergeCell ref="A38:A44"/>
    <mergeCell ref="B38:B44"/>
    <mergeCell ref="C39:C44"/>
    <mergeCell ref="D39:D44"/>
    <mergeCell ref="E39:E44"/>
    <mergeCell ref="F39:F44"/>
    <mergeCell ref="P37:P38"/>
    <mergeCell ref="S25:S26"/>
    <mergeCell ref="T25:T26"/>
    <mergeCell ref="U25:U26"/>
    <mergeCell ref="V25:V26"/>
    <mergeCell ref="M26:M29"/>
    <mergeCell ref="S29:S30"/>
    <mergeCell ref="T29:T30"/>
    <mergeCell ref="G39:G44"/>
    <mergeCell ref="H39:H44"/>
    <mergeCell ref="I39:I44"/>
    <mergeCell ref="J39:J44"/>
    <mergeCell ref="Q25:Q26"/>
    <mergeCell ref="R25:R26"/>
    <mergeCell ref="Q37:Q38"/>
    <mergeCell ref="R37:R38"/>
    <mergeCell ref="S37:S38"/>
    <mergeCell ref="A31:A37"/>
    <mergeCell ref="B31:B37"/>
    <mergeCell ref="C31:C37"/>
    <mergeCell ref="D31:D37"/>
    <mergeCell ref="E31:E37"/>
    <mergeCell ref="F31:F37"/>
    <mergeCell ref="G31:G37"/>
    <mergeCell ref="H31:H37"/>
    <mergeCell ref="I31:I37"/>
    <mergeCell ref="J31:J37"/>
    <mergeCell ref="K31:K37"/>
    <mergeCell ref="L31:L37"/>
    <mergeCell ref="M31:M37"/>
    <mergeCell ref="N31:N37"/>
    <mergeCell ref="O31:O37"/>
    <mergeCell ref="K39:K44"/>
    <mergeCell ref="L39:L42"/>
    <mergeCell ref="Y37:Y38"/>
    <mergeCell ref="AF37:AF38"/>
    <mergeCell ref="L43:L44"/>
    <mergeCell ref="M43:M44"/>
    <mergeCell ref="N43:N44"/>
    <mergeCell ref="O43:O44"/>
    <mergeCell ref="P44:P45"/>
    <mergeCell ref="M39:M42"/>
    <mergeCell ref="N39:N42"/>
    <mergeCell ref="O39:O42"/>
    <mergeCell ref="P42:P43"/>
    <mergeCell ref="Q44:Q45"/>
    <mergeCell ref="R44:R45"/>
    <mergeCell ref="S44:S45"/>
    <mergeCell ref="T44:T45"/>
    <mergeCell ref="U44:U45"/>
    <mergeCell ref="T37:T38"/>
    <mergeCell ref="U37:U38"/>
    <mergeCell ref="V37:V38"/>
    <mergeCell ref="AG44:AG45"/>
    <mergeCell ref="S42:S43"/>
    <mergeCell ref="T42:T43"/>
    <mergeCell ref="U42:U43"/>
    <mergeCell ref="V42:V43"/>
    <mergeCell ref="AG42:AG43"/>
    <mergeCell ref="Q42:Q43"/>
    <mergeCell ref="R42:R43"/>
    <mergeCell ref="M45:M46"/>
    <mergeCell ref="N45:N46"/>
    <mergeCell ref="O45:O46"/>
    <mergeCell ref="A45:A46"/>
    <mergeCell ref="B45:B46"/>
    <mergeCell ref="C45:C46"/>
    <mergeCell ref="D45:D46"/>
    <mergeCell ref="E45:E46"/>
    <mergeCell ref="F45:F46"/>
    <mergeCell ref="G45:G46"/>
    <mergeCell ref="H45:H46"/>
    <mergeCell ref="N47:N51"/>
    <mergeCell ref="I45:I46"/>
    <mergeCell ref="J45:J46"/>
    <mergeCell ref="K45:K46"/>
    <mergeCell ref="L45:L46"/>
    <mergeCell ref="O47:O51"/>
    <mergeCell ref="A54:A55"/>
    <mergeCell ref="B54:B55"/>
    <mergeCell ref="C54:C55"/>
    <mergeCell ref="D54:D55"/>
    <mergeCell ref="E54:E55"/>
    <mergeCell ref="F54:F55"/>
    <mergeCell ref="G54:G55"/>
    <mergeCell ref="H54:H55"/>
    <mergeCell ref="H47:H51"/>
    <mergeCell ref="I47:I51"/>
    <mergeCell ref="J47:J51"/>
    <mergeCell ref="K47:K51"/>
    <mergeCell ref="L47:L51"/>
    <mergeCell ref="M47:M51"/>
    <mergeCell ref="A47:A51"/>
    <mergeCell ref="B47:B51"/>
    <mergeCell ref="C47:C51"/>
    <mergeCell ref="D47:D51"/>
    <mergeCell ref="E47:E51"/>
    <mergeCell ref="F47:F51"/>
    <mergeCell ref="G47:G51"/>
    <mergeCell ref="K56:K63"/>
    <mergeCell ref="L56:L63"/>
    <mergeCell ref="M56:M63"/>
    <mergeCell ref="N56:N63"/>
    <mergeCell ref="O56:O63"/>
    <mergeCell ref="O54:O55"/>
    <mergeCell ref="A56:A63"/>
    <mergeCell ref="B56:B63"/>
    <mergeCell ref="C56:C63"/>
    <mergeCell ref="D56:D63"/>
    <mergeCell ref="E56:E63"/>
    <mergeCell ref="F56:F63"/>
    <mergeCell ref="G56:G63"/>
    <mergeCell ref="H56:H63"/>
    <mergeCell ref="I56:I63"/>
    <mergeCell ref="I54:I55"/>
    <mergeCell ref="J54:J55"/>
    <mergeCell ref="K54:K55"/>
    <mergeCell ref="L54:L55"/>
    <mergeCell ref="M54:M55"/>
    <mergeCell ref="N54:N55"/>
    <mergeCell ref="N68:N70"/>
    <mergeCell ref="O68:O70"/>
    <mergeCell ref="H68:H70"/>
    <mergeCell ref="I68:I70"/>
    <mergeCell ref="J68:J70"/>
    <mergeCell ref="K68:K70"/>
    <mergeCell ref="L68:L70"/>
    <mergeCell ref="M68:M70"/>
    <mergeCell ref="A68:A70"/>
    <mergeCell ref="B68:B70"/>
    <mergeCell ref="C68:C70"/>
    <mergeCell ref="D68:D70"/>
    <mergeCell ref="E68:E70"/>
    <mergeCell ref="F68:F70"/>
    <mergeCell ref="G68:G70"/>
    <mergeCell ref="B74:B76"/>
    <mergeCell ref="C74:C76"/>
    <mergeCell ref="M74:M76"/>
    <mergeCell ref="N74:N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A74:A76"/>
    <mergeCell ref="O77:O79"/>
    <mergeCell ref="A80:A82"/>
    <mergeCell ref="B80:B82"/>
    <mergeCell ref="C80:C82"/>
    <mergeCell ref="D80:D82"/>
    <mergeCell ref="E80:E82"/>
    <mergeCell ref="F80:F82"/>
    <mergeCell ref="G80:G82"/>
    <mergeCell ref="G77:G79"/>
    <mergeCell ref="H77:H79"/>
    <mergeCell ref="I77:I79"/>
    <mergeCell ref="J77:J79"/>
    <mergeCell ref="K77:K79"/>
    <mergeCell ref="L77:L79"/>
    <mergeCell ref="A77:A79"/>
    <mergeCell ref="B77:B79"/>
    <mergeCell ref="C77:C79"/>
    <mergeCell ref="D77:D79"/>
    <mergeCell ref="E77:E79"/>
    <mergeCell ref="F77:F79"/>
    <mergeCell ref="N80:N82"/>
    <mergeCell ref="O80:O82"/>
    <mergeCell ref="O74:O76"/>
    <mergeCell ref="H83:H85"/>
    <mergeCell ref="H80:H82"/>
    <mergeCell ref="M77:M79"/>
    <mergeCell ref="N77:N79"/>
    <mergeCell ref="I80:I82"/>
    <mergeCell ref="J80:J82"/>
    <mergeCell ref="K80:K82"/>
    <mergeCell ref="L80:L82"/>
    <mergeCell ref="M80:M82"/>
    <mergeCell ref="O86:O87"/>
    <mergeCell ref="O83:O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I83:I85"/>
    <mergeCell ref="J83:J85"/>
    <mergeCell ref="K83:K85"/>
    <mergeCell ref="L83:L85"/>
    <mergeCell ref="M83:M85"/>
    <mergeCell ref="N83:N85"/>
    <mergeCell ref="A83:A85"/>
    <mergeCell ref="B83:B85"/>
    <mergeCell ref="C83:C85"/>
    <mergeCell ref="D83:D85"/>
    <mergeCell ref="E83:E85"/>
    <mergeCell ref="F83:F85"/>
    <mergeCell ref="G83:G85"/>
    <mergeCell ref="C89:K89"/>
    <mergeCell ref="L89:N89"/>
    <mergeCell ref="A90:B91"/>
    <mergeCell ref="C93:E93"/>
    <mergeCell ref="F93:H93"/>
    <mergeCell ref="I93:K93"/>
    <mergeCell ref="L93:N93"/>
    <mergeCell ref="J86:J87"/>
    <mergeCell ref="K86:K87"/>
    <mergeCell ref="L86:L87"/>
    <mergeCell ref="M86:M87"/>
    <mergeCell ref="N86:N87"/>
    <mergeCell ref="W95:AE95"/>
    <mergeCell ref="W96:AE96"/>
    <mergeCell ref="W97:AE97"/>
    <mergeCell ref="W98:AE98"/>
    <mergeCell ref="W99:AE99"/>
    <mergeCell ref="A94:B102"/>
    <mergeCell ref="W94:AE94"/>
    <mergeCell ref="C95:C102"/>
    <mergeCell ref="D95:D102"/>
    <mergeCell ref="E95:E102"/>
    <mergeCell ref="F95:F102"/>
    <mergeCell ref="G95:G102"/>
    <mergeCell ref="H95:H102"/>
    <mergeCell ref="I95:I102"/>
    <mergeCell ref="J95:J102"/>
    <mergeCell ref="B110:R110"/>
    <mergeCell ref="AC110:AH110"/>
    <mergeCell ref="B111:R111"/>
    <mergeCell ref="AC111:AH111"/>
    <mergeCell ref="O28:O29"/>
    <mergeCell ref="P25:P26"/>
    <mergeCell ref="N26:N29"/>
    <mergeCell ref="B105:R105"/>
    <mergeCell ref="AC105:AH105"/>
    <mergeCell ref="B106:R106"/>
    <mergeCell ref="AC106:AH106"/>
    <mergeCell ref="B108:R108"/>
    <mergeCell ref="B109:R109"/>
    <mergeCell ref="W100:AE100"/>
    <mergeCell ref="W101:AE101"/>
    <mergeCell ref="W102:AE102"/>
    <mergeCell ref="A103:B103"/>
    <mergeCell ref="W103:AE103"/>
    <mergeCell ref="A104:B104"/>
    <mergeCell ref="K95:K102"/>
    <mergeCell ref="L95:L102"/>
    <mergeCell ref="M95:M102"/>
    <mergeCell ref="N95:N102"/>
    <mergeCell ref="O95:O102"/>
    <mergeCell ref="M64:M67"/>
    <mergeCell ref="O64:O67"/>
    <mergeCell ref="U29:U30"/>
    <mergeCell ref="V29:V30"/>
    <mergeCell ref="A64:A67"/>
    <mergeCell ref="B64:B67"/>
    <mergeCell ref="C64:C67"/>
    <mergeCell ref="D64:D67"/>
    <mergeCell ref="E64:E67"/>
    <mergeCell ref="F64:F67"/>
    <mergeCell ref="G64:G67"/>
    <mergeCell ref="H64:H67"/>
    <mergeCell ref="G22:G29"/>
    <mergeCell ref="E22:E26"/>
    <mergeCell ref="D22:D29"/>
    <mergeCell ref="P29:P30"/>
    <mergeCell ref="Q29:Q30"/>
    <mergeCell ref="R29:R30"/>
    <mergeCell ref="N64:N66"/>
    <mergeCell ref="K64:K66"/>
    <mergeCell ref="I64:I67"/>
    <mergeCell ref="J64:J67"/>
    <mergeCell ref="L64:L67"/>
    <mergeCell ref="J56:J63"/>
  </mergeCells>
  <pageMargins left="1.1299999999999999" right="0.17" top="0.74803149606299213" bottom="0.74803149606299213" header="0.31496062992125984" footer="0.31496062992125984"/>
  <pageSetup paperSize="5" scale="65" orientation="landscape" r:id="rId1"/>
  <rowBreaks count="2" manualBreakCount="2">
    <brk id="38" max="16383" man="1"/>
    <brk id="76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20"/>
  <sheetViews>
    <sheetView topLeftCell="B1" workbookViewId="0">
      <selection activeCell="B1" sqref="B1:F21"/>
    </sheetView>
  </sheetViews>
  <sheetFormatPr defaultRowHeight="15.75" x14ac:dyDescent="0.25"/>
  <cols>
    <col min="1" max="1" width="9.140625" style="280"/>
    <col min="2" max="2" width="21.5703125" style="280" customWidth="1"/>
    <col min="3" max="3" width="31" style="280" customWidth="1"/>
    <col min="4" max="4" width="25.7109375" style="280" customWidth="1"/>
    <col min="5" max="5" width="18.42578125" style="280" customWidth="1"/>
    <col min="6" max="16384" width="9.140625" style="280"/>
  </cols>
  <sheetData>
    <row r="1" spans="1:9" x14ac:dyDescent="0.25">
      <c r="B1" s="861" t="s">
        <v>764</v>
      </c>
      <c r="C1" s="861"/>
      <c r="D1" s="861"/>
      <c r="E1" s="861"/>
      <c r="F1" s="861"/>
    </row>
    <row r="2" spans="1:9" x14ac:dyDescent="0.25">
      <c r="B2" s="861" t="s">
        <v>762</v>
      </c>
      <c r="C2" s="861"/>
      <c r="D2" s="861"/>
      <c r="E2" s="861"/>
    </row>
    <row r="3" spans="1:9" s="366" customFormat="1" x14ac:dyDescent="0.25">
      <c r="A3" s="283" t="s">
        <v>50</v>
      </c>
      <c r="B3" s="283" t="s">
        <v>83</v>
      </c>
      <c r="C3" s="283" t="s">
        <v>765</v>
      </c>
      <c r="D3" s="283" t="s">
        <v>31</v>
      </c>
      <c r="E3" s="283" t="s">
        <v>766</v>
      </c>
      <c r="F3" s="283" t="s">
        <v>777</v>
      </c>
    </row>
    <row r="4" spans="1:9" x14ac:dyDescent="0.25">
      <c r="A4" s="283">
        <v>1</v>
      </c>
      <c r="B4" s="282" t="s">
        <v>687</v>
      </c>
      <c r="C4" s="301" t="s">
        <v>165</v>
      </c>
      <c r="D4" s="301" t="s">
        <v>172</v>
      </c>
      <c r="E4" s="375" t="s">
        <v>767</v>
      </c>
      <c r="F4" s="282"/>
    </row>
    <row r="5" spans="1:9" x14ac:dyDescent="0.25">
      <c r="A5" s="283">
        <v>2</v>
      </c>
      <c r="B5" s="282" t="s">
        <v>687</v>
      </c>
      <c r="C5" s="301" t="s">
        <v>164</v>
      </c>
      <c r="D5" s="301" t="s">
        <v>170</v>
      </c>
      <c r="E5" s="375" t="s">
        <v>768</v>
      </c>
      <c r="F5" s="282"/>
    </row>
    <row r="6" spans="1:9" x14ac:dyDescent="0.25">
      <c r="A6" s="283">
        <v>1</v>
      </c>
      <c r="B6" s="282" t="s">
        <v>489</v>
      </c>
      <c r="C6" s="282" t="s">
        <v>180</v>
      </c>
      <c r="D6" s="282" t="s">
        <v>548</v>
      </c>
      <c r="E6" s="376" t="s">
        <v>769</v>
      </c>
      <c r="F6" s="282"/>
    </row>
    <row r="7" spans="1:9" x14ac:dyDescent="0.25">
      <c r="A7" s="283">
        <v>1</v>
      </c>
      <c r="B7" s="282" t="s">
        <v>13</v>
      </c>
      <c r="C7" s="282" t="s">
        <v>233</v>
      </c>
      <c r="D7" s="282" t="s">
        <v>247</v>
      </c>
      <c r="E7" s="376" t="s">
        <v>770</v>
      </c>
      <c r="F7" s="282"/>
    </row>
    <row r="8" spans="1:9" x14ac:dyDescent="0.25">
      <c r="A8" s="283">
        <v>1</v>
      </c>
      <c r="B8" s="282" t="s">
        <v>482</v>
      </c>
      <c r="C8" s="372" t="s">
        <v>284</v>
      </c>
      <c r="D8" s="301" t="s">
        <v>288</v>
      </c>
      <c r="E8" s="375" t="s">
        <v>771</v>
      </c>
      <c r="F8" s="282"/>
    </row>
    <row r="9" spans="1:9" x14ac:dyDescent="0.25">
      <c r="A9" s="283">
        <v>1</v>
      </c>
      <c r="B9" s="282" t="s">
        <v>490</v>
      </c>
      <c r="C9" s="301" t="s">
        <v>204</v>
      </c>
      <c r="D9" s="301" t="s">
        <v>212</v>
      </c>
      <c r="E9" s="375" t="s">
        <v>772</v>
      </c>
      <c r="F9" s="282"/>
    </row>
    <row r="10" spans="1:9" x14ac:dyDescent="0.25">
      <c r="A10" s="283">
        <v>2</v>
      </c>
      <c r="B10" s="282" t="s">
        <v>490</v>
      </c>
      <c r="C10" s="301" t="s">
        <v>207</v>
      </c>
      <c r="D10" s="301" t="s">
        <v>218</v>
      </c>
      <c r="E10" s="375" t="s">
        <v>773</v>
      </c>
      <c r="F10" s="282"/>
    </row>
    <row r="11" spans="1:9" x14ac:dyDescent="0.25">
      <c r="A11" s="283">
        <v>1</v>
      </c>
      <c r="B11" s="282" t="s">
        <v>16</v>
      </c>
      <c r="C11" s="304" t="s">
        <v>290</v>
      </c>
      <c r="D11" s="373" t="s">
        <v>149</v>
      </c>
      <c r="E11" s="374" t="s">
        <v>774</v>
      </c>
      <c r="F11" s="282"/>
    </row>
    <row r="12" spans="1:9" x14ac:dyDescent="0.25">
      <c r="A12" s="283">
        <v>1</v>
      </c>
      <c r="B12" s="282" t="s">
        <v>763</v>
      </c>
      <c r="C12" s="301" t="s">
        <v>293</v>
      </c>
      <c r="D12" s="301" t="s">
        <v>297</v>
      </c>
      <c r="E12" s="375" t="s">
        <v>775</v>
      </c>
      <c r="F12" s="282"/>
    </row>
    <row r="13" spans="1:9" ht="15" customHeight="1" x14ac:dyDescent="0.25">
      <c r="A13" s="283">
        <v>1</v>
      </c>
      <c r="B13" s="282" t="s">
        <v>566</v>
      </c>
      <c r="C13" s="372" t="s">
        <v>307</v>
      </c>
      <c r="D13" s="301" t="s">
        <v>559</v>
      </c>
      <c r="E13" s="375" t="s">
        <v>776</v>
      </c>
      <c r="F13" s="282"/>
    </row>
    <row r="15" spans="1:9" x14ac:dyDescent="0.25">
      <c r="D15" s="279" t="s">
        <v>778</v>
      </c>
      <c r="E15" s="279"/>
      <c r="F15" s="279"/>
      <c r="G15" s="279"/>
      <c r="H15" s="279"/>
      <c r="I15" s="279"/>
    </row>
    <row r="16" spans="1:9" x14ac:dyDescent="0.25">
      <c r="D16" s="279" t="s">
        <v>379</v>
      </c>
      <c r="E16" s="279"/>
      <c r="F16" s="279"/>
      <c r="G16" s="279"/>
      <c r="H16" s="279"/>
      <c r="I16" s="279"/>
    </row>
    <row r="17" spans="4:9" x14ac:dyDescent="0.25">
      <c r="D17" s="370"/>
      <c r="E17" s="276"/>
      <c r="F17" s="276"/>
      <c r="G17" s="277"/>
      <c r="H17" s="276"/>
      <c r="I17" s="357"/>
    </row>
    <row r="18" spans="4:9" x14ac:dyDescent="0.25">
      <c r="D18" s="370"/>
      <c r="E18" s="276"/>
      <c r="F18" s="276"/>
      <c r="G18" s="277"/>
      <c r="H18" s="276"/>
      <c r="I18" s="357"/>
    </row>
    <row r="19" spans="4:9" ht="18.75" customHeight="1" x14ac:dyDescent="0.25">
      <c r="D19" s="377" t="s">
        <v>552</v>
      </c>
      <c r="E19" s="377"/>
      <c r="F19" s="377"/>
      <c r="G19" s="377"/>
      <c r="H19" s="377"/>
      <c r="I19" s="377"/>
    </row>
    <row r="20" spans="4:9" x14ac:dyDescent="0.25">
      <c r="D20" s="378" t="s">
        <v>555</v>
      </c>
      <c r="E20" s="378"/>
      <c r="F20" s="378"/>
      <c r="G20" s="378"/>
      <c r="H20" s="378"/>
      <c r="I20" s="378"/>
    </row>
  </sheetData>
  <mergeCells count="2">
    <mergeCell ref="B1:F1"/>
    <mergeCell ref="B2:E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F336"/>
  <sheetViews>
    <sheetView view="pageBreakPreview" topLeftCell="K224" zoomScale="89" zoomScaleSheetLayoutView="89" zoomScalePageLayoutView="59" workbookViewId="0">
      <selection activeCell="P236" sqref="P236:P237"/>
    </sheetView>
  </sheetViews>
  <sheetFormatPr defaultRowHeight="15" x14ac:dyDescent="0.25"/>
  <cols>
    <col min="1" max="1" width="4.5703125" hidden="1" customWidth="1"/>
    <col min="2" max="2" width="3.140625" customWidth="1"/>
    <col min="3" max="3" width="15.85546875" customWidth="1"/>
    <col min="4" max="4" width="4" customWidth="1"/>
    <col min="5" max="5" width="3.7109375" customWidth="1"/>
    <col min="6" max="6" width="4.28515625" customWidth="1"/>
    <col min="7" max="7" width="5.140625" customWidth="1"/>
    <col min="8" max="8" width="3.85546875" customWidth="1"/>
    <col min="9" max="9" width="4" customWidth="1"/>
    <col min="10" max="11" width="4.7109375" customWidth="1"/>
    <col min="12" max="12" width="5" customWidth="1"/>
    <col min="13" max="13" width="4.28515625" customWidth="1"/>
    <col min="14" max="14" width="3.85546875" customWidth="1"/>
    <col min="15" max="15" width="5.85546875" customWidth="1"/>
    <col min="16" max="16" width="5" customWidth="1"/>
    <col min="17" max="17" width="22.85546875" customWidth="1"/>
    <col min="18" max="18" width="13.85546875" customWidth="1"/>
    <col min="19" max="19" width="10.85546875" customWidth="1"/>
    <col min="20" max="20" width="5.7109375" customWidth="1"/>
    <col min="21" max="21" width="8.140625" style="16" customWidth="1"/>
    <col min="22" max="22" width="5" style="16" customWidth="1"/>
    <col min="23" max="23" width="3.7109375" style="16" customWidth="1"/>
    <col min="24" max="24" width="3.42578125" style="16" customWidth="1"/>
    <col min="25" max="25" width="3.7109375" style="16" customWidth="1"/>
    <col min="26" max="26" width="4.7109375" style="16" customWidth="1"/>
    <col min="27" max="27" width="3.5703125" style="16" customWidth="1"/>
    <col min="28" max="28" width="3.42578125" style="16" customWidth="1"/>
    <col min="29" max="29" width="4.140625" style="16" customWidth="1"/>
    <col min="30" max="31" width="5.28515625" style="16" customWidth="1"/>
    <col min="32" max="32" width="21.85546875" style="16" customWidth="1"/>
  </cols>
  <sheetData>
    <row r="3" spans="2:32" ht="18.75" x14ac:dyDescent="0.3">
      <c r="B3" s="510" t="s">
        <v>0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0"/>
      <c r="T3" s="510"/>
      <c r="U3" s="510"/>
      <c r="V3" s="510"/>
      <c r="W3" s="510"/>
      <c r="X3" s="510"/>
      <c r="Y3" s="510"/>
      <c r="Z3" s="510"/>
      <c r="AA3" s="510"/>
      <c r="AB3" s="510"/>
      <c r="AC3" s="510"/>
      <c r="AD3" s="510"/>
      <c r="AE3" s="510"/>
      <c r="AF3" s="510"/>
    </row>
    <row r="4" spans="2:32" ht="18.75" x14ac:dyDescent="0.3">
      <c r="B4" s="510" t="s">
        <v>1</v>
      </c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10"/>
      <c r="AC4" s="510"/>
      <c r="AD4" s="510"/>
      <c r="AE4" s="510"/>
      <c r="AF4" s="510"/>
    </row>
    <row r="5" spans="2:32" ht="18.75" x14ac:dyDescent="0.3">
      <c r="B5" s="510" t="s">
        <v>132</v>
      </c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0"/>
      <c r="O5" s="510"/>
      <c r="P5" s="510"/>
      <c r="Q5" s="510"/>
      <c r="R5" s="510"/>
      <c r="S5" s="510"/>
      <c r="T5" s="510"/>
      <c r="U5" s="510"/>
      <c r="V5" s="510"/>
      <c r="W5" s="510"/>
      <c r="X5" s="510"/>
      <c r="Y5" s="510"/>
      <c r="Z5" s="510"/>
      <c r="AA5" s="510"/>
      <c r="AB5" s="510"/>
      <c r="AC5" s="510"/>
      <c r="AD5" s="510"/>
      <c r="AE5" s="510"/>
      <c r="AF5" s="510"/>
    </row>
    <row r="6" spans="2:32" x14ac:dyDescent="0.25">
      <c r="B6" s="511" t="s">
        <v>424</v>
      </c>
      <c r="C6" s="511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1"/>
      <c r="R6" s="511"/>
      <c r="S6" s="511"/>
      <c r="T6" s="511"/>
      <c r="U6" s="511"/>
      <c r="V6" s="511"/>
      <c r="W6" s="511"/>
      <c r="X6" s="511"/>
      <c r="Y6" s="511"/>
      <c r="Z6" s="511"/>
      <c r="AA6" s="511"/>
      <c r="AB6" s="511"/>
      <c r="AC6" s="511"/>
      <c r="AD6" s="511"/>
      <c r="AE6" s="511"/>
      <c r="AF6" s="511"/>
    </row>
    <row r="7" spans="2:32" x14ac:dyDescent="0.25">
      <c r="B7" s="512" t="s">
        <v>95</v>
      </c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</row>
    <row r="8" spans="2:32" ht="18.75" x14ac:dyDescent="0.3">
      <c r="B8" s="507" t="s">
        <v>130</v>
      </c>
      <c r="C8" s="507"/>
      <c r="D8" s="507"/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7"/>
      <c r="T8" s="507"/>
      <c r="U8" s="507"/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</row>
    <row r="9" spans="2:32" ht="18.75" x14ac:dyDescent="0.3">
      <c r="B9" s="507" t="s">
        <v>131</v>
      </c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  <c r="O9" s="507"/>
      <c r="P9" s="507"/>
      <c r="Q9" s="507"/>
      <c r="R9" s="507"/>
      <c r="S9" s="507"/>
      <c r="T9" s="507"/>
      <c r="U9" s="507"/>
      <c r="V9" s="507"/>
      <c r="W9" s="507"/>
      <c r="X9" s="507"/>
      <c r="Y9" s="507"/>
      <c r="Z9" s="507"/>
      <c r="AA9" s="507"/>
      <c r="AB9" s="507"/>
      <c r="AC9" s="507"/>
      <c r="AD9" s="507"/>
      <c r="AE9" s="507"/>
      <c r="AF9" s="507"/>
    </row>
    <row r="10" spans="2:32" ht="18.75" x14ac:dyDescent="0.3">
      <c r="B10" s="607" t="s">
        <v>40</v>
      </c>
      <c r="C10" s="607"/>
      <c r="D10" s="607"/>
      <c r="E10" s="607"/>
      <c r="F10" s="607"/>
      <c r="G10" s="607"/>
      <c r="H10" s="607"/>
      <c r="I10" s="607"/>
      <c r="J10" s="607"/>
      <c r="K10" s="607"/>
      <c r="L10" s="607"/>
      <c r="M10" s="607"/>
      <c r="N10" s="607"/>
      <c r="O10" s="607"/>
      <c r="P10" s="607"/>
      <c r="Q10" s="607"/>
      <c r="R10" s="607"/>
      <c r="S10" s="607"/>
      <c r="T10" s="607"/>
      <c r="U10" s="607"/>
      <c r="V10" s="607"/>
      <c r="W10" s="607"/>
      <c r="X10" s="607"/>
      <c r="Y10" s="607"/>
      <c r="Z10" s="607"/>
      <c r="AA10" s="607"/>
      <c r="AB10" s="607"/>
      <c r="AC10" s="607"/>
      <c r="AD10" s="607"/>
      <c r="AE10" s="607"/>
      <c r="AF10" s="607"/>
    </row>
    <row r="11" spans="2:32" ht="20.100000000000001" customHeight="1" x14ac:dyDescent="0.25">
      <c r="B11" s="569" t="s">
        <v>50</v>
      </c>
      <c r="C11" s="569" t="s">
        <v>83</v>
      </c>
      <c r="D11" s="569" t="s">
        <v>81</v>
      </c>
      <c r="E11" s="569"/>
      <c r="F11" s="569"/>
      <c r="G11" s="569"/>
      <c r="H11" s="569"/>
      <c r="I11" s="569"/>
      <c r="J11" s="569"/>
      <c r="K11" s="569" t="s">
        <v>82</v>
      </c>
      <c r="L11" s="569"/>
      <c r="M11" s="569"/>
      <c r="N11" s="569"/>
      <c r="O11" s="608" t="s">
        <v>41</v>
      </c>
      <c r="P11" s="609" t="s">
        <v>54</v>
      </c>
      <c r="Q11" s="609"/>
      <c r="R11" s="609"/>
      <c r="S11" s="609"/>
      <c r="T11" s="609"/>
      <c r="U11" s="609"/>
      <c r="V11" s="609"/>
      <c r="W11" s="609"/>
      <c r="X11" s="609"/>
      <c r="Y11" s="609"/>
      <c r="Z11" s="609"/>
      <c r="AA11" s="609"/>
      <c r="AB11" s="609"/>
      <c r="AC11" s="609"/>
      <c r="AD11" s="609"/>
      <c r="AE11" s="609"/>
      <c r="AF11" s="609"/>
    </row>
    <row r="12" spans="2:32" ht="20.100000000000001" customHeight="1" x14ac:dyDescent="0.25">
      <c r="B12" s="569"/>
      <c r="C12" s="569"/>
      <c r="D12" s="127" t="s">
        <v>61</v>
      </c>
      <c r="E12" s="610" t="s">
        <v>62</v>
      </c>
      <c r="F12" s="610"/>
      <c r="G12" s="610" t="s">
        <v>63</v>
      </c>
      <c r="H12" s="610"/>
      <c r="I12" s="610" t="s">
        <v>64</v>
      </c>
      <c r="J12" s="610"/>
      <c r="K12" s="604" t="s">
        <v>94</v>
      </c>
      <c r="L12" s="604" t="s">
        <v>62</v>
      </c>
      <c r="M12" s="604" t="s">
        <v>63</v>
      </c>
      <c r="N12" s="604" t="s">
        <v>64</v>
      </c>
      <c r="O12" s="608"/>
      <c r="P12" s="604" t="s">
        <v>29</v>
      </c>
      <c r="Q12" s="604" t="s">
        <v>30</v>
      </c>
      <c r="R12" s="604" t="s">
        <v>31</v>
      </c>
      <c r="S12" s="604" t="s">
        <v>36</v>
      </c>
      <c r="T12" s="604" t="s">
        <v>374</v>
      </c>
      <c r="U12" s="604" t="s">
        <v>38</v>
      </c>
      <c r="V12" s="604" t="s">
        <v>375</v>
      </c>
      <c r="W12" s="604" t="s">
        <v>33</v>
      </c>
      <c r="X12" s="604"/>
      <c r="Y12" s="604"/>
      <c r="Z12" s="604"/>
      <c r="AA12" s="604"/>
      <c r="AB12" s="604"/>
      <c r="AC12" s="604"/>
      <c r="AD12" s="604" t="s">
        <v>384</v>
      </c>
      <c r="AE12" s="604" t="s">
        <v>376</v>
      </c>
      <c r="AF12" s="604" t="s">
        <v>377</v>
      </c>
    </row>
    <row r="13" spans="2:32" ht="20.100000000000001" customHeight="1" x14ac:dyDescent="0.25">
      <c r="B13" s="569"/>
      <c r="C13" s="569"/>
      <c r="D13" s="127" t="s">
        <v>65</v>
      </c>
      <c r="E13" s="127" t="s">
        <v>66</v>
      </c>
      <c r="F13" s="127" t="s">
        <v>67</v>
      </c>
      <c r="G13" s="127" t="s">
        <v>66</v>
      </c>
      <c r="H13" s="127" t="s">
        <v>67</v>
      </c>
      <c r="I13" s="127" t="s">
        <v>66</v>
      </c>
      <c r="J13" s="127" t="s">
        <v>67</v>
      </c>
      <c r="K13" s="604"/>
      <c r="L13" s="604"/>
      <c r="M13" s="604"/>
      <c r="N13" s="604"/>
      <c r="O13" s="608"/>
      <c r="P13" s="604"/>
      <c r="Q13" s="604"/>
      <c r="R13" s="604"/>
      <c r="S13" s="604"/>
      <c r="T13" s="604"/>
      <c r="U13" s="604"/>
      <c r="V13" s="604"/>
      <c r="W13" s="12" t="s">
        <v>65</v>
      </c>
      <c r="X13" s="12" t="s">
        <v>139</v>
      </c>
      <c r="Y13" s="12" t="s">
        <v>144</v>
      </c>
      <c r="Z13" s="12" t="s">
        <v>140</v>
      </c>
      <c r="AA13" s="12" t="s">
        <v>141</v>
      </c>
      <c r="AB13" s="12" t="s">
        <v>142</v>
      </c>
      <c r="AC13" s="12" t="s">
        <v>143</v>
      </c>
      <c r="AD13" s="604"/>
      <c r="AE13" s="604"/>
      <c r="AF13" s="604"/>
    </row>
    <row r="14" spans="2:32" ht="20.100000000000001" customHeight="1" x14ac:dyDescent="0.25">
      <c r="B14" s="126">
        <v>1</v>
      </c>
      <c r="C14" s="126">
        <v>2</v>
      </c>
      <c r="D14" s="126">
        <v>3</v>
      </c>
      <c r="E14" s="606">
        <v>4</v>
      </c>
      <c r="F14" s="606"/>
      <c r="G14" s="606">
        <v>5</v>
      </c>
      <c r="H14" s="606"/>
      <c r="I14" s="606">
        <v>6</v>
      </c>
      <c r="J14" s="606"/>
      <c r="K14" s="126">
        <v>7</v>
      </c>
      <c r="L14" s="126">
        <v>8</v>
      </c>
      <c r="M14" s="126">
        <v>9</v>
      </c>
      <c r="N14" s="126">
        <v>10</v>
      </c>
      <c r="O14" s="126">
        <v>11</v>
      </c>
      <c r="P14" s="126">
        <v>12</v>
      </c>
      <c r="Q14" s="126">
        <v>13</v>
      </c>
      <c r="R14" s="126">
        <v>14</v>
      </c>
      <c r="S14" s="126">
        <v>15</v>
      </c>
      <c r="T14" s="126">
        <v>16</v>
      </c>
      <c r="U14" s="126">
        <v>17</v>
      </c>
      <c r="V14" s="126">
        <v>18</v>
      </c>
      <c r="W14" s="126">
        <v>19</v>
      </c>
      <c r="X14" s="126">
        <v>20</v>
      </c>
      <c r="Y14" s="126">
        <v>21</v>
      </c>
      <c r="Z14" s="126">
        <v>22</v>
      </c>
      <c r="AA14" s="126">
        <v>23</v>
      </c>
      <c r="AB14" s="126">
        <v>24</v>
      </c>
      <c r="AC14" s="126">
        <v>25</v>
      </c>
      <c r="AD14" s="126">
        <v>26</v>
      </c>
      <c r="AE14" s="126">
        <v>27</v>
      </c>
      <c r="AF14" s="126">
        <v>28</v>
      </c>
    </row>
    <row r="15" spans="2:32" ht="20.100000000000001" customHeight="1" x14ac:dyDescent="0.25">
      <c r="B15" s="562" t="s">
        <v>7</v>
      </c>
      <c r="C15" s="562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7"/>
      <c r="Q15" s="47"/>
      <c r="R15" s="47"/>
      <c r="S15" s="47"/>
      <c r="T15" s="47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</row>
    <row r="16" spans="2:32" ht="20.100000000000001" customHeight="1" x14ac:dyDescent="0.25">
      <c r="B16" s="540">
        <v>1</v>
      </c>
      <c r="C16" s="574" t="s">
        <v>86</v>
      </c>
      <c r="D16" s="540">
        <v>2</v>
      </c>
      <c r="E16" s="540">
        <v>2</v>
      </c>
      <c r="F16" s="540">
        <v>2</v>
      </c>
      <c r="G16" s="540">
        <v>2</v>
      </c>
      <c r="H16" s="540">
        <v>2</v>
      </c>
      <c r="I16" s="540">
        <v>2</v>
      </c>
      <c r="J16" s="540">
        <v>2</v>
      </c>
      <c r="K16" s="540">
        <v>10</v>
      </c>
      <c r="L16" s="540">
        <v>6</v>
      </c>
      <c r="M16" s="540">
        <v>10</v>
      </c>
      <c r="N16" s="540">
        <v>4</v>
      </c>
      <c r="O16" s="540">
        <f>(D16*K16)+(E16*L16)+(G16*M16)+(I16*N16)</f>
        <v>60</v>
      </c>
      <c r="P16" s="37">
        <v>1</v>
      </c>
      <c r="Q16" s="110" t="s">
        <v>134</v>
      </c>
      <c r="R16" s="110" t="s">
        <v>145</v>
      </c>
      <c r="S16" s="132" t="s">
        <v>146</v>
      </c>
      <c r="T16" s="113" t="s">
        <v>154</v>
      </c>
      <c r="U16" s="113" t="s">
        <v>158</v>
      </c>
      <c r="V16" s="115" t="s">
        <v>149</v>
      </c>
      <c r="W16" s="130">
        <v>4</v>
      </c>
      <c r="X16" s="130"/>
      <c r="Y16" s="130"/>
      <c r="Z16" s="130"/>
      <c r="AA16" s="130">
        <v>6</v>
      </c>
      <c r="AB16" s="130">
        <v>10</v>
      </c>
      <c r="AC16" s="130">
        <v>4</v>
      </c>
      <c r="AD16" s="130"/>
      <c r="AE16" s="130">
        <f>SUM(W16:AD16)</f>
        <v>24</v>
      </c>
      <c r="AF16" s="130"/>
    </row>
    <row r="17" spans="2:32" ht="20.100000000000001" customHeight="1" x14ac:dyDescent="0.25">
      <c r="B17" s="540"/>
      <c r="C17" s="574"/>
      <c r="D17" s="540"/>
      <c r="E17" s="540"/>
      <c r="F17" s="540"/>
      <c r="G17" s="540"/>
      <c r="H17" s="540"/>
      <c r="I17" s="540"/>
      <c r="J17" s="540"/>
      <c r="K17" s="540"/>
      <c r="L17" s="540"/>
      <c r="M17" s="540"/>
      <c r="N17" s="540"/>
      <c r="O17" s="540"/>
      <c r="P17" s="37">
        <v>2</v>
      </c>
      <c r="Q17" s="110" t="s">
        <v>135</v>
      </c>
      <c r="R17" s="110" t="s">
        <v>147</v>
      </c>
      <c r="S17" s="119" t="s">
        <v>148</v>
      </c>
      <c r="T17" s="113" t="s">
        <v>155</v>
      </c>
      <c r="U17" s="113" t="s">
        <v>158</v>
      </c>
      <c r="V17" s="115" t="s">
        <v>149</v>
      </c>
      <c r="W17" s="130">
        <v>4</v>
      </c>
      <c r="X17" s="130">
        <v>6</v>
      </c>
      <c r="Y17" s="130">
        <v>10</v>
      </c>
      <c r="Z17" s="130">
        <v>4</v>
      </c>
      <c r="AA17" s="130"/>
      <c r="AB17" s="130"/>
      <c r="AC17" s="130"/>
      <c r="AD17" s="130"/>
      <c r="AE17" s="130">
        <f t="shared" ref="AE17:AE19" si="0">SUM(W17:AD17)</f>
        <v>24</v>
      </c>
      <c r="AF17" s="130"/>
    </row>
    <row r="18" spans="2:32" ht="20.100000000000001" customHeight="1" x14ac:dyDescent="0.25">
      <c r="B18" s="540"/>
      <c r="C18" s="574"/>
      <c r="D18" s="540"/>
      <c r="E18" s="540"/>
      <c r="F18" s="540"/>
      <c r="G18" s="540"/>
      <c r="H18" s="540"/>
      <c r="I18" s="540"/>
      <c r="J18" s="540"/>
      <c r="K18" s="540"/>
      <c r="L18" s="540"/>
      <c r="M18" s="540"/>
      <c r="N18" s="540"/>
      <c r="O18" s="540"/>
      <c r="P18" s="37">
        <v>3</v>
      </c>
      <c r="Q18" s="118" t="s">
        <v>136</v>
      </c>
      <c r="R18" s="119" t="s">
        <v>149</v>
      </c>
      <c r="S18" s="119" t="s">
        <v>149</v>
      </c>
      <c r="T18" s="115" t="s">
        <v>149</v>
      </c>
      <c r="U18" s="121" t="s">
        <v>159</v>
      </c>
      <c r="V18" s="115" t="s">
        <v>149</v>
      </c>
      <c r="W18" s="130">
        <v>12</v>
      </c>
      <c r="X18" s="130"/>
      <c r="Y18" s="130"/>
      <c r="Z18" s="130"/>
      <c r="AA18" s="130"/>
      <c r="AB18" s="130"/>
      <c r="AC18" s="130"/>
      <c r="AD18" s="130">
        <v>2</v>
      </c>
      <c r="AE18" s="130">
        <f t="shared" si="0"/>
        <v>14</v>
      </c>
      <c r="AF18" s="130" t="s">
        <v>201</v>
      </c>
    </row>
    <row r="19" spans="2:32" ht="40.5" customHeight="1" x14ac:dyDescent="0.25">
      <c r="B19" s="540"/>
      <c r="C19" s="133" t="s">
        <v>87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  <c r="I19" s="10">
        <v>2</v>
      </c>
      <c r="J19" s="10">
        <v>2</v>
      </c>
      <c r="K19" s="2"/>
      <c r="L19" s="2"/>
      <c r="M19" s="2"/>
      <c r="N19" s="2"/>
      <c r="O19" s="29"/>
      <c r="P19" s="37">
        <v>1</v>
      </c>
      <c r="Q19" s="111" t="s">
        <v>138</v>
      </c>
      <c r="R19" s="111" t="s">
        <v>152</v>
      </c>
      <c r="S19" s="112" t="s">
        <v>153</v>
      </c>
      <c r="T19" s="114" t="s">
        <v>157</v>
      </c>
      <c r="U19" s="114" t="s">
        <v>158</v>
      </c>
      <c r="V19" s="116" t="s">
        <v>161</v>
      </c>
      <c r="W19" s="99">
        <v>6</v>
      </c>
      <c r="X19" s="99">
        <v>2</v>
      </c>
      <c r="Y19" s="99">
        <v>4</v>
      </c>
      <c r="Z19" s="99">
        <v>2</v>
      </c>
      <c r="AA19" s="99">
        <v>2</v>
      </c>
      <c r="AB19" s="99">
        <v>4</v>
      </c>
      <c r="AC19" s="99">
        <v>2</v>
      </c>
      <c r="AD19" s="99">
        <v>2</v>
      </c>
      <c r="AE19" s="99">
        <f t="shared" si="0"/>
        <v>24</v>
      </c>
      <c r="AF19" s="99" t="s">
        <v>201</v>
      </c>
    </row>
    <row r="20" spans="2:32" ht="34.5" customHeight="1" x14ac:dyDescent="0.25">
      <c r="B20" s="540"/>
      <c r="C20" s="133" t="s">
        <v>93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  <c r="I20" s="10">
        <v>2</v>
      </c>
      <c r="J20" s="10">
        <v>2</v>
      </c>
      <c r="K20" s="2"/>
      <c r="L20" s="2"/>
      <c r="M20" s="2"/>
      <c r="N20" s="2"/>
      <c r="O20" s="2"/>
      <c r="P20" s="37">
        <v>1</v>
      </c>
      <c r="Q20" s="110" t="s">
        <v>137</v>
      </c>
      <c r="R20" s="110" t="s">
        <v>150</v>
      </c>
      <c r="S20" s="112" t="s">
        <v>151</v>
      </c>
      <c r="T20" s="113" t="s">
        <v>156</v>
      </c>
      <c r="U20" s="113" t="s">
        <v>160</v>
      </c>
      <c r="V20" s="115" t="s">
        <v>149</v>
      </c>
      <c r="W20" s="99">
        <v>4</v>
      </c>
      <c r="X20" s="99">
        <v>2</v>
      </c>
      <c r="Y20" s="99">
        <v>2</v>
      </c>
      <c r="Z20" s="99">
        <v>2</v>
      </c>
      <c r="AA20" s="99">
        <v>2</v>
      </c>
      <c r="AB20" s="99">
        <v>2</v>
      </c>
      <c r="AC20" s="99">
        <v>2</v>
      </c>
      <c r="AD20" s="99">
        <v>2</v>
      </c>
      <c r="AE20" s="99">
        <f>SUM(W20:AD20)</f>
        <v>18</v>
      </c>
      <c r="AF20" s="99" t="s">
        <v>201</v>
      </c>
    </row>
    <row r="21" spans="2:32" ht="20.100000000000001" customHeight="1" x14ac:dyDescent="0.25">
      <c r="B21" s="540">
        <v>2</v>
      </c>
      <c r="C21" s="574" t="s">
        <v>68</v>
      </c>
      <c r="D21" s="540">
        <v>2</v>
      </c>
      <c r="E21" s="540">
        <v>2</v>
      </c>
      <c r="F21" s="540">
        <v>2</v>
      </c>
      <c r="G21" s="540">
        <v>2</v>
      </c>
      <c r="H21" s="540">
        <v>2</v>
      </c>
      <c r="I21" s="540">
        <v>2</v>
      </c>
      <c r="J21" s="540">
        <v>2</v>
      </c>
      <c r="K21" s="540">
        <v>10</v>
      </c>
      <c r="L21" s="540">
        <v>6</v>
      </c>
      <c r="M21" s="540">
        <v>10</v>
      </c>
      <c r="N21" s="540">
        <v>4</v>
      </c>
      <c r="O21" s="540">
        <f>(D21*K21)+(E21*L21)+(G21*M21)+(I21*N21)</f>
        <v>60</v>
      </c>
      <c r="P21" s="37">
        <v>1</v>
      </c>
      <c r="Q21" s="147" t="s">
        <v>162</v>
      </c>
      <c r="R21" s="110" t="s">
        <v>166</v>
      </c>
      <c r="S21" s="112" t="s">
        <v>167</v>
      </c>
      <c r="T21" s="113" t="s">
        <v>154</v>
      </c>
      <c r="U21" s="113" t="s">
        <v>158</v>
      </c>
      <c r="V21" s="113" t="s">
        <v>161</v>
      </c>
      <c r="W21" s="130">
        <v>16</v>
      </c>
      <c r="X21" s="130"/>
      <c r="Y21" s="130"/>
      <c r="Z21" s="130"/>
      <c r="AA21" s="130">
        <v>6</v>
      </c>
      <c r="AB21" s="130"/>
      <c r="AC21" s="130"/>
      <c r="AD21" s="130">
        <v>2</v>
      </c>
      <c r="AE21" s="130">
        <f t="shared" ref="AE21:AE60" si="1">SUM(W21:AD21)</f>
        <v>24</v>
      </c>
      <c r="AF21" s="130" t="s">
        <v>201</v>
      </c>
    </row>
    <row r="22" spans="2:32" ht="20.100000000000001" customHeight="1" x14ac:dyDescent="0.25">
      <c r="B22" s="540"/>
      <c r="C22" s="574"/>
      <c r="D22" s="540"/>
      <c r="E22" s="540"/>
      <c r="F22" s="540"/>
      <c r="G22" s="540"/>
      <c r="H22" s="540"/>
      <c r="I22" s="540"/>
      <c r="J22" s="540"/>
      <c r="K22" s="540"/>
      <c r="L22" s="540"/>
      <c r="M22" s="540"/>
      <c r="N22" s="540"/>
      <c r="O22" s="540"/>
      <c r="P22" s="37">
        <v>2</v>
      </c>
      <c r="Q22" s="147" t="s">
        <v>163</v>
      </c>
      <c r="R22" s="110" t="s">
        <v>168</v>
      </c>
      <c r="S22" s="112" t="s">
        <v>169</v>
      </c>
      <c r="T22" s="113" t="s">
        <v>157</v>
      </c>
      <c r="U22" s="113" t="s">
        <v>158</v>
      </c>
      <c r="V22" s="113" t="s">
        <v>161</v>
      </c>
      <c r="W22" s="130"/>
      <c r="X22" s="130">
        <v>6</v>
      </c>
      <c r="Y22" s="130">
        <v>10</v>
      </c>
      <c r="Z22" s="130"/>
      <c r="AA22" s="130"/>
      <c r="AB22" s="130">
        <v>2</v>
      </c>
      <c r="AC22" s="130">
        <v>4</v>
      </c>
      <c r="AD22" s="130">
        <v>2</v>
      </c>
      <c r="AE22" s="130">
        <f t="shared" si="1"/>
        <v>24</v>
      </c>
      <c r="AF22" s="130" t="s">
        <v>201</v>
      </c>
    </row>
    <row r="23" spans="2:32" ht="20.100000000000001" customHeight="1" x14ac:dyDescent="0.25">
      <c r="B23" s="540"/>
      <c r="C23" s="574"/>
      <c r="D23" s="540"/>
      <c r="E23" s="540"/>
      <c r="F23" s="540"/>
      <c r="G23" s="540"/>
      <c r="H23" s="540"/>
      <c r="I23" s="540"/>
      <c r="J23" s="540"/>
      <c r="K23" s="540"/>
      <c r="L23" s="540"/>
      <c r="M23" s="540"/>
      <c r="N23" s="540"/>
      <c r="O23" s="540"/>
      <c r="P23" s="37">
        <v>3</v>
      </c>
      <c r="Q23" s="110" t="s">
        <v>165</v>
      </c>
      <c r="R23" s="110" t="s">
        <v>172</v>
      </c>
      <c r="S23" s="112" t="s">
        <v>173</v>
      </c>
      <c r="T23" s="113" t="s">
        <v>174</v>
      </c>
      <c r="U23" s="113" t="s">
        <v>158</v>
      </c>
      <c r="V23" s="113" t="s">
        <v>161</v>
      </c>
      <c r="W23" s="130">
        <v>2</v>
      </c>
      <c r="X23" s="130"/>
      <c r="Y23" s="130"/>
      <c r="Z23" s="130"/>
      <c r="AA23" s="130"/>
      <c r="AB23" s="130">
        <v>8</v>
      </c>
      <c r="AC23" s="130"/>
      <c r="AD23" s="130">
        <v>2</v>
      </c>
      <c r="AE23" s="130">
        <f>SUM(W23:AD23)</f>
        <v>12</v>
      </c>
      <c r="AF23" s="130" t="s">
        <v>201</v>
      </c>
    </row>
    <row r="24" spans="2:32" ht="20.100000000000001" customHeight="1" x14ac:dyDescent="0.25">
      <c r="B24" s="540"/>
      <c r="C24" s="574"/>
      <c r="D24" s="540"/>
      <c r="E24" s="540"/>
      <c r="F24" s="540"/>
      <c r="G24" s="540"/>
      <c r="H24" s="540"/>
      <c r="I24" s="540"/>
      <c r="J24" s="540"/>
      <c r="K24" s="540"/>
      <c r="L24" s="540"/>
      <c r="M24" s="540"/>
      <c r="N24" s="540"/>
      <c r="O24" s="540"/>
      <c r="P24" s="37">
        <v>4</v>
      </c>
      <c r="Q24" s="602" t="s">
        <v>164</v>
      </c>
      <c r="R24" s="602" t="s">
        <v>170</v>
      </c>
      <c r="S24" s="603" t="s">
        <v>171</v>
      </c>
      <c r="T24" s="605" t="s">
        <v>174</v>
      </c>
      <c r="U24" s="605" t="s">
        <v>158</v>
      </c>
      <c r="V24" s="117" t="s">
        <v>149</v>
      </c>
      <c r="W24" s="130">
        <v>2</v>
      </c>
      <c r="X24" s="130"/>
      <c r="Y24" s="130"/>
      <c r="Z24" s="130">
        <v>4</v>
      </c>
      <c r="AA24" s="130"/>
      <c r="AB24" s="130"/>
      <c r="AC24" s="130"/>
      <c r="AD24" s="130">
        <v>2</v>
      </c>
      <c r="AE24" s="576">
        <f>W24+W25+Z24+AD24</f>
        <v>20</v>
      </c>
      <c r="AF24" s="130" t="s">
        <v>387</v>
      </c>
    </row>
    <row r="25" spans="2:32" ht="20.100000000000001" customHeight="1" x14ac:dyDescent="0.25">
      <c r="B25" s="516">
        <v>3</v>
      </c>
      <c r="C25" s="590" t="s">
        <v>76</v>
      </c>
      <c r="D25" s="540">
        <v>2</v>
      </c>
      <c r="E25" s="575"/>
      <c r="F25" s="575"/>
      <c r="G25" s="540">
        <v>4</v>
      </c>
      <c r="H25" s="540">
        <v>4</v>
      </c>
      <c r="I25" s="575"/>
      <c r="J25" s="575"/>
      <c r="K25" s="540">
        <v>10</v>
      </c>
      <c r="L25" s="575"/>
      <c r="M25" s="540">
        <v>10</v>
      </c>
      <c r="N25" s="575"/>
      <c r="O25" s="516">
        <f>(D25*K25)+(E25*L25)+(G25*M25)+(I25*N25)</f>
        <v>60</v>
      </c>
      <c r="P25" s="143">
        <v>1</v>
      </c>
      <c r="Q25" s="602"/>
      <c r="R25" s="602"/>
      <c r="S25" s="603"/>
      <c r="T25" s="605"/>
      <c r="U25" s="605"/>
      <c r="V25" s="117" t="s">
        <v>149</v>
      </c>
      <c r="W25" s="130">
        <v>12</v>
      </c>
      <c r="X25" s="130"/>
      <c r="Y25" s="130"/>
      <c r="Z25" s="130"/>
      <c r="AA25" s="130"/>
      <c r="AB25" s="130"/>
      <c r="AC25" s="130"/>
      <c r="AD25" s="130"/>
      <c r="AE25" s="577"/>
      <c r="AF25" s="130"/>
    </row>
    <row r="26" spans="2:32" ht="20.100000000000001" customHeight="1" x14ac:dyDescent="0.25">
      <c r="B26" s="517"/>
      <c r="C26" s="591"/>
      <c r="D26" s="540"/>
      <c r="E26" s="575"/>
      <c r="F26" s="575"/>
      <c r="G26" s="540"/>
      <c r="H26" s="540"/>
      <c r="I26" s="575"/>
      <c r="J26" s="575"/>
      <c r="K26" s="540"/>
      <c r="L26" s="575"/>
      <c r="M26" s="540"/>
      <c r="N26" s="575"/>
      <c r="O26" s="517"/>
      <c r="P26" s="37">
        <v>2</v>
      </c>
      <c r="Q26" s="110" t="s">
        <v>334</v>
      </c>
      <c r="R26" s="110" t="s">
        <v>336</v>
      </c>
      <c r="S26" s="112" t="s">
        <v>337</v>
      </c>
      <c r="T26" s="113" t="s">
        <v>154</v>
      </c>
      <c r="U26" s="113" t="s">
        <v>220</v>
      </c>
      <c r="V26" s="121" t="s">
        <v>161</v>
      </c>
      <c r="W26" s="130"/>
      <c r="X26" s="130"/>
      <c r="Y26" s="130">
        <v>4</v>
      </c>
      <c r="Z26" s="130"/>
      <c r="AA26" s="130"/>
      <c r="AB26" s="130">
        <v>20</v>
      </c>
      <c r="AC26" s="130"/>
      <c r="AD26" s="130"/>
      <c r="AE26" s="99">
        <f>SUM(W26:AD26)</f>
        <v>24</v>
      </c>
      <c r="AF26" s="130"/>
    </row>
    <row r="27" spans="2:32" ht="20.100000000000001" customHeight="1" x14ac:dyDescent="0.25">
      <c r="B27" s="543"/>
      <c r="C27" s="591"/>
      <c r="D27" s="540"/>
      <c r="E27" s="575"/>
      <c r="F27" s="575"/>
      <c r="G27" s="540"/>
      <c r="H27" s="540"/>
      <c r="I27" s="575"/>
      <c r="J27" s="575"/>
      <c r="K27" s="540"/>
      <c r="L27" s="575"/>
      <c r="M27" s="540"/>
      <c r="N27" s="575"/>
      <c r="O27" s="517"/>
      <c r="P27" s="37">
        <v>3</v>
      </c>
      <c r="Q27" s="110" t="s">
        <v>335</v>
      </c>
      <c r="R27" s="110" t="s">
        <v>338</v>
      </c>
      <c r="S27" s="112" t="s">
        <v>339</v>
      </c>
      <c r="T27" s="113" t="s">
        <v>174</v>
      </c>
      <c r="U27" s="113" t="s">
        <v>158</v>
      </c>
      <c r="V27" s="134" t="s">
        <v>149</v>
      </c>
      <c r="W27" s="130">
        <v>8</v>
      </c>
      <c r="X27" s="130"/>
      <c r="Y27" s="130">
        <v>16</v>
      </c>
      <c r="Z27" s="130"/>
      <c r="AA27" s="130"/>
      <c r="AB27" s="130"/>
      <c r="AC27" s="130"/>
      <c r="AD27" s="130"/>
      <c r="AE27" s="130">
        <f t="shared" ref="AE27" si="2">SUM(W27:AD27)</f>
        <v>24</v>
      </c>
      <c r="AF27" s="130"/>
    </row>
    <row r="28" spans="2:32" ht="20.100000000000001" customHeight="1" x14ac:dyDescent="0.25">
      <c r="B28" s="540">
        <v>4</v>
      </c>
      <c r="C28" s="574" t="s">
        <v>175</v>
      </c>
      <c r="D28" s="540">
        <v>4</v>
      </c>
      <c r="E28" s="540">
        <v>4</v>
      </c>
      <c r="F28" s="540">
        <v>4</v>
      </c>
      <c r="G28" s="540">
        <v>4</v>
      </c>
      <c r="H28" s="540">
        <v>4</v>
      </c>
      <c r="I28" s="540">
        <v>10</v>
      </c>
      <c r="J28" s="540">
        <v>10</v>
      </c>
      <c r="K28" s="540">
        <v>10</v>
      </c>
      <c r="L28" s="540">
        <v>6</v>
      </c>
      <c r="M28" s="540">
        <v>10</v>
      </c>
      <c r="N28" s="540">
        <v>4</v>
      </c>
      <c r="O28" s="540">
        <f>(D28*K28)+(E28*L28)+(G28*M28)+(I28*N28)</f>
        <v>144</v>
      </c>
      <c r="P28" s="37">
        <v>1</v>
      </c>
      <c r="Q28" s="110" t="s">
        <v>176</v>
      </c>
      <c r="R28" s="110" t="s">
        <v>185</v>
      </c>
      <c r="S28" s="112" t="s">
        <v>186</v>
      </c>
      <c r="T28" s="113" t="s">
        <v>154</v>
      </c>
      <c r="U28" s="113" t="s">
        <v>158</v>
      </c>
      <c r="V28" s="121" t="s">
        <v>161</v>
      </c>
      <c r="W28" s="130"/>
      <c r="X28" s="130"/>
      <c r="Y28" s="130"/>
      <c r="Z28" s="130"/>
      <c r="AA28" s="130"/>
      <c r="AB28" s="130">
        <v>16</v>
      </c>
      <c r="AC28" s="130">
        <v>8</v>
      </c>
      <c r="AD28" s="130"/>
      <c r="AE28" s="130">
        <f t="shared" si="1"/>
        <v>24</v>
      </c>
      <c r="AF28" s="130"/>
    </row>
    <row r="29" spans="2:32" ht="20.100000000000001" customHeight="1" x14ac:dyDescent="0.25">
      <c r="B29" s="540"/>
      <c r="C29" s="574"/>
      <c r="D29" s="540"/>
      <c r="E29" s="540"/>
      <c r="F29" s="540"/>
      <c r="G29" s="540"/>
      <c r="H29" s="540"/>
      <c r="I29" s="540"/>
      <c r="J29" s="540"/>
      <c r="K29" s="540"/>
      <c r="L29" s="540"/>
      <c r="M29" s="540"/>
      <c r="N29" s="540"/>
      <c r="O29" s="540"/>
      <c r="P29" s="37">
        <v>2</v>
      </c>
      <c r="Q29" s="110" t="s">
        <v>177</v>
      </c>
      <c r="R29" s="110" t="s">
        <v>187</v>
      </c>
      <c r="S29" s="112" t="s">
        <v>188</v>
      </c>
      <c r="T29" s="113" t="s">
        <v>154</v>
      </c>
      <c r="U29" s="113" t="s">
        <v>158</v>
      </c>
      <c r="V29" s="121" t="s">
        <v>161</v>
      </c>
      <c r="W29" s="130"/>
      <c r="X29" s="130">
        <v>4</v>
      </c>
      <c r="Y29" s="130">
        <v>20</v>
      </c>
      <c r="Z29" s="130"/>
      <c r="AA29" s="130"/>
      <c r="AB29" s="130"/>
      <c r="AC29" s="130"/>
      <c r="AD29" s="130"/>
      <c r="AE29" s="130">
        <f t="shared" si="1"/>
        <v>24</v>
      </c>
      <c r="AF29" s="130"/>
    </row>
    <row r="30" spans="2:32" ht="20.100000000000001" customHeight="1" x14ac:dyDescent="0.25">
      <c r="B30" s="540"/>
      <c r="C30" s="574"/>
      <c r="D30" s="540"/>
      <c r="E30" s="540"/>
      <c r="F30" s="540"/>
      <c r="G30" s="540"/>
      <c r="H30" s="540"/>
      <c r="I30" s="540"/>
      <c r="J30" s="540"/>
      <c r="K30" s="540"/>
      <c r="L30" s="540"/>
      <c r="M30" s="540"/>
      <c r="N30" s="540"/>
      <c r="O30" s="540"/>
      <c r="P30" s="37">
        <v>3</v>
      </c>
      <c r="Q30" s="110" t="s">
        <v>178</v>
      </c>
      <c r="R30" s="110" t="s">
        <v>189</v>
      </c>
      <c r="S30" s="112" t="s">
        <v>190</v>
      </c>
      <c r="T30" s="113" t="s">
        <v>154</v>
      </c>
      <c r="U30" s="113" t="s">
        <v>158</v>
      </c>
      <c r="V30" s="121" t="s">
        <v>161</v>
      </c>
      <c r="W30" s="130"/>
      <c r="X30" s="130"/>
      <c r="Y30" s="130"/>
      <c r="Z30" s="130"/>
      <c r="AA30" s="130">
        <v>12</v>
      </c>
      <c r="AB30" s="130"/>
      <c r="AC30" s="130">
        <v>12</v>
      </c>
      <c r="AD30" s="130"/>
      <c r="AE30" s="130">
        <f t="shared" si="1"/>
        <v>24</v>
      </c>
      <c r="AF30" s="130"/>
    </row>
    <row r="31" spans="2:32" ht="20.100000000000001" customHeight="1" x14ac:dyDescent="0.25">
      <c r="B31" s="540"/>
      <c r="C31" s="574"/>
      <c r="D31" s="540"/>
      <c r="E31" s="540"/>
      <c r="F31" s="540"/>
      <c r="G31" s="540"/>
      <c r="H31" s="540"/>
      <c r="I31" s="540"/>
      <c r="J31" s="540"/>
      <c r="K31" s="540"/>
      <c r="L31" s="540"/>
      <c r="M31" s="540"/>
      <c r="N31" s="540"/>
      <c r="O31" s="540"/>
      <c r="P31" s="37">
        <v>4</v>
      </c>
      <c r="Q31" s="111" t="s">
        <v>179</v>
      </c>
      <c r="R31" s="111" t="s">
        <v>191</v>
      </c>
      <c r="S31" s="112" t="s">
        <v>192</v>
      </c>
      <c r="T31" s="114" t="s">
        <v>157</v>
      </c>
      <c r="U31" s="114" t="s">
        <v>158</v>
      </c>
      <c r="V31" s="116" t="s">
        <v>161</v>
      </c>
      <c r="W31" s="130">
        <v>24</v>
      </c>
      <c r="X31" s="130"/>
      <c r="Y31" s="130"/>
      <c r="Z31" s="130"/>
      <c r="AA31" s="130"/>
      <c r="AB31" s="130"/>
      <c r="AC31" s="130"/>
      <c r="AD31" s="130"/>
      <c r="AE31" s="130">
        <f t="shared" si="1"/>
        <v>24</v>
      </c>
      <c r="AF31" s="130"/>
    </row>
    <row r="32" spans="2:32" ht="20.100000000000001" customHeight="1" x14ac:dyDescent="0.25">
      <c r="B32" s="540"/>
      <c r="C32" s="574"/>
      <c r="D32" s="540"/>
      <c r="E32" s="540"/>
      <c r="F32" s="540"/>
      <c r="G32" s="540"/>
      <c r="H32" s="540"/>
      <c r="I32" s="540"/>
      <c r="J32" s="540"/>
      <c r="K32" s="540"/>
      <c r="L32" s="540"/>
      <c r="M32" s="540"/>
      <c r="N32" s="540"/>
      <c r="O32" s="540"/>
      <c r="P32" s="37">
        <v>5</v>
      </c>
      <c r="Q32" s="111" t="s">
        <v>180</v>
      </c>
      <c r="R32" s="111" t="s">
        <v>193</v>
      </c>
      <c r="S32" s="112" t="s">
        <v>194</v>
      </c>
      <c r="T32" s="114" t="s">
        <v>157</v>
      </c>
      <c r="U32" s="114" t="s">
        <v>158</v>
      </c>
      <c r="V32" s="116" t="s">
        <v>161</v>
      </c>
      <c r="W32" s="130"/>
      <c r="X32" s="130"/>
      <c r="Y32" s="130"/>
      <c r="Z32" s="130">
        <v>10</v>
      </c>
      <c r="AA32" s="130"/>
      <c r="AB32" s="130">
        <v>4</v>
      </c>
      <c r="AC32" s="130"/>
      <c r="AD32" s="130"/>
      <c r="AE32" s="130">
        <f t="shared" si="1"/>
        <v>14</v>
      </c>
      <c r="AF32" s="130" t="s">
        <v>388</v>
      </c>
    </row>
    <row r="33" spans="2:32" ht="20.100000000000001" customHeight="1" x14ac:dyDescent="0.25">
      <c r="B33" s="540"/>
      <c r="C33" s="574"/>
      <c r="D33" s="540"/>
      <c r="E33" s="540"/>
      <c r="F33" s="540"/>
      <c r="G33" s="540"/>
      <c r="H33" s="540"/>
      <c r="I33" s="540"/>
      <c r="J33" s="540"/>
      <c r="K33" s="540"/>
      <c r="L33" s="540"/>
      <c r="M33" s="540"/>
      <c r="N33" s="540"/>
      <c r="O33" s="540"/>
      <c r="P33" s="37">
        <v>6</v>
      </c>
      <c r="Q33" s="118" t="s">
        <v>181</v>
      </c>
      <c r="R33" s="118" t="s">
        <v>195</v>
      </c>
      <c r="S33" s="112" t="s">
        <v>196</v>
      </c>
      <c r="T33" s="121" t="s">
        <v>174</v>
      </c>
      <c r="U33" s="121" t="s">
        <v>158</v>
      </c>
      <c r="V33" s="115" t="s">
        <v>149</v>
      </c>
      <c r="W33" s="130">
        <v>4</v>
      </c>
      <c r="X33" s="130"/>
      <c r="Y33" s="130"/>
      <c r="Z33" s="130">
        <v>10</v>
      </c>
      <c r="AA33" s="130"/>
      <c r="AB33" s="130"/>
      <c r="AC33" s="130"/>
      <c r="AD33" s="130">
        <v>2</v>
      </c>
      <c r="AE33" s="130">
        <f t="shared" si="1"/>
        <v>16</v>
      </c>
      <c r="AF33" s="130" t="s">
        <v>201</v>
      </c>
    </row>
    <row r="34" spans="2:32" ht="20.100000000000001" customHeight="1" x14ac:dyDescent="0.25">
      <c r="B34" s="540"/>
      <c r="C34" s="574"/>
      <c r="D34" s="540"/>
      <c r="E34" s="540"/>
      <c r="F34" s="540"/>
      <c r="G34" s="540"/>
      <c r="H34" s="540"/>
      <c r="I34" s="540"/>
      <c r="J34" s="540"/>
      <c r="K34" s="540"/>
      <c r="L34" s="540"/>
      <c r="M34" s="540"/>
      <c r="N34" s="540"/>
      <c r="O34" s="540"/>
      <c r="P34" s="37">
        <v>7</v>
      </c>
      <c r="Q34" s="110" t="s">
        <v>182</v>
      </c>
      <c r="R34" s="110" t="s">
        <v>197</v>
      </c>
      <c r="S34" s="112" t="s">
        <v>198</v>
      </c>
      <c r="T34" s="113" t="s">
        <v>174</v>
      </c>
      <c r="U34" s="113" t="s">
        <v>158</v>
      </c>
      <c r="V34" s="115" t="s">
        <v>149</v>
      </c>
      <c r="W34" s="130">
        <v>4</v>
      </c>
      <c r="X34" s="130">
        <v>8</v>
      </c>
      <c r="Y34" s="130"/>
      <c r="Z34" s="130"/>
      <c r="AA34" s="130"/>
      <c r="AB34" s="130"/>
      <c r="AC34" s="130"/>
      <c r="AD34" s="130">
        <v>2</v>
      </c>
      <c r="AE34" s="130">
        <f t="shared" si="1"/>
        <v>14</v>
      </c>
      <c r="AF34" s="130" t="s">
        <v>201</v>
      </c>
    </row>
    <row r="35" spans="2:32" ht="20.100000000000001" customHeight="1" x14ac:dyDescent="0.25">
      <c r="B35" s="540"/>
      <c r="C35" s="574"/>
      <c r="D35" s="540"/>
      <c r="E35" s="540"/>
      <c r="F35" s="540"/>
      <c r="G35" s="540"/>
      <c r="H35" s="540"/>
      <c r="I35" s="540"/>
      <c r="J35" s="540"/>
      <c r="K35" s="540"/>
      <c r="L35" s="540"/>
      <c r="M35" s="540"/>
      <c r="N35" s="540"/>
      <c r="O35" s="540"/>
      <c r="P35" s="37">
        <v>8</v>
      </c>
      <c r="Q35" s="118" t="s">
        <v>183</v>
      </c>
      <c r="R35" s="119" t="s">
        <v>149</v>
      </c>
      <c r="S35" s="120" t="s">
        <v>199</v>
      </c>
      <c r="T35" s="115" t="s">
        <v>149</v>
      </c>
      <c r="U35" s="121" t="s">
        <v>158</v>
      </c>
      <c r="V35" s="115" t="s">
        <v>149</v>
      </c>
      <c r="W35" s="130">
        <v>4</v>
      </c>
      <c r="X35" s="130"/>
      <c r="Y35" s="130"/>
      <c r="Z35" s="130"/>
      <c r="AA35" s="130"/>
      <c r="AB35" s="130"/>
      <c r="AC35" s="130"/>
      <c r="AD35" s="130">
        <v>2</v>
      </c>
      <c r="AE35" s="130">
        <f t="shared" si="1"/>
        <v>6</v>
      </c>
      <c r="AF35" s="130" t="s">
        <v>201</v>
      </c>
    </row>
    <row r="36" spans="2:32" ht="20.100000000000001" customHeight="1" x14ac:dyDescent="0.25">
      <c r="B36" s="540"/>
      <c r="C36" s="574"/>
      <c r="D36" s="540"/>
      <c r="E36" s="540"/>
      <c r="F36" s="540"/>
      <c r="G36" s="540"/>
      <c r="H36" s="540"/>
      <c r="I36" s="540"/>
      <c r="J36" s="540"/>
      <c r="K36" s="540"/>
      <c r="L36" s="540"/>
      <c r="M36" s="540"/>
      <c r="N36" s="540"/>
      <c r="O36" s="540"/>
      <c r="P36" s="37">
        <v>9</v>
      </c>
      <c r="Q36" s="118" t="s">
        <v>184</v>
      </c>
      <c r="R36" s="119" t="s">
        <v>149</v>
      </c>
      <c r="S36" s="120" t="s">
        <v>200</v>
      </c>
      <c r="T36" s="115" t="s">
        <v>149</v>
      </c>
      <c r="U36" s="121" t="s">
        <v>158</v>
      </c>
      <c r="V36" s="115" t="s">
        <v>149</v>
      </c>
      <c r="W36" s="130">
        <v>4</v>
      </c>
      <c r="X36" s="130"/>
      <c r="Y36" s="130"/>
      <c r="Z36" s="130"/>
      <c r="AA36" s="130"/>
      <c r="AB36" s="130"/>
      <c r="AC36" s="130"/>
      <c r="AD36" s="130">
        <v>2</v>
      </c>
      <c r="AE36" s="130">
        <f t="shared" si="1"/>
        <v>6</v>
      </c>
      <c r="AF36" s="130" t="s">
        <v>201</v>
      </c>
    </row>
    <row r="37" spans="2:32" ht="20.100000000000001" customHeight="1" x14ac:dyDescent="0.25">
      <c r="B37" s="540">
        <v>5</v>
      </c>
      <c r="C37" s="574" t="s">
        <v>391</v>
      </c>
      <c r="D37" s="540">
        <v>4</v>
      </c>
      <c r="E37" s="540">
        <v>4</v>
      </c>
      <c r="F37" s="540">
        <v>4</v>
      </c>
      <c r="G37" s="540">
        <v>4</v>
      </c>
      <c r="H37" s="540">
        <v>4</v>
      </c>
      <c r="I37" s="540">
        <v>5</v>
      </c>
      <c r="J37" s="540">
        <v>5</v>
      </c>
      <c r="K37" s="540">
        <v>10</v>
      </c>
      <c r="L37" s="540">
        <v>6</v>
      </c>
      <c r="M37" s="540">
        <v>10</v>
      </c>
      <c r="N37" s="540">
        <v>4</v>
      </c>
      <c r="O37" s="540">
        <f>(D37*K37)+(E37*L37)+(G37*M37)+(I37*N37)</f>
        <v>124</v>
      </c>
      <c r="P37" s="37">
        <v>1</v>
      </c>
      <c r="Q37" s="110" t="s">
        <v>202</v>
      </c>
      <c r="R37" s="110" t="s">
        <v>208</v>
      </c>
      <c r="S37" s="112" t="s">
        <v>209</v>
      </c>
      <c r="T37" s="113" t="s">
        <v>154</v>
      </c>
      <c r="U37" s="113" t="s">
        <v>158</v>
      </c>
      <c r="V37" s="121" t="s">
        <v>161</v>
      </c>
      <c r="W37" s="130"/>
      <c r="X37" s="130">
        <v>12</v>
      </c>
      <c r="Y37" s="130">
        <v>12</v>
      </c>
      <c r="Z37" s="130"/>
      <c r="AA37" s="130"/>
      <c r="AB37" s="130"/>
      <c r="AC37" s="130"/>
      <c r="AD37" s="130"/>
      <c r="AE37" s="130">
        <f t="shared" si="1"/>
        <v>24</v>
      </c>
      <c r="AF37" s="130"/>
    </row>
    <row r="38" spans="2:32" ht="20.100000000000001" customHeight="1" x14ac:dyDescent="0.25">
      <c r="B38" s="540"/>
      <c r="C38" s="574"/>
      <c r="D38" s="540"/>
      <c r="E38" s="540"/>
      <c r="F38" s="540"/>
      <c r="G38" s="540"/>
      <c r="H38" s="540"/>
      <c r="I38" s="540"/>
      <c r="J38" s="540"/>
      <c r="K38" s="626"/>
      <c r="L38" s="626"/>
      <c r="M38" s="626"/>
      <c r="N38" s="626"/>
      <c r="O38" s="540"/>
      <c r="P38" s="37">
        <v>2</v>
      </c>
      <c r="Q38" s="110" t="s">
        <v>203</v>
      </c>
      <c r="R38" s="110" t="s">
        <v>210</v>
      </c>
      <c r="S38" s="112" t="s">
        <v>211</v>
      </c>
      <c r="T38" s="113" t="s">
        <v>154</v>
      </c>
      <c r="U38" s="113" t="s">
        <v>220</v>
      </c>
      <c r="V38" s="121" t="s">
        <v>161</v>
      </c>
      <c r="W38" s="130">
        <v>16</v>
      </c>
      <c r="X38" s="130"/>
      <c r="Y38" s="130"/>
      <c r="Z38" s="130"/>
      <c r="AA38" s="130"/>
      <c r="AB38" s="130">
        <v>8</v>
      </c>
      <c r="AC38" s="130"/>
      <c r="AD38" s="130"/>
      <c r="AE38" s="130">
        <f t="shared" si="1"/>
        <v>24</v>
      </c>
      <c r="AF38" s="130"/>
    </row>
    <row r="39" spans="2:32" ht="20.100000000000001" customHeight="1" x14ac:dyDescent="0.25">
      <c r="B39" s="540"/>
      <c r="C39" s="574"/>
      <c r="D39" s="540"/>
      <c r="E39" s="540"/>
      <c r="F39" s="540"/>
      <c r="G39" s="540"/>
      <c r="H39" s="540"/>
      <c r="I39" s="540"/>
      <c r="J39" s="540"/>
      <c r="K39" s="626"/>
      <c r="L39" s="626"/>
      <c r="M39" s="626"/>
      <c r="N39" s="626"/>
      <c r="O39" s="540"/>
      <c r="P39" s="37">
        <v>3</v>
      </c>
      <c r="Q39" s="110" t="s">
        <v>204</v>
      </c>
      <c r="R39" s="110" t="s">
        <v>212</v>
      </c>
      <c r="S39" s="112" t="s">
        <v>213</v>
      </c>
      <c r="T39" s="113" t="s">
        <v>154</v>
      </c>
      <c r="U39" s="113" t="s">
        <v>158</v>
      </c>
      <c r="V39" s="121" t="s">
        <v>161</v>
      </c>
      <c r="W39" s="130">
        <v>24</v>
      </c>
      <c r="X39" s="130"/>
      <c r="Y39" s="130"/>
      <c r="Z39" s="130"/>
      <c r="AA39" s="130"/>
      <c r="AB39" s="130"/>
      <c r="AC39" s="130"/>
      <c r="AD39" s="130"/>
      <c r="AE39" s="130">
        <f t="shared" si="1"/>
        <v>24</v>
      </c>
      <c r="AF39" s="130"/>
    </row>
    <row r="40" spans="2:32" ht="20.100000000000001" customHeight="1" x14ac:dyDescent="0.25">
      <c r="B40" s="540"/>
      <c r="C40" s="574"/>
      <c r="D40" s="540"/>
      <c r="E40" s="540"/>
      <c r="F40" s="540"/>
      <c r="G40" s="540"/>
      <c r="H40" s="540"/>
      <c r="I40" s="540"/>
      <c r="J40" s="540"/>
      <c r="K40" s="626"/>
      <c r="L40" s="626"/>
      <c r="M40" s="626"/>
      <c r="N40" s="626"/>
      <c r="O40" s="540"/>
      <c r="P40" s="37">
        <v>4</v>
      </c>
      <c r="Q40" s="110" t="s">
        <v>205</v>
      </c>
      <c r="R40" s="110" t="s">
        <v>214</v>
      </c>
      <c r="S40" s="112" t="s">
        <v>215</v>
      </c>
      <c r="T40" s="113" t="s">
        <v>154</v>
      </c>
      <c r="U40" s="113" t="s">
        <v>158</v>
      </c>
      <c r="V40" s="121" t="s">
        <v>161</v>
      </c>
      <c r="W40" s="130"/>
      <c r="X40" s="130"/>
      <c r="Y40" s="130">
        <v>4</v>
      </c>
      <c r="Z40" s="130">
        <v>10</v>
      </c>
      <c r="AA40" s="130"/>
      <c r="AB40" s="130"/>
      <c r="AC40" s="130">
        <v>10</v>
      </c>
      <c r="AD40" s="130"/>
      <c r="AE40" s="130">
        <f t="shared" si="1"/>
        <v>24</v>
      </c>
      <c r="AF40" s="130"/>
    </row>
    <row r="41" spans="2:32" ht="20.100000000000001" customHeight="1" x14ac:dyDescent="0.25">
      <c r="B41" s="540"/>
      <c r="C41" s="574"/>
      <c r="D41" s="540"/>
      <c r="E41" s="540"/>
      <c r="F41" s="540"/>
      <c r="G41" s="540"/>
      <c r="H41" s="540"/>
      <c r="I41" s="540"/>
      <c r="J41" s="540"/>
      <c r="K41" s="626"/>
      <c r="L41" s="626"/>
      <c r="M41" s="626"/>
      <c r="N41" s="626"/>
      <c r="O41" s="540"/>
      <c r="P41" s="37">
        <v>5</v>
      </c>
      <c r="Q41" s="110" t="s">
        <v>206</v>
      </c>
      <c r="R41" s="110" t="s">
        <v>216</v>
      </c>
      <c r="S41" s="112" t="s">
        <v>217</v>
      </c>
      <c r="T41" s="113" t="s">
        <v>154</v>
      </c>
      <c r="U41" s="113" t="s">
        <v>158</v>
      </c>
      <c r="V41" s="121" t="s">
        <v>161</v>
      </c>
      <c r="W41" s="130"/>
      <c r="X41" s="130"/>
      <c r="Y41" s="130"/>
      <c r="Z41" s="130"/>
      <c r="AA41" s="130">
        <v>12</v>
      </c>
      <c r="AB41" s="130">
        <v>12</v>
      </c>
      <c r="AC41" s="130"/>
      <c r="AD41" s="130"/>
      <c r="AE41" s="130">
        <f t="shared" si="1"/>
        <v>24</v>
      </c>
      <c r="AF41" s="130"/>
    </row>
    <row r="42" spans="2:32" ht="20.100000000000001" customHeight="1" x14ac:dyDescent="0.25">
      <c r="B42" s="540"/>
      <c r="C42" s="574"/>
      <c r="D42" s="540"/>
      <c r="E42" s="540"/>
      <c r="F42" s="540"/>
      <c r="G42" s="540"/>
      <c r="H42" s="540"/>
      <c r="I42" s="540"/>
      <c r="J42" s="540"/>
      <c r="K42" s="626"/>
      <c r="L42" s="626"/>
      <c r="M42" s="626"/>
      <c r="N42" s="626"/>
      <c r="O42" s="540"/>
      <c r="P42" s="37">
        <v>6</v>
      </c>
      <c r="Q42" s="615" t="s">
        <v>207</v>
      </c>
      <c r="R42" s="586" t="s">
        <v>218</v>
      </c>
      <c r="S42" s="588" t="s">
        <v>219</v>
      </c>
      <c r="T42" s="578" t="s">
        <v>174</v>
      </c>
      <c r="U42" s="578" t="s">
        <v>158</v>
      </c>
      <c r="V42" s="619" t="s">
        <v>149</v>
      </c>
      <c r="W42" s="576"/>
      <c r="X42" s="576"/>
      <c r="Y42" s="576">
        <v>4</v>
      </c>
      <c r="Z42" s="576"/>
      <c r="AA42" s="576">
        <v>6</v>
      </c>
      <c r="AB42" s="576">
        <v>2</v>
      </c>
      <c r="AC42" s="576"/>
      <c r="AD42" s="576">
        <v>12</v>
      </c>
      <c r="AE42" s="576">
        <f t="shared" si="1"/>
        <v>24</v>
      </c>
      <c r="AF42" s="576" t="s">
        <v>221</v>
      </c>
    </row>
    <row r="43" spans="2:32" ht="20.100000000000001" customHeight="1" x14ac:dyDescent="0.25">
      <c r="B43" s="516">
        <v>6</v>
      </c>
      <c r="C43" s="623" t="s">
        <v>73</v>
      </c>
      <c r="D43" s="516">
        <v>2</v>
      </c>
      <c r="E43" s="516">
        <v>2</v>
      </c>
      <c r="F43" s="516">
        <v>2</v>
      </c>
      <c r="G43" s="516">
        <v>2</v>
      </c>
      <c r="H43" s="516">
        <v>2</v>
      </c>
      <c r="I43" s="516">
        <v>2</v>
      </c>
      <c r="J43" s="516">
        <v>2</v>
      </c>
      <c r="K43" s="516">
        <v>10</v>
      </c>
      <c r="L43" s="516">
        <v>6</v>
      </c>
      <c r="M43" s="516">
        <v>10</v>
      </c>
      <c r="N43" s="516">
        <v>4</v>
      </c>
      <c r="O43" s="516">
        <f>(D43*K43)+(E43*L43)+(G43*M43)+(I43*N43)</f>
        <v>60</v>
      </c>
      <c r="P43" s="37">
        <v>1</v>
      </c>
      <c r="Q43" s="616"/>
      <c r="R43" s="587"/>
      <c r="S43" s="589"/>
      <c r="T43" s="579"/>
      <c r="U43" s="579"/>
      <c r="V43" s="620"/>
      <c r="W43" s="577"/>
      <c r="X43" s="577"/>
      <c r="Y43" s="577"/>
      <c r="Z43" s="577"/>
      <c r="AA43" s="577"/>
      <c r="AB43" s="577"/>
      <c r="AC43" s="577"/>
      <c r="AD43" s="577"/>
      <c r="AE43" s="577"/>
      <c r="AF43" s="577"/>
    </row>
    <row r="44" spans="2:32" ht="20.100000000000001" customHeight="1" x14ac:dyDescent="0.25">
      <c r="B44" s="517"/>
      <c r="C44" s="624"/>
      <c r="D44" s="517"/>
      <c r="E44" s="517"/>
      <c r="F44" s="517"/>
      <c r="G44" s="517"/>
      <c r="H44" s="517"/>
      <c r="I44" s="517"/>
      <c r="J44" s="517"/>
      <c r="K44" s="517"/>
      <c r="L44" s="517"/>
      <c r="M44" s="517"/>
      <c r="N44" s="517"/>
      <c r="O44" s="517"/>
      <c r="P44" s="37">
        <v>2</v>
      </c>
      <c r="Q44" s="138" t="s">
        <v>222</v>
      </c>
      <c r="R44" s="119" t="s">
        <v>396</v>
      </c>
      <c r="S44" s="119" t="s">
        <v>397</v>
      </c>
      <c r="T44" s="113" t="s">
        <v>398</v>
      </c>
      <c r="U44" s="130" t="s">
        <v>220</v>
      </c>
      <c r="V44" s="121" t="s">
        <v>161</v>
      </c>
      <c r="W44" s="130"/>
      <c r="X44" s="130"/>
      <c r="Y44" s="130"/>
      <c r="Z44" s="130"/>
      <c r="AA44" s="130"/>
      <c r="AB44" s="130">
        <v>8</v>
      </c>
      <c r="AC44" s="130"/>
      <c r="AD44" s="130"/>
      <c r="AE44" s="130">
        <f>SUM(W44:AD44)</f>
        <v>8</v>
      </c>
      <c r="AF44" s="130" t="s">
        <v>386</v>
      </c>
    </row>
    <row r="45" spans="2:32" ht="20.100000000000001" customHeight="1" x14ac:dyDescent="0.25">
      <c r="B45" s="517"/>
      <c r="C45" s="624"/>
      <c r="D45" s="517"/>
      <c r="E45" s="517"/>
      <c r="F45" s="517"/>
      <c r="G45" s="517"/>
      <c r="H45" s="517"/>
      <c r="I45" s="517"/>
      <c r="J45" s="517"/>
      <c r="K45" s="517"/>
      <c r="L45" s="517"/>
      <c r="M45" s="517"/>
      <c r="N45" s="517"/>
      <c r="O45" s="517"/>
      <c r="P45" s="37">
        <v>3</v>
      </c>
      <c r="Q45" s="138" t="s">
        <v>223</v>
      </c>
      <c r="R45" s="135" t="s">
        <v>149</v>
      </c>
      <c r="S45" s="135" t="s">
        <v>149</v>
      </c>
      <c r="T45" s="134" t="s">
        <v>149</v>
      </c>
      <c r="U45" s="130" t="s">
        <v>160</v>
      </c>
      <c r="V45" s="134" t="s">
        <v>149</v>
      </c>
      <c r="W45" s="130"/>
      <c r="X45" s="130"/>
      <c r="Y45" s="130"/>
      <c r="Z45" s="130">
        <v>4</v>
      </c>
      <c r="AA45" s="130"/>
      <c r="AB45" s="130"/>
      <c r="AC45" s="130">
        <v>4</v>
      </c>
      <c r="AD45" s="130"/>
      <c r="AE45" s="130">
        <f>SUM(W45:AD45)</f>
        <v>8</v>
      </c>
      <c r="AF45" s="130"/>
    </row>
    <row r="46" spans="2:32" ht="20.100000000000001" customHeight="1" x14ac:dyDescent="0.25">
      <c r="B46" s="518"/>
      <c r="C46" s="624"/>
      <c r="D46" s="517"/>
      <c r="E46" s="517"/>
      <c r="F46" s="517"/>
      <c r="G46" s="517"/>
      <c r="H46" s="517"/>
      <c r="I46" s="517"/>
      <c r="J46" s="517"/>
      <c r="K46" s="517"/>
      <c r="L46" s="517"/>
      <c r="M46" s="517"/>
      <c r="N46" s="517"/>
      <c r="O46" s="517"/>
      <c r="P46" s="37">
        <v>4</v>
      </c>
      <c r="Q46" s="139" t="s">
        <v>226</v>
      </c>
      <c r="R46" s="122" t="s">
        <v>327</v>
      </c>
      <c r="S46" s="140" t="s">
        <v>399</v>
      </c>
      <c r="T46" s="113" t="s">
        <v>154</v>
      </c>
      <c r="U46" s="113" t="s">
        <v>158</v>
      </c>
      <c r="V46" s="121" t="s">
        <v>161</v>
      </c>
      <c r="W46" s="130"/>
      <c r="X46" s="130">
        <v>6</v>
      </c>
      <c r="Y46" s="130">
        <v>2</v>
      </c>
      <c r="Z46" s="130"/>
      <c r="AA46" s="130"/>
      <c r="AB46" s="130"/>
      <c r="AC46" s="130"/>
      <c r="AD46" s="130"/>
      <c r="AE46" s="130">
        <f>SUM(W46:AD46)</f>
        <v>8</v>
      </c>
      <c r="AF46" s="130" t="s">
        <v>385</v>
      </c>
    </row>
    <row r="47" spans="2:32" ht="20.100000000000001" customHeight="1" x14ac:dyDescent="0.25">
      <c r="B47" s="516">
        <v>7</v>
      </c>
      <c r="C47" s="623" t="s">
        <v>392</v>
      </c>
      <c r="D47" s="517"/>
      <c r="E47" s="517"/>
      <c r="F47" s="517"/>
      <c r="G47" s="517"/>
      <c r="H47" s="517"/>
      <c r="I47" s="517"/>
      <c r="J47" s="517"/>
      <c r="K47" s="517"/>
      <c r="L47" s="517"/>
      <c r="M47" s="517"/>
      <c r="N47" s="517"/>
      <c r="O47" s="517"/>
      <c r="P47" s="582">
        <v>1</v>
      </c>
      <c r="Q47" s="615" t="s">
        <v>224</v>
      </c>
      <c r="R47" s="621" t="s">
        <v>323</v>
      </c>
      <c r="S47" s="617" t="s">
        <v>324</v>
      </c>
      <c r="T47" s="578" t="s">
        <v>154</v>
      </c>
      <c r="U47" s="578" t="s">
        <v>158</v>
      </c>
      <c r="V47" s="613" t="s">
        <v>161</v>
      </c>
      <c r="W47" s="576">
        <v>14</v>
      </c>
      <c r="X47" s="576"/>
      <c r="Y47" s="576"/>
      <c r="Z47" s="576"/>
      <c r="AA47" s="576"/>
      <c r="AB47" s="576"/>
      <c r="AC47" s="576">
        <v>12</v>
      </c>
      <c r="AD47" s="576"/>
      <c r="AE47" s="576">
        <f>SUM(W47:AD47)</f>
        <v>26</v>
      </c>
      <c r="AF47" s="611"/>
    </row>
    <row r="48" spans="2:32" ht="20.100000000000001" customHeight="1" x14ac:dyDescent="0.25">
      <c r="B48" s="517"/>
      <c r="C48" s="624"/>
      <c r="D48" s="571"/>
      <c r="E48" s="571"/>
      <c r="F48" s="571"/>
      <c r="G48" s="571"/>
      <c r="H48" s="571"/>
      <c r="I48" s="516">
        <v>6</v>
      </c>
      <c r="J48" s="516">
        <v>6</v>
      </c>
      <c r="K48" s="571"/>
      <c r="L48" s="571"/>
      <c r="M48" s="571"/>
      <c r="N48" s="540">
        <v>4</v>
      </c>
      <c r="O48" s="540">
        <v>24</v>
      </c>
      <c r="P48" s="583"/>
      <c r="Q48" s="616"/>
      <c r="R48" s="622"/>
      <c r="S48" s="618"/>
      <c r="T48" s="579"/>
      <c r="U48" s="579"/>
      <c r="V48" s="614"/>
      <c r="W48" s="577"/>
      <c r="X48" s="577"/>
      <c r="Y48" s="577"/>
      <c r="Z48" s="577"/>
      <c r="AA48" s="577"/>
      <c r="AB48" s="577"/>
      <c r="AC48" s="577"/>
      <c r="AD48" s="577"/>
      <c r="AE48" s="577"/>
      <c r="AF48" s="612"/>
    </row>
    <row r="49" spans="2:32" ht="20.100000000000001" customHeight="1" x14ac:dyDescent="0.25">
      <c r="B49" s="518"/>
      <c r="C49" s="624"/>
      <c r="D49" s="573"/>
      <c r="E49" s="573"/>
      <c r="F49" s="573"/>
      <c r="G49" s="573"/>
      <c r="H49" s="573"/>
      <c r="I49" s="518"/>
      <c r="J49" s="518"/>
      <c r="K49" s="573"/>
      <c r="L49" s="573"/>
      <c r="M49" s="573"/>
      <c r="N49" s="540"/>
      <c r="O49" s="540"/>
      <c r="P49" s="37">
        <v>2</v>
      </c>
      <c r="Q49" s="110" t="s">
        <v>225</v>
      </c>
      <c r="R49" s="122" t="s">
        <v>325</v>
      </c>
      <c r="S49" s="131" t="s">
        <v>326</v>
      </c>
      <c r="T49" s="113" t="s">
        <v>174</v>
      </c>
      <c r="U49" s="113" t="s">
        <v>158</v>
      </c>
      <c r="V49" s="134" t="s">
        <v>149</v>
      </c>
      <c r="W49" s="130">
        <v>6</v>
      </c>
      <c r="X49" s="130"/>
      <c r="Y49" s="130">
        <v>8</v>
      </c>
      <c r="Z49" s="130">
        <v>12</v>
      </c>
      <c r="AA49" s="130"/>
      <c r="AB49" s="130"/>
      <c r="AC49" s="130"/>
      <c r="AD49" s="130"/>
      <c r="AE49" s="130">
        <f>SUM(W49:AD49)</f>
        <v>26</v>
      </c>
      <c r="AF49" s="130"/>
    </row>
    <row r="50" spans="2:32" ht="20.100000000000001" customHeight="1" x14ac:dyDescent="0.25">
      <c r="B50" s="540">
        <v>8</v>
      </c>
      <c r="C50" s="574" t="s">
        <v>13</v>
      </c>
      <c r="D50" s="540">
        <v>4</v>
      </c>
      <c r="E50" s="540">
        <v>6</v>
      </c>
      <c r="F50" s="540">
        <v>6</v>
      </c>
      <c r="G50" s="540">
        <v>6</v>
      </c>
      <c r="H50" s="540">
        <v>6</v>
      </c>
      <c r="I50" s="540">
        <v>5</v>
      </c>
      <c r="J50" s="540">
        <v>5</v>
      </c>
      <c r="K50" s="540">
        <v>10</v>
      </c>
      <c r="L50" s="540">
        <v>6</v>
      </c>
      <c r="M50" s="540">
        <v>10</v>
      </c>
      <c r="N50" s="540">
        <v>4</v>
      </c>
      <c r="O50" s="540">
        <f>(D50*K50)+(E50*L50)+(G50*M50)+(I50*N50)</f>
        <v>156</v>
      </c>
      <c r="P50" s="37">
        <v>1</v>
      </c>
      <c r="Q50" s="122" t="s">
        <v>227</v>
      </c>
      <c r="R50" s="110" t="s">
        <v>235</v>
      </c>
      <c r="S50" s="112" t="s">
        <v>236</v>
      </c>
      <c r="T50" s="113" t="s">
        <v>251</v>
      </c>
      <c r="U50" s="113" t="s">
        <v>220</v>
      </c>
      <c r="V50" s="121" t="s">
        <v>161</v>
      </c>
      <c r="W50" s="130">
        <v>4</v>
      </c>
      <c r="X50" s="130"/>
      <c r="Y50" s="130"/>
      <c r="Z50" s="130"/>
      <c r="AA50" s="130">
        <v>18</v>
      </c>
      <c r="AB50" s="130"/>
      <c r="AC50" s="130"/>
      <c r="AD50" s="130">
        <v>2</v>
      </c>
      <c r="AE50" s="130">
        <f t="shared" si="1"/>
        <v>24</v>
      </c>
      <c r="AF50" s="130" t="s">
        <v>201</v>
      </c>
    </row>
    <row r="51" spans="2:32" ht="20.100000000000001" customHeight="1" x14ac:dyDescent="0.25">
      <c r="B51" s="540"/>
      <c r="C51" s="574"/>
      <c r="D51" s="540"/>
      <c r="E51" s="540"/>
      <c r="F51" s="540"/>
      <c r="G51" s="540"/>
      <c r="H51" s="540"/>
      <c r="I51" s="540"/>
      <c r="J51" s="540"/>
      <c r="K51" s="540"/>
      <c r="L51" s="540"/>
      <c r="M51" s="540"/>
      <c r="N51" s="540"/>
      <c r="O51" s="540"/>
      <c r="P51" s="37">
        <v>2</v>
      </c>
      <c r="Q51" s="122" t="s">
        <v>228</v>
      </c>
      <c r="R51" s="110" t="s">
        <v>237</v>
      </c>
      <c r="S51" s="112" t="s">
        <v>238</v>
      </c>
      <c r="T51" s="113" t="s">
        <v>154</v>
      </c>
      <c r="U51" s="113" t="s">
        <v>220</v>
      </c>
      <c r="V51" s="121" t="s">
        <v>161</v>
      </c>
      <c r="W51" s="130"/>
      <c r="X51" s="130"/>
      <c r="Y51" s="130"/>
      <c r="Z51" s="130"/>
      <c r="AA51" s="130"/>
      <c r="AB51" s="130">
        <v>6</v>
      </c>
      <c r="AC51" s="130"/>
      <c r="AD51" s="130">
        <v>18</v>
      </c>
      <c r="AE51" s="130">
        <f t="shared" si="1"/>
        <v>24</v>
      </c>
      <c r="AF51" s="130" t="s">
        <v>378</v>
      </c>
    </row>
    <row r="52" spans="2:32" ht="20.100000000000001" customHeight="1" x14ac:dyDescent="0.25">
      <c r="B52" s="540"/>
      <c r="C52" s="574"/>
      <c r="D52" s="540"/>
      <c r="E52" s="540"/>
      <c r="F52" s="540"/>
      <c r="G52" s="540"/>
      <c r="H52" s="540"/>
      <c r="I52" s="540"/>
      <c r="J52" s="540"/>
      <c r="K52" s="540"/>
      <c r="L52" s="540"/>
      <c r="M52" s="540"/>
      <c r="N52" s="540"/>
      <c r="O52" s="540"/>
      <c r="P52" s="37">
        <v>3</v>
      </c>
      <c r="Q52" s="122" t="s">
        <v>229</v>
      </c>
      <c r="R52" s="110" t="s">
        <v>239</v>
      </c>
      <c r="S52" s="112" t="s">
        <v>240</v>
      </c>
      <c r="T52" s="113" t="s">
        <v>154</v>
      </c>
      <c r="U52" s="113" t="s">
        <v>158</v>
      </c>
      <c r="V52" s="121" t="s">
        <v>161</v>
      </c>
      <c r="W52" s="130">
        <v>4</v>
      </c>
      <c r="X52" s="130"/>
      <c r="Y52" s="130"/>
      <c r="Z52" s="130">
        <v>10</v>
      </c>
      <c r="AA52" s="130"/>
      <c r="AB52" s="130"/>
      <c r="AC52" s="130">
        <v>10</v>
      </c>
      <c r="AD52" s="130"/>
      <c r="AE52" s="130">
        <f t="shared" si="1"/>
        <v>24</v>
      </c>
      <c r="AF52" s="130"/>
    </row>
    <row r="53" spans="2:32" ht="20.100000000000001" customHeight="1" x14ac:dyDescent="0.25">
      <c r="B53" s="540"/>
      <c r="C53" s="574"/>
      <c r="D53" s="540"/>
      <c r="E53" s="540"/>
      <c r="F53" s="540"/>
      <c r="G53" s="540"/>
      <c r="H53" s="540"/>
      <c r="I53" s="540"/>
      <c r="J53" s="540"/>
      <c r="K53" s="540"/>
      <c r="L53" s="540"/>
      <c r="M53" s="540"/>
      <c r="N53" s="540"/>
      <c r="O53" s="540"/>
      <c r="P53" s="37">
        <v>4</v>
      </c>
      <c r="Q53" s="122" t="s">
        <v>230</v>
      </c>
      <c r="R53" s="110" t="s">
        <v>241</v>
      </c>
      <c r="S53" s="112" t="s">
        <v>242</v>
      </c>
      <c r="T53" s="113" t="s">
        <v>154</v>
      </c>
      <c r="U53" s="113" t="s">
        <v>158</v>
      </c>
      <c r="V53" s="121" t="s">
        <v>161</v>
      </c>
      <c r="W53" s="130">
        <v>4</v>
      </c>
      <c r="X53" s="130">
        <v>18</v>
      </c>
      <c r="Y53" s="130"/>
      <c r="Z53" s="130"/>
      <c r="AA53" s="130"/>
      <c r="AB53" s="130"/>
      <c r="AC53" s="130"/>
      <c r="AD53" s="130">
        <v>2</v>
      </c>
      <c r="AE53" s="130">
        <f t="shared" si="1"/>
        <v>24</v>
      </c>
      <c r="AF53" s="130" t="s">
        <v>201</v>
      </c>
    </row>
    <row r="54" spans="2:32" ht="20.100000000000001" customHeight="1" x14ac:dyDescent="0.25">
      <c r="B54" s="540"/>
      <c r="C54" s="574"/>
      <c r="D54" s="540"/>
      <c r="E54" s="540"/>
      <c r="F54" s="540"/>
      <c r="G54" s="540"/>
      <c r="H54" s="540"/>
      <c r="I54" s="540"/>
      <c r="J54" s="540"/>
      <c r="K54" s="540"/>
      <c r="L54" s="540"/>
      <c r="M54" s="540"/>
      <c r="N54" s="540"/>
      <c r="O54" s="540"/>
      <c r="P54" s="37">
        <v>5</v>
      </c>
      <c r="Q54" s="122" t="s">
        <v>231</v>
      </c>
      <c r="R54" s="110" t="s">
        <v>243</v>
      </c>
      <c r="S54" s="112" t="s">
        <v>244</v>
      </c>
      <c r="T54" s="113" t="s">
        <v>154</v>
      </c>
      <c r="U54" s="113" t="s">
        <v>158</v>
      </c>
      <c r="V54" s="121" t="s">
        <v>161</v>
      </c>
      <c r="W54" s="130"/>
      <c r="X54" s="130"/>
      <c r="Y54" s="130"/>
      <c r="Z54" s="130"/>
      <c r="AA54" s="130"/>
      <c r="AB54" s="130">
        <v>24</v>
      </c>
      <c r="AC54" s="130"/>
      <c r="AD54" s="130"/>
      <c r="AE54" s="130">
        <f t="shared" si="1"/>
        <v>24</v>
      </c>
      <c r="AF54" s="130"/>
    </row>
    <row r="55" spans="2:32" ht="20.100000000000001" customHeight="1" x14ac:dyDescent="0.25">
      <c r="B55" s="540"/>
      <c r="C55" s="574"/>
      <c r="D55" s="540"/>
      <c r="E55" s="540"/>
      <c r="F55" s="540"/>
      <c r="G55" s="540"/>
      <c r="H55" s="540"/>
      <c r="I55" s="540"/>
      <c r="J55" s="540"/>
      <c r="K55" s="540"/>
      <c r="L55" s="540"/>
      <c r="M55" s="540"/>
      <c r="N55" s="540"/>
      <c r="O55" s="540"/>
      <c r="P55" s="37">
        <v>6</v>
      </c>
      <c r="Q55" s="122" t="s">
        <v>232</v>
      </c>
      <c r="R55" s="110" t="s">
        <v>245</v>
      </c>
      <c r="S55" s="112" t="s">
        <v>246</v>
      </c>
      <c r="T55" s="113" t="s">
        <v>154</v>
      </c>
      <c r="U55" s="113" t="s">
        <v>158</v>
      </c>
      <c r="V55" s="121" t="s">
        <v>161</v>
      </c>
      <c r="W55" s="130"/>
      <c r="X55" s="130"/>
      <c r="Y55" s="130">
        <v>12</v>
      </c>
      <c r="Z55" s="130"/>
      <c r="AA55" s="130"/>
      <c r="AB55" s="130"/>
      <c r="AC55" s="130"/>
      <c r="AD55" s="130">
        <v>12</v>
      </c>
      <c r="AE55" s="130">
        <f t="shared" si="1"/>
        <v>24</v>
      </c>
      <c r="AF55" s="130" t="s">
        <v>252</v>
      </c>
    </row>
    <row r="56" spans="2:32" ht="20.100000000000001" customHeight="1" x14ac:dyDescent="0.25">
      <c r="B56" s="540"/>
      <c r="C56" s="574"/>
      <c r="D56" s="540"/>
      <c r="E56" s="540"/>
      <c r="F56" s="540"/>
      <c r="G56" s="540"/>
      <c r="H56" s="540"/>
      <c r="I56" s="540"/>
      <c r="J56" s="540"/>
      <c r="K56" s="540"/>
      <c r="L56" s="540"/>
      <c r="M56" s="540"/>
      <c r="N56" s="540"/>
      <c r="O56" s="540"/>
      <c r="P56" s="37">
        <v>7</v>
      </c>
      <c r="Q56" s="122" t="s">
        <v>233</v>
      </c>
      <c r="R56" s="110" t="s">
        <v>247</v>
      </c>
      <c r="S56" s="119" t="s">
        <v>248</v>
      </c>
      <c r="T56" s="113" t="s">
        <v>174</v>
      </c>
      <c r="U56" s="113" t="s">
        <v>158</v>
      </c>
      <c r="V56" s="121" t="s">
        <v>161</v>
      </c>
      <c r="W56" s="130">
        <v>4</v>
      </c>
      <c r="X56" s="130"/>
      <c r="Y56" s="130">
        <v>18</v>
      </c>
      <c r="Z56" s="130"/>
      <c r="AA56" s="130"/>
      <c r="AB56" s="130"/>
      <c r="AC56" s="130"/>
      <c r="AD56" s="130">
        <v>2</v>
      </c>
      <c r="AE56" s="130">
        <f t="shared" si="1"/>
        <v>24</v>
      </c>
      <c r="AF56" s="130" t="s">
        <v>201</v>
      </c>
    </row>
    <row r="57" spans="2:32" ht="20.100000000000001" customHeight="1" x14ac:dyDescent="0.25">
      <c r="B57" s="540"/>
      <c r="C57" s="574"/>
      <c r="D57" s="540"/>
      <c r="E57" s="540"/>
      <c r="F57" s="540"/>
      <c r="G57" s="540"/>
      <c r="H57" s="540"/>
      <c r="I57" s="540"/>
      <c r="J57" s="540"/>
      <c r="K57" s="540"/>
      <c r="L57" s="540"/>
      <c r="M57" s="540"/>
      <c r="N57" s="540"/>
      <c r="O57" s="540"/>
      <c r="P57" s="37">
        <v>8</v>
      </c>
      <c r="Q57" s="122" t="s">
        <v>234</v>
      </c>
      <c r="R57" s="110" t="s">
        <v>249</v>
      </c>
      <c r="S57" s="112" t="s">
        <v>250</v>
      </c>
      <c r="T57" s="113" t="s">
        <v>174</v>
      </c>
      <c r="U57" s="113" t="s">
        <v>158</v>
      </c>
      <c r="V57" s="115" t="s">
        <v>149</v>
      </c>
      <c r="W57" s="130">
        <v>24</v>
      </c>
      <c r="X57" s="130"/>
      <c r="Y57" s="130"/>
      <c r="Z57" s="130"/>
      <c r="AA57" s="130"/>
      <c r="AB57" s="130"/>
      <c r="AC57" s="130"/>
      <c r="AD57" s="130"/>
      <c r="AE57" s="130">
        <f t="shared" si="1"/>
        <v>24</v>
      </c>
      <c r="AF57" s="130"/>
    </row>
    <row r="58" spans="2:32" ht="20.100000000000001" customHeight="1" x14ac:dyDescent="0.25">
      <c r="B58" s="540">
        <v>9</v>
      </c>
      <c r="C58" s="574" t="s">
        <v>69</v>
      </c>
      <c r="D58" s="540">
        <v>3</v>
      </c>
      <c r="E58" s="540">
        <v>5</v>
      </c>
      <c r="F58" s="540">
        <v>5</v>
      </c>
      <c r="G58" s="575"/>
      <c r="H58" s="575"/>
      <c r="I58" s="575"/>
      <c r="J58" s="575"/>
      <c r="K58" s="540">
        <v>10</v>
      </c>
      <c r="L58" s="540">
        <v>6</v>
      </c>
      <c r="M58" s="575"/>
      <c r="N58" s="575"/>
      <c r="O58" s="540">
        <f>(D58*K58)+(E58*L58)+(G58*M58)+(I58*N58)</f>
        <v>60</v>
      </c>
      <c r="P58" s="37">
        <v>1</v>
      </c>
      <c r="Q58" s="111" t="s">
        <v>253</v>
      </c>
      <c r="R58" s="123" t="s">
        <v>256</v>
      </c>
      <c r="S58" s="112" t="s">
        <v>257</v>
      </c>
      <c r="T58" s="114" t="s">
        <v>154</v>
      </c>
      <c r="U58" s="114" t="s">
        <v>220</v>
      </c>
      <c r="V58" s="121" t="s">
        <v>161</v>
      </c>
      <c r="W58" s="130">
        <v>9</v>
      </c>
      <c r="X58" s="130"/>
      <c r="Y58" s="130"/>
      <c r="Z58" s="130"/>
      <c r="AA58" s="130">
        <v>15</v>
      </c>
      <c r="AB58" s="130"/>
      <c r="AC58" s="130"/>
      <c r="AD58" s="130"/>
      <c r="AE58" s="130">
        <f t="shared" si="1"/>
        <v>24</v>
      </c>
      <c r="AF58" s="130"/>
    </row>
    <row r="59" spans="2:32" ht="20.100000000000001" customHeight="1" x14ac:dyDescent="0.25">
      <c r="B59" s="540"/>
      <c r="C59" s="574"/>
      <c r="D59" s="540"/>
      <c r="E59" s="540"/>
      <c r="F59" s="540"/>
      <c r="G59" s="575"/>
      <c r="H59" s="575"/>
      <c r="I59" s="575"/>
      <c r="J59" s="575"/>
      <c r="K59" s="540"/>
      <c r="L59" s="540"/>
      <c r="M59" s="575"/>
      <c r="N59" s="575"/>
      <c r="O59" s="540"/>
      <c r="P59" s="37">
        <v>2</v>
      </c>
      <c r="Q59" s="110" t="s">
        <v>254</v>
      </c>
      <c r="R59" s="110" t="s">
        <v>258</v>
      </c>
      <c r="S59" s="112" t="s">
        <v>259</v>
      </c>
      <c r="T59" s="113" t="s">
        <v>154</v>
      </c>
      <c r="U59" s="113" t="s">
        <v>220</v>
      </c>
      <c r="V59" s="121" t="s">
        <v>161</v>
      </c>
      <c r="W59" s="130">
        <v>12</v>
      </c>
      <c r="X59" s="130"/>
      <c r="Y59" s="130"/>
      <c r="Z59" s="130"/>
      <c r="AA59" s="130"/>
      <c r="AB59" s="130"/>
      <c r="AC59" s="130"/>
      <c r="AD59" s="130">
        <v>12</v>
      </c>
      <c r="AE59" s="130">
        <f t="shared" si="1"/>
        <v>24</v>
      </c>
      <c r="AF59" s="130" t="s">
        <v>262</v>
      </c>
    </row>
    <row r="60" spans="2:32" ht="20.100000000000001" customHeight="1" x14ac:dyDescent="0.25">
      <c r="B60" s="540"/>
      <c r="C60" s="574"/>
      <c r="D60" s="540"/>
      <c r="E60" s="540"/>
      <c r="F60" s="540"/>
      <c r="G60" s="575"/>
      <c r="H60" s="575"/>
      <c r="I60" s="575"/>
      <c r="J60" s="575"/>
      <c r="K60" s="540"/>
      <c r="L60" s="540"/>
      <c r="M60" s="575"/>
      <c r="N60" s="575"/>
      <c r="O60" s="540"/>
      <c r="P60" s="37">
        <v>3</v>
      </c>
      <c r="Q60" s="110" t="s">
        <v>255</v>
      </c>
      <c r="R60" s="110" t="s">
        <v>260</v>
      </c>
      <c r="S60" s="112" t="s">
        <v>261</v>
      </c>
      <c r="T60" s="113" t="s">
        <v>154</v>
      </c>
      <c r="U60" s="113" t="s">
        <v>158</v>
      </c>
      <c r="V60" s="121" t="s">
        <v>161</v>
      </c>
      <c r="W60" s="130">
        <v>9</v>
      </c>
      <c r="X60" s="130">
        <v>15</v>
      </c>
      <c r="Y60" s="130"/>
      <c r="Z60" s="130"/>
      <c r="AA60" s="130"/>
      <c r="AB60" s="130"/>
      <c r="AC60" s="130"/>
      <c r="AD60" s="130"/>
      <c r="AE60" s="130">
        <f t="shared" si="1"/>
        <v>24</v>
      </c>
      <c r="AF60" s="130"/>
    </row>
    <row r="61" spans="2:32" ht="20.100000000000001" customHeight="1" x14ac:dyDescent="0.25">
      <c r="B61" s="540">
        <v>10</v>
      </c>
      <c r="C61" s="574" t="s">
        <v>70</v>
      </c>
      <c r="D61" s="540">
        <v>3</v>
      </c>
      <c r="E61" s="540">
        <v>5</v>
      </c>
      <c r="F61" s="540">
        <v>6</v>
      </c>
      <c r="G61" s="575"/>
      <c r="H61" s="575"/>
      <c r="I61" s="575"/>
      <c r="J61" s="575"/>
      <c r="K61" s="540">
        <v>10</v>
      </c>
      <c r="L61" s="540">
        <v>6</v>
      </c>
      <c r="M61" s="575"/>
      <c r="N61" s="575"/>
      <c r="O61" s="540">
        <f>(D61*K61)+(E61*L61)+(G61*M61)+(I61*N61)</f>
        <v>60</v>
      </c>
      <c r="P61" s="37">
        <v>1</v>
      </c>
      <c r="Q61" s="110" t="s">
        <v>263</v>
      </c>
      <c r="R61" s="110" t="s">
        <v>266</v>
      </c>
      <c r="S61" s="112" t="s">
        <v>267</v>
      </c>
      <c r="T61" s="113" t="s">
        <v>154</v>
      </c>
      <c r="U61" s="113" t="s">
        <v>220</v>
      </c>
      <c r="V61" s="121" t="s">
        <v>161</v>
      </c>
      <c r="W61" s="130">
        <v>12</v>
      </c>
      <c r="X61" s="130"/>
      <c r="Y61" s="130"/>
      <c r="Z61" s="130"/>
      <c r="AA61" s="130"/>
      <c r="AB61" s="130"/>
      <c r="AC61" s="130"/>
      <c r="AD61" s="130">
        <v>12</v>
      </c>
      <c r="AE61" s="130">
        <f t="shared" ref="AE61:AE63" si="3">SUM(W61:AD61)</f>
        <v>24</v>
      </c>
      <c r="AF61" s="130" t="s">
        <v>272</v>
      </c>
    </row>
    <row r="62" spans="2:32" ht="20.100000000000001" customHeight="1" x14ac:dyDescent="0.25">
      <c r="B62" s="540"/>
      <c r="C62" s="574"/>
      <c r="D62" s="540"/>
      <c r="E62" s="540"/>
      <c r="F62" s="540"/>
      <c r="G62" s="575"/>
      <c r="H62" s="575"/>
      <c r="I62" s="575"/>
      <c r="J62" s="575"/>
      <c r="K62" s="540"/>
      <c r="L62" s="540"/>
      <c r="M62" s="575"/>
      <c r="N62" s="575"/>
      <c r="O62" s="540"/>
      <c r="P62" s="37">
        <v>2</v>
      </c>
      <c r="Q62" s="110" t="s">
        <v>264</v>
      </c>
      <c r="R62" s="110" t="s">
        <v>268</v>
      </c>
      <c r="S62" s="112" t="s">
        <v>269</v>
      </c>
      <c r="T62" s="113" t="s">
        <v>154</v>
      </c>
      <c r="U62" s="113" t="s">
        <v>158</v>
      </c>
      <c r="V62" s="121" t="s">
        <v>161</v>
      </c>
      <c r="W62" s="130">
        <v>9</v>
      </c>
      <c r="X62" s="130"/>
      <c r="Y62" s="130"/>
      <c r="Z62" s="130"/>
      <c r="AA62" s="130">
        <v>15</v>
      </c>
      <c r="AB62" s="130"/>
      <c r="AC62" s="130"/>
      <c r="AD62" s="130"/>
      <c r="AE62" s="130">
        <f t="shared" si="3"/>
        <v>24</v>
      </c>
      <c r="AF62" s="130"/>
    </row>
    <row r="63" spans="2:32" ht="20.100000000000001" customHeight="1" x14ac:dyDescent="0.25">
      <c r="B63" s="540"/>
      <c r="C63" s="574"/>
      <c r="D63" s="540"/>
      <c r="E63" s="540"/>
      <c r="F63" s="540"/>
      <c r="G63" s="575"/>
      <c r="H63" s="575"/>
      <c r="I63" s="575"/>
      <c r="J63" s="575"/>
      <c r="K63" s="540"/>
      <c r="L63" s="540"/>
      <c r="M63" s="575"/>
      <c r="N63" s="575"/>
      <c r="O63" s="540"/>
      <c r="P63" s="37">
        <v>3</v>
      </c>
      <c r="Q63" s="110" t="s">
        <v>265</v>
      </c>
      <c r="R63" s="110" t="s">
        <v>270</v>
      </c>
      <c r="S63" s="112" t="s">
        <v>271</v>
      </c>
      <c r="T63" s="113" t="s">
        <v>154</v>
      </c>
      <c r="U63" s="113" t="s">
        <v>158</v>
      </c>
      <c r="V63" s="121" t="s">
        <v>161</v>
      </c>
      <c r="W63" s="130">
        <v>9</v>
      </c>
      <c r="X63" s="130">
        <v>15</v>
      </c>
      <c r="Y63" s="130"/>
      <c r="Z63" s="130"/>
      <c r="AA63" s="130"/>
      <c r="AB63" s="130"/>
      <c r="AC63" s="130"/>
      <c r="AD63" s="130"/>
      <c r="AE63" s="130">
        <f t="shared" si="3"/>
        <v>24</v>
      </c>
      <c r="AF63" s="130"/>
    </row>
    <row r="64" spans="2:32" ht="20.100000000000001" customHeight="1" x14ac:dyDescent="0.25">
      <c r="B64" s="540">
        <v>11</v>
      </c>
      <c r="C64" s="574" t="s">
        <v>71</v>
      </c>
      <c r="D64" s="540">
        <v>3</v>
      </c>
      <c r="E64" s="540">
        <v>6</v>
      </c>
      <c r="F64" s="540">
        <v>6</v>
      </c>
      <c r="G64" s="575"/>
      <c r="H64" s="575"/>
      <c r="I64" s="575"/>
      <c r="J64" s="575"/>
      <c r="K64" s="540">
        <v>10</v>
      </c>
      <c r="L64" s="540">
        <v>6</v>
      </c>
      <c r="M64" s="575"/>
      <c r="N64" s="575"/>
      <c r="O64" s="540">
        <f>(D64*K64)+(E64*L64)+(G64*M64)+(I64*N64)</f>
        <v>66</v>
      </c>
      <c r="P64" s="37">
        <v>1</v>
      </c>
      <c r="Q64" s="110" t="s">
        <v>273</v>
      </c>
      <c r="R64" s="110" t="s">
        <v>276</v>
      </c>
      <c r="S64" s="112" t="s">
        <v>277</v>
      </c>
      <c r="T64" s="113" t="s">
        <v>154</v>
      </c>
      <c r="U64" s="113" t="s">
        <v>158</v>
      </c>
      <c r="V64" s="121" t="s">
        <v>161</v>
      </c>
      <c r="W64" s="130">
        <v>4</v>
      </c>
      <c r="X64" s="130"/>
      <c r="Y64" s="130"/>
      <c r="Z64" s="130"/>
      <c r="AA64" s="130">
        <v>18</v>
      </c>
      <c r="AB64" s="130"/>
      <c r="AC64" s="130"/>
      <c r="AD64" s="130">
        <v>2</v>
      </c>
      <c r="AE64" s="130">
        <f t="shared" ref="AE64:AE79" si="4">SUM(W64:AD64)</f>
        <v>24</v>
      </c>
      <c r="AF64" s="130" t="s">
        <v>201</v>
      </c>
    </row>
    <row r="65" spans="2:32" ht="20.100000000000001" customHeight="1" x14ac:dyDescent="0.25">
      <c r="B65" s="540"/>
      <c r="C65" s="574"/>
      <c r="D65" s="540"/>
      <c r="E65" s="540"/>
      <c r="F65" s="540"/>
      <c r="G65" s="575"/>
      <c r="H65" s="575"/>
      <c r="I65" s="575"/>
      <c r="J65" s="575"/>
      <c r="K65" s="540"/>
      <c r="L65" s="540"/>
      <c r="M65" s="575"/>
      <c r="N65" s="575"/>
      <c r="O65" s="540"/>
      <c r="P65" s="37">
        <v>2</v>
      </c>
      <c r="Q65" s="111" t="s">
        <v>274</v>
      </c>
      <c r="R65" s="111" t="s">
        <v>278</v>
      </c>
      <c r="S65" s="112" t="s">
        <v>279</v>
      </c>
      <c r="T65" s="114" t="s">
        <v>154</v>
      </c>
      <c r="U65" s="113" t="s">
        <v>158</v>
      </c>
      <c r="V65" s="121" t="s">
        <v>161</v>
      </c>
      <c r="W65" s="130">
        <v>4</v>
      </c>
      <c r="X65" s="130">
        <v>18</v>
      </c>
      <c r="Y65" s="130"/>
      <c r="Z65" s="130"/>
      <c r="AA65" s="130"/>
      <c r="AB65" s="130"/>
      <c r="AC65" s="130"/>
      <c r="AD65" s="130">
        <v>2</v>
      </c>
      <c r="AE65" s="130">
        <f t="shared" si="4"/>
        <v>24</v>
      </c>
      <c r="AF65" s="130" t="s">
        <v>201</v>
      </c>
    </row>
    <row r="66" spans="2:32" ht="20.100000000000001" customHeight="1" x14ac:dyDescent="0.25">
      <c r="B66" s="540"/>
      <c r="C66" s="574"/>
      <c r="D66" s="540"/>
      <c r="E66" s="540"/>
      <c r="F66" s="540"/>
      <c r="G66" s="575"/>
      <c r="H66" s="575"/>
      <c r="I66" s="575"/>
      <c r="J66" s="575"/>
      <c r="K66" s="540"/>
      <c r="L66" s="540"/>
      <c r="M66" s="575"/>
      <c r="N66" s="575"/>
      <c r="O66" s="540"/>
      <c r="P66" s="37">
        <v>3</v>
      </c>
      <c r="Q66" s="110" t="s">
        <v>275</v>
      </c>
      <c r="R66" s="110" t="s">
        <v>280</v>
      </c>
      <c r="S66" s="112" t="s">
        <v>281</v>
      </c>
      <c r="T66" s="113" t="s">
        <v>154</v>
      </c>
      <c r="U66" s="113" t="s">
        <v>158</v>
      </c>
      <c r="V66" s="121" t="s">
        <v>161</v>
      </c>
      <c r="W66" s="130">
        <v>22</v>
      </c>
      <c r="X66" s="130"/>
      <c r="Y66" s="130"/>
      <c r="Z66" s="130"/>
      <c r="AA66" s="130"/>
      <c r="AB66" s="130"/>
      <c r="AC66" s="130"/>
      <c r="AD66" s="130">
        <v>2</v>
      </c>
      <c r="AE66" s="130">
        <f t="shared" si="4"/>
        <v>24</v>
      </c>
      <c r="AF66" s="130" t="s">
        <v>201</v>
      </c>
    </row>
    <row r="67" spans="2:32" ht="20.100000000000001" customHeight="1" x14ac:dyDescent="0.25">
      <c r="B67" s="540">
        <v>12</v>
      </c>
      <c r="C67" s="623" t="s">
        <v>390</v>
      </c>
      <c r="D67" s="540">
        <v>1</v>
      </c>
      <c r="E67" s="540">
        <v>1</v>
      </c>
      <c r="F67" s="540">
        <v>1</v>
      </c>
      <c r="G67" s="540">
        <v>3</v>
      </c>
      <c r="H67" s="540">
        <v>3</v>
      </c>
      <c r="I67" s="540">
        <v>2</v>
      </c>
      <c r="J67" s="540">
        <v>2</v>
      </c>
      <c r="K67" s="540">
        <v>10</v>
      </c>
      <c r="L67" s="540">
        <v>6</v>
      </c>
      <c r="M67" s="540">
        <v>10</v>
      </c>
      <c r="N67" s="540">
        <v>4</v>
      </c>
      <c r="O67" s="540">
        <f>(D67*K67)+(E67*L67)+(G67*M67)+(I67*N67)</f>
        <v>54</v>
      </c>
      <c r="P67" s="37">
        <v>1</v>
      </c>
      <c r="Q67" s="111" t="s">
        <v>282</v>
      </c>
      <c r="R67" s="111" t="s">
        <v>193</v>
      </c>
      <c r="S67" s="112" t="s">
        <v>285</v>
      </c>
      <c r="T67" s="114" t="s">
        <v>154</v>
      </c>
      <c r="U67" s="113" t="s">
        <v>158</v>
      </c>
      <c r="V67" s="121" t="s">
        <v>161</v>
      </c>
      <c r="W67" s="130"/>
      <c r="X67" s="130"/>
      <c r="Y67" s="130"/>
      <c r="Z67" s="130"/>
      <c r="AA67" s="130">
        <v>3</v>
      </c>
      <c r="AB67" s="130">
        <v>15</v>
      </c>
      <c r="AC67" s="130">
        <v>4</v>
      </c>
      <c r="AD67" s="130">
        <v>2</v>
      </c>
      <c r="AE67" s="130">
        <f t="shared" si="4"/>
        <v>24</v>
      </c>
      <c r="AF67" s="130" t="s">
        <v>201</v>
      </c>
    </row>
    <row r="68" spans="2:32" ht="20.100000000000001" customHeight="1" x14ac:dyDescent="0.25">
      <c r="B68" s="540"/>
      <c r="C68" s="624"/>
      <c r="D68" s="540"/>
      <c r="E68" s="540"/>
      <c r="F68" s="540"/>
      <c r="G68" s="540"/>
      <c r="H68" s="540"/>
      <c r="I68" s="540"/>
      <c r="J68" s="540"/>
      <c r="K68" s="540"/>
      <c r="L68" s="540"/>
      <c r="M68" s="540"/>
      <c r="N68" s="540"/>
      <c r="O68" s="540"/>
      <c r="P68" s="37">
        <v>2</v>
      </c>
      <c r="Q68" s="110" t="s">
        <v>283</v>
      </c>
      <c r="R68" s="110" t="s">
        <v>286</v>
      </c>
      <c r="S68" s="112" t="s">
        <v>287</v>
      </c>
      <c r="T68" s="113" t="s">
        <v>174</v>
      </c>
      <c r="U68" s="113" t="s">
        <v>158</v>
      </c>
      <c r="V68" s="134" t="s">
        <v>149</v>
      </c>
      <c r="W68" s="130"/>
      <c r="X68" s="130">
        <v>3</v>
      </c>
      <c r="Y68" s="130">
        <v>15</v>
      </c>
      <c r="Z68" s="130">
        <v>4</v>
      </c>
      <c r="AA68" s="130"/>
      <c r="AB68" s="130"/>
      <c r="AC68" s="130"/>
      <c r="AD68" s="130">
        <v>2</v>
      </c>
      <c r="AE68" s="130">
        <f t="shared" si="4"/>
        <v>24</v>
      </c>
      <c r="AF68" s="130" t="s">
        <v>201</v>
      </c>
    </row>
    <row r="69" spans="2:32" ht="20.100000000000001" customHeight="1" x14ac:dyDescent="0.25">
      <c r="B69" s="540"/>
      <c r="C69" s="624"/>
      <c r="D69" s="540"/>
      <c r="E69" s="540"/>
      <c r="F69" s="540"/>
      <c r="G69" s="540"/>
      <c r="H69" s="540"/>
      <c r="I69" s="540"/>
      <c r="J69" s="540"/>
      <c r="K69" s="540"/>
      <c r="L69" s="540"/>
      <c r="M69" s="540"/>
      <c r="N69" s="540"/>
      <c r="O69" s="540"/>
      <c r="P69" s="582">
        <v>3</v>
      </c>
      <c r="Q69" s="615" t="s">
        <v>284</v>
      </c>
      <c r="R69" s="586" t="s">
        <v>288</v>
      </c>
      <c r="S69" s="588" t="s">
        <v>289</v>
      </c>
      <c r="T69" s="578" t="s">
        <v>174</v>
      </c>
      <c r="U69" s="578" t="s">
        <v>158</v>
      </c>
      <c r="V69" s="580" t="s">
        <v>149</v>
      </c>
      <c r="W69" s="576">
        <v>10</v>
      </c>
      <c r="X69" s="576"/>
      <c r="Y69" s="576"/>
      <c r="Z69" s="576">
        <v>6</v>
      </c>
      <c r="AA69" s="576"/>
      <c r="AB69" s="576"/>
      <c r="AC69" s="576">
        <v>6</v>
      </c>
      <c r="AD69" s="576">
        <v>2</v>
      </c>
      <c r="AE69" s="576">
        <f t="shared" si="4"/>
        <v>24</v>
      </c>
      <c r="AF69" s="576" t="s">
        <v>387</v>
      </c>
    </row>
    <row r="70" spans="2:32" ht="20.100000000000001" customHeight="1" x14ac:dyDescent="0.25">
      <c r="B70" s="10">
        <v>13</v>
      </c>
      <c r="C70" s="625"/>
      <c r="D70" s="136"/>
      <c r="E70" s="136"/>
      <c r="F70" s="136"/>
      <c r="G70" s="136"/>
      <c r="H70" s="136"/>
      <c r="I70" s="10">
        <v>3</v>
      </c>
      <c r="J70" s="10">
        <v>3</v>
      </c>
      <c r="K70" s="136"/>
      <c r="L70" s="136"/>
      <c r="M70" s="136"/>
      <c r="N70" s="10">
        <v>4</v>
      </c>
      <c r="O70" s="10">
        <f>(D70*K70)+(E70*L70)+(G70*M70)+(I70*N70)</f>
        <v>12</v>
      </c>
      <c r="P70" s="583"/>
      <c r="Q70" s="616"/>
      <c r="R70" s="587"/>
      <c r="S70" s="589"/>
      <c r="T70" s="579"/>
      <c r="U70" s="579"/>
      <c r="V70" s="581"/>
      <c r="W70" s="577"/>
      <c r="X70" s="577"/>
      <c r="Y70" s="577"/>
      <c r="Z70" s="577"/>
      <c r="AA70" s="577"/>
      <c r="AB70" s="577"/>
      <c r="AC70" s="577"/>
      <c r="AD70" s="577"/>
      <c r="AE70" s="577"/>
      <c r="AF70" s="577"/>
    </row>
    <row r="71" spans="2:32" ht="20.100000000000001" customHeight="1" x14ac:dyDescent="0.25">
      <c r="B71" s="540">
        <v>14</v>
      </c>
      <c r="C71" s="574" t="s">
        <v>16</v>
      </c>
      <c r="D71" s="540">
        <v>2</v>
      </c>
      <c r="E71" s="540">
        <v>1</v>
      </c>
      <c r="F71" s="540">
        <v>1</v>
      </c>
      <c r="G71" s="540">
        <v>1</v>
      </c>
      <c r="H71" s="540">
        <v>1</v>
      </c>
      <c r="I71" s="540">
        <v>1</v>
      </c>
      <c r="J71" s="540">
        <v>1</v>
      </c>
      <c r="K71" s="540">
        <v>10</v>
      </c>
      <c r="L71" s="540">
        <v>6</v>
      </c>
      <c r="M71" s="540">
        <v>10</v>
      </c>
      <c r="N71" s="540">
        <v>4</v>
      </c>
      <c r="O71" s="540">
        <f>(D71*K71)+(E71*L71)+(G71*M71)+(I71*N71)</f>
        <v>40</v>
      </c>
      <c r="P71" s="37">
        <v>1</v>
      </c>
      <c r="Q71" s="118" t="s">
        <v>290</v>
      </c>
      <c r="R71" s="119" t="s">
        <v>149</v>
      </c>
      <c r="S71" s="120" t="s">
        <v>292</v>
      </c>
      <c r="T71" s="115" t="s">
        <v>149</v>
      </c>
      <c r="U71" s="113" t="s">
        <v>158</v>
      </c>
      <c r="V71" s="115" t="s">
        <v>149</v>
      </c>
      <c r="W71" s="130">
        <v>14</v>
      </c>
      <c r="X71" s="130"/>
      <c r="Y71" s="130">
        <v>2</v>
      </c>
      <c r="Z71" s="130"/>
      <c r="AA71" s="130"/>
      <c r="AB71" s="130">
        <v>5</v>
      </c>
      <c r="AC71" s="130"/>
      <c r="AD71" s="130"/>
      <c r="AE71" s="130">
        <f t="shared" si="4"/>
        <v>21</v>
      </c>
      <c r="AF71" s="130"/>
    </row>
    <row r="72" spans="2:32" ht="20.100000000000001" customHeight="1" x14ac:dyDescent="0.25">
      <c r="B72" s="540"/>
      <c r="C72" s="574"/>
      <c r="D72" s="540"/>
      <c r="E72" s="540"/>
      <c r="F72" s="540"/>
      <c r="G72" s="540"/>
      <c r="H72" s="540"/>
      <c r="I72" s="540"/>
      <c r="J72" s="540"/>
      <c r="K72" s="540"/>
      <c r="L72" s="540"/>
      <c r="M72" s="540"/>
      <c r="N72" s="540"/>
      <c r="O72" s="540"/>
      <c r="P72" s="37">
        <v>2</v>
      </c>
      <c r="Q72" s="110" t="s">
        <v>291</v>
      </c>
      <c r="R72" s="119" t="s">
        <v>149</v>
      </c>
      <c r="S72" s="119" t="s">
        <v>149</v>
      </c>
      <c r="T72" s="115" t="s">
        <v>149</v>
      </c>
      <c r="U72" s="113" t="s">
        <v>158</v>
      </c>
      <c r="V72" s="115" t="s">
        <v>149</v>
      </c>
      <c r="W72" s="130">
        <v>6</v>
      </c>
      <c r="X72" s="130">
        <v>3</v>
      </c>
      <c r="Y72" s="130">
        <v>3</v>
      </c>
      <c r="Z72" s="130">
        <v>2</v>
      </c>
      <c r="AA72" s="130">
        <v>3</v>
      </c>
      <c r="AB72" s="130"/>
      <c r="AC72" s="130">
        <v>2</v>
      </c>
      <c r="AD72" s="130"/>
      <c r="AE72" s="130">
        <f t="shared" si="4"/>
        <v>19</v>
      </c>
      <c r="AF72" s="130"/>
    </row>
    <row r="73" spans="2:32" ht="20.100000000000001" customHeight="1" x14ac:dyDescent="0.25">
      <c r="B73" s="540">
        <v>15</v>
      </c>
      <c r="C73" s="574" t="s">
        <v>90</v>
      </c>
      <c r="D73" s="540">
        <v>2</v>
      </c>
      <c r="E73" s="540">
        <v>2</v>
      </c>
      <c r="F73" s="540">
        <v>2</v>
      </c>
      <c r="G73" s="540">
        <v>2</v>
      </c>
      <c r="H73" s="540">
        <v>2</v>
      </c>
      <c r="I73" s="540">
        <v>2</v>
      </c>
      <c r="J73" s="540">
        <v>2</v>
      </c>
      <c r="K73" s="540">
        <v>10</v>
      </c>
      <c r="L73" s="540">
        <v>6</v>
      </c>
      <c r="M73" s="540">
        <v>10</v>
      </c>
      <c r="N73" s="540">
        <v>4</v>
      </c>
      <c r="O73" s="540">
        <f>(D73*K73)+(E73*L73)+(G73*M73)+(I73*N73)</f>
        <v>60</v>
      </c>
      <c r="P73" s="37">
        <v>1</v>
      </c>
      <c r="Q73" s="110" t="s">
        <v>293</v>
      </c>
      <c r="R73" s="110" t="s">
        <v>297</v>
      </c>
      <c r="S73" s="112" t="s">
        <v>298</v>
      </c>
      <c r="T73" s="113" t="s">
        <v>154</v>
      </c>
      <c r="U73" s="113" t="s">
        <v>158</v>
      </c>
      <c r="V73" s="121" t="s">
        <v>161</v>
      </c>
      <c r="W73" s="130">
        <v>4</v>
      </c>
      <c r="X73" s="130"/>
      <c r="Y73" s="130"/>
      <c r="Z73" s="130">
        <v>4</v>
      </c>
      <c r="AA73" s="130">
        <v>2</v>
      </c>
      <c r="AB73" s="130">
        <v>2</v>
      </c>
      <c r="AC73" s="130"/>
      <c r="AD73" s="130">
        <v>12</v>
      </c>
      <c r="AE73" s="130">
        <f t="shared" si="4"/>
        <v>24</v>
      </c>
      <c r="AF73" s="130" t="s">
        <v>305</v>
      </c>
    </row>
    <row r="74" spans="2:32" ht="20.100000000000001" customHeight="1" x14ac:dyDescent="0.25">
      <c r="B74" s="540"/>
      <c r="C74" s="574"/>
      <c r="D74" s="540"/>
      <c r="E74" s="540"/>
      <c r="F74" s="540"/>
      <c r="G74" s="540"/>
      <c r="H74" s="540"/>
      <c r="I74" s="540"/>
      <c r="J74" s="540"/>
      <c r="K74" s="540"/>
      <c r="L74" s="540"/>
      <c r="M74" s="540"/>
      <c r="N74" s="540"/>
      <c r="O74" s="540"/>
      <c r="P74" s="37">
        <v>2</v>
      </c>
      <c r="Q74" s="110" t="s">
        <v>294</v>
      </c>
      <c r="R74" s="110" t="s">
        <v>299</v>
      </c>
      <c r="S74" s="112" t="s">
        <v>300</v>
      </c>
      <c r="T74" s="113" t="s">
        <v>154</v>
      </c>
      <c r="U74" s="113" t="s">
        <v>158</v>
      </c>
      <c r="V74" s="121" t="s">
        <v>161</v>
      </c>
      <c r="W74" s="130">
        <v>4</v>
      </c>
      <c r="X74" s="130">
        <v>4</v>
      </c>
      <c r="Y74" s="130"/>
      <c r="Z74" s="130"/>
      <c r="AA74" s="130">
        <v>4</v>
      </c>
      <c r="AB74" s="130"/>
      <c r="AC74" s="130"/>
      <c r="AD74" s="130">
        <v>12</v>
      </c>
      <c r="AE74" s="130">
        <f t="shared" si="4"/>
        <v>24</v>
      </c>
      <c r="AF74" s="130" t="s">
        <v>306</v>
      </c>
    </row>
    <row r="75" spans="2:32" ht="20.100000000000001" customHeight="1" x14ac:dyDescent="0.25">
      <c r="B75" s="540"/>
      <c r="C75" s="574"/>
      <c r="D75" s="540"/>
      <c r="E75" s="540"/>
      <c r="F75" s="540"/>
      <c r="G75" s="540"/>
      <c r="H75" s="540"/>
      <c r="I75" s="540"/>
      <c r="J75" s="540"/>
      <c r="K75" s="540"/>
      <c r="L75" s="540"/>
      <c r="M75" s="540"/>
      <c r="N75" s="540"/>
      <c r="O75" s="540"/>
      <c r="P75" s="37">
        <v>3</v>
      </c>
      <c r="Q75" s="110" t="s">
        <v>295</v>
      </c>
      <c r="R75" s="110" t="s">
        <v>301</v>
      </c>
      <c r="S75" s="112" t="s">
        <v>302</v>
      </c>
      <c r="T75" s="113" t="s">
        <v>154</v>
      </c>
      <c r="U75" s="113" t="s">
        <v>158</v>
      </c>
      <c r="V75" s="121" t="s">
        <v>161</v>
      </c>
      <c r="W75" s="130">
        <v>8</v>
      </c>
      <c r="X75" s="130"/>
      <c r="Y75" s="130">
        <v>8</v>
      </c>
      <c r="Z75" s="130"/>
      <c r="AA75" s="130"/>
      <c r="AB75" s="130">
        <v>4</v>
      </c>
      <c r="AC75" s="130">
        <v>4</v>
      </c>
      <c r="AD75" s="130"/>
      <c r="AE75" s="130">
        <f t="shared" si="4"/>
        <v>24</v>
      </c>
      <c r="AF75" s="130"/>
    </row>
    <row r="76" spans="2:32" ht="20.100000000000001" customHeight="1" x14ac:dyDescent="0.25">
      <c r="B76" s="540"/>
      <c r="C76" s="574"/>
      <c r="D76" s="540"/>
      <c r="E76" s="540"/>
      <c r="F76" s="540"/>
      <c r="G76" s="540"/>
      <c r="H76" s="540"/>
      <c r="I76" s="540"/>
      <c r="J76" s="540"/>
      <c r="K76" s="540"/>
      <c r="L76" s="540"/>
      <c r="M76" s="540"/>
      <c r="N76" s="540"/>
      <c r="O76" s="540"/>
      <c r="P76" s="37">
        <v>4</v>
      </c>
      <c r="Q76" s="111" t="s">
        <v>296</v>
      </c>
      <c r="R76" s="111" t="s">
        <v>303</v>
      </c>
      <c r="S76" s="124" t="s">
        <v>304</v>
      </c>
      <c r="T76" s="114" t="s">
        <v>174</v>
      </c>
      <c r="U76" s="113" t="s">
        <v>158</v>
      </c>
      <c r="V76" s="115" t="s">
        <v>149</v>
      </c>
      <c r="W76" s="130">
        <v>4</v>
      </c>
      <c r="X76" s="130">
        <v>2</v>
      </c>
      <c r="Y76" s="130">
        <v>2</v>
      </c>
      <c r="Z76" s="130"/>
      <c r="AA76" s="130"/>
      <c r="AB76" s="130">
        <v>4</v>
      </c>
      <c r="AC76" s="130"/>
      <c r="AD76" s="130"/>
      <c r="AE76" s="130">
        <f t="shared" si="4"/>
        <v>12</v>
      </c>
      <c r="AF76" s="130" t="s">
        <v>389</v>
      </c>
    </row>
    <row r="77" spans="2:32" ht="20.100000000000001" customHeight="1" x14ac:dyDescent="0.25">
      <c r="B77" s="540">
        <v>16</v>
      </c>
      <c r="C77" s="574" t="s">
        <v>72</v>
      </c>
      <c r="D77" s="540">
        <v>2</v>
      </c>
      <c r="E77" s="540">
        <v>2</v>
      </c>
      <c r="F77" s="540">
        <v>2</v>
      </c>
      <c r="G77" s="540">
        <v>2</v>
      </c>
      <c r="H77" s="540">
        <v>2</v>
      </c>
      <c r="I77" s="540">
        <v>2</v>
      </c>
      <c r="J77" s="540">
        <v>2</v>
      </c>
      <c r="K77" s="540">
        <v>10</v>
      </c>
      <c r="L77" s="540">
        <v>6</v>
      </c>
      <c r="M77" s="540">
        <v>10</v>
      </c>
      <c r="N77" s="540">
        <v>4</v>
      </c>
      <c r="O77" s="540">
        <f>(D77*K77)+(E77*L77)+(G77*M77)+(I77*N77)</f>
        <v>60</v>
      </c>
      <c r="P77" s="37">
        <v>1</v>
      </c>
      <c r="Q77" s="110" t="s">
        <v>307</v>
      </c>
      <c r="R77" s="110" t="s">
        <v>310</v>
      </c>
      <c r="S77" s="112" t="s">
        <v>311</v>
      </c>
      <c r="T77" s="113" t="s">
        <v>154</v>
      </c>
      <c r="U77" s="113" t="s">
        <v>158</v>
      </c>
      <c r="V77" s="121" t="s">
        <v>161</v>
      </c>
      <c r="W77" s="130">
        <v>2</v>
      </c>
      <c r="X77" s="130">
        <v>6</v>
      </c>
      <c r="Y77" s="130"/>
      <c r="Z77" s="130"/>
      <c r="AA77" s="130">
        <v>6</v>
      </c>
      <c r="AB77" s="130">
        <v>10</v>
      </c>
      <c r="AC77" s="130"/>
      <c r="AD77" s="130"/>
      <c r="AE77" s="130">
        <f t="shared" si="4"/>
        <v>24</v>
      </c>
      <c r="AF77" s="130"/>
    </row>
    <row r="78" spans="2:32" ht="20.100000000000001" customHeight="1" x14ac:dyDescent="0.25">
      <c r="B78" s="540"/>
      <c r="C78" s="574"/>
      <c r="D78" s="540"/>
      <c r="E78" s="540"/>
      <c r="F78" s="540"/>
      <c r="G78" s="540"/>
      <c r="H78" s="540"/>
      <c r="I78" s="540"/>
      <c r="J78" s="540"/>
      <c r="K78" s="540"/>
      <c r="L78" s="540"/>
      <c r="M78" s="540"/>
      <c r="N78" s="540"/>
      <c r="O78" s="540"/>
      <c r="P78" s="37">
        <v>2</v>
      </c>
      <c r="Q78" s="110" t="s">
        <v>308</v>
      </c>
      <c r="R78" s="110" t="s">
        <v>312</v>
      </c>
      <c r="S78" s="119" t="s">
        <v>313</v>
      </c>
      <c r="T78" s="113" t="s">
        <v>155</v>
      </c>
      <c r="U78" s="113" t="s">
        <v>158</v>
      </c>
      <c r="V78" s="115" t="s">
        <v>149</v>
      </c>
      <c r="W78" s="130">
        <v>6</v>
      </c>
      <c r="X78" s="130"/>
      <c r="Y78" s="130">
        <v>10</v>
      </c>
      <c r="Z78" s="130">
        <v>4</v>
      </c>
      <c r="AA78" s="130"/>
      <c r="AB78" s="130"/>
      <c r="AC78" s="130">
        <v>4</v>
      </c>
      <c r="AD78" s="130"/>
      <c r="AE78" s="130">
        <f t="shared" si="4"/>
        <v>24</v>
      </c>
      <c r="AF78" s="130"/>
    </row>
    <row r="79" spans="2:32" ht="20.100000000000001" customHeight="1" x14ac:dyDescent="0.25">
      <c r="B79" s="540"/>
      <c r="C79" s="574"/>
      <c r="D79" s="540"/>
      <c r="E79" s="540"/>
      <c r="F79" s="540"/>
      <c r="G79" s="540"/>
      <c r="H79" s="540"/>
      <c r="I79" s="540"/>
      <c r="J79" s="540"/>
      <c r="K79" s="540"/>
      <c r="L79" s="540"/>
      <c r="M79" s="540"/>
      <c r="N79" s="540"/>
      <c r="O79" s="540"/>
      <c r="P79" s="37">
        <v>3</v>
      </c>
      <c r="Q79" s="118" t="s">
        <v>309</v>
      </c>
      <c r="R79" s="119" t="s">
        <v>149</v>
      </c>
      <c r="S79" s="120" t="s">
        <v>314</v>
      </c>
      <c r="T79" s="115" t="s">
        <v>149</v>
      </c>
      <c r="U79" s="121" t="s">
        <v>160</v>
      </c>
      <c r="V79" s="115" t="s">
        <v>149</v>
      </c>
      <c r="W79" s="130">
        <v>12</v>
      </c>
      <c r="X79" s="130"/>
      <c r="Y79" s="130"/>
      <c r="Z79" s="130"/>
      <c r="AA79" s="130"/>
      <c r="AB79" s="130"/>
      <c r="AC79" s="130"/>
      <c r="AD79" s="130"/>
      <c r="AE79" s="130">
        <f t="shared" si="4"/>
        <v>12</v>
      </c>
      <c r="AF79" s="130"/>
    </row>
    <row r="80" spans="2:32" ht="20.100000000000001" customHeight="1" x14ac:dyDescent="0.25">
      <c r="B80" s="540">
        <v>17</v>
      </c>
      <c r="C80" s="574" t="s">
        <v>74</v>
      </c>
      <c r="D80" s="540">
        <v>2</v>
      </c>
      <c r="E80" s="575"/>
      <c r="F80" s="575"/>
      <c r="G80" s="540">
        <v>5</v>
      </c>
      <c r="H80" s="540">
        <v>5</v>
      </c>
      <c r="I80" s="575"/>
      <c r="J80" s="575"/>
      <c r="K80" s="540">
        <v>10</v>
      </c>
      <c r="L80" s="571"/>
      <c r="M80" s="540">
        <v>10</v>
      </c>
      <c r="N80" s="571"/>
      <c r="O80" s="540">
        <f>(D80*K80)+(E80*L80)+(G80*M80)+(I80*N80)</f>
        <v>70</v>
      </c>
      <c r="P80" s="37">
        <v>1</v>
      </c>
      <c r="Q80" s="122" t="s">
        <v>315</v>
      </c>
      <c r="R80" s="110" t="s">
        <v>318</v>
      </c>
      <c r="S80" s="112" t="s">
        <v>319</v>
      </c>
      <c r="T80" s="113" t="s">
        <v>154</v>
      </c>
      <c r="U80" s="113" t="s">
        <v>158</v>
      </c>
      <c r="V80" s="121" t="s">
        <v>161</v>
      </c>
      <c r="W80" s="130"/>
      <c r="X80" s="130"/>
      <c r="Y80" s="130">
        <v>10</v>
      </c>
      <c r="Z80" s="130"/>
      <c r="AA80" s="130"/>
      <c r="AB80" s="130">
        <v>15</v>
      </c>
      <c r="AC80" s="130"/>
      <c r="AD80" s="130"/>
      <c r="AE80" s="130">
        <f t="shared" ref="AE80:AE87" si="5">SUM(W80:AD80)</f>
        <v>25</v>
      </c>
      <c r="AF80" s="130"/>
    </row>
    <row r="81" spans="2:32" ht="20.100000000000001" customHeight="1" x14ac:dyDescent="0.25">
      <c r="B81" s="540"/>
      <c r="C81" s="574"/>
      <c r="D81" s="540"/>
      <c r="E81" s="575"/>
      <c r="F81" s="575"/>
      <c r="G81" s="540"/>
      <c r="H81" s="540"/>
      <c r="I81" s="575"/>
      <c r="J81" s="575"/>
      <c r="K81" s="540"/>
      <c r="L81" s="572"/>
      <c r="M81" s="540"/>
      <c r="N81" s="572"/>
      <c r="O81" s="540"/>
      <c r="P81" s="37">
        <v>2</v>
      </c>
      <c r="Q81" s="122" t="s">
        <v>316</v>
      </c>
      <c r="R81" s="110" t="s">
        <v>320</v>
      </c>
      <c r="S81" s="112" t="s">
        <v>321</v>
      </c>
      <c r="T81" s="113" t="s">
        <v>154</v>
      </c>
      <c r="U81" s="113" t="s">
        <v>158</v>
      </c>
      <c r="V81" s="121" t="s">
        <v>161</v>
      </c>
      <c r="W81" s="130">
        <v>8</v>
      </c>
      <c r="X81" s="130"/>
      <c r="Y81" s="130">
        <v>15</v>
      </c>
      <c r="Z81" s="130"/>
      <c r="AA81" s="130"/>
      <c r="AB81" s="130"/>
      <c r="AC81" s="130"/>
      <c r="AD81" s="130">
        <v>2</v>
      </c>
      <c r="AE81" s="130">
        <f t="shared" si="5"/>
        <v>25</v>
      </c>
      <c r="AF81" s="130" t="s">
        <v>201</v>
      </c>
    </row>
    <row r="82" spans="2:32" ht="20.100000000000001" customHeight="1" x14ac:dyDescent="0.25">
      <c r="B82" s="540"/>
      <c r="C82" s="574"/>
      <c r="D82" s="540"/>
      <c r="E82" s="575"/>
      <c r="F82" s="575"/>
      <c r="G82" s="540"/>
      <c r="H82" s="540"/>
      <c r="I82" s="575"/>
      <c r="J82" s="575"/>
      <c r="K82" s="540"/>
      <c r="L82" s="573"/>
      <c r="M82" s="540"/>
      <c r="N82" s="573"/>
      <c r="O82" s="540"/>
      <c r="P82" s="37">
        <v>3</v>
      </c>
      <c r="Q82" s="122" t="s">
        <v>317</v>
      </c>
      <c r="R82" s="110" t="s">
        <v>322</v>
      </c>
      <c r="S82" s="112" t="s">
        <v>153</v>
      </c>
      <c r="T82" s="113" t="s">
        <v>154</v>
      </c>
      <c r="U82" s="113" t="s">
        <v>158</v>
      </c>
      <c r="V82" s="121" t="s">
        <v>161</v>
      </c>
      <c r="W82" s="130">
        <v>12</v>
      </c>
      <c r="X82" s="130"/>
      <c r="Y82" s="130"/>
      <c r="Z82" s="130"/>
      <c r="AA82" s="130"/>
      <c r="AB82" s="130">
        <v>10</v>
      </c>
      <c r="AC82" s="130"/>
      <c r="AD82" s="130">
        <v>2</v>
      </c>
      <c r="AE82" s="130">
        <f t="shared" si="5"/>
        <v>24</v>
      </c>
      <c r="AF82" s="130" t="s">
        <v>201</v>
      </c>
    </row>
    <row r="83" spans="2:32" ht="20.100000000000001" customHeight="1" x14ac:dyDescent="0.25">
      <c r="B83" s="540">
        <v>18</v>
      </c>
      <c r="C83" s="574" t="s">
        <v>75</v>
      </c>
      <c r="D83" s="540">
        <v>3</v>
      </c>
      <c r="E83" s="575"/>
      <c r="F83" s="575"/>
      <c r="G83" s="540">
        <v>5</v>
      </c>
      <c r="H83" s="540">
        <v>5</v>
      </c>
      <c r="I83" s="575"/>
      <c r="J83" s="575"/>
      <c r="K83" s="540">
        <v>10</v>
      </c>
      <c r="L83" s="571"/>
      <c r="M83" s="540">
        <v>10</v>
      </c>
      <c r="N83" s="571"/>
      <c r="O83" s="540">
        <f>(D83*K83)+(E83*L83)+(G83*M83)+(I83*N83)</f>
        <v>80</v>
      </c>
      <c r="P83" s="37">
        <v>1</v>
      </c>
      <c r="Q83" s="110" t="s">
        <v>340</v>
      </c>
      <c r="R83" s="110" t="s">
        <v>345</v>
      </c>
      <c r="S83" s="112" t="s">
        <v>346</v>
      </c>
      <c r="T83" s="113" t="s">
        <v>154</v>
      </c>
      <c r="U83" s="113" t="s">
        <v>158</v>
      </c>
      <c r="V83" s="121" t="s">
        <v>161</v>
      </c>
      <c r="W83" s="130">
        <v>22</v>
      </c>
      <c r="X83" s="130"/>
      <c r="Y83" s="130"/>
      <c r="Z83" s="130"/>
      <c r="AA83" s="130"/>
      <c r="AB83" s="130"/>
      <c r="AC83" s="130"/>
      <c r="AD83" s="130">
        <v>2</v>
      </c>
      <c r="AE83" s="130">
        <f t="shared" si="5"/>
        <v>24</v>
      </c>
      <c r="AF83" s="130" t="s">
        <v>201</v>
      </c>
    </row>
    <row r="84" spans="2:32" ht="20.100000000000001" customHeight="1" x14ac:dyDescent="0.25">
      <c r="B84" s="540"/>
      <c r="C84" s="574"/>
      <c r="D84" s="540"/>
      <c r="E84" s="575"/>
      <c r="F84" s="575"/>
      <c r="G84" s="540"/>
      <c r="H84" s="540"/>
      <c r="I84" s="575"/>
      <c r="J84" s="575"/>
      <c r="K84" s="540"/>
      <c r="L84" s="572"/>
      <c r="M84" s="540"/>
      <c r="N84" s="572"/>
      <c r="O84" s="540"/>
      <c r="P84" s="37">
        <v>2</v>
      </c>
      <c r="Q84" s="110" t="s">
        <v>341</v>
      </c>
      <c r="R84" s="110" t="s">
        <v>347</v>
      </c>
      <c r="S84" s="112" t="s">
        <v>348</v>
      </c>
      <c r="T84" s="113" t="s">
        <v>154</v>
      </c>
      <c r="U84" s="113" t="s">
        <v>158</v>
      </c>
      <c r="V84" s="121" t="s">
        <v>161</v>
      </c>
      <c r="W84" s="130">
        <v>4</v>
      </c>
      <c r="X84" s="130"/>
      <c r="Y84" s="130">
        <v>9</v>
      </c>
      <c r="Z84" s="130"/>
      <c r="AA84" s="130"/>
      <c r="AB84" s="130">
        <v>9</v>
      </c>
      <c r="AC84" s="130"/>
      <c r="AD84" s="130">
        <v>2</v>
      </c>
      <c r="AE84" s="130">
        <f t="shared" si="5"/>
        <v>24</v>
      </c>
      <c r="AF84" s="130" t="s">
        <v>201</v>
      </c>
    </row>
    <row r="85" spans="2:32" ht="20.100000000000001" customHeight="1" x14ac:dyDescent="0.25">
      <c r="B85" s="540"/>
      <c r="C85" s="574"/>
      <c r="D85" s="540"/>
      <c r="E85" s="575"/>
      <c r="F85" s="575"/>
      <c r="G85" s="540"/>
      <c r="H85" s="540"/>
      <c r="I85" s="575"/>
      <c r="J85" s="575"/>
      <c r="K85" s="540"/>
      <c r="L85" s="572"/>
      <c r="M85" s="540"/>
      <c r="N85" s="572"/>
      <c r="O85" s="540"/>
      <c r="P85" s="37">
        <v>3</v>
      </c>
      <c r="Q85" s="110" t="s">
        <v>342</v>
      </c>
      <c r="R85" s="110" t="s">
        <v>349</v>
      </c>
      <c r="S85" s="112" t="s">
        <v>350</v>
      </c>
      <c r="T85" s="113" t="s">
        <v>154</v>
      </c>
      <c r="U85" s="113" t="s">
        <v>158</v>
      </c>
      <c r="V85" s="121" t="s">
        <v>161</v>
      </c>
      <c r="W85" s="130"/>
      <c r="X85" s="130"/>
      <c r="Y85" s="130">
        <v>6</v>
      </c>
      <c r="Z85" s="130"/>
      <c r="AA85" s="130"/>
      <c r="AB85" s="130">
        <v>6</v>
      </c>
      <c r="AC85" s="130"/>
      <c r="AD85" s="130">
        <v>12</v>
      </c>
      <c r="AE85" s="130">
        <f t="shared" si="5"/>
        <v>24</v>
      </c>
      <c r="AF85" s="130" t="s">
        <v>355</v>
      </c>
    </row>
    <row r="86" spans="2:32" ht="20.100000000000001" customHeight="1" x14ac:dyDescent="0.25">
      <c r="B86" s="540"/>
      <c r="C86" s="574"/>
      <c r="D86" s="540"/>
      <c r="E86" s="575"/>
      <c r="F86" s="575"/>
      <c r="G86" s="540"/>
      <c r="H86" s="540"/>
      <c r="I86" s="575"/>
      <c r="J86" s="575"/>
      <c r="K86" s="540"/>
      <c r="L86" s="572"/>
      <c r="M86" s="540"/>
      <c r="N86" s="572"/>
      <c r="O86" s="540"/>
      <c r="P86" s="37">
        <v>4</v>
      </c>
      <c r="Q86" s="110" t="s">
        <v>343</v>
      </c>
      <c r="R86" s="110" t="s">
        <v>351</v>
      </c>
      <c r="S86" s="112" t="s">
        <v>352</v>
      </c>
      <c r="T86" s="113" t="s">
        <v>154</v>
      </c>
      <c r="U86" s="113" t="s">
        <v>158</v>
      </c>
      <c r="V86" s="121" t="s">
        <v>161</v>
      </c>
      <c r="W86" s="130">
        <v>2</v>
      </c>
      <c r="X86" s="130"/>
      <c r="Y86" s="130">
        <v>10</v>
      </c>
      <c r="Z86" s="130"/>
      <c r="AA86" s="130"/>
      <c r="AB86" s="130">
        <v>10</v>
      </c>
      <c r="AC86" s="130"/>
      <c r="AD86" s="130">
        <v>2</v>
      </c>
      <c r="AE86" s="130">
        <f t="shared" si="5"/>
        <v>24</v>
      </c>
      <c r="AF86" s="130" t="s">
        <v>201</v>
      </c>
    </row>
    <row r="87" spans="2:32" ht="20.100000000000001" customHeight="1" x14ac:dyDescent="0.25">
      <c r="B87" s="540"/>
      <c r="C87" s="574"/>
      <c r="D87" s="540"/>
      <c r="E87" s="575"/>
      <c r="F87" s="575"/>
      <c r="G87" s="540"/>
      <c r="H87" s="540"/>
      <c r="I87" s="575"/>
      <c r="J87" s="575"/>
      <c r="K87" s="540"/>
      <c r="L87" s="573"/>
      <c r="M87" s="540"/>
      <c r="N87" s="573"/>
      <c r="O87" s="540"/>
      <c r="P87" s="37">
        <v>5</v>
      </c>
      <c r="Q87" s="110" t="s">
        <v>344</v>
      </c>
      <c r="R87" s="110" t="s">
        <v>353</v>
      </c>
      <c r="S87" s="112" t="s">
        <v>354</v>
      </c>
      <c r="T87" s="113" t="s">
        <v>174</v>
      </c>
      <c r="U87" s="113" t="s">
        <v>158</v>
      </c>
      <c r="V87" s="134" t="s">
        <v>149</v>
      </c>
      <c r="W87" s="130">
        <v>2</v>
      </c>
      <c r="X87" s="130"/>
      <c r="Y87" s="130"/>
      <c r="Z87" s="130"/>
      <c r="AA87" s="130"/>
      <c r="AB87" s="130"/>
      <c r="AC87" s="130"/>
      <c r="AD87" s="130">
        <v>2</v>
      </c>
      <c r="AE87" s="130">
        <f t="shared" si="5"/>
        <v>4</v>
      </c>
      <c r="AF87" s="130" t="s">
        <v>201</v>
      </c>
    </row>
    <row r="88" spans="2:32" ht="20.100000000000001" customHeight="1" x14ac:dyDescent="0.25">
      <c r="B88" s="540">
        <v>19</v>
      </c>
      <c r="C88" s="566" t="s">
        <v>20</v>
      </c>
      <c r="D88" s="540">
        <v>1</v>
      </c>
      <c r="E88" s="540">
        <v>1</v>
      </c>
      <c r="F88" s="540">
        <v>1</v>
      </c>
      <c r="G88" s="540">
        <v>1</v>
      </c>
      <c r="H88" s="540">
        <v>1</v>
      </c>
      <c r="I88" s="540">
        <v>1</v>
      </c>
      <c r="J88" s="540">
        <v>1</v>
      </c>
      <c r="K88" s="540">
        <v>10</v>
      </c>
      <c r="L88" s="540">
        <v>6</v>
      </c>
      <c r="M88" s="540">
        <v>10</v>
      </c>
      <c r="N88" s="540">
        <v>4</v>
      </c>
      <c r="O88" s="540">
        <f>(D88*K88)+(E88*L88)+(G88*M88)+(I88*N88)</f>
        <v>30</v>
      </c>
      <c r="P88" s="37">
        <v>1</v>
      </c>
      <c r="Q88" s="111" t="s">
        <v>328</v>
      </c>
      <c r="R88" s="111" t="s">
        <v>330</v>
      </c>
      <c r="S88" s="112" t="s">
        <v>331</v>
      </c>
      <c r="T88" s="114" t="s">
        <v>157</v>
      </c>
      <c r="U88" s="113" t="s">
        <v>158</v>
      </c>
      <c r="V88" s="121" t="s">
        <v>161</v>
      </c>
      <c r="W88" s="130">
        <v>5</v>
      </c>
      <c r="X88" s="130">
        <v>3</v>
      </c>
      <c r="Y88" s="130">
        <v>4</v>
      </c>
      <c r="Z88" s="130">
        <v>2</v>
      </c>
      <c r="AA88" s="130">
        <v>3</v>
      </c>
      <c r="AB88" s="130">
        <v>3</v>
      </c>
      <c r="AC88" s="130">
        <v>2</v>
      </c>
      <c r="AD88" s="130">
        <v>2</v>
      </c>
      <c r="AE88" s="130">
        <f t="shared" ref="AE88:AE89" si="6">SUM(W88:AD88)</f>
        <v>24</v>
      </c>
      <c r="AF88" s="130" t="s">
        <v>201</v>
      </c>
    </row>
    <row r="89" spans="2:32" ht="20.100000000000001" customHeight="1" x14ac:dyDescent="0.25">
      <c r="B89" s="540"/>
      <c r="C89" s="566"/>
      <c r="D89" s="540"/>
      <c r="E89" s="540"/>
      <c r="F89" s="540"/>
      <c r="G89" s="540"/>
      <c r="H89" s="540"/>
      <c r="I89" s="540"/>
      <c r="J89" s="540"/>
      <c r="K89" s="540"/>
      <c r="L89" s="540"/>
      <c r="M89" s="540"/>
      <c r="N89" s="540"/>
      <c r="O89" s="540"/>
      <c r="P89" s="37">
        <v>2</v>
      </c>
      <c r="Q89" s="110" t="s">
        <v>329</v>
      </c>
      <c r="R89" s="110" t="s">
        <v>332</v>
      </c>
      <c r="S89" s="119" t="s">
        <v>333</v>
      </c>
      <c r="T89" s="113" t="s">
        <v>155</v>
      </c>
      <c r="U89" s="113" t="s">
        <v>158</v>
      </c>
      <c r="V89" s="134" t="s">
        <v>149</v>
      </c>
      <c r="W89" s="130">
        <v>5</v>
      </c>
      <c r="X89" s="130"/>
      <c r="Y89" s="130">
        <v>1</v>
      </c>
      <c r="Z89" s="130"/>
      <c r="AA89" s="130"/>
      <c r="AB89" s="130">
        <v>2</v>
      </c>
      <c r="AC89" s="130"/>
      <c r="AD89" s="130">
        <v>2</v>
      </c>
      <c r="AE89" s="130">
        <f t="shared" si="6"/>
        <v>10</v>
      </c>
      <c r="AF89" s="130" t="s">
        <v>201</v>
      </c>
    </row>
    <row r="90" spans="2:32" ht="20.100000000000001" customHeight="1" x14ac:dyDescent="0.25">
      <c r="B90" s="48" t="s">
        <v>21</v>
      </c>
      <c r="C90" s="29"/>
      <c r="D90" s="129" t="s">
        <v>61</v>
      </c>
      <c r="E90" s="569" t="s">
        <v>62</v>
      </c>
      <c r="F90" s="569"/>
      <c r="G90" s="569" t="s">
        <v>63</v>
      </c>
      <c r="H90" s="569"/>
      <c r="I90" s="569" t="s">
        <v>64</v>
      </c>
      <c r="J90" s="569"/>
      <c r="K90" s="567" t="s">
        <v>23</v>
      </c>
      <c r="L90" s="567"/>
      <c r="M90" s="567"/>
      <c r="N90" s="567"/>
      <c r="O90" s="570"/>
      <c r="P90" s="47"/>
      <c r="Q90" s="47"/>
      <c r="R90" s="47"/>
      <c r="S90" s="47"/>
      <c r="T90" s="47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</row>
    <row r="91" spans="2:32" ht="20.100000000000001" customHeight="1" x14ac:dyDescent="0.25">
      <c r="B91" s="566" t="s">
        <v>24</v>
      </c>
      <c r="C91" s="566"/>
      <c r="D91" s="129" t="s">
        <v>65</v>
      </c>
      <c r="E91" s="129" t="s">
        <v>66</v>
      </c>
      <c r="F91" s="129" t="s">
        <v>67</v>
      </c>
      <c r="G91" s="129" t="s">
        <v>66</v>
      </c>
      <c r="H91" s="129" t="s">
        <v>67</v>
      </c>
      <c r="I91" s="129" t="s">
        <v>66</v>
      </c>
      <c r="J91" s="129" t="s">
        <v>67</v>
      </c>
      <c r="K91" s="10" t="s">
        <v>65</v>
      </c>
      <c r="L91" s="10" t="s">
        <v>66</v>
      </c>
      <c r="M91" s="10" t="s">
        <v>67</v>
      </c>
      <c r="N91" s="10" t="s">
        <v>77</v>
      </c>
      <c r="O91" s="570"/>
      <c r="P91" s="47"/>
      <c r="Q91" s="47"/>
      <c r="R91" s="47"/>
      <c r="S91" s="47"/>
      <c r="T91" s="47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</row>
    <row r="92" spans="2:32" ht="20.100000000000001" customHeight="1" x14ac:dyDescent="0.25">
      <c r="B92" s="566"/>
      <c r="C92" s="566"/>
      <c r="D92" s="10">
        <v>2</v>
      </c>
      <c r="E92" s="10">
        <v>2</v>
      </c>
      <c r="F92" s="10">
        <v>2</v>
      </c>
      <c r="G92" s="10">
        <v>2</v>
      </c>
      <c r="H92" s="10">
        <v>2</v>
      </c>
      <c r="I92" s="10">
        <v>2</v>
      </c>
      <c r="J92" s="10">
        <v>2</v>
      </c>
      <c r="K92" s="2">
        <v>19</v>
      </c>
      <c r="L92" s="2">
        <v>19</v>
      </c>
      <c r="M92" s="2">
        <v>19</v>
      </c>
      <c r="N92" s="2">
        <f>M92*3</f>
        <v>57</v>
      </c>
      <c r="O92" s="570"/>
      <c r="P92" s="47"/>
      <c r="Q92" s="47"/>
      <c r="R92" s="47"/>
      <c r="S92" s="47"/>
      <c r="T92" s="47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</row>
    <row r="93" spans="2:32" ht="20.100000000000001" customHeight="1" x14ac:dyDescent="0.25">
      <c r="B93" s="10">
        <v>1</v>
      </c>
      <c r="C93" s="128" t="s">
        <v>383</v>
      </c>
      <c r="D93" s="10"/>
      <c r="E93" s="10"/>
      <c r="F93" s="10"/>
      <c r="G93" s="10"/>
      <c r="H93" s="10"/>
      <c r="I93" s="10"/>
      <c r="J93" s="10"/>
      <c r="K93" s="2"/>
      <c r="L93" s="2"/>
      <c r="M93" s="2"/>
      <c r="N93" s="2"/>
      <c r="O93" s="2"/>
      <c r="P93" s="37"/>
      <c r="Q93" s="38"/>
      <c r="R93" s="38"/>
      <c r="S93" s="38"/>
      <c r="T93" s="38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</row>
    <row r="94" spans="2:32" ht="20.100000000000001" customHeight="1" x14ac:dyDescent="0.25">
      <c r="B94" s="48" t="s">
        <v>25</v>
      </c>
      <c r="C94" s="29"/>
      <c r="D94" s="30" t="s">
        <v>65</v>
      </c>
      <c r="E94" s="567" t="s">
        <v>66</v>
      </c>
      <c r="F94" s="567"/>
      <c r="G94" s="567"/>
      <c r="H94" s="567" t="s">
        <v>67</v>
      </c>
      <c r="I94" s="567"/>
      <c r="J94" s="567"/>
      <c r="K94" s="567" t="s">
        <v>26</v>
      </c>
      <c r="L94" s="567"/>
      <c r="M94" s="567"/>
      <c r="N94" s="540" t="s">
        <v>78</v>
      </c>
      <c r="O94" s="540"/>
      <c r="P94" s="47"/>
      <c r="Q94" s="47"/>
      <c r="R94" s="47"/>
      <c r="S94" s="47"/>
      <c r="T94" s="47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</row>
    <row r="95" spans="2:32" ht="20.100000000000001" customHeight="1" x14ac:dyDescent="0.25">
      <c r="B95" s="566" t="s">
        <v>28</v>
      </c>
      <c r="C95" s="566"/>
      <c r="D95" s="10" t="s">
        <v>61</v>
      </c>
      <c r="E95" s="29" t="s">
        <v>62</v>
      </c>
      <c r="F95" s="29" t="s">
        <v>63</v>
      </c>
      <c r="G95" s="29" t="s">
        <v>64</v>
      </c>
      <c r="H95" s="29" t="s">
        <v>62</v>
      </c>
      <c r="I95" s="29" t="s">
        <v>63</v>
      </c>
      <c r="J95" s="29" t="s">
        <v>64</v>
      </c>
      <c r="K95" s="10" t="s">
        <v>65</v>
      </c>
      <c r="L95" s="10" t="s">
        <v>66</v>
      </c>
      <c r="M95" s="10" t="s">
        <v>67</v>
      </c>
      <c r="N95" s="540" t="s">
        <v>79</v>
      </c>
      <c r="O95" s="540"/>
      <c r="P95" s="37">
        <v>1</v>
      </c>
      <c r="Q95" s="110" t="s">
        <v>356</v>
      </c>
      <c r="R95" s="110" t="s">
        <v>362</v>
      </c>
      <c r="S95" s="112" t="s">
        <v>363</v>
      </c>
      <c r="T95" s="113" t="s">
        <v>154</v>
      </c>
      <c r="U95" s="113" t="s">
        <v>158</v>
      </c>
      <c r="V95" s="121" t="s">
        <v>161</v>
      </c>
      <c r="W95" s="568">
        <v>139</v>
      </c>
      <c r="X95" s="568"/>
      <c r="Y95" s="568"/>
      <c r="Z95" s="568"/>
      <c r="AA95" s="568"/>
      <c r="AB95" s="568"/>
      <c r="AC95" s="568"/>
      <c r="AD95" s="130">
        <v>2</v>
      </c>
      <c r="AE95" s="130">
        <v>24</v>
      </c>
      <c r="AF95" s="130" t="s">
        <v>201</v>
      </c>
    </row>
    <row r="96" spans="2:32" ht="20.100000000000001" customHeight="1" x14ac:dyDescent="0.25">
      <c r="B96" s="566"/>
      <c r="C96" s="566"/>
      <c r="D96" s="540">
        <v>1</v>
      </c>
      <c r="E96" s="540">
        <v>1</v>
      </c>
      <c r="F96" s="540">
        <v>1</v>
      </c>
      <c r="G96" s="540">
        <v>1</v>
      </c>
      <c r="H96" s="540">
        <v>1</v>
      </c>
      <c r="I96" s="540">
        <v>1</v>
      </c>
      <c r="J96" s="540">
        <v>1</v>
      </c>
      <c r="K96" s="540">
        <v>288</v>
      </c>
      <c r="L96" s="540">
        <v>264</v>
      </c>
      <c r="M96" s="540">
        <v>286</v>
      </c>
      <c r="N96" s="540">
        <f>SUM(K96:M100)</f>
        <v>838</v>
      </c>
      <c r="O96" s="540"/>
      <c r="P96" s="37">
        <v>2</v>
      </c>
      <c r="Q96" s="110" t="s">
        <v>357</v>
      </c>
      <c r="R96" s="110" t="s">
        <v>364</v>
      </c>
      <c r="S96" s="112" t="s">
        <v>365</v>
      </c>
      <c r="T96" s="113" t="s">
        <v>154</v>
      </c>
      <c r="U96" s="113" t="s">
        <v>158</v>
      </c>
      <c r="V96" s="121" t="s">
        <v>161</v>
      </c>
      <c r="W96" s="568">
        <v>150</v>
      </c>
      <c r="X96" s="568"/>
      <c r="Y96" s="568"/>
      <c r="Z96" s="568"/>
      <c r="AA96" s="568"/>
      <c r="AB96" s="568"/>
      <c r="AC96" s="568"/>
      <c r="AD96" s="130"/>
      <c r="AE96" s="130">
        <v>24</v>
      </c>
      <c r="AF96" s="130"/>
    </row>
    <row r="97" spans="2:32" ht="20.100000000000001" customHeight="1" x14ac:dyDescent="0.25">
      <c r="B97" s="566"/>
      <c r="C97" s="566"/>
      <c r="D97" s="540"/>
      <c r="E97" s="540"/>
      <c r="F97" s="540"/>
      <c r="G97" s="540"/>
      <c r="H97" s="540"/>
      <c r="I97" s="540"/>
      <c r="J97" s="540"/>
      <c r="K97" s="540"/>
      <c r="L97" s="540"/>
      <c r="M97" s="540"/>
      <c r="N97" s="540"/>
      <c r="O97" s="540"/>
      <c r="P97" s="37">
        <v>3</v>
      </c>
      <c r="Q97" s="110" t="s">
        <v>358</v>
      </c>
      <c r="R97" s="110" t="s">
        <v>366</v>
      </c>
      <c r="S97" s="112" t="s">
        <v>367</v>
      </c>
      <c r="T97" s="113" t="s">
        <v>154</v>
      </c>
      <c r="U97" s="113" t="s">
        <v>158</v>
      </c>
      <c r="V97" s="121" t="s">
        <v>161</v>
      </c>
      <c r="W97" s="568">
        <v>136</v>
      </c>
      <c r="X97" s="568"/>
      <c r="Y97" s="568"/>
      <c r="Z97" s="568"/>
      <c r="AA97" s="568"/>
      <c r="AB97" s="568"/>
      <c r="AC97" s="568"/>
      <c r="AD97" s="130">
        <v>2</v>
      </c>
      <c r="AE97" s="130">
        <v>24</v>
      </c>
      <c r="AF97" s="130" t="s">
        <v>201</v>
      </c>
    </row>
    <row r="98" spans="2:32" ht="20.100000000000001" customHeight="1" x14ac:dyDescent="0.25">
      <c r="B98" s="566"/>
      <c r="C98" s="566"/>
      <c r="D98" s="540"/>
      <c r="E98" s="540"/>
      <c r="F98" s="540"/>
      <c r="G98" s="540"/>
      <c r="H98" s="540"/>
      <c r="I98" s="540"/>
      <c r="J98" s="540"/>
      <c r="K98" s="540"/>
      <c r="L98" s="540"/>
      <c r="M98" s="540"/>
      <c r="N98" s="540"/>
      <c r="O98" s="540"/>
      <c r="P98" s="37">
        <v>4</v>
      </c>
      <c r="Q98" s="110" t="s">
        <v>359</v>
      </c>
      <c r="R98" s="110" t="s">
        <v>368</v>
      </c>
      <c r="S98" s="112" t="s">
        <v>369</v>
      </c>
      <c r="T98" s="113" t="s">
        <v>154</v>
      </c>
      <c r="U98" s="113" t="s">
        <v>158</v>
      </c>
      <c r="V98" s="121" t="s">
        <v>161</v>
      </c>
      <c r="W98" s="568">
        <v>139</v>
      </c>
      <c r="X98" s="568"/>
      <c r="Y98" s="568"/>
      <c r="Z98" s="568"/>
      <c r="AA98" s="568"/>
      <c r="AB98" s="568"/>
      <c r="AC98" s="568"/>
      <c r="AD98" s="130">
        <v>2</v>
      </c>
      <c r="AE98" s="130">
        <v>24</v>
      </c>
      <c r="AF98" s="130" t="s">
        <v>201</v>
      </c>
    </row>
    <row r="99" spans="2:32" ht="20.100000000000001" customHeight="1" x14ac:dyDescent="0.25">
      <c r="B99" s="566"/>
      <c r="C99" s="566"/>
      <c r="D99" s="540"/>
      <c r="E99" s="540"/>
      <c r="F99" s="540"/>
      <c r="G99" s="540"/>
      <c r="H99" s="540"/>
      <c r="I99" s="540"/>
      <c r="J99" s="540"/>
      <c r="K99" s="540"/>
      <c r="L99" s="540"/>
      <c r="M99" s="540"/>
      <c r="N99" s="540"/>
      <c r="O99" s="540"/>
      <c r="P99" s="37">
        <v>5</v>
      </c>
      <c r="Q99" s="110" t="s">
        <v>360</v>
      </c>
      <c r="R99" s="110" t="s">
        <v>370</v>
      </c>
      <c r="S99" s="112" t="s">
        <v>371</v>
      </c>
      <c r="T99" s="113" t="s">
        <v>154</v>
      </c>
      <c r="U99" s="113" t="s">
        <v>158</v>
      </c>
      <c r="V99" s="121" t="s">
        <v>161</v>
      </c>
      <c r="W99" s="568">
        <v>138</v>
      </c>
      <c r="X99" s="568"/>
      <c r="Y99" s="568"/>
      <c r="Z99" s="568"/>
      <c r="AA99" s="568"/>
      <c r="AB99" s="568"/>
      <c r="AC99" s="568"/>
      <c r="AD99" s="130">
        <v>2</v>
      </c>
      <c r="AE99" s="130">
        <v>24</v>
      </c>
      <c r="AF99" s="130" t="s">
        <v>201</v>
      </c>
    </row>
    <row r="100" spans="2:32" ht="20.100000000000001" customHeight="1" x14ac:dyDescent="0.25">
      <c r="B100" s="566"/>
      <c r="C100" s="566"/>
      <c r="D100" s="540"/>
      <c r="E100" s="540"/>
      <c r="F100" s="540"/>
      <c r="G100" s="540"/>
      <c r="H100" s="540"/>
      <c r="I100" s="540"/>
      <c r="J100" s="540"/>
      <c r="K100" s="540"/>
      <c r="L100" s="540"/>
      <c r="M100" s="540"/>
      <c r="N100" s="540"/>
      <c r="O100" s="540"/>
      <c r="P100" s="37">
        <v>6</v>
      </c>
      <c r="Q100" s="110" t="s">
        <v>361</v>
      </c>
      <c r="R100" s="110" t="s">
        <v>372</v>
      </c>
      <c r="S100" s="112" t="s">
        <v>373</v>
      </c>
      <c r="T100" s="113" t="s">
        <v>154</v>
      </c>
      <c r="U100" s="113" t="s">
        <v>158</v>
      </c>
      <c r="V100" s="121" t="s">
        <v>161</v>
      </c>
      <c r="W100" s="568">
        <v>136</v>
      </c>
      <c r="X100" s="568"/>
      <c r="Y100" s="568"/>
      <c r="Z100" s="568"/>
      <c r="AA100" s="568"/>
      <c r="AB100" s="568"/>
      <c r="AC100" s="568"/>
      <c r="AD100" s="130">
        <v>2</v>
      </c>
      <c r="AE100" s="130">
        <v>24</v>
      </c>
      <c r="AF100" s="130" t="s">
        <v>201</v>
      </c>
    </row>
    <row r="101" spans="2:32" ht="20.100000000000001" customHeight="1" x14ac:dyDescent="0.25">
      <c r="B101" s="563" t="s">
        <v>91</v>
      </c>
      <c r="C101" s="563"/>
      <c r="D101" s="10">
        <v>38</v>
      </c>
      <c r="E101" s="10">
        <v>39</v>
      </c>
      <c r="F101" s="10">
        <v>39</v>
      </c>
      <c r="G101" s="10">
        <v>39</v>
      </c>
      <c r="H101" s="10">
        <v>39</v>
      </c>
      <c r="I101" s="10">
        <v>39</v>
      </c>
      <c r="J101" s="10">
        <v>39</v>
      </c>
      <c r="K101" s="68"/>
      <c r="L101" s="68"/>
      <c r="M101" s="68"/>
      <c r="N101" s="68"/>
      <c r="O101" s="68"/>
      <c r="P101" s="47"/>
      <c r="Q101" s="47"/>
      <c r="R101" s="47"/>
      <c r="S101" s="47"/>
      <c r="T101" s="47"/>
      <c r="U101" s="125"/>
      <c r="V101" s="125"/>
      <c r="W101" s="125"/>
      <c r="X101" s="125"/>
      <c r="Y101" s="125"/>
      <c r="Z101" s="125">
        <f>SUM(W95:AC100)</f>
        <v>838</v>
      </c>
      <c r="AA101" s="125"/>
      <c r="AB101" s="125"/>
      <c r="AC101" s="125"/>
      <c r="AD101" s="125"/>
      <c r="AE101" s="125"/>
      <c r="AF101" s="125"/>
    </row>
    <row r="102" spans="2:32" ht="20.100000000000001" customHeight="1" x14ac:dyDescent="0.25">
      <c r="B102" s="563" t="s">
        <v>92</v>
      </c>
      <c r="C102" s="563"/>
      <c r="D102" s="10">
        <v>44</v>
      </c>
      <c r="E102" s="10">
        <v>45</v>
      </c>
      <c r="F102" s="10">
        <v>45</v>
      </c>
      <c r="G102" s="10">
        <v>45</v>
      </c>
      <c r="H102" s="10">
        <v>45</v>
      </c>
      <c r="I102" s="10">
        <v>45</v>
      </c>
      <c r="J102" s="10">
        <v>45</v>
      </c>
      <c r="K102" s="68"/>
      <c r="L102" s="68"/>
      <c r="M102" s="68"/>
      <c r="N102" s="68"/>
      <c r="O102" s="68"/>
      <c r="P102" s="47"/>
      <c r="Q102" s="47"/>
      <c r="R102" s="47"/>
      <c r="S102" s="47"/>
      <c r="T102" s="47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</row>
    <row r="103" spans="2:32" ht="15" customHeight="1" x14ac:dyDescent="0.25">
      <c r="B103" s="51"/>
      <c r="C103" s="52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</row>
    <row r="104" spans="2:32" ht="15" customHeight="1" x14ac:dyDescent="0.25">
      <c r="B104" s="53"/>
      <c r="C104" s="559" t="s">
        <v>393</v>
      </c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6"/>
      <c r="T104" s="56"/>
      <c r="U104" s="56"/>
      <c r="V104" s="56"/>
      <c r="W104" s="56"/>
      <c r="X104" s="56"/>
      <c r="Y104" s="56"/>
      <c r="Z104" s="56"/>
      <c r="AA104" s="564" t="s">
        <v>382</v>
      </c>
      <c r="AB104" s="564"/>
      <c r="AC104" s="564"/>
      <c r="AD104" s="564"/>
      <c r="AE104" s="564"/>
      <c r="AF104" s="564"/>
    </row>
    <row r="105" spans="2:32" ht="15" customHeight="1" x14ac:dyDescent="0.25">
      <c r="B105" s="53"/>
      <c r="C105" s="559" t="s">
        <v>394</v>
      </c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6"/>
      <c r="T105" s="56"/>
      <c r="U105" s="56"/>
      <c r="V105" s="56"/>
      <c r="W105" s="56"/>
      <c r="X105" s="56"/>
      <c r="Y105" s="56"/>
      <c r="Z105" s="56"/>
      <c r="AA105" s="564" t="s">
        <v>379</v>
      </c>
      <c r="AB105" s="564"/>
      <c r="AC105" s="564"/>
      <c r="AD105" s="564"/>
      <c r="AE105" s="564"/>
      <c r="AF105" s="564"/>
    </row>
    <row r="106" spans="2:32" ht="15" customHeight="1" x14ac:dyDescent="0.25">
      <c r="B106" s="53"/>
      <c r="C106" s="559" t="s">
        <v>395</v>
      </c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6"/>
      <c r="T106" s="56"/>
      <c r="U106" s="56"/>
      <c r="V106" s="56"/>
      <c r="W106" s="56"/>
      <c r="X106" s="56"/>
      <c r="Y106" s="56"/>
      <c r="Z106" s="56"/>
      <c r="AA106" s="137"/>
      <c r="AB106" s="137"/>
      <c r="AC106" s="137"/>
      <c r="AE106" s="137"/>
      <c r="AF106" s="137"/>
    </row>
    <row r="107" spans="2:32" ht="15" customHeight="1" x14ac:dyDescent="0.25">
      <c r="B107" s="53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6"/>
      <c r="T107" s="56"/>
      <c r="U107" s="56"/>
      <c r="V107" s="56"/>
      <c r="W107" s="56"/>
      <c r="X107" s="56"/>
      <c r="Y107" s="56"/>
      <c r="Z107" s="56"/>
      <c r="AA107" s="137"/>
      <c r="AB107" s="137"/>
      <c r="AC107" s="137"/>
      <c r="AE107" s="137"/>
      <c r="AF107" s="137"/>
    </row>
    <row r="108" spans="2:32" ht="15" customHeight="1" x14ac:dyDescent="0.25">
      <c r="B108" s="53"/>
      <c r="C108" s="559"/>
      <c r="D108" s="559"/>
      <c r="E108" s="559"/>
      <c r="F108" s="559"/>
      <c r="G108" s="559"/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6"/>
      <c r="T108" s="56"/>
      <c r="U108" s="56"/>
      <c r="V108" s="56"/>
      <c r="W108" s="56"/>
      <c r="X108" s="56"/>
      <c r="Y108" s="56"/>
      <c r="Z108" s="56"/>
      <c r="AA108" s="565" t="s">
        <v>380</v>
      </c>
      <c r="AB108" s="565"/>
      <c r="AC108" s="565"/>
      <c r="AD108" s="565"/>
      <c r="AE108" s="565"/>
      <c r="AF108" s="565"/>
    </row>
    <row r="109" spans="2:32" ht="15" customHeight="1" x14ac:dyDescent="0.25">
      <c r="B109" s="53"/>
      <c r="C109" s="559"/>
      <c r="D109" s="559"/>
      <c r="E109" s="559"/>
      <c r="F109" s="559"/>
      <c r="G109" s="559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6"/>
      <c r="T109" s="56"/>
      <c r="U109" s="56"/>
      <c r="V109" s="56"/>
      <c r="W109" s="56"/>
      <c r="X109" s="56"/>
      <c r="Y109" s="56"/>
      <c r="Z109" s="56"/>
      <c r="AA109" s="560" t="s">
        <v>381</v>
      </c>
      <c r="AB109" s="560"/>
      <c r="AC109" s="560"/>
      <c r="AD109" s="560"/>
      <c r="AE109" s="560"/>
      <c r="AF109" s="560"/>
    </row>
    <row r="110" spans="2:32" ht="15" customHeight="1" x14ac:dyDescent="0.25">
      <c r="B110" s="53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</row>
    <row r="111" spans="2:32" x14ac:dyDescent="0.25">
      <c r="Q111" t="s">
        <v>409</v>
      </c>
    </row>
    <row r="112" spans="2:32" ht="18.75" x14ac:dyDescent="0.3">
      <c r="B112" s="510" t="s">
        <v>0</v>
      </c>
      <c r="C112" s="510"/>
      <c r="D112" s="510"/>
      <c r="E112" s="510"/>
      <c r="F112" s="510"/>
      <c r="G112" s="510"/>
      <c r="H112" s="510"/>
      <c r="I112" s="510"/>
      <c r="J112" s="510"/>
      <c r="K112" s="510"/>
      <c r="L112" s="510"/>
      <c r="M112" s="510"/>
      <c r="N112" s="510"/>
      <c r="O112" s="510"/>
      <c r="P112" s="510"/>
      <c r="Q112" s="510"/>
      <c r="R112" s="510"/>
      <c r="S112" s="510"/>
      <c r="T112" s="510"/>
      <c r="U112" s="510"/>
      <c r="V112" s="510"/>
      <c r="W112" s="510"/>
      <c r="X112" s="510"/>
      <c r="Y112" s="510"/>
      <c r="Z112" s="510"/>
      <c r="AA112" s="510"/>
      <c r="AB112" s="510"/>
      <c r="AC112" s="510"/>
      <c r="AD112" s="510"/>
      <c r="AE112" s="510"/>
      <c r="AF112" s="510"/>
    </row>
    <row r="113" spans="2:32" ht="18.75" x14ac:dyDescent="0.3">
      <c r="B113" s="510" t="s">
        <v>1</v>
      </c>
      <c r="C113" s="510"/>
      <c r="D113" s="510"/>
      <c r="E113" s="510"/>
      <c r="F113" s="510"/>
      <c r="G113" s="510"/>
      <c r="H113" s="510"/>
      <c r="I113" s="510"/>
      <c r="J113" s="510"/>
      <c r="K113" s="510"/>
      <c r="L113" s="510"/>
      <c r="M113" s="510"/>
      <c r="N113" s="510"/>
      <c r="O113" s="510"/>
      <c r="P113" s="510"/>
      <c r="Q113" s="510"/>
      <c r="R113" s="510"/>
      <c r="S113" s="510"/>
      <c r="T113" s="510"/>
      <c r="U113" s="510"/>
      <c r="V113" s="510"/>
      <c r="W113" s="510"/>
      <c r="X113" s="510"/>
      <c r="Y113" s="510"/>
      <c r="Z113" s="510"/>
      <c r="AA113" s="510"/>
      <c r="AB113" s="510"/>
      <c r="AC113" s="510"/>
      <c r="AD113" s="510"/>
      <c r="AE113" s="510"/>
      <c r="AF113" s="510"/>
    </row>
    <row r="114" spans="2:32" ht="18.75" x14ac:dyDescent="0.3">
      <c r="B114" s="510" t="s">
        <v>132</v>
      </c>
      <c r="C114" s="510"/>
      <c r="D114" s="510"/>
      <c r="E114" s="510"/>
      <c r="F114" s="510"/>
      <c r="G114" s="510"/>
      <c r="H114" s="510"/>
      <c r="I114" s="510"/>
      <c r="J114" s="510"/>
      <c r="K114" s="510"/>
      <c r="L114" s="510"/>
      <c r="M114" s="510"/>
      <c r="N114" s="510"/>
      <c r="O114" s="510"/>
      <c r="P114" s="510"/>
      <c r="Q114" s="510"/>
      <c r="R114" s="510"/>
      <c r="S114" s="510"/>
      <c r="T114" s="510"/>
      <c r="U114" s="510"/>
      <c r="V114" s="510"/>
      <c r="W114" s="510"/>
      <c r="X114" s="510"/>
      <c r="Y114" s="510"/>
      <c r="Z114" s="510"/>
      <c r="AA114" s="510"/>
      <c r="AB114" s="510"/>
      <c r="AC114" s="510"/>
      <c r="AD114" s="510"/>
      <c r="AE114" s="510"/>
      <c r="AF114" s="510"/>
    </row>
    <row r="115" spans="2:32" x14ac:dyDescent="0.25">
      <c r="B115" s="511" t="s">
        <v>424</v>
      </c>
      <c r="C115" s="511"/>
      <c r="D115" s="511"/>
      <c r="E115" s="511"/>
      <c r="F115" s="511"/>
      <c r="G115" s="511"/>
      <c r="H115" s="511"/>
      <c r="I115" s="511"/>
      <c r="J115" s="511"/>
      <c r="K115" s="511"/>
      <c r="L115" s="511"/>
      <c r="M115" s="511"/>
      <c r="N115" s="511"/>
      <c r="O115" s="511"/>
      <c r="P115" s="511"/>
      <c r="Q115" s="511"/>
      <c r="R115" s="511"/>
      <c r="S115" s="511"/>
      <c r="T115" s="511"/>
      <c r="U115" s="511"/>
      <c r="V115" s="511"/>
      <c r="W115" s="511"/>
      <c r="X115" s="511"/>
      <c r="Y115" s="511"/>
      <c r="Z115" s="511"/>
      <c r="AA115" s="511"/>
      <c r="AB115" s="511"/>
      <c r="AC115" s="511"/>
      <c r="AD115" s="511"/>
      <c r="AE115" s="511"/>
      <c r="AF115" s="511"/>
    </row>
    <row r="116" spans="2:32" x14ac:dyDescent="0.25">
      <c r="B116" s="512" t="s">
        <v>95</v>
      </c>
      <c r="C116" s="512"/>
      <c r="D116" s="512"/>
      <c r="E116" s="512"/>
      <c r="F116" s="512"/>
      <c r="G116" s="512"/>
      <c r="H116" s="512"/>
      <c r="I116" s="512"/>
      <c r="J116" s="512"/>
      <c r="K116" s="512"/>
      <c r="L116" s="512"/>
      <c r="M116" s="512"/>
      <c r="N116" s="512"/>
      <c r="O116" s="512"/>
      <c r="P116" s="512"/>
      <c r="Q116" s="512"/>
      <c r="R116" s="512"/>
      <c r="S116" s="512"/>
      <c r="T116" s="512"/>
      <c r="U116" s="512"/>
      <c r="V116" s="512"/>
      <c r="W116" s="512"/>
      <c r="X116" s="512"/>
      <c r="Y116" s="512"/>
      <c r="Z116" s="512"/>
      <c r="AA116" s="512"/>
      <c r="AB116" s="512"/>
      <c r="AC116" s="512"/>
      <c r="AD116" s="512"/>
      <c r="AE116" s="512"/>
      <c r="AF116" s="512"/>
    </row>
    <row r="117" spans="2:32" ht="18.75" x14ac:dyDescent="0.3">
      <c r="B117" s="507" t="s">
        <v>130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/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  <c r="AA117" s="507"/>
      <c r="AB117" s="507"/>
      <c r="AC117" s="507"/>
      <c r="AD117" s="507"/>
      <c r="AE117" s="507"/>
      <c r="AF117" s="507"/>
    </row>
    <row r="118" spans="2:32" ht="18.75" x14ac:dyDescent="0.3">
      <c r="B118" s="507" t="s">
        <v>131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  <c r="P118" s="507"/>
      <c r="Q118" s="507"/>
      <c r="R118" s="507"/>
      <c r="S118" s="507"/>
      <c r="T118" s="507"/>
      <c r="U118" s="507"/>
      <c r="V118" s="507"/>
      <c r="W118" s="507"/>
      <c r="X118" s="507"/>
      <c r="Y118" s="507"/>
      <c r="Z118" s="507"/>
      <c r="AA118" s="507"/>
      <c r="AB118" s="507"/>
      <c r="AC118" s="507"/>
      <c r="AD118" s="507"/>
      <c r="AE118" s="507"/>
      <c r="AF118" s="507"/>
    </row>
    <row r="119" spans="2:32" ht="18.75" x14ac:dyDescent="0.3">
      <c r="B119" s="607" t="s">
        <v>40</v>
      </c>
      <c r="C119" s="607"/>
      <c r="D119" s="607"/>
      <c r="E119" s="607"/>
      <c r="F119" s="607"/>
      <c r="G119" s="607"/>
      <c r="H119" s="607"/>
      <c r="I119" s="607"/>
      <c r="J119" s="607"/>
      <c r="K119" s="607"/>
      <c r="L119" s="607"/>
      <c r="M119" s="607"/>
      <c r="N119" s="607"/>
      <c r="O119" s="607"/>
      <c r="P119" s="607"/>
      <c r="Q119" s="607"/>
      <c r="R119" s="607"/>
      <c r="S119" s="607"/>
      <c r="T119" s="607"/>
      <c r="U119" s="607"/>
      <c r="V119" s="607"/>
      <c r="W119" s="607"/>
      <c r="X119" s="607"/>
      <c r="Y119" s="607"/>
      <c r="Z119" s="607"/>
      <c r="AA119" s="607"/>
      <c r="AB119" s="607"/>
      <c r="AC119" s="607"/>
      <c r="AD119" s="607"/>
      <c r="AE119" s="607"/>
      <c r="AF119" s="607"/>
    </row>
    <row r="120" spans="2:32" x14ac:dyDescent="0.25">
      <c r="B120" s="569" t="s">
        <v>50</v>
      </c>
      <c r="C120" s="569" t="s">
        <v>83</v>
      </c>
      <c r="D120" s="569" t="s">
        <v>81</v>
      </c>
      <c r="E120" s="569"/>
      <c r="F120" s="569"/>
      <c r="G120" s="569"/>
      <c r="H120" s="569"/>
      <c r="I120" s="569"/>
      <c r="J120" s="569"/>
      <c r="K120" s="569" t="s">
        <v>82</v>
      </c>
      <c r="L120" s="569"/>
      <c r="M120" s="569"/>
      <c r="N120" s="569"/>
      <c r="O120" s="608" t="s">
        <v>41</v>
      </c>
      <c r="P120" s="609" t="s">
        <v>54</v>
      </c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609"/>
      <c r="AB120" s="609"/>
      <c r="AC120" s="609"/>
      <c r="AD120" s="609"/>
      <c r="AE120" s="609"/>
      <c r="AF120" s="609"/>
    </row>
    <row r="121" spans="2:32" x14ac:dyDescent="0.25">
      <c r="B121" s="569"/>
      <c r="C121" s="569"/>
      <c r="D121" s="127" t="s">
        <v>61</v>
      </c>
      <c r="E121" s="610" t="s">
        <v>62</v>
      </c>
      <c r="F121" s="610"/>
      <c r="G121" s="610" t="s">
        <v>63</v>
      </c>
      <c r="H121" s="610"/>
      <c r="I121" s="610" t="s">
        <v>64</v>
      </c>
      <c r="J121" s="610"/>
      <c r="K121" s="604" t="s">
        <v>94</v>
      </c>
      <c r="L121" s="604" t="s">
        <v>62</v>
      </c>
      <c r="M121" s="604" t="s">
        <v>63</v>
      </c>
      <c r="N121" s="604" t="s">
        <v>64</v>
      </c>
      <c r="O121" s="608"/>
      <c r="P121" s="604" t="s">
        <v>29</v>
      </c>
      <c r="Q121" s="604" t="s">
        <v>30</v>
      </c>
      <c r="R121" s="604" t="s">
        <v>31</v>
      </c>
      <c r="S121" s="604" t="s">
        <v>36</v>
      </c>
      <c r="T121" s="604" t="s">
        <v>374</v>
      </c>
      <c r="U121" s="604" t="s">
        <v>38</v>
      </c>
      <c r="V121" s="604" t="s">
        <v>375</v>
      </c>
      <c r="W121" s="604" t="s">
        <v>33</v>
      </c>
      <c r="X121" s="604"/>
      <c r="Y121" s="604"/>
      <c r="Z121" s="604"/>
      <c r="AA121" s="604"/>
      <c r="AB121" s="604"/>
      <c r="AC121" s="604"/>
      <c r="AD121" s="604" t="s">
        <v>384</v>
      </c>
      <c r="AE121" s="604" t="s">
        <v>376</v>
      </c>
      <c r="AF121" s="604" t="s">
        <v>377</v>
      </c>
    </row>
    <row r="122" spans="2:32" ht="22.5" x14ac:dyDescent="0.25">
      <c r="B122" s="569"/>
      <c r="C122" s="569"/>
      <c r="D122" s="127" t="s">
        <v>65</v>
      </c>
      <c r="E122" s="127" t="s">
        <v>66</v>
      </c>
      <c r="F122" s="127" t="s">
        <v>67</v>
      </c>
      <c r="G122" s="127" t="s">
        <v>66</v>
      </c>
      <c r="H122" s="127" t="s">
        <v>67</v>
      </c>
      <c r="I122" s="127" t="s">
        <v>66</v>
      </c>
      <c r="J122" s="127" t="s">
        <v>67</v>
      </c>
      <c r="K122" s="604"/>
      <c r="L122" s="604"/>
      <c r="M122" s="604"/>
      <c r="N122" s="604"/>
      <c r="O122" s="608"/>
      <c r="P122" s="604"/>
      <c r="Q122" s="604"/>
      <c r="R122" s="604"/>
      <c r="S122" s="604"/>
      <c r="T122" s="604"/>
      <c r="U122" s="604"/>
      <c r="V122" s="604"/>
      <c r="W122" s="12" t="s">
        <v>65</v>
      </c>
      <c r="X122" s="12" t="s">
        <v>139</v>
      </c>
      <c r="Y122" s="12" t="s">
        <v>144</v>
      </c>
      <c r="Z122" s="12" t="s">
        <v>140</v>
      </c>
      <c r="AA122" s="12" t="s">
        <v>141</v>
      </c>
      <c r="AB122" s="12" t="s">
        <v>142</v>
      </c>
      <c r="AC122" s="12" t="s">
        <v>143</v>
      </c>
      <c r="AD122" s="604"/>
      <c r="AE122" s="604"/>
      <c r="AF122" s="604"/>
    </row>
    <row r="123" spans="2:32" x14ac:dyDescent="0.25">
      <c r="B123" s="126">
        <v>1</v>
      </c>
      <c r="C123" s="126">
        <v>2</v>
      </c>
      <c r="D123" s="126">
        <v>3</v>
      </c>
      <c r="E123" s="606">
        <v>4</v>
      </c>
      <c r="F123" s="606"/>
      <c r="G123" s="606">
        <v>5</v>
      </c>
      <c r="H123" s="606"/>
      <c r="I123" s="606">
        <v>6</v>
      </c>
      <c r="J123" s="606"/>
      <c r="K123" s="126">
        <v>7</v>
      </c>
      <c r="L123" s="126">
        <v>8</v>
      </c>
      <c r="M123" s="126">
        <v>9</v>
      </c>
      <c r="N123" s="126">
        <v>10</v>
      </c>
      <c r="O123" s="126">
        <v>11</v>
      </c>
      <c r="P123" s="126">
        <v>12</v>
      </c>
      <c r="Q123" s="126">
        <v>13</v>
      </c>
      <c r="R123" s="126">
        <v>14</v>
      </c>
      <c r="S123" s="126">
        <v>15</v>
      </c>
      <c r="T123" s="126">
        <v>16</v>
      </c>
      <c r="U123" s="126">
        <v>17</v>
      </c>
      <c r="V123" s="126">
        <v>18</v>
      </c>
      <c r="W123" s="126">
        <v>19</v>
      </c>
      <c r="X123" s="126">
        <v>20</v>
      </c>
      <c r="Y123" s="126">
        <v>21</v>
      </c>
      <c r="Z123" s="126">
        <v>22</v>
      </c>
      <c r="AA123" s="126">
        <v>23</v>
      </c>
      <c r="AB123" s="126">
        <v>24</v>
      </c>
      <c r="AC123" s="126">
        <v>25</v>
      </c>
      <c r="AD123" s="126">
        <v>26</v>
      </c>
      <c r="AE123" s="126">
        <v>27</v>
      </c>
      <c r="AF123" s="126">
        <v>28</v>
      </c>
    </row>
    <row r="124" spans="2:32" x14ac:dyDescent="0.25">
      <c r="B124" s="562" t="s">
        <v>7</v>
      </c>
      <c r="C124" s="562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7"/>
      <c r="Q124" s="47"/>
      <c r="R124" s="47"/>
      <c r="S124" s="47"/>
      <c r="T124" s="47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</row>
    <row r="125" spans="2:32" x14ac:dyDescent="0.25">
      <c r="B125" s="540">
        <v>1</v>
      </c>
      <c r="C125" s="574" t="s">
        <v>86</v>
      </c>
      <c r="D125" s="540">
        <v>2</v>
      </c>
      <c r="E125" s="540">
        <v>2</v>
      </c>
      <c r="F125" s="540">
        <v>2</v>
      </c>
      <c r="G125" s="540">
        <v>2</v>
      </c>
      <c r="H125" s="540">
        <v>2</v>
      </c>
      <c r="I125" s="540">
        <v>2</v>
      </c>
      <c r="J125" s="540">
        <v>2</v>
      </c>
      <c r="K125" s="540">
        <v>10</v>
      </c>
      <c r="L125" s="540">
        <v>6</v>
      </c>
      <c r="M125" s="540">
        <v>10</v>
      </c>
      <c r="N125" s="540">
        <v>4</v>
      </c>
      <c r="O125" s="540">
        <f>(D125*K125)+(E125*L125)+(G125*M125)+(I125*N125)</f>
        <v>60</v>
      </c>
      <c r="P125" s="37">
        <v>1</v>
      </c>
      <c r="Q125" s="110" t="s">
        <v>134</v>
      </c>
      <c r="R125" s="110" t="s">
        <v>145</v>
      </c>
      <c r="S125" s="132" t="s">
        <v>146</v>
      </c>
      <c r="T125" s="113" t="s">
        <v>154</v>
      </c>
      <c r="U125" s="113" t="s">
        <v>158</v>
      </c>
      <c r="V125" s="115" t="s">
        <v>149</v>
      </c>
      <c r="W125" s="130">
        <v>4</v>
      </c>
      <c r="X125" s="130"/>
      <c r="Y125" s="130"/>
      <c r="Z125" s="130"/>
      <c r="AA125" s="130">
        <v>6</v>
      </c>
      <c r="AB125" s="130">
        <v>10</v>
      </c>
      <c r="AC125" s="130">
        <v>4</v>
      </c>
      <c r="AD125" s="130"/>
      <c r="AE125" s="130">
        <f>SUM(W125:AD125)</f>
        <v>24</v>
      </c>
      <c r="AF125" s="130"/>
    </row>
    <row r="126" spans="2:32" x14ac:dyDescent="0.25">
      <c r="B126" s="540"/>
      <c r="C126" s="574"/>
      <c r="D126" s="540"/>
      <c r="E126" s="540"/>
      <c r="F126" s="540"/>
      <c r="G126" s="540"/>
      <c r="H126" s="540"/>
      <c r="I126" s="540"/>
      <c r="J126" s="540"/>
      <c r="K126" s="540"/>
      <c r="L126" s="540"/>
      <c r="M126" s="540"/>
      <c r="N126" s="540"/>
      <c r="O126" s="540"/>
      <c r="P126" s="37">
        <v>2</v>
      </c>
      <c r="Q126" s="110" t="s">
        <v>135</v>
      </c>
      <c r="R126" s="110" t="s">
        <v>147</v>
      </c>
      <c r="S126" s="119" t="s">
        <v>148</v>
      </c>
      <c r="T126" s="113" t="s">
        <v>155</v>
      </c>
      <c r="U126" s="113" t="s">
        <v>158</v>
      </c>
      <c r="V126" s="115" t="s">
        <v>149</v>
      </c>
      <c r="W126" s="130">
        <v>4</v>
      </c>
      <c r="X126" s="130">
        <v>6</v>
      </c>
      <c r="Y126" s="130">
        <v>10</v>
      </c>
      <c r="Z126" s="130">
        <v>4</v>
      </c>
      <c r="AA126" s="130"/>
      <c r="AB126" s="130"/>
      <c r="AC126" s="130"/>
      <c r="AD126" s="130"/>
      <c r="AE126" s="130">
        <f t="shared" ref="AE126:AE128" si="7">SUM(W126:AD126)</f>
        <v>24</v>
      </c>
      <c r="AF126" s="130"/>
    </row>
    <row r="127" spans="2:32" x14ac:dyDescent="0.25">
      <c r="B127" s="540"/>
      <c r="C127" s="574"/>
      <c r="D127" s="540"/>
      <c r="E127" s="540"/>
      <c r="F127" s="540"/>
      <c r="G127" s="540"/>
      <c r="H127" s="540"/>
      <c r="I127" s="540"/>
      <c r="J127" s="540"/>
      <c r="K127" s="540"/>
      <c r="L127" s="540"/>
      <c r="M127" s="540"/>
      <c r="N127" s="540"/>
      <c r="O127" s="540"/>
      <c r="P127" s="37">
        <v>3</v>
      </c>
      <c r="Q127" s="118" t="s">
        <v>136</v>
      </c>
      <c r="R127" s="119" t="s">
        <v>149</v>
      </c>
      <c r="S127" s="119" t="s">
        <v>149</v>
      </c>
      <c r="T127" s="115" t="s">
        <v>149</v>
      </c>
      <c r="U127" s="121" t="s">
        <v>159</v>
      </c>
      <c r="V127" s="115" t="s">
        <v>149</v>
      </c>
      <c r="W127" s="130">
        <v>12</v>
      </c>
      <c r="X127" s="130"/>
      <c r="Y127" s="130"/>
      <c r="Z127" s="130"/>
      <c r="AA127" s="130"/>
      <c r="AB127" s="130"/>
      <c r="AC127" s="130"/>
      <c r="AD127" s="130">
        <v>2</v>
      </c>
      <c r="AE127" s="130">
        <f t="shared" si="7"/>
        <v>14</v>
      </c>
      <c r="AF127" s="130" t="s">
        <v>201</v>
      </c>
    </row>
    <row r="128" spans="2:32" ht="24" x14ac:dyDescent="0.25">
      <c r="B128" s="540"/>
      <c r="C128" s="133" t="s">
        <v>87</v>
      </c>
      <c r="D128" s="10">
        <v>2</v>
      </c>
      <c r="E128" s="10">
        <v>2</v>
      </c>
      <c r="F128" s="10">
        <v>2</v>
      </c>
      <c r="G128" s="10">
        <v>2</v>
      </c>
      <c r="H128" s="10">
        <v>2</v>
      </c>
      <c r="I128" s="10">
        <v>2</v>
      </c>
      <c r="J128" s="10">
        <v>2</v>
      </c>
      <c r="K128" s="2"/>
      <c r="L128" s="2"/>
      <c r="M128" s="2"/>
      <c r="N128" s="2"/>
      <c r="O128" s="29"/>
      <c r="P128" s="37">
        <v>1</v>
      </c>
      <c r="Q128" s="111" t="s">
        <v>138</v>
      </c>
      <c r="R128" s="111" t="s">
        <v>152</v>
      </c>
      <c r="S128" s="112" t="s">
        <v>153</v>
      </c>
      <c r="T128" s="114" t="s">
        <v>157</v>
      </c>
      <c r="U128" s="114" t="s">
        <v>158</v>
      </c>
      <c r="V128" s="116" t="s">
        <v>161</v>
      </c>
      <c r="W128" s="99">
        <v>6</v>
      </c>
      <c r="X128" s="99">
        <v>2</v>
      </c>
      <c r="Y128" s="99">
        <v>4</v>
      </c>
      <c r="Z128" s="99">
        <v>2</v>
      </c>
      <c r="AA128" s="99">
        <v>2</v>
      </c>
      <c r="AB128" s="99">
        <v>4</v>
      </c>
      <c r="AC128" s="99">
        <v>2</v>
      </c>
      <c r="AD128" s="99">
        <v>2</v>
      </c>
      <c r="AE128" s="99">
        <f t="shared" si="7"/>
        <v>24</v>
      </c>
      <c r="AF128" s="99" t="s">
        <v>201</v>
      </c>
    </row>
    <row r="129" spans="2:32" ht="24" x14ac:dyDescent="0.25">
      <c r="B129" s="540"/>
      <c r="C129" s="133" t="s">
        <v>93</v>
      </c>
      <c r="D129" s="10">
        <v>2</v>
      </c>
      <c r="E129" s="10">
        <v>2</v>
      </c>
      <c r="F129" s="10">
        <v>2</v>
      </c>
      <c r="G129" s="10">
        <v>2</v>
      </c>
      <c r="H129" s="10">
        <v>2</v>
      </c>
      <c r="I129" s="10">
        <v>2</v>
      </c>
      <c r="J129" s="10">
        <v>2</v>
      </c>
      <c r="K129" s="2"/>
      <c r="L129" s="2"/>
      <c r="M129" s="2"/>
      <c r="N129" s="2"/>
      <c r="O129" s="2"/>
      <c r="P129" s="37">
        <v>1</v>
      </c>
      <c r="Q129" s="110" t="s">
        <v>137</v>
      </c>
      <c r="R129" s="110" t="s">
        <v>150</v>
      </c>
      <c r="S129" s="112" t="s">
        <v>151</v>
      </c>
      <c r="T129" s="113" t="s">
        <v>156</v>
      </c>
      <c r="U129" s="113" t="s">
        <v>160</v>
      </c>
      <c r="V129" s="115" t="s">
        <v>149</v>
      </c>
      <c r="W129" s="99">
        <v>4</v>
      </c>
      <c r="X129" s="99">
        <v>2</v>
      </c>
      <c r="Y129" s="99">
        <v>2</v>
      </c>
      <c r="Z129" s="99">
        <v>2</v>
      </c>
      <c r="AA129" s="99">
        <v>2</v>
      </c>
      <c r="AB129" s="99">
        <v>2</v>
      </c>
      <c r="AC129" s="99">
        <v>2</v>
      </c>
      <c r="AD129" s="99">
        <v>2</v>
      </c>
      <c r="AE129" s="99">
        <f>SUM(W129:AD129)</f>
        <v>18</v>
      </c>
      <c r="AF129" s="99" t="s">
        <v>201</v>
      </c>
    </row>
    <row r="130" spans="2:32" x14ac:dyDescent="0.25">
      <c r="B130" s="627">
        <v>2</v>
      </c>
      <c r="C130" s="628" t="s">
        <v>68</v>
      </c>
      <c r="D130" s="627">
        <v>2</v>
      </c>
      <c r="E130" s="627">
        <v>2</v>
      </c>
      <c r="F130" s="627">
        <v>2</v>
      </c>
      <c r="G130" s="627">
        <v>2</v>
      </c>
      <c r="H130" s="627">
        <v>2</v>
      </c>
      <c r="I130" s="627">
        <v>2</v>
      </c>
      <c r="J130" s="627">
        <v>2</v>
      </c>
      <c r="K130" s="627">
        <v>10</v>
      </c>
      <c r="L130" s="627">
        <v>6</v>
      </c>
      <c r="M130" s="627">
        <v>10</v>
      </c>
      <c r="N130" s="627">
        <v>4</v>
      </c>
      <c r="O130" s="627">
        <f>(D130*K130)+(E130*L130)+(G130*M130)+(I130*N130)</f>
        <v>60</v>
      </c>
      <c r="P130" s="170">
        <v>1</v>
      </c>
      <c r="Q130" s="122" t="s">
        <v>162</v>
      </c>
      <c r="R130" s="122" t="s">
        <v>166</v>
      </c>
      <c r="S130" s="112" t="s">
        <v>167</v>
      </c>
      <c r="T130" s="113" t="s">
        <v>154</v>
      </c>
      <c r="U130" s="113" t="s">
        <v>158</v>
      </c>
      <c r="V130" s="113" t="s">
        <v>161</v>
      </c>
      <c r="W130" s="130">
        <v>16</v>
      </c>
      <c r="X130" s="130"/>
      <c r="Y130" s="130"/>
      <c r="Z130" s="130"/>
      <c r="AA130" s="130">
        <v>6</v>
      </c>
      <c r="AB130" s="130"/>
      <c r="AC130" s="130"/>
      <c r="AD130" s="130">
        <v>2</v>
      </c>
      <c r="AE130" s="130">
        <f t="shared" ref="AE130:AE131" si="8">SUM(W130:AD130)</f>
        <v>24</v>
      </c>
      <c r="AF130" s="130" t="s">
        <v>201</v>
      </c>
    </row>
    <row r="131" spans="2:32" x14ac:dyDescent="0.25">
      <c r="B131" s="627"/>
      <c r="C131" s="628"/>
      <c r="D131" s="627"/>
      <c r="E131" s="627"/>
      <c r="F131" s="627"/>
      <c r="G131" s="627"/>
      <c r="H131" s="627"/>
      <c r="I131" s="627"/>
      <c r="J131" s="627"/>
      <c r="K131" s="627"/>
      <c r="L131" s="627"/>
      <c r="M131" s="627"/>
      <c r="N131" s="627"/>
      <c r="O131" s="627"/>
      <c r="P131" s="170">
        <v>2</v>
      </c>
      <c r="Q131" s="122" t="s">
        <v>163</v>
      </c>
      <c r="R131" s="122" t="s">
        <v>168</v>
      </c>
      <c r="S131" s="112" t="s">
        <v>169</v>
      </c>
      <c r="T131" s="113" t="s">
        <v>157</v>
      </c>
      <c r="U131" s="113" t="s">
        <v>158</v>
      </c>
      <c r="V131" s="113" t="s">
        <v>161</v>
      </c>
      <c r="W131" s="130"/>
      <c r="X131" s="130">
        <v>6</v>
      </c>
      <c r="Y131" s="130">
        <v>10</v>
      </c>
      <c r="Z131" s="130"/>
      <c r="AA131" s="130"/>
      <c r="AB131" s="130">
        <v>2</v>
      </c>
      <c r="AC131" s="130">
        <v>4</v>
      </c>
      <c r="AD131" s="130">
        <v>2</v>
      </c>
      <c r="AE131" s="130">
        <f t="shared" si="8"/>
        <v>24</v>
      </c>
      <c r="AF131" s="130" t="s">
        <v>201</v>
      </c>
    </row>
    <row r="132" spans="2:32" x14ac:dyDescent="0.25">
      <c r="B132" s="627"/>
      <c r="C132" s="628"/>
      <c r="D132" s="627"/>
      <c r="E132" s="627"/>
      <c r="F132" s="627"/>
      <c r="G132" s="627"/>
      <c r="H132" s="627"/>
      <c r="I132" s="627"/>
      <c r="J132" s="627"/>
      <c r="K132" s="627"/>
      <c r="L132" s="627"/>
      <c r="M132" s="627"/>
      <c r="N132" s="627"/>
      <c r="O132" s="627"/>
      <c r="P132" s="170">
        <v>3</v>
      </c>
      <c r="Q132" s="122" t="s">
        <v>165</v>
      </c>
      <c r="R132" s="122" t="s">
        <v>172</v>
      </c>
      <c r="S132" s="112" t="s">
        <v>173</v>
      </c>
      <c r="T132" s="113" t="s">
        <v>174</v>
      </c>
      <c r="U132" s="113" t="s">
        <v>158</v>
      </c>
      <c r="V132" s="113" t="s">
        <v>161</v>
      </c>
      <c r="W132" s="130">
        <v>4</v>
      </c>
      <c r="X132" s="130"/>
      <c r="Y132" s="130"/>
      <c r="Z132" s="130">
        <v>4</v>
      </c>
      <c r="AA132" s="130"/>
      <c r="AB132" s="130">
        <v>8</v>
      </c>
      <c r="AC132" s="130"/>
      <c r="AD132" s="130">
        <v>2</v>
      </c>
      <c r="AE132" s="148">
        <f>SUM(W132:AD132)</f>
        <v>18</v>
      </c>
      <c r="AF132" s="130" t="s">
        <v>201</v>
      </c>
    </row>
    <row r="133" spans="2:32" x14ac:dyDescent="0.25">
      <c r="B133" s="627"/>
      <c r="C133" s="628"/>
      <c r="D133" s="627"/>
      <c r="E133" s="627"/>
      <c r="F133" s="627"/>
      <c r="G133" s="627"/>
      <c r="H133" s="627"/>
      <c r="I133" s="627"/>
      <c r="J133" s="627"/>
      <c r="K133" s="627"/>
      <c r="L133" s="627"/>
      <c r="M133" s="627"/>
      <c r="N133" s="627"/>
      <c r="O133" s="627"/>
      <c r="P133" s="170">
        <v>4</v>
      </c>
      <c r="Q133" s="635" t="s">
        <v>164</v>
      </c>
      <c r="R133" s="635" t="s">
        <v>170</v>
      </c>
      <c r="S133" s="603" t="s">
        <v>171</v>
      </c>
      <c r="T133" s="605" t="s">
        <v>174</v>
      </c>
      <c r="U133" s="605" t="s">
        <v>158</v>
      </c>
      <c r="V133" s="117" t="s">
        <v>149</v>
      </c>
      <c r="W133" s="130"/>
      <c r="X133" s="130"/>
      <c r="Y133" s="130"/>
      <c r="Z133" s="130"/>
      <c r="AA133" s="130"/>
      <c r="AB133" s="130"/>
      <c r="AC133" s="130"/>
      <c r="AD133" s="130">
        <v>2</v>
      </c>
      <c r="AE133" s="576">
        <f>W133+W134+Z133+AD133</f>
        <v>14</v>
      </c>
      <c r="AF133" s="130" t="s">
        <v>387</v>
      </c>
    </row>
    <row r="134" spans="2:32" x14ac:dyDescent="0.25">
      <c r="B134" s="629">
        <v>3</v>
      </c>
      <c r="C134" s="632" t="s">
        <v>76</v>
      </c>
      <c r="D134" s="627">
        <v>2</v>
      </c>
      <c r="E134" s="634"/>
      <c r="F134" s="634"/>
      <c r="G134" s="627">
        <v>4</v>
      </c>
      <c r="H134" s="627">
        <v>4</v>
      </c>
      <c r="I134" s="634"/>
      <c r="J134" s="634"/>
      <c r="K134" s="627">
        <v>10</v>
      </c>
      <c r="L134" s="634"/>
      <c r="M134" s="627">
        <v>10</v>
      </c>
      <c r="N134" s="634"/>
      <c r="O134" s="629">
        <f>(D134*K134)+(E134*L134)+(G134*M134)+(I134*N134)</f>
        <v>60</v>
      </c>
      <c r="P134" s="171">
        <v>1</v>
      </c>
      <c r="Q134" s="635"/>
      <c r="R134" s="635"/>
      <c r="S134" s="603"/>
      <c r="T134" s="605"/>
      <c r="U134" s="605"/>
      <c r="V134" s="117" t="s">
        <v>149</v>
      </c>
      <c r="W134" s="130">
        <v>12</v>
      </c>
      <c r="X134" s="130"/>
      <c r="Y134" s="130"/>
      <c r="Z134" s="130"/>
      <c r="AA134" s="130"/>
      <c r="AB134" s="130"/>
      <c r="AC134" s="130"/>
      <c r="AD134" s="130"/>
      <c r="AE134" s="577"/>
      <c r="AF134" s="130"/>
    </row>
    <row r="135" spans="2:32" x14ac:dyDescent="0.25">
      <c r="B135" s="630"/>
      <c r="C135" s="633"/>
      <c r="D135" s="627"/>
      <c r="E135" s="634"/>
      <c r="F135" s="634"/>
      <c r="G135" s="627"/>
      <c r="H135" s="627"/>
      <c r="I135" s="634"/>
      <c r="J135" s="634"/>
      <c r="K135" s="627"/>
      <c r="L135" s="634"/>
      <c r="M135" s="627"/>
      <c r="N135" s="634"/>
      <c r="O135" s="630"/>
      <c r="P135" s="170">
        <v>2</v>
      </c>
      <c r="Q135" s="122" t="s">
        <v>334</v>
      </c>
      <c r="R135" s="122" t="s">
        <v>336</v>
      </c>
      <c r="S135" s="112" t="s">
        <v>337</v>
      </c>
      <c r="T135" s="113" t="s">
        <v>154</v>
      </c>
      <c r="U135" s="113" t="s">
        <v>220</v>
      </c>
      <c r="V135" s="121" t="s">
        <v>161</v>
      </c>
      <c r="W135" s="130"/>
      <c r="X135" s="130"/>
      <c r="Y135" s="130">
        <v>4</v>
      </c>
      <c r="Z135" s="130"/>
      <c r="AA135" s="130"/>
      <c r="AB135" s="130">
        <v>20</v>
      </c>
      <c r="AC135" s="130"/>
      <c r="AD135" s="130"/>
      <c r="AE135" s="99">
        <f>SUM(W135:AD135)</f>
        <v>24</v>
      </c>
      <c r="AF135" s="130"/>
    </row>
    <row r="136" spans="2:32" x14ac:dyDescent="0.25">
      <c r="B136" s="631"/>
      <c r="C136" s="633"/>
      <c r="D136" s="627"/>
      <c r="E136" s="634"/>
      <c r="F136" s="634"/>
      <c r="G136" s="627"/>
      <c r="H136" s="627"/>
      <c r="I136" s="634"/>
      <c r="J136" s="634"/>
      <c r="K136" s="627"/>
      <c r="L136" s="634"/>
      <c r="M136" s="627"/>
      <c r="N136" s="634"/>
      <c r="O136" s="630"/>
      <c r="P136" s="170">
        <v>3</v>
      </c>
      <c r="Q136" s="122" t="s">
        <v>335</v>
      </c>
      <c r="R136" s="122" t="s">
        <v>338</v>
      </c>
      <c r="S136" s="112" t="s">
        <v>339</v>
      </c>
      <c r="T136" s="113" t="s">
        <v>174</v>
      </c>
      <c r="U136" s="113" t="s">
        <v>158</v>
      </c>
      <c r="V136" s="134" t="s">
        <v>149</v>
      </c>
      <c r="W136" s="130">
        <v>8</v>
      </c>
      <c r="X136" s="130"/>
      <c r="Y136" s="130">
        <v>16</v>
      </c>
      <c r="Z136" s="130"/>
      <c r="AA136" s="130"/>
      <c r="AB136" s="130"/>
      <c r="AC136" s="130"/>
      <c r="AD136" s="130"/>
      <c r="AE136" s="130">
        <f t="shared" ref="AE136" si="9">SUM(W136:AD136)</f>
        <v>24</v>
      </c>
      <c r="AF136" s="130"/>
    </row>
    <row r="137" spans="2:32" x14ac:dyDescent="0.25">
      <c r="B137" s="627">
        <v>4</v>
      </c>
      <c r="C137" s="628" t="s">
        <v>175</v>
      </c>
      <c r="D137" s="627">
        <v>4</v>
      </c>
      <c r="E137" s="627">
        <v>4</v>
      </c>
      <c r="F137" s="627">
        <v>4</v>
      </c>
      <c r="G137" s="627">
        <v>4</v>
      </c>
      <c r="H137" s="627">
        <v>4</v>
      </c>
      <c r="I137" s="627">
        <v>10</v>
      </c>
      <c r="J137" s="627">
        <v>10</v>
      </c>
      <c r="K137" s="627">
        <v>10</v>
      </c>
      <c r="L137" s="627">
        <v>6</v>
      </c>
      <c r="M137" s="627">
        <v>10</v>
      </c>
      <c r="N137" s="627">
        <v>4</v>
      </c>
      <c r="O137" s="627">
        <f>(D137*K137)+(E137*L137)+(G137*M137)+(I137*N137)</f>
        <v>144</v>
      </c>
      <c r="P137" s="170">
        <v>1</v>
      </c>
      <c r="Q137" s="122" t="s">
        <v>176</v>
      </c>
      <c r="R137" s="122" t="s">
        <v>185</v>
      </c>
      <c r="S137" s="112" t="s">
        <v>186</v>
      </c>
      <c r="T137" s="113" t="s">
        <v>154</v>
      </c>
      <c r="U137" s="113" t="s">
        <v>158</v>
      </c>
      <c r="V137" s="121" t="s">
        <v>161</v>
      </c>
      <c r="W137" s="130"/>
      <c r="X137" s="130"/>
      <c r="Y137" s="130"/>
      <c r="Z137" s="130"/>
      <c r="AA137" s="130"/>
      <c r="AB137" s="130">
        <v>16</v>
      </c>
      <c r="AC137" s="130">
        <v>8</v>
      </c>
      <c r="AD137" s="130"/>
      <c r="AE137" s="130">
        <f t="shared" ref="AE137:AE151" si="10">SUM(W137:AD137)</f>
        <v>24</v>
      </c>
      <c r="AF137" s="130"/>
    </row>
    <row r="138" spans="2:32" x14ac:dyDescent="0.25">
      <c r="B138" s="627"/>
      <c r="C138" s="628"/>
      <c r="D138" s="627"/>
      <c r="E138" s="627"/>
      <c r="F138" s="627"/>
      <c r="G138" s="627"/>
      <c r="H138" s="627"/>
      <c r="I138" s="627"/>
      <c r="J138" s="627"/>
      <c r="K138" s="627"/>
      <c r="L138" s="627"/>
      <c r="M138" s="627"/>
      <c r="N138" s="627"/>
      <c r="O138" s="627"/>
      <c r="P138" s="170">
        <v>2</v>
      </c>
      <c r="Q138" s="122" t="s">
        <v>177</v>
      </c>
      <c r="R138" s="122" t="s">
        <v>187</v>
      </c>
      <c r="S138" s="112" t="s">
        <v>188</v>
      </c>
      <c r="T138" s="113" t="s">
        <v>154</v>
      </c>
      <c r="U138" s="113" t="s">
        <v>158</v>
      </c>
      <c r="V138" s="121" t="s">
        <v>161</v>
      </c>
      <c r="W138" s="130"/>
      <c r="X138" s="130"/>
      <c r="Y138" s="130">
        <v>24</v>
      </c>
      <c r="Z138" s="130"/>
      <c r="AA138" s="130"/>
      <c r="AB138" s="130"/>
      <c r="AC138" s="130"/>
      <c r="AD138" s="130"/>
      <c r="AE138" s="130">
        <f t="shared" si="10"/>
        <v>24</v>
      </c>
      <c r="AF138" s="130"/>
    </row>
    <row r="139" spans="2:32" x14ac:dyDescent="0.25">
      <c r="B139" s="627"/>
      <c r="C139" s="628"/>
      <c r="D139" s="627"/>
      <c r="E139" s="627"/>
      <c r="F139" s="627"/>
      <c r="G139" s="627"/>
      <c r="H139" s="627"/>
      <c r="I139" s="627"/>
      <c r="J139" s="627"/>
      <c r="K139" s="627"/>
      <c r="L139" s="627"/>
      <c r="M139" s="627"/>
      <c r="N139" s="627"/>
      <c r="O139" s="627"/>
      <c r="P139" s="170">
        <v>3</v>
      </c>
      <c r="Q139" s="122" t="s">
        <v>178</v>
      </c>
      <c r="R139" s="122" t="s">
        <v>189</v>
      </c>
      <c r="S139" s="112" t="s">
        <v>190</v>
      </c>
      <c r="T139" s="113" t="s">
        <v>154</v>
      </c>
      <c r="U139" s="113" t="s">
        <v>158</v>
      </c>
      <c r="V139" s="121" t="s">
        <v>161</v>
      </c>
      <c r="W139" s="130"/>
      <c r="X139" s="130"/>
      <c r="Y139" s="130"/>
      <c r="Z139" s="130"/>
      <c r="AA139" s="130">
        <v>12</v>
      </c>
      <c r="AB139" s="130"/>
      <c r="AC139" s="130">
        <v>12</v>
      </c>
      <c r="AD139" s="130"/>
      <c r="AE139" s="130">
        <f t="shared" si="10"/>
        <v>24</v>
      </c>
      <c r="AF139" s="130"/>
    </row>
    <row r="140" spans="2:32" x14ac:dyDescent="0.25">
      <c r="B140" s="627"/>
      <c r="C140" s="628"/>
      <c r="D140" s="627"/>
      <c r="E140" s="627"/>
      <c r="F140" s="627"/>
      <c r="G140" s="627"/>
      <c r="H140" s="627"/>
      <c r="I140" s="627"/>
      <c r="J140" s="627"/>
      <c r="K140" s="627"/>
      <c r="L140" s="627"/>
      <c r="M140" s="627"/>
      <c r="N140" s="627"/>
      <c r="O140" s="627"/>
      <c r="P140" s="170">
        <v>4</v>
      </c>
      <c r="Q140" s="122" t="s">
        <v>179</v>
      </c>
      <c r="R140" s="122" t="s">
        <v>191</v>
      </c>
      <c r="S140" s="112" t="s">
        <v>192</v>
      </c>
      <c r="T140" s="114" t="s">
        <v>157</v>
      </c>
      <c r="U140" s="114" t="s">
        <v>158</v>
      </c>
      <c r="V140" s="116" t="s">
        <v>161</v>
      </c>
      <c r="W140" s="130">
        <v>24</v>
      </c>
      <c r="X140" s="130"/>
      <c r="Y140" s="130"/>
      <c r="Z140" s="130"/>
      <c r="AA140" s="130"/>
      <c r="AB140" s="130"/>
      <c r="AC140" s="130"/>
      <c r="AD140" s="130"/>
      <c r="AE140" s="130">
        <f t="shared" si="10"/>
        <v>24</v>
      </c>
      <c r="AF140" s="130"/>
    </row>
    <row r="141" spans="2:32" x14ac:dyDescent="0.25">
      <c r="B141" s="627"/>
      <c r="C141" s="628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170">
        <v>5</v>
      </c>
      <c r="Q141" s="122" t="s">
        <v>180</v>
      </c>
      <c r="R141" s="122" t="s">
        <v>193</v>
      </c>
      <c r="S141" s="112" t="s">
        <v>194</v>
      </c>
      <c r="T141" s="114" t="s">
        <v>157</v>
      </c>
      <c r="U141" s="114" t="s">
        <v>158</v>
      </c>
      <c r="V141" s="116" t="s">
        <v>161</v>
      </c>
      <c r="W141" s="130"/>
      <c r="X141" s="130"/>
      <c r="Y141" s="130"/>
      <c r="Z141" s="130">
        <v>10</v>
      </c>
      <c r="AA141" s="130"/>
      <c r="AB141" s="130">
        <v>4</v>
      </c>
      <c r="AC141" s="130"/>
      <c r="AD141" s="130"/>
      <c r="AE141" s="130">
        <f t="shared" si="10"/>
        <v>14</v>
      </c>
      <c r="AF141" s="130" t="s">
        <v>388</v>
      </c>
    </row>
    <row r="142" spans="2:32" x14ac:dyDescent="0.25">
      <c r="B142" s="627"/>
      <c r="C142" s="628"/>
      <c r="D142" s="627"/>
      <c r="E142" s="627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170">
        <v>6</v>
      </c>
      <c r="Q142" s="151" t="s">
        <v>181</v>
      </c>
      <c r="R142" s="151" t="s">
        <v>195</v>
      </c>
      <c r="S142" s="112" t="s">
        <v>196</v>
      </c>
      <c r="T142" s="121" t="s">
        <v>174</v>
      </c>
      <c r="U142" s="121" t="s">
        <v>158</v>
      </c>
      <c r="V142" s="115" t="s">
        <v>149</v>
      </c>
      <c r="W142" s="130">
        <v>4</v>
      </c>
      <c r="X142" s="130"/>
      <c r="Y142" s="130"/>
      <c r="Z142" s="130">
        <v>10</v>
      </c>
      <c r="AA142" s="130"/>
      <c r="AB142" s="130"/>
      <c r="AC142" s="130"/>
      <c r="AD142" s="130">
        <v>2</v>
      </c>
      <c r="AE142" s="130">
        <f t="shared" si="10"/>
        <v>16</v>
      </c>
      <c r="AF142" s="130" t="s">
        <v>201</v>
      </c>
    </row>
    <row r="143" spans="2:32" x14ac:dyDescent="0.25">
      <c r="B143" s="627"/>
      <c r="C143" s="628"/>
      <c r="D143" s="627"/>
      <c r="E143" s="627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170">
        <v>7</v>
      </c>
      <c r="Q143" s="122" t="s">
        <v>182</v>
      </c>
      <c r="R143" s="122" t="s">
        <v>197</v>
      </c>
      <c r="S143" s="112" t="s">
        <v>198</v>
      </c>
      <c r="T143" s="113" t="s">
        <v>174</v>
      </c>
      <c r="U143" s="113" t="s">
        <v>158</v>
      </c>
      <c r="V143" s="115" t="s">
        <v>149</v>
      </c>
      <c r="W143" s="130">
        <v>4</v>
      </c>
      <c r="X143" s="130">
        <v>8</v>
      </c>
      <c r="Y143" s="130"/>
      <c r="Z143" s="130"/>
      <c r="AA143" s="130"/>
      <c r="AB143" s="130"/>
      <c r="AC143" s="130"/>
      <c r="AD143" s="130">
        <v>2</v>
      </c>
      <c r="AE143" s="130">
        <f t="shared" si="10"/>
        <v>14</v>
      </c>
      <c r="AF143" s="130" t="s">
        <v>201</v>
      </c>
    </row>
    <row r="144" spans="2:32" x14ac:dyDescent="0.25">
      <c r="B144" s="627"/>
      <c r="C144" s="628"/>
      <c r="D144" s="627"/>
      <c r="E144" s="627"/>
      <c r="F144" s="627"/>
      <c r="G144" s="627"/>
      <c r="H144" s="627"/>
      <c r="I144" s="627"/>
      <c r="J144" s="627"/>
      <c r="K144" s="627"/>
      <c r="L144" s="627"/>
      <c r="M144" s="627"/>
      <c r="N144" s="627"/>
      <c r="O144" s="627"/>
      <c r="P144" s="170">
        <v>8</v>
      </c>
      <c r="Q144" s="151" t="s">
        <v>183</v>
      </c>
      <c r="R144" s="172" t="s">
        <v>149</v>
      </c>
      <c r="S144" s="120" t="s">
        <v>199</v>
      </c>
      <c r="T144" s="115" t="s">
        <v>149</v>
      </c>
      <c r="U144" s="121" t="s">
        <v>158</v>
      </c>
      <c r="V144" s="115" t="s">
        <v>149</v>
      </c>
      <c r="W144" s="130">
        <v>4</v>
      </c>
      <c r="X144" s="130"/>
      <c r="Y144" s="130"/>
      <c r="Z144" s="130"/>
      <c r="AA144" s="130"/>
      <c r="AB144" s="130"/>
      <c r="AC144" s="130"/>
      <c r="AD144" s="130">
        <v>2</v>
      </c>
      <c r="AE144" s="130">
        <f t="shared" si="10"/>
        <v>6</v>
      </c>
      <c r="AF144" s="130" t="s">
        <v>201</v>
      </c>
    </row>
    <row r="145" spans="2:32" x14ac:dyDescent="0.25">
      <c r="B145" s="627"/>
      <c r="C145" s="628"/>
      <c r="D145" s="627"/>
      <c r="E145" s="627"/>
      <c r="F145" s="627"/>
      <c r="G145" s="627"/>
      <c r="H145" s="627"/>
      <c r="I145" s="627"/>
      <c r="J145" s="627"/>
      <c r="K145" s="627"/>
      <c r="L145" s="627"/>
      <c r="M145" s="627"/>
      <c r="N145" s="627"/>
      <c r="O145" s="627"/>
      <c r="P145" s="170">
        <v>9</v>
      </c>
      <c r="Q145" s="151" t="s">
        <v>184</v>
      </c>
      <c r="R145" s="172" t="s">
        <v>149</v>
      </c>
      <c r="S145" s="120" t="s">
        <v>200</v>
      </c>
      <c r="T145" s="115" t="s">
        <v>149</v>
      </c>
      <c r="U145" s="121" t="s">
        <v>158</v>
      </c>
      <c r="V145" s="115" t="s">
        <v>149</v>
      </c>
      <c r="W145" s="130">
        <v>4</v>
      </c>
      <c r="X145" s="130"/>
      <c r="Y145" s="130"/>
      <c r="Z145" s="130"/>
      <c r="AA145" s="130"/>
      <c r="AB145" s="130"/>
      <c r="AC145" s="130"/>
      <c r="AD145" s="130">
        <v>2</v>
      </c>
      <c r="AE145" s="130">
        <f t="shared" si="10"/>
        <v>6</v>
      </c>
      <c r="AF145" s="130" t="s">
        <v>201</v>
      </c>
    </row>
    <row r="146" spans="2:32" x14ac:dyDescent="0.25">
      <c r="B146" s="627">
        <v>5</v>
      </c>
      <c r="C146" s="628" t="s">
        <v>391</v>
      </c>
      <c r="D146" s="627">
        <v>4</v>
      </c>
      <c r="E146" s="627">
        <v>4</v>
      </c>
      <c r="F146" s="627">
        <v>4</v>
      </c>
      <c r="G146" s="627">
        <v>4</v>
      </c>
      <c r="H146" s="627">
        <v>4</v>
      </c>
      <c r="I146" s="627">
        <v>5</v>
      </c>
      <c r="J146" s="627">
        <v>5</v>
      </c>
      <c r="K146" s="627">
        <v>10</v>
      </c>
      <c r="L146" s="627">
        <v>6</v>
      </c>
      <c r="M146" s="627">
        <v>10</v>
      </c>
      <c r="N146" s="627">
        <v>4</v>
      </c>
      <c r="O146" s="627">
        <f>(D146*K146)+(E146*L146)+(G146*M146)+(I146*N146)</f>
        <v>124</v>
      </c>
      <c r="P146" s="170">
        <v>1</v>
      </c>
      <c r="Q146" s="122" t="s">
        <v>202</v>
      </c>
      <c r="R146" s="122" t="s">
        <v>208</v>
      </c>
      <c r="S146" s="112" t="s">
        <v>209</v>
      </c>
      <c r="T146" s="113" t="s">
        <v>154</v>
      </c>
      <c r="U146" s="113" t="s">
        <v>158</v>
      </c>
      <c r="V146" s="121" t="s">
        <v>161</v>
      </c>
      <c r="W146" s="130"/>
      <c r="X146" s="130">
        <v>12</v>
      </c>
      <c r="Y146" s="130">
        <v>12</v>
      </c>
      <c r="Z146" s="130"/>
      <c r="AA146" s="130"/>
      <c r="AB146" s="130"/>
      <c r="AC146" s="130"/>
      <c r="AD146" s="130"/>
      <c r="AE146" s="130">
        <f t="shared" si="10"/>
        <v>24</v>
      </c>
      <c r="AF146" s="130"/>
    </row>
    <row r="147" spans="2:32" x14ac:dyDescent="0.25">
      <c r="B147" s="627"/>
      <c r="C147" s="628"/>
      <c r="D147" s="627"/>
      <c r="E147" s="627"/>
      <c r="F147" s="627"/>
      <c r="G147" s="627"/>
      <c r="H147" s="627"/>
      <c r="I147" s="627"/>
      <c r="J147" s="627"/>
      <c r="K147" s="636"/>
      <c r="L147" s="636"/>
      <c r="M147" s="636"/>
      <c r="N147" s="636"/>
      <c r="O147" s="627"/>
      <c r="P147" s="170">
        <v>2</v>
      </c>
      <c r="Q147" s="122" t="s">
        <v>203</v>
      </c>
      <c r="R147" s="122" t="s">
        <v>210</v>
      </c>
      <c r="S147" s="112" t="s">
        <v>211</v>
      </c>
      <c r="T147" s="113" t="s">
        <v>154</v>
      </c>
      <c r="U147" s="113" t="s">
        <v>220</v>
      </c>
      <c r="V147" s="121" t="s">
        <v>161</v>
      </c>
      <c r="W147" s="130">
        <v>16</v>
      </c>
      <c r="X147" s="130"/>
      <c r="Y147" s="130"/>
      <c r="Z147" s="130"/>
      <c r="AA147" s="130"/>
      <c r="AB147" s="130">
        <v>8</v>
      </c>
      <c r="AC147" s="130"/>
      <c r="AD147" s="130"/>
      <c r="AE147" s="130">
        <f t="shared" si="10"/>
        <v>24</v>
      </c>
      <c r="AF147" s="130"/>
    </row>
    <row r="148" spans="2:32" x14ac:dyDescent="0.25">
      <c r="B148" s="627"/>
      <c r="C148" s="628"/>
      <c r="D148" s="627"/>
      <c r="E148" s="627"/>
      <c r="F148" s="627"/>
      <c r="G148" s="627"/>
      <c r="H148" s="627"/>
      <c r="I148" s="627"/>
      <c r="J148" s="627"/>
      <c r="K148" s="636"/>
      <c r="L148" s="636"/>
      <c r="M148" s="636"/>
      <c r="N148" s="636"/>
      <c r="O148" s="627"/>
      <c r="P148" s="170">
        <v>3</v>
      </c>
      <c r="Q148" s="122" t="s">
        <v>204</v>
      </c>
      <c r="R148" s="122" t="s">
        <v>212</v>
      </c>
      <c r="S148" s="112" t="s">
        <v>213</v>
      </c>
      <c r="T148" s="113" t="s">
        <v>154</v>
      </c>
      <c r="U148" s="113" t="s">
        <v>158</v>
      </c>
      <c r="V148" s="121" t="s">
        <v>161</v>
      </c>
      <c r="W148" s="130">
        <v>24</v>
      </c>
      <c r="X148" s="130"/>
      <c r="Y148" s="130"/>
      <c r="Z148" s="130"/>
      <c r="AA148" s="130"/>
      <c r="AB148" s="130"/>
      <c r="AC148" s="130"/>
      <c r="AD148" s="130"/>
      <c r="AE148" s="130">
        <f t="shared" si="10"/>
        <v>24</v>
      </c>
      <c r="AF148" s="130"/>
    </row>
    <row r="149" spans="2:32" x14ac:dyDescent="0.25">
      <c r="B149" s="627"/>
      <c r="C149" s="628"/>
      <c r="D149" s="627"/>
      <c r="E149" s="627"/>
      <c r="F149" s="627"/>
      <c r="G149" s="627"/>
      <c r="H149" s="627"/>
      <c r="I149" s="627"/>
      <c r="J149" s="627"/>
      <c r="K149" s="636"/>
      <c r="L149" s="636"/>
      <c r="M149" s="636"/>
      <c r="N149" s="636"/>
      <c r="O149" s="627"/>
      <c r="P149" s="170">
        <v>4</v>
      </c>
      <c r="Q149" s="122" t="s">
        <v>205</v>
      </c>
      <c r="R149" s="122" t="s">
        <v>214</v>
      </c>
      <c r="S149" s="112" t="s">
        <v>215</v>
      </c>
      <c r="T149" s="113" t="s">
        <v>154</v>
      </c>
      <c r="U149" s="113" t="s">
        <v>158</v>
      </c>
      <c r="V149" s="121" t="s">
        <v>161</v>
      </c>
      <c r="W149" s="130"/>
      <c r="X149" s="130"/>
      <c r="Y149" s="130">
        <v>4</v>
      </c>
      <c r="Z149" s="130">
        <v>10</v>
      </c>
      <c r="AA149" s="130"/>
      <c r="AB149" s="130"/>
      <c r="AC149" s="130">
        <v>10</v>
      </c>
      <c r="AD149" s="130"/>
      <c r="AE149" s="130">
        <f t="shared" si="10"/>
        <v>24</v>
      </c>
      <c r="AF149" s="130"/>
    </row>
    <row r="150" spans="2:32" x14ac:dyDescent="0.25">
      <c r="B150" s="627"/>
      <c r="C150" s="628"/>
      <c r="D150" s="627"/>
      <c r="E150" s="627"/>
      <c r="F150" s="627"/>
      <c r="G150" s="627"/>
      <c r="H150" s="627"/>
      <c r="I150" s="627"/>
      <c r="J150" s="627"/>
      <c r="K150" s="636"/>
      <c r="L150" s="636"/>
      <c r="M150" s="636"/>
      <c r="N150" s="636"/>
      <c r="O150" s="627"/>
      <c r="P150" s="170">
        <v>5</v>
      </c>
      <c r="Q150" s="122" t="s">
        <v>206</v>
      </c>
      <c r="R150" s="122" t="s">
        <v>216</v>
      </c>
      <c r="S150" s="112" t="s">
        <v>217</v>
      </c>
      <c r="T150" s="113" t="s">
        <v>154</v>
      </c>
      <c r="U150" s="113" t="s">
        <v>158</v>
      </c>
      <c r="V150" s="121" t="s">
        <v>161</v>
      </c>
      <c r="W150" s="130"/>
      <c r="X150" s="130"/>
      <c r="Y150" s="130"/>
      <c r="Z150" s="130"/>
      <c r="AA150" s="130">
        <v>12</v>
      </c>
      <c r="AB150" s="130">
        <v>12</v>
      </c>
      <c r="AC150" s="130"/>
      <c r="AD150" s="130"/>
      <c r="AE150" s="130">
        <f t="shared" si="10"/>
        <v>24</v>
      </c>
      <c r="AF150" s="130"/>
    </row>
    <row r="151" spans="2:32" x14ac:dyDescent="0.25">
      <c r="B151" s="627"/>
      <c r="C151" s="628"/>
      <c r="D151" s="627"/>
      <c r="E151" s="627"/>
      <c r="F151" s="627"/>
      <c r="G151" s="627"/>
      <c r="H151" s="627"/>
      <c r="I151" s="627"/>
      <c r="J151" s="627"/>
      <c r="K151" s="636"/>
      <c r="L151" s="636"/>
      <c r="M151" s="636"/>
      <c r="N151" s="636"/>
      <c r="O151" s="627"/>
      <c r="P151" s="170">
        <v>6</v>
      </c>
      <c r="Q151" s="584" t="s">
        <v>207</v>
      </c>
      <c r="R151" s="621" t="s">
        <v>218</v>
      </c>
      <c r="S151" s="588" t="s">
        <v>219</v>
      </c>
      <c r="T151" s="578" t="s">
        <v>174</v>
      </c>
      <c r="U151" s="578" t="s">
        <v>158</v>
      </c>
      <c r="V151" s="619" t="s">
        <v>149</v>
      </c>
      <c r="W151" s="576"/>
      <c r="X151" s="576"/>
      <c r="Y151" s="576">
        <v>4</v>
      </c>
      <c r="Z151" s="576"/>
      <c r="AA151" s="576">
        <v>6</v>
      </c>
      <c r="AB151" s="576">
        <v>2</v>
      </c>
      <c r="AC151" s="576"/>
      <c r="AD151" s="576">
        <v>12</v>
      </c>
      <c r="AE151" s="576">
        <f t="shared" si="10"/>
        <v>24</v>
      </c>
      <c r="AF151" s="576" t="s">
        <v>221</v>
      </c>
    </row>
    <row r="152" spans="2:32" x14ac:dyDescent="0.25">
      <c r="B152" s="629">
        <v>6</v>
      </c>
      <c r="C152" s="638" t="s">
        <v>73</v>
      </c>
      <c r="D152" s="629">
        <v>2</v>
      </c>
      <c r="E152" s="629">
        <v>2</v>
      </c>
      <c r="F152" s="629">
        <v>2</v>
      </c>
      <c r="G152" s="629">
        <v>2</v>
      </c>
      <c r="H152" s="629">
        <v>2</v>
      </c>
      <c r="I152" s="629">
        <v>2</v>
      </c>
      <c r="J152" s="629">
        <v>2</v>
      </c>
      <c r="K152" s="629">
        <v>10</v>
      </c>
      <c r="L152" s="629">
        <v>6</v>
      </c>
      <c r="M152" s="629">
        <v>10</v>
      </c>
      <c r="N152" s="629">
        <v>4</v>
      </c>
      <c r="O152" s="629">
        <f>(D152*K152)+(E152*L152)+(G152*M152)+(I152*N152)</f>
        <v>60</v>
      </c>
      <c r="P152" s="170">
        <v>1</v>
      </c>
      <c r="Q152" s="585"/>
      <c r="R152" s="622"/>
      <c r="S152" s="589"/>
      <c r="T152" s="579"/>
      <c r="U152" s="579"/>
      <c r="V152" s="620"/>
      <c r="W152" s="577"/>
      <c r="X152" s="577"/>
      <c r="Y152" s="577"/>
      <c r="Z152" s="577"/>
      <c r="AA152" s="577"/>
      <c r="AB152" s="577"/>
      <c r="AC152" s="577"/>
      <c r="AD152" s="577"/>
      <c r="AE152" s="577"/>
      <c r="AF152" s="577"/>
    </row>
    <row r="153" spans="2:32" x14ac:dyDescent="0.25">
      <c r="B153" s="630"/>
      <c r="C153" s="639"/>
      <c r="D153" s="630"/>
      <c r="E153" s="630"/>
      <c r="F153" s="630"/>
      <c r="G153" s="630"/>
      <c r="H153" s="630"/>
      <c r="I153" s="630"/>
      <c r="J153" s="630"/>
      <c r="K153" s="630"/>
      <c r="L153" s="630"/>
      <c r="M153" s="630"/>
      <c r="N153" s="630"/>
      <c r="O153" s="630"/>
      <c r="P153" s="170">
        <v>2</v>
      </c>
      <c r="Q153" s="152" t="s">
        <v>222</v>
      </c>
      <c r="R153" s="172" t="s">
        <v>396</v>
      </c>
      <c r="S153" s="119" t="s">
        <v>397</v>
      </c>
      <c r="T153" s="113" t="s">
        <v>398</v>
      </c>
      <c r="U153" s="130" t="s">
        <v>220</v>
      </c>
      <c r="V153" s="121" t="s">
        <v>161</v>
      </c>
      <c r="W153" s="130"/>
      <c r="X153" s="130"/>
      <c r="Y153" s="130"/>
      <c r="Z153" s="130"/>
      <c r="AA153" s="130"/>
      <c r="AB153" s="130">
        <v>8</v>
      </c>
      <c r="AC153" s="130"/>
      <c r="AD153" s="130"/>
      <c r="AE153" s="130">
        <f>SUM(W153:AD153)</f>
        <v>8</v>
      </c>
      <c r="AF153" s="130" t="s">
        <v>386</v>
      </c>
    </row>
    <row r="154" spans="2:32" x14ac:dyDescent="0.25">
      <c r="B154" s="630"/>
      <c r="C154" s="639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170">
        <v>3</v>
      </c>
      <c r="Q154" s="152" t="s">
        <v>223</v>
      </c>
      <c r="R154" s="135" t="s">
        <v>149</v>
      </c>
      <c r="S154" s="135" t="s">
        <v>149</v>
      </c>
      <c r="T154" s="134" t="s">
        <v>149</v>
      </c>
      <c r="U154" s="130" t="s">
        <v>160</v>
      </c>
      <c r="V154" s="134" t="s">
        <v>149</v>
      </c>
      <c r="W154" s="130"/>
      <c r="X154" s="130"/>
      <c r="Y154" s="130"/>
      <c r="Z154" s="130">
        <v>4</v>
      </c>
      <c r="AA154" s="130"/>
      <c r="AB154" s="130"/>
      <c r="AC154" s="130">
        <v>4</v>
      </c>
      <c r="AD154" s="130"/>
      <c r="AE154" s="130">
        <f>SUM(W154:AD154)</f>
        <v>8</v>
      </c>
      <c r="AF154" s="130"/>
    </row>
    <row r="155" spans="2:32" x14ac:dyDescent="0.25">
      <c r="B155" s="637"/>
      <c r="C155" s="639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0"/>
      <c r="P155" s="170">
        <v>4</v>
      </c>
      <c r="Q155" s="153" t="s">
        <v>226</v>
      </c>
      <c r="R155" s="122" t="s">
        <v>327</v>
      </c>
      <c r="S155" s="140" t="s">
        <v>399</v>
      </c>
      <c r="T155" s="113" t="s">
        <v>154</v>
      </c>
      <c r="U155" s="113" t="s">
        <v>158</v>
      </c>
      <c r="V155" s="121" t="s">
        <v>161</v>
      </c>
      <c r="W155" s="130"/>
      <c r="X155" s="130">
        <v>6</v>
      </c>
      <c r="Y155" s="130">
        <v>2</v>
      </c>
      <c r="Z155" s="130"/>
      <c r="AA155" s="130"/>
      <c r="AB155" s="130"/>
      <c r="AC155" s="130"/>
      <c r="AD155" s="130"/>
      <c r="AE155" s="130">
        <f>SUM(W155:AD155)</f>
        <v>8</v>
      </c>
      <c r="AF155" s="130" t="s">
        <v>385</v>
      </c>
    </row>
    <row r="156" spans="2:32" x14ac:dyDescent="0.25">
      <c r="B156" s="629">
        <v>7</v>
      </c>
      <c r="C156" s="638" t="s">
        <v>392</v>
      </c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0"/>
      <c r="P156" s="640">
        <v>1</v>
      </c>
      <c r="Q156" s="584" t="s">
        <v>224</v>
      </c>
      <c r="R156" s="621" t="s">
        <v>323</v>
      </c>
      <c r="S156" s="617" t="s">
        <v>324</v>
      </c>
      <c r="T156" s="578" t="s">
        <v>154</v>
      </c>
      <c r="U156" s="578" t="s">
        <v>158</v>
      </c>
      <c r="V156" s="613" t="s">
        <v>161</v>
      </c>
      <c r="W156" s="576">
        <v>14</v>
      </c>
      <c r="X156" s="576"/>
      <c r="Y156" s="576"/>
      <c r="Z156" s="576"/>
      <c r="AA156" s="576"/>
      <c r="AB156" s="576"/>
      <c r="AC156" s="576">
        <v>12</v>
      </c>
      <c r="AD156" s="576"/>
      <c r="AE156" s="576">
        <f>SUM(W156:AD156)</f>
        <v>26</v>
      </c>
      <c r="AF156" s="611"/>
    </row>
    <row r="157" spans="2:32" x14ac:dyDescent="0.25">
      <c r="B157" s="630"/>
      <c r="C157" s="639"/>
      <c r="D157" s="642"/>
      <c r="E157" s="642"/>
      <c r="F157" s="642"/>
      <c r="G157" s="642"/>
      <c r="H157" s="642"/>
      <c r="I157" s="629">
        <v>6</v>
      </c>
      <c r="J157" s="629">
        <v>6</v>
      </c>
      <c r="K157" s="642"/>
      <c r="L157" s="642"/>
      <c r="M157" s="642"/>
      <c r="N157" s="627">
        <v>4</v>
      </c>
      <c r="O157" s="627">
        <v>24</v>
      </c>
      <c r="P157" s="641"/>
      <c r="Q157" s="585"/>
      <c r="R157" s="622"/>
      <c r="S157" s="618"/>
      <c r="T157" s="579"/>
      <c r="U157" s="579"/>
      <c r="V157" s="614"/>
      <c r="W157" s="577"/>
      <c r="X157" s="577"/>
      <c r="Y157" s="577"/>
      <c r="Z157" s="577"/>
      <c r="AA157" s="577"/>
      <c r="AB157" s="577"/>
      <c r="AC157" s="577"/>
      <c r="AD157" s="577"/>
      <c r="AE157" s="577"/>
      <c r="AF157" s="612"/>
    </row>
    <row r="158" spans="2:32" x14ac:dyDescent="0.25">
      <c r="B158" s="637"/>
      <c r="C158" s="639"/>
      <c r="D158" s="643"/>
      <c r="E158" s="643"/>
      <c r="F158" s="643"/>
      <c r="G158" s="643"/>
      <c r="H158" s="643"/>
      <c r="I158" s="637"/>
      <c r="J158" s="637"/>
      <c r="K158" s="643"/>
      <c r="L158" s="643"/>
      <c r="M158" s="643"/>
      <c r="N158" s="627"/>
      <c r="O158" s="627"/>
      <c r="P158" s="170">
        <v>2</v>
      </c>
      <c r="Q158" s="122" t="s">
        <v>225</v>
      </c>
      <c r="R158" s="122" t="s">
        <v>325</v>
      </c>
      <c r="S158" s="131" t="s">
        <v>326</v>
      </c>
      <c r="T158" s="113" t="s">
        <v>174</v>
      </c>
      <c r="U158" s="113" t="s">
        <v>158</v>
      </c>
      <c r="V158" s="134" t="s">
        <v>149</v>
      </c>
      <c r="W158" s="130">
        <v>6</v>
      </c>
      <c r="X158" s="130"/>
      <c r="Y158" s="130">
        <v>8</v>
      </c>
      <c r="Z158" s="130">
        <v>12</v>
      </c>
      <c r="AA158" s="130"/>
      <c r="AB158" s="130"/>
      <c r="AC158" s="130"/>
      <c r="AD158" s="130"/>
      <c r="AE158" s="130">
        <f>SUM(W158:AD158)</f>
        <v>26</v>
      </c>
      <c r="AF158" s="130"/>
    </row>
    <row r="159" spans="2:32" x14ac:dyDescent="0.25">
      <c r="B159" s="627">
        <v>8</v>
      </c>
      <c r="C159" s="628" t="s">
        <v>13</v>
      </c>
      <c r="D159" s="627">
        <v>4</v>
      </c>
      <c r="E159" s="627">
        <v>6</v>
      </c>
      <c r="F159" s="627">
        <v>6</v>
      </c>
      <c r="G159" s="627">
        <v>6</v>
      </c>
      <c r="H159" s="627">
        <v>6</v>
      </c>
      <c r="I159" s="627">
        <v>5</v>
      </c>
      <c r="J159" s="627">
        <v>5</v>
      </c>
      <c r="K159" s="627">
        <v>10</v>
      </c>
      <c r="L159" s="627">
        <v>6</v>
      </c>
      <c r="M159" s="627">
        <v>10</v>
      </c>
      <c r="N159" s="627">
        <v>4</v>
      </c>
      <c r="O159" s="627">
        <f>(D159*K159)+(E159*L159)+(G159*M159)+(I159*N159)</f>
        <v>156</v>
      </c>
      <c r="P159" s="170">
        <v>1</v>
      </c>
      <c r="Q159" s="122" t="s">
        <v>227</v>
      </c>
      <c r="R159" s="122" t="s">
        <v>235</v>
      </c>
      <c r="S159" s="112" t="s">
        <v>236</v>
      </c>
      <c r="T159" s="113" t="s">
        <v>251</v>
      </c>
      <c r="U159" s="113" t="s">
        <v>220</v>
      </c>
      <c r="V159" s="121" t="s">
        <v>161</v>
      </c>
      <c r="W159" s="130">
        <v>4</v>
      </c>
      <c r="X159" s="130"/>
      <c r="Y159" s="130"/>
      <c r="Z159" s="130"/>
      <c r="AA159" s="130">
        <v>18</v>
      </c>
      <c r="AB159" s="130"/>
      <c r="AC159" s="130"/>
      <c r="AD159" s="130">
        <v>2</v>
      </c>
      <c r="AE159" s="130">
        <f t="shared" ref="AE159:AE169" si="11">SUM(W159:AD159)</f>
        <v>24</v>
      </c>
      <c r="AF159" s="130" t="s">
        <v>201</v>
      </c>
    </row>
    <row r="160" spans="2:32" x14ac:dyDescent="0.25">
      <c r="B160" s="627"/>
      <c r="C160" s="628"/>
      <c r="D160" s="627"/>
      <c r="E160" s="627"/>
      <c r="F160" s="627"/>
      <c r="G160" s="627"/>
      <c r="H160" s="627"/>
      <c r="I160" s="627"/>
      <c r="J160" s="627"/>
      <c r="K160" s="627"/>
      <c r="L160" s="627"/>
      <c r="M160" s="627"/>
      <c r="N160" s="627"/>
      <c r="O160" s="627"/>
      <c r="P160" s="170">
        <v>2</v>
      </c>
      <c r="Q160" s="122" t="s">
        <v>228</v>
      </c>
      <c r="R160" s="122" t="s">
        <v>237</v>
      </c>
      <c r="S160" s="112" t="s">
        <v>238</v>
      </c>
      <c r="T160" s="113" t="s">
        <v>154</v>
      </c>
      <c r="U160" s="113" t="s">
        <v>220</v>
      </c>
      <c r="V160" s="121" t="s">
        <v>161</v>
      </c>
      <c r="W160" s="130"/>
      <c r="X160" s="130"/>
      <c r="Y160" s="130"/>
      <c r="Z160" s="130"/>
      <c r="AA160" s="130"/>
      <c r="AB160" s="130">
        <v>6</v>
      </c>
      <c r="AC160" s="130"/>
      <c r="AD160" s="130">
        <v>18</v>
      </c>
      <c r="AE160" s="130">
        <f t="shared" si="11"/>
        <v>24</v>
      </c>
      <c r="AF160" s="130" t="s">
        <v>378</v>
      </c>
    </row>
    <row r="161" spans="2:32" x14ac:dyDescent="0.25">
      <c r="B161" s="627"/>
      <c r="C161" s="628"/>
      <c r="D161" s="627"/>
      <c r="E161" s="627"/>
      <c r="F161" s="627"/>
      <c r="G161" s="627"/>
      <c r="H161" s="627"/>
      <c r="I161" s="627"/>
      <c r="J161" s="627"/>
      <c r="K161" s="627"/>
      <c r="L161" s="627"/>
      <c r="M161" s="627"/>
      <c r="N161" s="627"/>
      <c r="O161" s="627"/>
      <c r="P161" s="170">
        <v>3</v>
      </c>
      <c r="Q161" s="122" t="s">
        <v>229</v>
      </c>
      <c r="R161" s="122" t="s">
        <v>239</v>
      </c>
      <c r="S161" s="112" t="s">
        <v>240</v>
      </c>
      <c r="T161" s="113" t="s">
        <v>154</v>
      </c>
      <c r="U161" s="113" t="s">
        <v>158</v>
      </c>
      <c r="V161" s="121" t="s">
        <v>161</v>
      </c>
      <c r="W161" s="130">
        <v>4</v>
      </c>
      <c r="X161" s="130"/>
      <c r="Y161" s="130"/>
      <c r="Z161" s="130">
        <v>10</v>
      </c>
      <c r="AA161" s="130"/>
      <c r="AB161" s="130"/>
      <c r="AC161" s="130">
        <v>10</v>
      </c>
      <c r="AD161" s="130"/>
      <c r="AE161" s="130">
        <f t="shared" si="11"/>
        <v>24</v>
      </c>
      <c r="AF161" s="130"/>
    </row>
    <row r="162" spans="2:32" x14ac:dyDescent="0.25">
      <c r="B162" s="627"/>
      <c r="C162" s="628"/>
      <c r="D162" s="627"/>
      <c r="E162" s="627"/>
      <c r="F162" s="627"/>
      <c r="G162" s="627"/>
      <c r="H162" s="627"/>
      <c r="I162" s="627"/>
      <c r="J162" s="627"/>
      <c r="K162" s="627"/>
      <c r="L162" s="627"/>
      <c r="M162" s="627"/>
      <c r="N162" s="627"/>
      <c r="O162" s="627"/>
      <c r="P162" s="170">
        <v>4</v>
      </c>
      <c r="Q162" s="122" t="s">
        <v>230</v>
      </c>
      <c r="R162" s="122" t="s">
        <v>241</v>
      </c>
      <c r="S162" s="112" t="s">
        <v>242</v>
      </c>
      <c r="T162" s="113" t="s">
        <v>154</v>
      </c>
      <c r="U162" s="113" t="s">
        <v>158</v>
      </c>
      <c r="V162" s="121" t="s">
        <v>161</v>
      </c>
      <c r="W162" s="130">
        <v>4</v>
      </c>
      <c r="X162" s="130">
        <v>18</v>
      </c>
      <c r="Y162" s="130"/>
      <c r="Z162" s="130"/>
      <c r="AA162" s="130"/>
      <c r="AB162" s="130"/>
      <c r="AC162" s="130"/>
      <c r="AD162" s="130">
        <v>2</v>
      </c>
      <c r="AE162" s="130">
        <f t="shared" si="11"/>
        <v>24</v>
      </c>
      <c r="AF162" s="130" t="s">
        <v>201</v>
      </c>
    </row>
    <row r="163" spans="2:32" x14ac:dyDescent="0.25">
      <c r="B163" s="627"/>
      <c r="C163" s="628"/>
      <c r="D163" s="627"/>
      <c r="E163" s="627"/>
      <c r="F163" s="627"/>
      <c r="G163" s="627"/>
      <c r="H163" s="627"/>
      <c r="I163" s="627"/>
      <c r="J163" s="627"/>
      <c r="K163" s="627"/>
      <c r="L163" s="627"/>
      <c r="M163" s="627"/>
      <c r="N163" s="627"/>
      <c r="O163" s="627"/>
      <c r="P163" s="170">
        <v>5</v>
      </c>
      <c r="Q163" s="122" t="s">
        <v>231</v>
      </c>
      <c r="R163" s="122" t="s">
        <v>243</v>
      </c>
      <c r="S163" s="112" t="s">
        <v>244</v>
      </c>
      <c r="T163" s="113" t="s">
        <v>154</v>
      </c>
      <c r="U163" s="113" t="s">
        <v>158</v>
      </c>
      <c r="V163" s="121" t="s">
        <v>161</v>
      </c>
      <c r="W163" s="130"/>
      <c r="X163" s="130"/>
      <c r="Y163" s="130"/>
      <c r="Z163" s="130"/>
      <c r="AA163" s="130"/>
      <c r="AB163" s="130">
        <v>24</v>
      </c>
      <c r="AC163" s="130"/>
      <c r="AD163" s="130"/>
      <c r="AE163" s="130">
        <f t="shared" si="11"/>
        <v>24</v>
      </c>
      <c r="AF163" s="130"/>
    </row>
    <row r="164" spans="2:32" x14ac:dyDescent="0.25">
      <c r="B164" s="627"/>
      <c r="C164" s="628"/>
      <c r="D164" s="627"/>
      <c r="E164" s="627"/>
      <c r="F164" s="627"/>
      <c r="G164" s="627"/>
      <c r="H164" s="627"/>
      <c r="I164" s="627"/>
      <c r="J164" s="627"/>
      <c r="K164" s="627"/>
      <c r="L164" s="627"/>
      <c r="M164" s="627"/>
      <c r="N164" s="627"/>
      <c r="O164" s="627"/>
      <c r="P164" s="170">
        <v>6</v>
      </c>
      <c r="Q164" s="122" t="s">
        <v>232</v>
      </c>
      <c r="R164" s="122" t="s">
        <v>245</v>
      </c>
      <c r="S164" s="112" t="s">
        <v>246</v>
      </c>
      <c r="T164" s="113" t="s">
        <v>154</v>
      </c>
      <c r="U164" s="113" t="s">
        <v>158</v>
      </c>
      <c r="V164" s="121" t="s">
        <v>161</v>
      </c>
      <c r="W164" s="130"/>
      <c r="X164" s="130"/>
      <c r="Y164" s="130">
        <v>12</v>
      </c>
      <c r="Z164" s="130"/>
      <c r="AA164" s="130"/>
      <c r="AB164" s="130"/>
      <c r="AC164" s="130"/>
      <c r="AD164" s="130">
        <v>12</v>
      </c>
      <c r="AE164" s="130">
        <f t="shared" si="11"/>
        <v>24</v>
      </c>
      <c r="AF164" s="130" t="s">
        <v>252</v>
      </c>
    </row>
    <row r="165" spans="2:32" x14ac:dyDescent="0.25">
      <c r="B165" s="627"/>
      <c r="C165" s="628"/>
      <c r="D165" s="627"/>
      <c r="E165" s="627"/>
      <c r="F165" s="627"/>
      <c r="G165" s="627"/>
      <c r="H165" s="627"/>
      <c r="I165" s="627"/>
      <c r="J165" s="627"/>
      <c r="K165" s="627"/>
      <c r="L165" s="627"/>
      <c r="M165" s="627"/>
      <c r="N165" s="627"/>
      <c r="O165" s="627"/>
      <c r="P165" s="170">
        <v>7</v>
      </c>
      <c r="Q165" s="122" t="s">
        <v>233</v>
      </c>
      <c r="R165" s="122" t="s">
        <v>247</v>
      </c>
      <c r="S165" s="119" t="s">
        <v>248</v>
      </c>
      <c r="T165" s="113" t="s">
        <v>174</v>
      </c>
      <c r="U165" s="113" t="s">
        <v>158</v>
      </c>
      <c r="V165" s="121" t="s">
        <v>161</v>
      </c>
      <c r="W165" s="130">
        <v>4</v>
      </c>
      <c r="X165" s="130"/>
      <c r="Y165" s="130">
        <v>18</v>
      </c>
      <c r="Z165" s="130"/>
      <c r="AA165" s="130"/>
      <c r="AB165" s="130"/>
      <c r="AC165" s="130"/>
      <c r="AD165" s="130">
        <v>2</v>
      </c>
      <c r="AE165" s="130">
        <f t="shared" si="11"/>
        <v>24</v>
      </c>
      <c r="AF165" s="130" t="s">
        <v>201</v>
      </c>
    </row>
    <row r="166" spans="2:32" x14ac:dyDescent="0.25">
      <c r="B166" s="627"/>
      <c r="C166" s="628"/>
      <c r="D166" s="627"/>
      <c r="E166" s="627"/>
      <c r="F166" s="627"/>
      <c r="G166" s="627"/>
      <c r="H166" s="627"/>
      <c r="I166" s="627"/>
      <c r="J166" s="627"/>
      <c r="K166" s="627"/>
      <c r="L166" s="627"/>
      <c r="M166" s="627"/>
      <c r="N166" s="627"/>
      <c r="O166" s="627"/>
      <c r="P166" s="170">
        <v>8</v>
      </c>
      <c r="Q166" s="122" t="s">
        <v>234</v>
      </c>
      <c r="R166" s="122" t="s">
        <v>249</v>
      </c>
      <c r="S166" s="112" t="s">
        <v>250</v>
      </c>
      <c r="T166" s="113" t="s">
        <v>174</v>
      </c>
      <c r="U166" s="113" t="s">
        <v>158</v>
      </c>
      <c r="V166" s="115" t="s">
        <v>149</v>
      </c>
      <c r="W166" s="130">
        <v>24</v>
      </c>
      <c r="X166" s="130"/>
      <c r="Y166" s="130"/>
      <c r="Z166" s="130"/>
      <c r="AA166" s="130"/>
      <c r="AB166" s="130"/>
      <c r="AC166" s="130"/>
      <c r="AD166" s="130"/>
      <c r="AE166" s="130">
        <f t="shared" si="11"/>
        <v>24</v>
      </c>
      <c r="AF166" s="130"/>
    </row>
    <row r="167" spans="2:32" x14ac:dyDescent="0.25">
      <c r="B167" s="627">
        <v>9</v>
      </c>
      <c r="C167" s="628" t="s">
        <v>69</v>
      </c>
      <c r="D167" s="627">
        <v>3</v>
      </c>
      <c r="E167" s="627">
        <v>5</v>
      </c>
      <c r="F167" s="627">
        <v>5</v>
      </c>
      <c r="G167" s="634"/>
      <c r="H167" s="634"/>
      <c r="I167" s="634"/>
      <c r="J167" s="634"/>
      <c r="K167" s="627">
        <v>10</v>
      </c>
      <c r="L167" s="627">
        <v>6</v>
      </c>
      <c r="M167" s="634"/>
      <c r="N167" s="634"/>
      <c r="O167" s="627">
        <f>(D167*K167)+(E167*L167)+(G167*M167)+(I167*N167)</f>
        <v>60</v>
      </c>
      <c r="P167" s="170">
        <v>1</v>
      </c>
      <c r="Q167" s="122" t="s">
        <v>253</v>
      </c>
      <c r="R167" s="153" t="s">
        <v>256</v>
      </c>
      <c r="S167" s="112" t="s">
        <v>257</v>
      </c>
      <c r="T167" s="114" t="s">
        <v>154</v>
      </c>
      <c r="U167" s="114" t="s">
        <v>220</v>
      </c>
      <c r="V167" s="121" t="s">
        <v>161</v>
      </c>
      <c r="W167" s="130">
        <v>9</v>
      </c>
      <c r="X167" s="130"/>
      <c r="Y167" s="130"/>
      <c r="Z167" s="130"/>
      <c r="AA167" s="130">
        <v>15</v>
      </c>
      <c r="AB167" s="130"/>
      <c r="AC167" s="130"/>
      <c r="AD167" s="130"/>
      <c r="AE167" s="130">
        <f t="shared" si="11"/>
        <v>24</v>
      </c>
      <c r="AF167" s="130"/>
    </row>
    <row r="168" spans="2:32" x14ac:dyDescent="0.25">
      <c r="B168" s="627"/>
      <c r="C168" s="628"/>
      <c r="D168" s="627"/>
      <c r="E168" s="627"/>
      <c r="F168" s="627"/>
      <c r="G168" s="634"/>
      <c r="H168" s="634"/>
      <c r="I168" s="634"/>
      <c r="J168" s="634"/>
      <c r="K168" s="627"/>
      <c r="L168" s="627"/>
      <c r="M168" s="634"/>
      <c r="N168" s="634"/>
      <c r="O168" s="627"/>
      <c r="P168" s="170">
        <v>2</v>
      </c>
      <c r="Q168" s="122" t="s">
        <v>254</v>
      </c>
      <c r="R168" s="122" t="s">
        <v>258</v>
      </c>
      <c r="S168" s="112" t="s">
        <v>259</v>
      </c>
      <c r="T168" s="113" t="s">
        <v>154</v>
      </c>
      <c r="U168" s="113" t="s">
        <v>220</v>
      </c>
      <c r="V168" s="121" t="s">
        <v>161</v>
      </c>
      <c r="W168" s="130">
        <v>12</v>
      </c>
      <c r="X168" s="130"/>
      <c r="Y168" s="130"/>
      <c r="Z168" s="130"/>
      <c r="AA168" s="130"/>
      <c r="AB168" s="130"/>
      <c r="AC168" s="130"/>
      <c r="AD168" s="130">
        <v>12</v>
      </c>
      <c r="AE168" s="130">
        <f t="shared" si="11"/>
        <v>24</v>
      </c>
      <c r="AF168" s="130" t="s">
        <v>262</v>
      </c>
    </row>
    <row r="169" spans="2:32" x14ac:dyDescent="0.25">
      <c r="B169" s="627"/>
      <c r="C169" s="628"/>
      <c r="D169" s="627"/>
      <c r="E169" s="627"/>
      <c r="F169" s="627"/>
      <c r="G169" s="634"/>
      <c r="H169" s="634"/>
      <c r="I169" s="634"/>
      <c r="J169" s="634"/>
      <c r="K169" s="627"/>
      <c r="L169" s="627"/>
      <c r="M169" s="634"/>
      <c r="N169" s="634"/>
      <c r="O169" s="627"/>
      <c r="P169" s="170">
        <v>3</v>
      </c>
      <c r="Q169" s="122" t="s">
        <v>255</v>
      </c>
      <c r="R169" s="122" t="s">
        <v>260</v>
      </c>
      <c r="S169" s="112" t="s">
        <v>261</v>
      </c>
      <c r="T169" s="113" t="s">
        <v>154</v>
      </c>
      <c r="U169" s="113" t="s">
        <v>158</v>
      </c>
      <c r="V169" s="121" t="s">
        <v>161</v>
      </c>
      <c r="W169" s="130">
        <v>9</v>
      </c>
      <c r="X169" s="130">
        <v>15</v>
      </c>
      <c r="Y169" s="130"/>
      <c r="Z169" s="130"/>
      <c r="AA169" s="130"/>
      <c r="AB169" s="130"/>
      <c r="AC169" s="130"/>
      <c r="AD169" s="130"/>
      <c r="AE169" s="130">
        <f t="shared" si="11"/>
        <v>24</v>
      </c>
      <c r="AF169" s="130"/>
    </row>
    <row r="170" spans="2:32" x14ac:dyDescent="0.25">
      <c r="B170" s="627">
        <v>10</v>
      </c>
      <c r="C170" s="628" t="s">
        <v>70</v>
      </c>
      <c r="D170" s="627">
        <v>3</v>
      </c>
      <c r="E170" s="627">
        <v>5</v>
      </c>
      <c r="F170" s="627">
        <v>6</v>
      </c>
      <c r="G170" s="634"/>
      <c r="H170" s="634"/>
      <c r="I170" s="634"/>
      <c r="J170" s="634"/>
      <c r="K170" s="627">
        <v>10</v>
      </c>
      <c r="L170" s="627">
        <v>6</v>
      </c>
      <c r="M170" s="634"/>
      <c r="N170" s="634"/>
      <c r="O170" s="627">
        <f>(D170*K170)+(E170*L170)+(G170*M170)+(I170*N170)</f>
        <v>60</v>
      </c>
      <c r="P170" s="170">
        <v>1</v>
      </c>
      <c r="Q170" s="122" t="s">
        <v>263</v>
      </c>
      <c r="R170" s="122" t="s">
        <v>266</v>
      </c>
      <c r="S170" s="112" t="s">
        <v>267</v>
      </c>
      <c r="T170" s="113" t="s">
        <v>154</v>
      </c>
      <c r="U170" s="113" t="s">
        <v>220</v>
      </c>
      <c r="V170" s="121" t="s">
        <v>161</v>
      </c>
      <c r="W170" s="130">
        <v>12</v>
      </c>
      <c r="X170" s="130"/>
      <c r="Y170" s="130"/>
      <c r="Z170" s="130"/>
      <c r="AA170" s="130"/>
      <c r="AB170" s="130"/>
      <c r="AC170" s="130"/>
      <c r="AD170" s="130">
        <v>12</v>
      </c>
      <c r="AE170" s="130">
        <f t="shared" ref="AE170:AE172" si="12">SUM(W170:AD170)</f>
        <v>24</v>
      </c>
      <c r="AF170" s="130" t="s">
        <v>272</v>
      </c>
    </row>
    <row r="171" spans="2:32" x14ac:dyDescent="0.25">
      <c r="B171" s="627"/>
      <c r="C171" s="628"/>
      <c r="D171" s="627"/>
      <c r="E171" s="627"/>
      <c r="F171" s="627"/>
      <c r="G171" s="634"/>
      <c r="H171" s="634"/>
      <c r="I171" s="634"/>
      <c r="J171" s="634"/>
      <c r="K171" s="627"/>
      <c r="L171" s="627"/>
      <c r="M171" s="634"/>
      <c r="N171" s="634"/>
      <c r="O171" s="627"/>
      <c r="P171" s="170">
        <v>2</v>
      </c>
      <c r="Q171" s="122" t="s">
        <v>264</v>
      </c>
      <c r="R171" s="122" t="s">
        <v>268</v>
      </c>
      <c r="S171" s="112" t="s">
        <v>269</v>
      </c>
      <c r="T171" s="113" t="s">
        <v>154</v>
      </c>
      <c r="U171" s="113" t="s">
        <v>158</v>
      </c>
      <c r="V171" s="121" t="s">
        <v>161</v>
      </c>
      <c r="W171" s="130">
        <v>9</v>
      </c>
      <c r="X171" s="130"/>
      <c r="Y171" s="130"/>
      <c r="Z171" s="130"/>
      <c r="AA171" s="130">
        <v>15</v>
      </c>
      <c r="AB171" s="130"/>
      <c r="AC171" s="130"/>
      <c r="AD171" s="130"/>
      <c r="AE171" s="130">
        <f t="shared" si="12"/>
        <v>24</v>
      </c>
      <c r="AF171" s="130"/>
    </row>
    <row r="172" spans="2:32" x14ac:dyDescent="0.25">
      <c r="B172" s="627"/>
      <c r="C172" s="628"/>
      <c r="D172" s="627"/>
      <c r="E172" s="627"/>
      <c r="F172" s="627"/>
      <c r="G172" s="634"/>
      <c r="H172" s="634"/>
      <c r="I172" s="634"/>
      <c r="J172" s="634"/>
      <c r="K172" s="627"/>
      <c r="L172" s="627"/>
      <c r="M172" s="634"/>
      <c r="N172" s="634"/>
      <c r="O172" s="627"/>
      <c r="P172" s="170">
        <v>3</v>
      </c>
      <c r="Q172" s="122" t="s">
        <v>265</v>
      </c>
      <c r="R172" s="122" t="s">
        <v>270</v>
      </c>
      <c r="S172" s="112" t="s">
        <v>271</v>
      </c>
      <c r="T172" s="113" t="s">
        <v>154</v>
      </c>
      <c r="U172" s="113" t="s">
        <v>158</v>
      </c>
      <c r="V172" s="121" t="s">
        <v>161</v>
      </c>
      <c r="W172" s="130">
        <v>9</v>
      </c>
      <c r="X172" s="130">
        <v>15</v>
      </c>
      <c r="Y172" s="130"/>
      <c r="Z172" s="130"/>
      <c r="AA172" s="130"/>
      <c r="AB172" s="130"/>
      <c r="AC172" s="130"/>
      <c r="AD172" s="130"/>
      <c r="AE172" s="130">
        <f t="shared" si="12"/>
        <v>24</v>
      </c>
      <c r="AF172" s="130"/>
    </row>
    <row r="173" spans="2:32" x14ac:dyDescent="0.25">
      <c r="B173" s="627">
        <v>11</v>
      </c>
      <c r="C173" s="628" t="s">
        <v>71</v>
      </c>
      <c r="D173" s="627">
        <v>3</v>
      </c>
      <c r="E173" s="627">
        <v>6</v>
      </c>
      <c r="F173" s="627">
        <v>6</v>
      </c>
      <c r="G173" s="634"/>
      <c r="H173" s="634"/>
      <c r="I173" s="634"/>
      <c r="J173" s="634"/>
      <c r="K173" s="627">
        <v>10</v>
      </c>
      <c r="L173" s="627">
        <v>6</v>
      </c>
      <c r="M173" s="634"/>
      <c r="N173" s="634"/>
      <c r="O173" s="627">
        <f>(D173*K173)+(E173*L173)+(G173*M173)+(I173*N173)</f>
        <v>66</v>
      </c>
      <c r="P173" s="170">
        <v>1</v>
      </c>
      <c r="Q173" s="122" t="s">
        <v>273</v>
      </c>
      <c r="R173" s="122" t="s">
        <v>276</v>
      </c>
      <c r="S173" s="112" t="s">
        <v>277</v>
      </c>
      <c r="T173" s="113" t="s">
        <v>154</v>
      </c>
      <c r="U173" s="113" t="s">
        <v>158</v>
      </c>
      <c r="V173" s="121" t="s">
        <v>161</v>
      </c>
      <c r="W173" s="130">
        <v>4</v>
      </c>
      <c r="X173" s="130"/>
      <c r="Y173" s="130"/>
      <c r="Z173" s="130"/>
      <c r="AA173" s="130">
        <v>18</v>
      </c>
      <c r="AB173" s="130"/>
      <c r="AC173" s="130"/>
      <c r="AD173" s="130">
        <v>2</v>
      </c>
      <c r="AE173" s="130">
        <f t="shared" ref="AE173:AE178" si="13">SUM(W173:AD173)</f>
        <v>24</v>
      </c>
      <c r="AF173" s="130" t="s">
        <v>201</v>
      </c>
    </row>
    <row r="174" spans="2:32" x14ac:dyDescent="0.25">
      <c r="B174" s="627"/>
      <c r="C174" s="628"/>
      <c r="D174" s="627"/>
      <c r="E174" s="627"/>
      <c r="F174" s="627"/>
      <c r="G174" s="634"/>
      <c r="H174" s="634"/>
      <c r="I174" s="634"/>
      <c r="J174" s="634"/>
      <c r="K174" s="627"/>
      <c r="L174" s="627"/>
      <c r="M174" s="634"/>
      <c r="N174" s="634"/>
      <c r="O174" s="627"/>
      <c r="P174" s="170">
        <v>2</v>
      </c>
      <c r="Q174" s="122" t="s">
        <v>274</v>
      </c>
      <c r="R174" s="122" t="s">
        <v>278</v>
      </c>
      <c r="S174" s="112" t="s">
        <v>279</v>
      </c>
      <c r="T174" s="114" t="s">
        <v>154</v>
      </c>
      <c r="U174" s="113" t="s">
        <v>158</v>
      </c>
      <c r="V174" s="121" t="s">
        <v>161</v>
      </c>
      <c r="W174" s="130">
        <v>4</v>
      </c>
      <c r="X174" s="130">
        <v>18</v>
      </c>
      <c r="Y174" s="130"/>
      <c r="Z174" s="130"/>
      <c r="AA174" s="130"/>
      <c r="AB174" s="130"/>
      <c r="AC174" s="130"/>
      <c r="AD174" s="130">
        <v>2</v>
      </c>
      <c r="AE174" s="130">
        <f t="shared" si="13"/>
        <v>24</v>
      </c>
      <c r="AF174" s="130" t="s">
        <v>201</v>
      </c>
    </row>
    <row r="175" spans="2:32" x14ac:dyDescent="0.25">
      <c r="B175" s="627"/>
      <c r="C175" s="628"/>
      <c r="D175" s="627"/>
      <c r="E175" s="627"/>
      <c r="F175" s="627"/>
      <c r="G175" s="634"/>
      <c r="H175" s="634"/>
      <c r="I175" s="634"/>
      <c r="J175" s="634"/>
      <c r="K175" s="627"/>
      <c r="L175" s="627"/>
      <c r="M175" s="634"/>
      <c r="N175" s="634"/>
      <c r="O175" s="627"/>
      <c r="P175" s="170">
        <v>3</v>
      </c>
      <c r="Q175" s="122" t="s">
        <v>275</v>
      </c>
      <c r="R175" s="122" t="s">
        <v>280</v>
      </c>
      <c r="S175" s="112" t="s">
        <v>281</v>
      </c>
      <c r="T175" s="113" t="s">
        <v>154</v>
      </c>
      <c r="U175" s="113" t="s">
        <v>158</v>
      </c>
      <c r="V175" s="121" t="s">
        <v>161</v>
      </c>
      <c r="W175" s="130">
        <v>22</v>
      </c>
      <c r="X175" s="130"/>
      <c r="Y175" s="130"/>
      <c r="Z175" s="130"/>
      <c r="AA175" s="130"/>
      <c r="AB175" s="130"/>
      <c r="AC175" s="130"/>
      <c r="AD175" s="130">
        <v>2</v>
      </c>
      <c r="AE175" s="130">
        <f t="shared" si="13"/>
        <v>24</v>
      </c>
      <c r="AF175" s="130" t="s">
        <v>201</v>
      </c>
    </row>
    <row r="176" spans="2:32" x14ac:dyDescent="0.25">
      <c r="B176" s="627">
        <v>12</v>
      </c>
      <c r="C176" s="638" t="s">
        <v>390</v>
      </c>
      <c r="D176" s="627">
        <v>1</v>
      </c>
      <c r="E176" s="627">
        <v>1</v>
      </c>
      <c r="F176" s="627">
        <v>1</v>
      </c>
      <c r="G176" s="627">
        <v>3</v>
      </c>
      <c r="H176" s="627">
        <v>3</v>
      </c>
      <c r="I176" s="627">
        <v>2</v>
      </c>
      <c r="J176" s="627">
        <v>2</v>
      </c>
      <c r="K176" s="627">
        <v>10</v>
      </c>
      <c r="L176" s="627">
        <v>6</v>
      </c>
      <c r="M176" s="627">
        <v>10</v>
      </c>
      <c r="N176" s="627">
        <v>4</v>
      </c>
      <c r="O176" s="627">
        <f>(D176*K176)+(E176*L176)+(G176*M176)+(I176*N176)</f>
        <v>54</v>
      </c>
      <c r="P176" s="170">
        <v>1</v>
      </c>
      <c r="Q176" s="122" t="s">
        <v>282</v>
      </c>
      <c r="R176" s="122" t="s">
        <v>193</v>
      </c>
      <c r="S176" s="112" t="s">
        <v>285</v>
      </c>
      <c r="T176" s="114" t="s">
        <v>154</v>
      </c>
      <c r="U176" s="113" t="s">
        <v>158</v>
      </c>
      <c r="V176" s="121" t="s">
        <v>161</v>
      </c>
      <c r="W176" s="130"/>
      <c r="X176" s="130"/>
      <c r="Y176" s="130"/>
      <c r="Z176" s="130"/>
      <c r="AA176" s="130">
        <v>3</v>
      </c>
      <c r="AB176" s="130">
        <v>15</v>
      </c>
      <c r="AC176" s="130">
        <v>4</v>
      </c>
      <c r="AD176" s="130">
        <v>2</v>
      </c>
      <c r="AE176" s="130">
        <f t="shared" si="13"/>
        <v>24</v>
      </c>
      <c r="AF176" s="130" t="s">
        <v>201</v>
      </c>
    </row>
    <row r="177" spans="2:32" x14ac:dyDescent="0.25">
      <c r="B177" s="627"/>
      <c r="C177" s="639"/>
      <c r="D177" s="627"/>
      <c r="E177" s="627"/>
      <c r="F177" s="627"/>
      <c r="G177" s="627"/>
      <c r="H177" s="627"/>
      <c r="I177" s="627"/>
      <c r="J177" s="627"/>
      <c r="K177" s="627"/>
      <c r="L177" s="627"/>
      <c r="M177" s="627"/>
      <c r="N177" s="627"/>
      <c r="O177" s="627"/>
      <c r="P177" s="170">
        <v>2</v>
      </c>
      <c r="Q177" s="122" t="s">
        <v>283</v>
      </c>
      <c r="R177" s="122" t="s">
        <v>286</v>
      </c>
      <c r="S177" s="112" t="s">
        <v>287</v>
      </c>
      <c r="T177" s="113" t="s">
        <v>174</v>
      </c>
      <c r="U177" s="113" t="s">
        <v>158</v>
      </c>
      <c r="V177" s="134" t="s">
        <v>149</v>
      </c>
      <c r="W177" s="130"/>
      <c r="X177" s="130">
        <v>3</v>
      </c>
      <c r="Y177" s="130">
        <v>15</v>
      </c>
      <c r="Z177" s="130">
        <v>4</v>
      </c>
      <c r="AA177" s="130"/>
      <c r="AB177" s="130"/>
      <c r="AC177" s="130"/>
      <c r="AD177" s="130">
        <v>2</v>
      </c>
      <c r="AE177" s="130">
        <f t="shared" si="13"/>
        <v>24</v>
      </c>
      <c r="AF177" s="130" t="s">
        <v>201</v>
      </c>
    </row>
    <row r="178" spans="2:32" x14ac:dyDescent="0.25">
      <c r="B178" s="627"/>
      <c r="C178" s="639"/>
      <c r="D178" s="627"/>
      <c r="E178" s="627"/>
      <c r="F178" s="627"/>
      <c r="G178" s="627"/>
      <c r="H178" s="627"/>
      <c r="I178" s="627"/>
      <c r="J178" s="627"/>
      <c r="K178" s="627"/>
      <c r="L178" s="627"/>
      <c r="M178" s="627"/>
      <c r="N178" s="627"/>
      <c r="O178" s="627"/>
      <c r="P178" s="640">
        <v>3</v>
      </c>
      <c r="Q178" s="584" t="s">
        <v>284</v>
      </c>
      <c r="R178" s="621" t="s">
        <v>288</v>
      </c>
      <c r="S178" s="588" t="s">
        <v>289</v>
      </c>
      <c r="T178" s="578" t="s">
        <v>174</v>
      </c>
      <c r="U178" s="578" t="s">
        <v>158</v>
      </c>
      <c r="V178" s="580" t="s">
        <v>149</v>
      </c>
      <c r="W178" s="576">
        <v>10</v>
      </c>
      <c r="X178" s="576"/>
      <c r="Y178" s="576"/>
      <c r="Z178" s="576">
        <v>6</v>
      </c>
      <c r="AA178" s="576"/>
      <c r="AB178" s="576"/>
      <c r="AC178" s="576">
        <v>6</v>
      </c>
      <c r="AD178" s="576">
        <v>2</v>
      </c>
      <c r="AE178" s="576">
        <f t="shared" si="13"/>
        <v>24</v>
      </c>
      <c r="AF178" s="576" t="s">
        <v>387</v>
      </c>
    </row>
    <row r="179" spans="2:32" x14ac:dyDescent="0.25">
      <c r="B179" s="173">
        <v>13</v>
      </c>
      <c r="C179" s="644"/>
      <c r="D179" s="174"/>
      <c r="E179" s="174"/>
      <c r="F179" s="174"/>
      <c r="G179" s="174"/>
      <c r="H179" s="174"/>
      <c r="I179" s="173">
        <v>3</v>
      </c>
      <c r="J179" s="173">
        <v>3</v>
      </c>
      <c r="K179" s="174"/>
      <c r="L179" s="174"/>
      <c r="M179" s="174"/>
      <c r="N179" s="173">
        <v>4</v>
      </c>
      <c r="O179" s="173">
        <f>(D179*K179)+(E179*L179)+(G179*M179)+(I179*N179)</f>
        <v>12</v>
      </c>
      <c r="P179" s="641"/>
      <c r="Q179" s="585"/>
      <c r="R179" s="622"/>
      <c r="S179" s="589"/>
      <c r="T179" s="579"/>
      <c r="U179" s="579"/>
      <c r="V179" s="581"/>
      <c r="W179" s="577"/>
      <c r="X179" s="577"/>
      <c r="Y179" s="577"/>
      <c r="Z179" s="577"/>
      <c r="AA179" s="577"/>
      <c r="AB179" s="577"/>
      <c r="AC179" s="577"/>
      <c r="AD179" s="577"/>
      <c r="AE179" s="577"/>
      <c r="AF179" s="577"/>
    </row>
    <row r="180" spans="2:32" x14ac:dyDescent="0.25">
      <c r="B180" s="627">
        <v>14</v>
      </c>
      <c r="C180" s="628" t="s">
        <v>16</v>
      </c>
      <c r="D180" s="627">
        <v>2</v>
      </c>
      <c r="E180" s="627">
        <v>1</v>
      </c>
      <c r="F180" s="627">
        <v>1</v>
      </c>
      <c r="G180" s="627">
        <v>1</v>
      </c>
      <c r="H180" s="627">
        <v>1</v>
      </c>
      <c r="I180" s="627">
        <v>1</v>
      </c>
      <c r="J180" s="627">
        <v>1</v>
      </c>
      <c r="K180" s="627">
        <v>10</v>
      </c>
      <c r="L180" s="627">
        <v>6</v>
      </c>
      <c r="M180" s="627">
        <v>10</v>
      </c>
      <c r="N180" s="627">
        <v>4</v>
      </c>
      <c r="O180" s="627">
        <f>(D180*K180)+(E180*L180)+(G180*M180)+(I180*N180)</f>
        <v>40</v>
      </c>
      <c r="P180" s="170">
        <v>1</v>
      </c>
      <c r="Q180" s="151" t="s">
        <v>290</v>
      </c>
      <c r="R180" s="172" t="s">
        <v>149</v>
      </c>
      <c r="S180" s="120" t="s">
        <v>292</v>
      </c>
      <c r="T180" s="115" t="s">
        <v>149</v>
      </c>
      <c r="U180" s="113" t="s">
        <v>158</v>
      </c>
      <c r="V180" s="115" t="s">
        <v>149</v>
      </c>
      <c r="W180" s="130">
        <v>14</v>
      </c>
      <c r="X180" s="130"/>
      <c r="Y180" s="130">
        <v>2</v>
      </c>
      <c r="Z180" s="130"/>
      <c r="AA180" s="130"/>
      <c r="AB180" s="130">
        <v>5</v>
      </c>
      <c r="AC180" s="130"/>
      <c r="AD180" s="130"/>
      <c r="AE180" s="130">
        <f t="shared" ref="AE180:AE188" si="14">SUM(W180:AD180)</f>
        <v>21</v>
      </c>
      <c r="AF180" s="130"/>
    </row>
    <row r="181" spans="2:32" x14ac:dyDescent="0.25">
      <c r="B181" s="627"/>
      <c r="C181" s="628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170">
        <v>2</v>
      </c>
      <c r="Q181" s="122" t="s">
        <v>291</v>
      </c>
      <c r="R181" s="172" t="s">
        <v>149</v>
      </c>
      <c r="S181" s="119" t="s">
        <v>149</v>
      </c>
      <c r="T181" s="115" t="s">
        <v>149</v>
      </c>
      <c r="U181" s="113" t="s">
        <v>158</v>
      </c>
      <c r="V181" s="115" t="s">
        <v>149</v>
      </c>
      <c r="W181" s="130">
        <v>6</v>
      </c>
      <c r="X181" s="130">
        <v>3</v>
      </c>
      <c r="Y181" s="130">
        <v>3</v>
      </c>
      <c r="Z181" s="130">
        <v>2</v>
      </c>
      <c r="AA181" s="130">
        <v>3</v>
      </c>
      <c r="AB181" s="130"/>
      <c r="AC181" s="130">
        <v>2</v>
      </c>
      <c r="AD181" s="130"/>
      <c r="AE181" s="130">
        <f t="shared" si="14"/>
        <v>19</v>
      </c>
      <c r="AF181" s="130"/>
    </row>
    <row r="182" spans="2:32" x14ac:dyDescent="0.25">
      <c r="B182" s="627">
        <v>15</v>
      </c>
      <c r="C182" s="628" t="s">
        <v>90</v>
      </c>
      <c r="D182" s="627">
        <v>2</v>
      </c>
      <c r="E182" s="627">
        <v>2</v>
      </c>
      <c r="F182" s="627">
        <v>2</v>
      </c>
      <c r="G182" s="627">
        <v>2</v>
      </c>
      <c r="H182" s="627">
        <v>2</v>
      </c>
      <c r="I182" s="627">
        <v>2</v>
      </c>
      <c r="J182" s="627">
        <v>2</v>
      </c>
      <c r="K182" s="627">
        <v>10</v>
      </c>
      <c r="L182" s="627">
        <v>6</v>
      </c>
      <c r="M182" s="627">
        <v>10</v>
      </c>
      <c r="N182" s="627">
        <v>4</v>
      </c>
      <c r="O182" s="627">
        <f>(D182*K182)+(E182*L182)+(G182*M182)+(I182*N182)</f>
        <v>60</v>
      </c>
      <c r="P182" s="170">
        <v>1</v>
      </c>
      <c r="Q182" s="122" t="s">
        <v>293</v>
      </c>
      <c r="R182" s="122" t="s">
        <v>297</v>
      </c>
      <c r="S182" s="112" t="s">
        <v>298</v>
      </c>
      <c r="T182" s="113" t="s">
        <v>154</v>
      </c>
      <c r="U182" s="113" t="s">
        <v>158</v>
      </c>
      <c r="V182" s="121" t="s">
        <v>161</v>
      </c>
      <c r="W182" s="130">
        <v>4</v>
      </c>
      <c r="X182" s="130"/>
      <c r="Y182" s="130"/>
      <c r="Z182" s="130">
        <v>4</v>
      </c>
      <c r="AA182" s="130">
        <v>2</v>
      </c>
      <c r="AB182" s="130">
        <v>2</v>
      </c>
      <c r="AC182" s="130"/>
      <c r="AD182" s="130">
        <v>12</v>
      </c>
      <c r="AE182" s="130">
        <f t="shared" si="14"/>
        <v>24</v>
      </c>
      <c r="AF182" s="130" t="s">
        <v>305</v>
      </c>
    </row>
    <row r="183" spans="2:32" x14ac:dyDescent="0.25">
      <c r="B183" s="627"/>
      <c r="C183" s="628"/>
      <c r="D183" s="627"/>
      <c r="E183" s="627"/>
      <c r="F183" s="627"/>
      <c r="G183" s="627"/>
      <c r="H183" s="627"/>
      <c r="I183" s="627"/>
      <c r="J183" s="627"/>
      <c r="K183" s="627"/>
      <c r="L183" s="627"/>
      <c r="M183" s="627"/>
      <c r="N183" s="627"/>
      <c r="O183" s="627"/>
      <c r="P183" s="170">
        <v>2</v>
      </c>
      <c r="Q183" s="122" t="s">
        <v>294</v>
      </c>
      <c r="R183" s="122" t="s">
        <v>299</v>
      </c>
      <c r="S183" s="112" t="s">
        <v>300</v>
      </c>
      <c r="T183" s="113" t="s">
        <v>154</v>
      </c>
      <c r="U183" s="113" t="s">
        <v>158</v>
      </c>
      <c r="V183" s="121" t="s">
        <v>161</v>
      </c>
      <c r="W183" s="130">
        <v>4</v>
      </c>
      <c r="X183" s="130">
        <v>4</v>
      </c>
      <c r="Y183" s="130"/>
      <c r="Z183" s="130"/>
      <c r="AA183" s="130">
        <v>4</v>
      </c>
      <c r="AB183" s="130"/>
      <c r="AC183" s="130"/>
      <c r="AD183" s="130">
        <v>12</v>
      </c>
      <c r="AE183" s="130">
        <f t="shared" si="14"/>
        <v>24</v>
      </c>
      <c r="AF183" s="130" t="s">
        <v>306</v>
      </c>
    </row>
    <row r="184" spans="2:32" x14ac:dyDescent="0.25">
      <c r="B184" s="627"/>
      <c r="C184" s="628"/>
      <c r="D184" s="627"/>
      <c r="E184" s="627"/>
      <c r="F184" s="627"/>
      <c r="G184" s="627"/>
      <c r="H184" s="627"/>
      <c r="I184" s="627"/>
      <c r="J184" s="627"/>
      <c r="K184" s="627"/>
      <c r="L184" s="627"/>
      <c r="M184" s="627"/>
      <c r="N184" s="627"/>
      <c r="O184" s="627"/>
      <c r="P184" s="170">
        <v>3</v>
      </c>
      <c r="Q184" s="122" t="s">
        <v>295</v>
      </c>
      <c r="R184" s="122" t="s">
        <v>301</v>
      </c>
      <c r="S184" s="112" t="s">
        <v>302</v>
      </c>
      <c r="T184" s="113" t="s">
        <v>154</v>
      </c>
      <c r="U184" s="113" t="s">
        <v>158</v>
      </c>
      <c r="V184" s="121" t="s">
        <v>161</v>
      </c>
      <c r="W184" s="130">
        <v>8</v>
      </c>
      <c r="X184" s="130"/>
      <c r="Y184" s="130">
        <v>8</v>
      </c>
      <c r="Z184" s="130"/>
      <c r="AA184" s="130"/>
      <c r="AB184" s="130">
        <v>4</v>
      </c>
      <c r="AC184" s="130">
        <v>4</v>
      </c>
      <c r="AD184" s="130"/>
      <c r="AE184" s="130">
        <f t="shared" si="14"/>
        <v>24</v>
      </c>
      <c r="AF184" s="130"/>
    </row>
    <row r="185" spans="2:32" x14ac:dyDescent="0.25">
      <c r="B185" s="627"/>
      <c r="C185" s="628"/>
      <c r="D185" s="627"/>
      <c r="E185" s="627"/>
      <c r="F185" s="627"/>
      <c r="G185" s="627"/>
      <c r="H185" s="627"/>
      <c r="I185" s="627"/>
      <c r="J185" s="627"/>
      <c r="K185" s="627"/>
      <c r="L185" s="627"/>
      <c r="M185" s="627"/>
      <c r="N185" s="627"/>
      <c r="O185" s="627"/>
      <c r="P185" s="170">
        <v>4</v>
      </c>
      <c r="Q185" s="122" t="s">
        <v>296</v>
      </c>
      <c r="R185" s="122" t="s">
        <v>303</v>
      </c>
      <c r="S185" s="124" t="s">
        <v>304</v>
      </c>
      <c r="T185" s="114" t="s">
        <v>174</v>
      </c>
      <c r="U185" s="113" t="s">
        <v>158</v>
      </c>
      <c r="V185" s="115" t="s">
        <v>149</v>
      </c>
      <c r="W185" s="130">
        <v>4</v>
      </c>
      <c r="X185" s="130">
        <v>2</v>
      </c>
      <c r="Y185" s="130">
        <v>2</v>
      </c>
      <c r="Z185" s="130"/>
      <c r="AA185" s="130"/>
      <c r="AB185" s="130">
        <v>4</v>
      </c>
      <c r="AC185" s="130"/>
      <c r="AD185" s="130"/>
      <c r="AE185" s="130">
        <f t="shared" si="14"/>
        <v>12</v>
      </c>
      <c r="AF185" s="130" t="s">
        <v>389</v>
      </c>
    </row>
    <row r="186" spans="2:32" x14ac:dyDescent="0.25">
      <c r="B186" s="627">
        <v>16</v>
      </c>
      <c r="C186" s="628" t="s">
        <v>72</v>
      </c>
      <c r="D186" s="627">
        <v>2</v>
      </c>
      <c r="E186" s="627">
        <v>2</v>
      </c>
      <c r="F186" s="627">
        <v>2</v>
      </c>
      <c r="G186" s="627">
        <v>2</v>
      </c>
      <c r="H186" s="627">
        <v>2</v>
      </c>
      <c r="I186" s="627">
        <v>2</v>
      </c>
      <c r="J186" s="627">
        <v>2</v>
      </c>
      <c r="K186" s="627">
        <v>10</v>
      </c>
      <c r="L186" s="627">
        <v>6</v>
      </c>
      <c r="M186" s="627">
        <v>10</v>
      </c>
      <c r="N186" s="627">
        <v>4</v>
      </c>
      <c r="O186" s="627">
        <f>(D186*K186)+(E186*L186)+(G186*M186)+(I186*N186)</f>
        <v>60</v>
      </c>
      <c r="P186" s="170">
        <v>1</v>
      </c>
      <c r="Q186" s="122" t="s">
        <v>307</v>
      </c>
      <c r="R186" s="122" t="s">
        <v>310</v>
      </c>
      <c r="S186" s="112" t="s">
        <v>311</v>
      </c>
      <c r="T186" s="113" t="s">
        <v>154</v>
      </c>
      <c r="U186" s="113" t="s">
        <v>158</v>
      </c>
      <c r="V186" s="121" t="s">
        <v>161</v>
      </c>
      <c r="W186" s="130">
        <v>2</v>
      </c>
      <c r="X186" s="130">
        <v>6</v>
      </c>
      <c r="Y186" s="130"/>
      <c r="Z186" s="130"/>
      <c r="AA186" s="130">
        <v>6</v>
      </c>
      <c r="AB186" s="130">
        <v>10</v>
      </c>
      <c r="AC186" s="130"/>
      <c r="AD186" s="130"/>
      <c r="AE186" s="130">
        <f t="shared" si="14"/>
        <v>24</v>
      </c>
      <c r="AF186" s="130"/>
    </row>
    <row r="187" spans="2:32" x14ac:dyDescent="0.25">
      <c r="B187" s="627"/>
      <c r="C187" s="628"/>
      <c r="D187" s="627"/>
      <c r="E187" s="627"/>
      <c r="F187" s="627"/>
      <c r="G187" s="627"/>
      <c r="H187" s="627"/>
      <c r="I187" s="627"/>
      <c r="J187" s="627"/>
      <c r="K187" s="627"/>
      <c r="L187" s="627"/>
      <c r="M187" s="627"/>
      <c r="N187" s="627"/>
      <c r="O187" s="627"/>
      <c r="P187" s="170">
        <v>2</v>
      </c>
      <c r="Q187" s="122" t="s">
        <v>308</v>
      </c>
      <c r="R187" s="122" t="s">
        <v>312</v>
      </c>
      <c r="S187" s="119" t="s">
        <v>313</v>
      </c>
      <c r="T187" s="113" t="s">
        <v>155</v>
      </c>
      <c r="U187" s="113" t="s">
        <v>158</v>
      </c>
      <c r="V187" s="115" t="s">
        <v>149</v>
      </c>
      <c r="W187" s="130">
        <v>6</v>
      </c>
      <c r="X187" s="130"/>
      <c r="Y187" s="130">
        <v>10</v>
      </c>
      <c r="Z187" s="130">
        <v>4</v>
      </c>
      <c r="AA187" s="130"/>
      <c r="AB187" s="130"/>
      <c r="AC187" s="130">
        <v>4</v>
      </c>
      <c r="AD187" s="130"/>
      <c r="AE187" s="130">
        <f t="shared" si="14"/>
        <v>24</v>
      </c>
      <c r="AF187" s="130"/>
    </row>
    <row r="188" spans="2:32" x14ac:dyDescent="0.25">
      <c r="B188" s="627"/>
      <c r="C188" s="628"/>
      <c r="D188" s="627"/>
      <c r="E188" s="627"/>
      <c r="F188" s="627"/>
      <c r="G188" s="627"/>
      <c r="H188" s="627"/>
      <c r="I188" s="627"/>
      <c r="J188" s="627"/>
      <c r="K188" s="627"/>
      <c r="L188" s="627"/>
      <c r="M188" s="627"/>
      <c r="N188" s="627"/>
      <c r="O188" s="627"/>
      <c r="P188" s="170">
        <v>3</v>
      </c>
      <c r="Q188" s="151" t="s">
        <v>309</v>
      </c>
      <c r="R188" s="172" t="s">
        <v>149</v>
      </c>
      <c r="S188" s="120" t="s">
        <v>314</v>
      </c>
      <c r="T188" s="115" t="s">
        <v>149</v>
      </c>
      <c r="U188" s="121" t="s">
        <v>160</v>
      </c>
      <c r="V188" s="115" t="s">
        <v>149</v>
      </c>
      <c r="W188" s="130">
        <v>12</v>
      </c>
      <c r="X188" s="130"/>
      <c r="Y188" s="130"/>
      <c r="Z188" s="130"/>
      <c r="AA188" s="130"/>
      <c r="AB188" s="130"/>
      <c r="AC188" s="130"/>
      <c r="AD188" s="130"/>
      <c r="AE188" s="130">
        <f t="shared" si="14"/>
        <v>12</v>
      </c>
      <c r="AF188" s="130"/>
    </row>
    <row r="189" spans="2:32" x14ac:dyDescent="0.25">
      <c r="B189" s="627">
        <v>17</v>
      </c>
      <c r="C189" s="628" t="s">
        <v>74</v>
      </c>
      <c r="D189" s="627">
        <v>2</v>
      </c>
      <c r="E189" s="634"/>
      <c r="F189" s="634"/>
      <c r="G189" s="627">
        <v>5</v>
      </c>
      <c r="H189" s="627">
        <v>5</v>
      </c>
      <c r="I189" s="634"/>
      <c r="J189" s="634"/>
      <c r="K189" s="627">
        <v>10</v>
      </c>
      <c r="L189" s="642"/>
      <c r="M189" s="627">
        <v>10</v>
      </c>
      <c r="N189" s="642"/>
      <c r="O189" s="627">
        <f>(D189*K189)+(E189*L189)+(G189*M189)+(I189*N189)</f>
        <v>70</v>
      </c>
      <c r="P189" s="170">
        <v>1</v>
      </c>
      <c r="Q189" s="122" t="s">
        <v>315</v>
      </c>
      <c r="R189" s="122" t="s">
        <v>318</v>
      </c>
      <c r="S189" s="112" t="s">
        <v>319</v>
      </c>
      <c r="T189" s="113" t="s">
        <v>154</v>
      </c>
      <c r="U189" s="113" t="s">
        <v>158</v>
      </c>
      <c r="V189" s="121" t="s">
        <v>161</v>
      </c>
      <c r="W189" s="130"/>
      <c r="X189" s="130"/>
      <c r="Y189" s="130">
        <v>10</v>
      </c>
      <c r="Z189" s="130"/>
      <c r="AA189" s="130"/>
      <c r="AB189" s="130">
        <v>15</v>
      </c>
      <c r="AC189" s="130"/>
      <c r="AD189" s="130"/>
      <c r="AE189" s="130">
        <f t="shared" ref="AE189:AE196" si="15">SUM(W189:AD189)</f>
        <v>25</v>
      </c>
      <c r="AF189" s="130"/>
    </row>
    <row r="190" spans="2:32" x14ac:dyDescent="0.25">
      <c r="B190" s="627"/>
      <c r="C190" s="628"/>
      <c r="D190" s="627"/>
      <c r="E190" s="634"/>
      <c r="F190" s="634"/>
      <c r="G190" s="627"/>
      <c r="H190" s="627"/>
      <c r="I190" s="634"/>
      <c r="J190" s="634"/>
      <c r="K190" s="627"/>
      <c r="L190" s="645"/>
      <c r="M190" s="627"/>
      <c r="N190" s="645"/>
      <c r="O190" s="627"/>
      <c r="P190" s="170">
        <v>2</v>
      </c>
      <c r="Q190" s="122" t="s">
        <v>316</v>
      </c>
      <c r="R190" s="122" t="s">
        <v>320</v>
      </c>
      <c r="S190" s="112" t="s">
        <v>321</v>
      </c>
      <c r="T190" s="113" t="s">
        <v>154</v>
      </c>
      <c r="U190" s="113" t="s">
        <v>158</v>
      </c>
      <c r="V190" s="121" t="s">
        <v>161</v>
      </c>
      <c r="W190" s="130">
        <v>8</v>
      </c>
      <c r="X190" s="130"/>
      <c r="Y190" s="130">
        <v>15</v>
      </c>
      <c r="Z190" s="130"/>
      <c r="AA190" s="130"/>
      <c r="AB190" s="130"/>
      <c r="AC190" s="130"/>
      <c r="AD190" s="130">
        <v>2</v>
      </c>
      <c r="AE190" s="130">
        <f t="shared" si="15"/>
        <v>25</v>
      </c>
      <c r="AF190" s="130" t="s">
        <v>201</v>
      </c>
    </row>
    <row r="191" spans="2:32" x14ac:dyDescent="0.25">
      <c r="B191" s="627"/>
      <c r="C191" s="628"/>
      <c r="D191" s="627"/>
      <c r="E191" s="634"/>
      <c r="F191" s="634"/>
      <c r="G191" s="627"/>
      <c r="H191" s="627"/>
      <c r="I191" s="634"/>
      <c r="J191" s="634"/>
      <c r="K191" s="627"/>
      <c r="L191" s="643"/>
      <c r="M191" s="627"/>
      <c r="N191" s="643"/>
      <c r="O191" s="627"/>
      <c r="P191" s="170">
        <v>3</v>
      </c>
      <c r="Q191" s="122" t="s">
        <v>317</v>
      </c>
      <c r="R191" s="122" t="s">
        <v>322</v>
      </c>
      <c r="S191" s="112" t="s">
        <v>153</v>
      </c>
      <c r="T191" s="113" t="s">
        <v>154</v>
      </c>
      <c r="U191" s="113" t="s">
        <v>158</v>
      </c>
      <c r="V191" s="121" t="s">
        <v>161</v>
      </c>
      <c r="W191" s="130">
        <v>12</v>
      </c>
      <c r="X191" s="130"/>
      <c r="Y191" s="130"/>
      <c r="Z191" s="130"/>
      <c r="AA191" s="130"/>
      <c r="AB191" s="130">
        <v>10</v>
      </c>
      <c r="AC191" s="130"/>
      <c r="AD191" s="130">
        <v>2</v>
      </c>
      <c r="AE191" s="130">
        <f t="shared" si="15"/>
        <v>24</v>
      </c>
      <c r="AF191" s="130" t="s">
        <v>201</v>
      </c>
    </row>
    <row r="192" spans="2:32" x14ac:dyDescent="0.25">
      <c r="B192" s="627">
        <v>18</v>
      </c>
      <c r="C192" s="628" t="s">
        <v>75</v>
      </c>
      <c r="D192" s="627">
        <v>3</v>
      </c>
      <c r="E192" s="634"/>
      <c r="F192" s="634"/>
      <c r="G192" s="627">
        <v>5</v>
      </c>
      <c r="H192" s="627">
        <v>5</v>
      </c>
      <c r="I192" s="634"/>
      <c r="J192" s="634"/>
      <c r="K192" s="627">
        <v>10</v>
      </c>
      <c r="L192" s="642"/>
      <c r="M192" s="627">
        <v>10</v>
      </c>
      <c r="N192" s="642"/>
      <c r="O192" s="627">
        <f>(D192*K192)+(E192*L192)+(G192*M192)+(I192*N192)</f>
        <v>80</v>
      </c>
      <c r="P192" s="170">
        <v>1</v>
      </c>
      <c r="Q192" s="122" t="s">
        <v>340</v>
      </c>
      <c r="R192" s="122" t="s">
        <v>345</v>
      </c>
      <c r="S192" s="112" t="s">
        <v>346</v>
      </c>
      <c r="T192" s="113" t="s">
        <v>154</v>
      </c>
      <c r="U192" s="113" t="s">
        <v>158</v>
      </c>
      <c r="V192" s="121" t="s">
        <v>161</v>
      </c>
      <c r="W192" s="130">
        <v>22</v>
      </c>
      <c r="X192" s="130"/>
      <c r="Y192" s="130"/>
      <c r="Z192" s="130"/>
      <c r="AA192" s="130"/>
      <c r="AB192" s="130"/>
      <c r="AC192" s="130"/>
      <c r="AD192" s="130">
        <v>2</v>
      </c>
      <c r="AE192" s="130">
        <f t="shared" si="15"/>
        <v>24</v>
      </c>
      <c r="AF192" s="130" t="s">
        <v>201</v>
      </c>
    </row>
    <row r="193" spans="2:32" x14ac:dyDescent="0.25">
      <c r="B193" s="627"/>
      <c r="C193" s="628"/>
      <c r="D193" s="627"/>
      <c r="E193" s="634"/>
      <c r="F193" s="634"/>
      <c r="G193" s="627"/>
      <c r="H193" s="627"/>
      <c r="I193" s="634"/>
      <c r="J193" s="634"/>
      <c r="K193" s="627"/>
      <c r="L193" s="645"/>
      <c r="M193" s="627"/>
      <c r="N193" s="645"/>
      <c r="O193" s="627"/>
      <c r="P193" s="170">
        <v>2</v>
      </c>
      <c r="Q193" s="122" t="s">
        <v>341</v>
      </c>
      <c r="R193" s="122" t="s">
        <v>347</v>
      </c>
      <c r="S193" s="112" t="s">
        <v>348</v>
      </c>
      <c r="T193" s="113" t="s">
        <v>154</v>
      </c>
      <c r="U193" s="113" t="s">
        <v>158</v>
      </c>
      <c r="V193" s="121" t="s">
        <v>161</v>
      </c>
      <c r="W193" s="130">
        <v>4</v>
      </c>
      <c r="X193" s="130"/>
      <c r="Y193" s="130">
        <v>9</v>
      </c>
      <c r="Z193" s="130"/>
      <c r="AA193" s="130"/>
      <c r="AB193" s="130">
        <v>9</v>
      </c>
      <c r="AC193" s="130"/>
      <c r="AD193" s="130">
        <v>2</v>
      </c>
      <c r="AE193" s="130">
        <f t="shared" si="15"/>
        <v>24</v>
      </c>
      <c r="AF193" s="130" t="s">
        <v>201</v>
      </c>
    </row>
    <row r="194" spans="2:32" x14ac:dyDescent="0.25">
      <c r="B194" s="627"/>
      <c r="C194" s="628"/>
      <c r="D194" s="627"/>
      <c r="E194" s="634"/>
      <c r="F194" s="634"/>
      <c r="G194" s="627"/>
      <c r="H194" s="627"/>
      <c r="I194" s="634"/>
      <c r="J194" s="634"/>
      <c r="K194" s="627"/>
      <c r="L194" s="645"/>
      <c r="M194" s="627"/>
      <c r="N194" s="645"/>
      <c r="O194" s="627"/>
      <c r="P194" s="170">
        <v>3</v>
      </c>
      <c r="Q194" s="122" t="s">
        <v>342</v>
      </c>
      <c r="R194" s="122" t="s">
        <v>349</v>
      </c>
      <c r="S194" s="112" t="s">
        <v>350</v>
      </c>
      <c r="T194" s="113" t="s">
        <v>154</v>
      </c>
      <c r="U194" s="113" t="s">
        <v>158</v>
      </c>
      <c r="V194" s="121" t="s">
        <v>161</v>
      </c>
      <c r="W194" s="130"/>
      <c r="X194" s="130"/>
      <c r="Y194" s="130">
        <v>6</v>
      </c>
      <c r="Z194" s="130"/>
      <c r="AA194" s="130"/>
      <c r="AB194" s="130">
        <v>6</v>
      </c>
      <c r="AC194" s="130"/>
      <c r="AD194" s="130">
        <v>12</v>
      </c>
      <c r="AE194" s="130">
        <f t="shared" si="15"/>
        <v>24</v>
      </c>
      <c r="AF194" s="130" t="s">
        <v>355</v>
      </c>
    </row>
    <row r="195" spans="2:32" x14ac:dyDescent="0.25">
      <c r="B195" s="627"/>
      <c r="C195" s="628"/>
      <c r="D195" s="627"/>
      <c r="E195" s="634"/>
      <c r="F195" s="634"/>
      <c r="G195" s="627"/>
      <c r="H195" s="627"/>
      <c r="I195" s="634"/>
      <c r="J195" s="634"/>
      <c r="K195" s="627"/>
      <c r="L195" s="645"/>
      <c r="M195" s="627"/>
      <c r="N195" s="645"/>
      <c r="O195" s="627"/>
      <c r="P195" s="170">
        <v>4</v>
      </c>
      <c r="Q195" s="122" t="s">
        <v>343</v>
      </c>
      <c r="R195" s="122" t="s">
        <v>351</v>
      </c>
      <c r="S195" s="112" t="s">
        <v>352</v>
      </c>
      <c r="T195" s="113" t="s">
        <v>154</v>
      </c>
      <c r="U195" s="113" t="s">
        <v>158</v>
      </c>
      <c r="V195" s="121" t="s">
        <v>161</v>
      </c>
      <c r="W195" s="130">
        <v>2</v>
      </c>
      <c r="X195" s="130"/>
      <c r="Y195" s="130">
        <v>10</v>
      </c>
      <c r="Z195" s="130"/>
      <c r="AA195" s="130"/>
      <c r="AB195" s="130">
        <v>10</v>
      </c>
      <c r="AC195" s="130"/>
      <c r="AD195" s="130">
        <v>2</v>
      </c>
      <c r="AE195" s="130">
        <f t="shared" si="15"/>
        <v>24</v>
      </c>
      <c r="AF195" s="130" t="s">
        <v>201</v>
      </c>
    </row>
    <row r="196" spans="2:32" x14ac:dyDescent="0.25">
      <c r="B196" s="627"/>
      <c r="C196" s="628"/>
      <c r="D196" s="627"/>
      <c r="E196" s="634"/>
      <c r="F196" s="634"/>
      <c r="G196" s="627"/>
      <c r="H196" s="627"/>
      <c r="I196" s="634"/>
      <c r="J196" s="634"/>
      <c r="K196" s="627"/>
      <c r="L196" s="643"/>
      <c r="M196" s="627"/>
      <c r="N196" s="643"/>
      <c r="O196" s="627"/>
      <c r="P196" s="170">
        <v>5</v>
      </c>
      <c r="Q196" s="122" t="s">
        <v>344</v>
      </c>
      <c r="R196" s="122" t="s">
        <v>353</v>
      </c>
      <c r="S196" s="112" t="s">
        <v>354</v>
      </c>
      <c r="T196" s="113" t="s">
        <v>174</v>
      </c>
      <c r="U196" s="113" t="s">
        <v>158</v>
      </c>
      <c r="V196" s="134" t="s">
        <v>149</v>
      </c>
      <c r="W196" s="130">
        <v>2</v>
      </c>
      <c r="X196" s="130"/>
      <c r="Y196" s="130"/>
      <c r="Z196" s="130"/>
      <c r="AA196" s="130"/>
      <c r="AB196" s="130"/>
      <c r="AC196" s="130"/>
      <c r="AD196" s="130">
        <v>2</v>
      </c>
      <c r="AE196" s="130">
        <f t="shared" si="15"/>
        <v>4</v>
      </c>
      <c r="AF196" s="130" t="s">
        <v>201</v>
      </c>
    </row>
    <row r="197" spans="2:32" x14ac:dyDescent="0.25">
      <c r="B197" s="627">
        <v>19</v>
      </c>
      <c r="C197" s="646" t="s">
        <v>20</v>
      </c>
      <c r="D197" s="627">
        <v>1</v>
      </c>
      <c r="E197" s="627">
        <v>1</v>
      </c>
      <c r="F197" s="627">
        <v>1</v>
      </c>
      <c r="G197" s="627">
        <v>1</v>
      </c>
      <c r="H197" s="627">
        <v>1</v>
      </c>
      <c r="I197" s="627">
        <v>1</v>
      </c>
      <c r="J197" s="627">
        <v>1</v>
      </c>
      <c r="K197" s="627">
        <v>10</v>
      </c>
      <c r="L197" s="627">
        <v>6</v>
      </c>
      <c r="M197" s="627">
        <v>10</v>
      </c>
      <c r="N197" s="627">
        <v>4</v>
      </c>
      <c r="O197" s="627">
        <f>(D197*K197)+(E197*L197)+(G197*M197)+(I197*N197)</f>
        <v>30</v>
      </c>
      <c r="P197" s="170">
        <v>1</v>
      </c>
      <c r="Q197" s="122" t="s">
        <v>328</v>
      </c>
      <c r="R197" s="122" t="s">
        <v>330</v>
      </c>
      <c r="S197" s="112" t="s">
        <v>331</v>
      </c>
      <c r="T197" s="114" t="s">
        <v>157</v>
      </c>
      <c r="U197" s="113" t="s">
        <v>158</v>
      </c>
      <c r="V197" s="121" t="s">
        <v>161</v>
      </c>
      <c r="W197" s="130">
        <v>5</v>
      </c>
      <c r="X197" s="130">
        <v>3</v>
      </c>
      <c r="Y197" s="130">
        <v>4</v>
      </c>
      <c r="Z197" s="130">
        <v>2</v>
      </c>
      <c r="AA197" s="130">
        <v>3</v>
      </c>
      <c r="AB197" s="130">
        <v>3</v>
      </c>
      <c r="AC197" s="130">
        <v>2</v>
      </c>
      <c r="AD197" s="130">
        <v>2</v>
      </c>
      <c r="AE197" s="130">
        <f t="shared" ref="AE197:AE198" si="16">SUM(W197:AD197)</f>
        <v>24</v>
      </c>
      <c r="AF197" s="130" t="s">
        <v>201</v>
      </c>
    </row>
    <row r="198" spans="2:32" x14ac:dyDescent="0.25">
      <c r="B198" s="627"/>
      <c r="C198" s="646"/>
      <c r="D198" s="627"/>
      <c r="E198" s="627"/>
      <c r="F198" s="627"/>
      <c r="G198" s="627"/>
      <c r="H198" s="627"/>
      <c r="I198" s="627"/>
      <c r="J198" s="627"/>
      <c r="K198" s="627"/>
      <c r="L198" s="627"/>
      <c r="M198" s="627"/>
      <c r="N198" s="627"/>
      <c r="O198" s="627"/>
      <c r="P198" s="170">
        <v>2</v>
      </c>
      <c r="Q198" s="122" t="s">
        <v>329</v>
      </c>
      <c r="R198" s="122" t="s">
        <v>332</v>
      </c>
      <c r="S198" s="119" t="s">
        <v>333</v>
      </c>
      <c r="T198" s="113" t="s">
        <v>155</v>
      </c>
      <c r="U198" s="113" t="s">
        <v>158</v>
      </c>
      <c r="V198" s="134" t="s">
        <v>149</v>
      </c>
      <c r="W198" s="130">
        <v>5</v>
      </c>
      <c r="X198" s="130"/>
      <c r="Y198" s="130">
        <v>1</v>
      </c>
      <c r="Z198" s="130"/>
      <c r="AA198" s="130"/>
      <c r="AB198" s="130">
        <v>2</v>
      </c>
      <c r="AC198" s="130"/>
      <c r="AD198" s="130">
        <v>2</v>
      </c>
      <c r="AE198" s="130">
        <f t="shared" si="16"/>
        <v>10</v>
      </c>
      <c r="AF198" s="130" t="s">
        <v>201</v>
      </c>
    </row>
    <row r="199" spans="2:32" x14ac:dyDescent="0.25">
      <c r="B199" s="175" t="s">
        <v>21</v>
      </c>
      <c r="C199" s="176"/>
      <c r="D199" s="177" t="s">
        <v>61</v>
      </c>
      <c r="E199" s="647" t="s">
        <v>62</v>
      </c>
      <c r="F199" s="647"/>
      <c r="G199" s="647" t="s">
        <v>63</v>
      </c>
      <c r="H199" s="647"/>
      <c r="I199" s="647" t="s">
        <v>64</v>
      </c>
      <c r="J199" s="647"/>
      <c r="K199" s="648" t="s">
        <v>23</v>
      </c>
      <c r="L199" s="648"/>
      <c r="M199" s="648"/>
      <c r="N199" s="648"/>
      <c r="O199" s="649"/>
      <c r="P199" s="178"/>
      <c r="Q199" s="178"/>
      <c r="R199" s="178"/>
      <c r="S199" s="47"/>
      <c r="T199" s="47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</row>
    <row r="200" spans="2:32" x14ac:dyDescent="0.25">
      <c r="B200" s="646" t="s">
        <v>24</v>
      </c>
      <c r="C200" s="646"/>
      <c r="D200" s="177" t="s">
        <v>65</v>
      </c>
      <c r="E200" s="177" t="s">
        <v>66</v>
      </c>
      <c r="F200" s="177" t="s">
        <v>67</v>
      </c>
      <c r="G200" s="177" t="s">
        <v>66</v>
      </c>
      <c r="H200" s="177" t="s">
        <v>67</v>
      </c>
      <c r="I200" s="177" t="s">
        <v>66</v>
      </c>
      <c r="J200" s="177" t="s">
        <v>67</v>
      </c>
      <c r="K200" s="173" t="s">
        <v>65</v>
      </c>
      <c r="L200" s="173" t="s">
        <v>66</v>
      </c>
      <c r="M200" s="173" t="s">
        <v>67</v>
      </c>
      <c r="N200" s="173" t="s">
        <v>77</v>
      </c>
      <c r="O200" s="649"/>
      <c r="P200" s="178"/>
      <c r="Q200" s="178"/>
      <c r="R200" s="178"/>
      <c r="S200" s="47"/>
      <c r="T200" s="47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</row>
    <row r="201" spans="2:32" x14ac:dyDescent="0.25">
      <c r="B201" s="646"/>
      <c r="C201" s="646"/>
      <c r="D201" s="173">
        <v>2</v>
      </c>
      <c r="E201" s="173">
        <v>2</v>
      </c>
      <c r="F201" s="173">
        <v>2</v>
      </c>
      <c r="G201" s="173">
        <v>2</v>
      </c>
      <c r="H201" s="173">
        <v>2</v>
      </c>
      <c r="I201" s="173">
        <v>2</v>
      </c>
      <c r="J201" s="173">
        <v>2</v>
      </c>
      <c r="K201" s="179">
        <v>19</v>
      </c>
      <c r="L201" s="179">
        <v>19</v>
      </c>
      <c r="M201" s="179">
        <v>19</v>
      </c>
      <c r="N201" s="179">
        <f>M201*3</f>
        <v>57</v>
      </c>
      <c r="O201" s="649"/>
      <c r="P201" s="178"/>
      <c r="Q201" s="178"/>
      <c r="R201" s="178"/>
      <c r="S201" s="47"/>
      <c r="T201" s="47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</row>
    <row r="202" spans="2:32" x14ac:dyDescent="0.25">
      <c r="B202" s="173">
        <v>1</v>
      </c>
      <c r="C202" s="180" t="s">
        <v>383</v>
      </c>
      <c r="D202" s="173"/>
      <c r="E202" s="173"/>
      <c r="F202" s="173"/>
      <c r="G202" s="173"/>
      <c r="H202" s="173"/>
      <c r="I202" s="173"/>
      <c r="J202" s="173"/>
      <c r="K202" s="179"/>
      <c r="L202" s="179"/>
      <c r="M202" s="179"/>
      <c r="N202" s="179"/>
      <c r="O202" s="179"/>
      <c r="P202" s="170"/>
      <c r="Q202" s="181"/>
      <c r="R202" s="181"/>
      <c r="S202" s="38"/>
      <c r="T202" s="38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</row>
    <row r="203" spans="2:32" x14ac:dyDescent="0.25">
      <c r="B203" s="175" t="s">
        <v>25</v>
      </c>
      <c r="C203" s="176"/>
      <c r="D203" s="182" t="s">
        <v>65</v>
      </c>
      <c r="E203" s="648" t="s">
        <v>66</v>
      </c>
      <c r="F203" s="648"/>
      <c r="G203" s="648"/>
      <c r="H203" s="648" t="s">
        <v>67</v>
      </c>
      <c r="I203" s="648"/>
      <c r="J203" s="648"/>
      <c r="K203" s="648" t="s">
        <v>26</v>
      </c>
      <c r="L203" s="648"/>
      <c r="M203" s="648"/>
      <c r="N203" s="627" t="s">
        <v>78</v>
      </c>
      <c r="O203" s="627"/>
      <c r="P203" s="178"/>
      <c r="Q203" s="178"/>
      <c r="R203" s="178"/>
      <c r="S203" s="47"/>
      <c r="T203" s="47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</row>
    <row r="204" spans="2:32" x14ac:dyDescent="0.25">
      <c r="B204" s="646" t="s">
        <v>28</v>
      </c>
      <c r="C204" s="646"/>
      <c r="D204" s="173" t="s">
        <v>61</v>
      </c>
      <c r="E204" s="176" t="s">
        <v>62</v>
      </c>
      <c r="F204" s="176" t="s">
        <v>63</v>
      </c>
      <c r="G204" s="176" t="s">
        <v>64</v>
      </c>
      <c r="H204" s="176" t="s">
        <v>62</v>
      </c>
      <c r="I204" s="176" t="s">
        <v>63</v>
      </c>
      <c r="J204" s="176" t="s">
        <v>64</v>
      </c>
      <c r="K204" s="173" t="s">
        <v>65</v>
      </c>
      <c r="L204" s="173" t="s">
        <v>66</v>
      </c>
      <c r="M204" s="173" t="s">
        <v>67</v>
      </c>
      <c r="N204" s="627" t="s">
        <v>79</v>
      </c>
      <c r="O204" s="627"/>
      <c r="P204" s="170">
        <v>1</v>
      </c>
      <c r="Q204" s="122" t="s">
        <v>356</v>
      </c>
      <c r="R204" s="122" t="s">
        <v>362</v>
      </c>
      <c r="S204" s="112" t="s">
        <v>363</v>
      </c>
      <c r="T204" s="113" t="s">
        <v>154</v>
      </c>
      <c r="U204" s="113" t="s">
        <v>158</v>
      </c>
      <c r="V204" s="121" t="s">
        <v>161</v>
      </c>
      <c r="W204" s="568">
        <v>136</v>
      </c>
      <c r="X204" s="568"/>
      <c r="Y204" s="568"/>
      <c r="Z204" s="568"/>
      <c r="AA204" s="568"/>
      <c r="AB204" s="568"/>
      <c r="AC204" s="568"/>
      <c r="AD204" s="130">
        <v>2</v>
      </c>
      <c r="AE204" s="130">
        <v>24</v>
      </c>
      <c r="AF204" s="130" t="s">
        <v>201</v>
      </c>
    </row>
    <row r="205" spans="2:32" x14ac:dyDescent="0.25">
      <c r="B205" s="646"/>
      <c r="C205" s="646"/>
      <c r="D205" s="627">
        <v>1</v>
      </c>
      <c r="E205" s="627">
        <v>1</v>
      </c>
      <c r="F205" s="627">
        <v>1</v>
      </c>
      <c r="G205" s="627">
        <v>1</v>
      </c>
      <c r="H205" s="627">
        <v>1</v>
      </c>
      <c r="I205" s="627">
        <v>1</v>
      </c>
      <c r="J205" s="627">
        <v>1</v>
      </c>
      <c r="K205" s="627">
        <v>282</v>
      </c>
      <c r="L205" s="627">
        <v>264</v>
      </c>
      <c r="M205" s="627">
        <v>286</v>
      </c>
      <c r="N205" s="627">
        <f>SUM(K205:M209)</f>
        <v>832</v>
      </c>
      <c r="O205" s="627"/>
      <c r="P205" s="170">
        <v>2</v>
      </c>
      <c r="Q205" s="122" t="s">
        <v>357</v>
      </c>
      <c r="R205" s="122" t="s">
        <v>364</v>
      </c>
      <c r="S205" s="112" t="s">
        <v>365</v>
      </c>
      <c r="T205" s="113" t="s">
        <v>154</v>
      </c>
      <c r="U205" s="113" t="s">
        <v>158</v>
      </c>
      <c r="V205" s="121" t="s">
        <v>161</v>
      </c>
      <c r="W205" s="568">
        <v>150</v>
      </c>
      <c r="X205" s="568"/>
      <c r="Y205" s="568"/>
      <c r="Z205" s="568"/>
      <c r="AA205" s="568"/>
      <c r="AB205" s="568"/>
      <c r="AC205" s="568"/>
      <c r="AD205" s="130"/>
      <c r="AE205" s="130">
        <v>24</v>
      </c>
      <c r="AF205" s="130"/>
    </row>
    <row r="206" spans="2:32" x14ac:dyDescent="0.25">
      <c r="B206" s="646"/>
      <c r="C206" s="646"/>
      <c r="D206" s="627"/>
      <c r="E206" s="627"/>
      <c r="F206" s="627"/>
      <c r="G206" s="627"/>
      <c r="H206" s="627"/>
      <c r="I206" s="627"/>
      <c r="J206" s="627"/>
      <c r="K206" s="627"/>
      <c r="L206" s="627"/>
      <c r="M206" s="627"/>
      <c r="N206" s="627"/>
      <c r="O206" s="627"/>
      <c r="P206" s="170">
        <v>3</v>
      </c>
      <c r="Q206" s="122" t="s">
        <v>358</v>
      </c>
      <c r="R206" s="122" t="s">
        <v>366</v>
      </c>
      <c r="S206" s="112" t="s">
        <v>367</v>
      </c>
      <c r="T206" s="113" t="s">
        <v>154</v>
      </c>
      <c r="U206" s="113" t="s">
        <v>158</v>
      </c>
      <c r="V206" s="121" t="s">
        <v>161</v>
      </c>
      <c r="W206" s="568">
        <v>136</v>
      </c>
      <c r="X206" s="568"/>
      <c r="Y206" s="568"/>
      <c r="Z206" s="568"/>
      <c r="AA206" s="568"/>
      <c r="AB206" s="568"/>
      <c r="AC206" s="568"/>
      <c r="AD206" s="130">
        <v>2</v>
      </c>
      <c r="AE206" s="130">
        <v>24</v>
      </c>
      <c r="AF206" s="130" t="s">
        <v>201</v>
      </c>
    </row>
    <row r="207" spans="2:32" x14ac:dyDescent="0.25">
      <c r="B207" s="646"/>
      <c r="C207" s="646"/>
      <c r="D207" s="627"/>
      <c r="E207" s="627"/>
      <c r="F207" s="627"/>
      <c r="G207" s="627"/>
      <c r="H207" s="627"/>
      <c r="I207" s="627"/>
      <c r="J207" s="627"/>
      <c r="K207" s="627"/>
      <c r="L207" s="627"/>
      <c r="M207" s="627"/>
      <c r="N207" s="627"/>
      <c r="O207" s="627"/>
      <c r="P207" s="170">
        <v>4</v>
      </c>
      <c r="Q207" s="122" t="s">
        <v>359</v>
      </c>
      <c r="R207" s="122" t="s">
        <v>368</v>
      </c>
      <c r="S207" s="112" t="s">
        <v>369</v>
      </c>
      <c r="T207" s="113" t="s">
        <v>154</v>
      </c>
      <c r="U207" s="113" t="s">
        <v>158</v>
      </c>
      <c r="V207" s="121" t="s">
        <v>161</v>
      </c>
      <c r="W207" s="568">
        <v>136</v>
      </c>
      <c r="X207" s="568"/>
      <c r="Y207" s="568"/>
      <c r="Z207" s="568"/>
      <c r="AA207" s="568"/>
      <c r="AB207" s="568"/>
      <c r="AC207" s="568"/>
      <c r="AD207" s="130">
        <v>2</v>
      </c>
      <c r="AE207" s="130">
        <v>24</v>
      </c>
      <c r="AF207" s="130" t="s">
        <v>201</v>
      </c>
    </row>
    <row r="208" spans="2:32" x14ac:dyDescent="0.25">
      <c r="B208" s="646"/>
      <c r="C208" s="646"/>
      <c r="D208" s="627"/>
      <c r="E208" s="627"/>
      <c r="F208" s="627"/>
      <c r="G208" s="627"/>
      <c r="H208" s="627"/>
      <c r="I208" s="627"/>
      <c r="J208" s="627"/>
      <c r="K208" s="627"/>
      <c r="L208" s="627"/>
      <c r="M208" s="627"/>
      <c r="N208" s="627"/>
      <c r="O208" s="627"/>
      <c r="P208" s="170">
        <v>5</v>
      </c>
      <c r="Q208" s="122" t="s">
        <v>360</v>
      </c>
      <c r="R208" s="122" t="s">
        <v>370</v>
      </c>
      <c r="S208" s="112" t="s">
        <v>371</v>
      </c>
      <c r="T208" s="113" t="s">
        <v>154</v>
      </c>
      <c r="U208" s="113" t="s">
        <v>158</v>
      </c>
      <c r="V208" s="121" t="s">
        <v>161</v>
      </c>
      <c r="W208" s="568">
        <v>138</v>
      </c>
      <c r="X208" s="568"/>
      <c r="Y208" s="568"/>
      <c r="Z208" s="568"/>
      <c r="AA208" s="568"/>
      <c r="AB208" s="568"/>
      <c r="AC208" s="568"/>
      <c r="AD208" s="130">
        <v>2</v>
      </c>
      <c r="AE208" s="130">
        <v>24</v>
      </c>
      <c r="AF208" s="130" t="s">
        <v>201</v>
      </c>
    </row>
    <row r="209" spans="2:32" x14ac:dyDescent="0.25">
      <c r="B209" s="646"/>
      <c r="C209" s="646"/>
      <c r="D209" s="627"/>
      <c r="E209" s="627"/>
      <c r="F209" s="627"/>
      <c r="G209" s="627"/>
      <c r="H209" s="627"/>
      <c r="I209" s="627"/>
      <c r="J209" s="627"/>
      <c r="K209" s="627"/>
      <c r="L209" s="627"/>
      <c r="M209" s="627"/>
      <c r="N209" s="627"/>
      <c r="O209" s="627"/>
      <c r="P209" s="170">
        <v>6</v>
      </c>
      <c r="Q209" s="122" t="s">
        <v>361</v>
      </c>
      <c r="R209" s="122" t="s">
        <v>372</v>
      </c>
      <c r="S209" s="112" t="s">
        <v>373</v>
      </c>
      <c r="T209" s="113" t="s">
        <v>154</v>
      </c>
      <c r="U209" s="113" t="s">
        <v>158</v>
      </c>
      <c r="V209" s="121" t="s">
        <v>161</v>
      </c>
      <c r="W209" s="568">
        <v>136</v>
      </c>
      <c r="X209" s="568"/>
      <c r="Y209" s="568"/>
      <c r="Z209" s="568"/>
      <c r="AA209" s="568"/>
      <c r="AB209" s="568"/>
      <c r="AC209" s="568"/>
      <c r="AD209" s="130">
        <v>2</v>
      </c>
      <c r="AE209" s="130">
        <v>24</v>
      </c>
      <c r="AF209" s="130" t="s">
        <v>201</v>
      </c>
    </row>
    <row r="210" spans="2:32" x14ac:dyDescent="0.25">
      <c r="B210" s="652" t="s">
        <v>91</v>
      </c>
      <c r="C210" s="652"/>
      <c r="D210" s="173">
        <v>38</v>
      </c>
      <c r="E210" s="173">
        <v>39</v>
      </c>
      <c r="F210" s="173">
        <v>39</v>
      </c>
      <c r="G210" s="173">
        <v>39</v>
      </c>
      <c r="H210" s="173">
        <v>39</v>
      </c>
      <c r="I210" s="173">
        <v>39</v>
      </c>
      <c r="J210" s="173">
        <v>39</v>
      </c>
      <c r="K210" s="183"/>
      <c r="L210" s="183"/>
      <c r="M210" s="183"/>
      <c r="N210" s="183"/>
      <c r="O210" s="183"/>
      <c r="P210" s="178"/>
      <c r="Q210" s="178"/>
      <c r="R210" s="178"/>
      <c r="S210" s="47"/>
      <c r="T210" s="47"/>
      <c r="U210" s="125"/>
      <c r="V210" s="125"/>
      <c r="W210" s="125"/>
      <c r="X210" s="125"/>
      <c r="Y210" s="125"/>
      <c r="Z210" s="125">
        <f>SUM(W204:AC209)</f>
        <v>832</v>
      </c>
      <c r="AA210" s="125"/>
      <c r="AB210" s="125"/>
      <c r="AC210" s="125"/>
      <c r="AD210" s="125"/>
      <c r="AE210" s="125"/>
      <c r="AF210" s="125"/>
    </row>
    <row r="211" spans="2:32" x14ac:dyDescent="0.25">
      <c r="B211" s="652" t="s">
        <v>92</v>
      </c>
      <c r="C211" s="652"/>
      <c r="D211" s="173">
        <v>44</v>
      </c>
      <c r="E211" s="173">
        <v>45</v>
      </c>
      <c r="F211" s="173">
        <v>45</v>
      </c>
      <c r="G211" s="173">
        <v>45</v>
      </c>
      <c r="H211" s="173">
        <v>45</v>
      </c>
      <c r="I211" s="173">
        <v>45</v>
      </c>
      <c r="J211" s="173">
        <v>45</v>
      </c>
      <c r="K211" s="183"/>
      <c r="L211" s="183"/>
      <c r="M211" s="183"/>
      <c r="N211" s="183"/>
      <c r="O211" s="183"/>
      <c r="P211" s="178"/>
      <c r="Q211" s="178"/>
      <c r="R211" s="178"/>
      <c r="S211" s="47"/>
      <c r="T211" s="47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</row>
    <row r="212" spans="2:32" x14ac:dyDescent="0.25">
      <c r="B212" s="184"/>
      <c r="C212" s="185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</row>
    <row r="213" spans="2:32" x14ac:dyDescent="0.25">
      <c r="B213" s="187"/>
      <c r="C213" s="650" t="s">
        <v>393</v>
      </c>
      <c r="D213" s="650"/>
      <c r="E213" s="650"/>
      <c r="F213" s="650"/>
      <c r="G213" s="650"/>
      <c r="H213" s="650"/>
      <c r="I213" s="650"/>
      <c r="J213" s="650"/>
      <c r="K213" s="650"/>
      <c r="L213" s="650"/>
      <c r="M213" s="650"/>
      <c r="N213" s="650"/>
      <c r="O213" s="650"/>
      <c r="P213" s="650"/>
      <c r="Q213" s="650"/>
      <c r="R213" s="650"/>
      <c r="S213" s="56"/>
      <c r="T213" s="56"/>
      <c r="U213" s="56"/>
      <c r="V213" s="56"/>
      <c r="W213" s="56"/>
      <c r="X213" s="56"/>
      <c r="Y213" s="56"/>
      <c r="Z213" s="56"/>
      <c r="AA213" s="564" t="s">
        <v>382</v>
      </c>
      <c r="AB213" s="564"/>
      <c r="AC213" s="564"/>
      <c r="AD213" s="564"/>
      <c r="AE213" s="564"/>
      <c r="AF213" s="564"/>
    </row>
    <row r="214" spans="2:32" x14ac:dyDescent="0.25">
      <c r="B214" s="187"/>
      <c r="C214" s="650" t="s">
        <v>394</v>
      </c>
      <c r="D214" s="650"/>
      <c r="E214" s="650"/>
      <c r="F214" s="650"/>
      <c r="G214" s="650"/>
      <c r="H214" s="650"/>
      <c r="I214" s="650"/>
      <c r="J214" s="650"/>
      <c r="K214" s="650"/>
      <c r="L214" s="650"/>
      <c r="M214" s="650"/>
      <c r="N214" s="650"/>
      <c r="O214" s="650"/>
      <c r="P214" s="650"/>
      <c r="Q214" s="650"/>
      <c r="R214" s="650"/>
      <c r="S214" s="56"/>
      <c r="T214" s="56"/>
      <c r="U214" s="56"/>
      <c r="V214" s="56"/>
      <c r="W214" s="56"/>
      <c r="X214" s="56"/>
      <c r="Y214" s="56"/>
      <c r="Z214" s="56"/>
      <c r="AA214" s="564" t="s">
        <v>379</v>
      </c>
      <c r="AB214" s="564"/>
      <c r="AC214" s="564"/>
      <c r="AD214" s="564"/>
      <c r="AE214" s="564"/>
      <c r="AF214" s="564"/>
    </row>
    <row r="215" spans="2:32" x14ac:dyDescent="0.25">
      <c r="B215" s="187"/>
      <c r="C215" s="650" t="s">
        <v>395</v>
      </c>
      <c r="D215" s="650"/>
      <c r="E215" s="650"/>
      <c r="F215" s="650"/>
      <c r="G215" s="650"/>
      <c r="H215" s="650"/>
      <c r="I215" s="650"/>
      <c r="J215" s="650"/>
      <c r="K215" s="650"/>
      <c r="L215" s="650"/>
      <c r="M215" s="650"/>
      <c r="N215" s="650"/>
      <c r="O215" s="650"/>
      <c r="P215" s="650"/>
      <c r="Q215" s="650"/>
      <c r="R215" s="650"/>
      <c r="S215" s="56"/>
      <c r="T215" s="56"/>
      <c r="U215" s="56"/>
      <c r="V215" s="56"/>
      <c r="W215" s="56"/>
      <c r="X215" s="56"/>
      <c r="Y215" s="56"/>
      <c r="Z215" s="56"/>
      <c r="AA215" s="137"/>
      <c r="AB215" s="137"/>
      <c r="AC215" s="137"/>
      <c r="AE215" s="137"/>
      <c r="AF215" s="137"/>
    </row>
    <row r="216" spans="2:32" x14ac:dyDescent="0.25">
      <c r="B216" s="187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0"/>
      <c r="P216" s="650"/>
      <c r="Q216" s="650"/>
      <c r="R216" s="650"/>
      <c r="S216" s="56"/>
      <c r="T216" s="56"/>
      <c r="U216" s="56"/>
      <c r="V216" s="56"/>
      <c r="W216" s="56"/>
      <c r="X216" s="56"/>
      <c r="Y216" s="56"/>
      <c r="Z216" s="56"/>
      <c r="AA216" s="137"/>
      <c r="AB216" s="137"/>
      <c r="AC216" s="137"/>
      <c r="AE216" s="137"/>
      <c r="AF216" s="137"/>
    </row>
    <row r="217" spans="2:32" x14ac:dyDescent="0.25">
      <c r="B217" s="187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0"/>
      <c r="P217" s="650"/>
      <c r="Q217" s="650"/>
      <c r="R217" s="650"/>
      <c r="S217" s="56"/>
      <c r="T217" s="56"/>
      <c r="U217" s="56"/>
      <c r="V217" s="56"/>
      <c r="W217" s="56"/>
      <c r="X217" s="56"/>
      <c r="Y217" s="56"/>
      <c r="Z217" s="56"/>
      <c r="AA217" s="565" t="s">
        <v>380</v>
      </c>
      <c r="AB217" s="565"/>
      <c r="AC217" s="565"/>
      <c r="AD217" s="565"/>
      <c r="AE217" s="565"/>
      <c r="AF217" s="565"/>
    </row>
    <row r="218" spans="2:32" x14ac:dyDescent="0.25">
      <c r="B218" s="187"/>
      <c r="C218" s="650"/>
      <c r="D218" s="650"/>
      <c r="E218" s="650"/>
      <c r="F218" s="650"/>
      <c r="G218" s="650"/>
      <c r="H218" s="650"/>
      <c r="I218" s="650"/>
      <c r="J218" s="650"/>
      <c r="K218" s="650"/>
      <c r="L218" s="650"/>
      <c r="M218" s="650"/>
      <c r="N218" s="650"/>
      <c r="O218" s="650"/>
      <c r="P218" s="650"/>
      <c r="Q218" s="650"/>
      <c r="R218" s="650"/>
      <c r="S218" s="56"/>
      <c r="T218" s="56"/>
      <c r="U218" s="56"/>
      <c r="V218" s="56"/>
      <c r="W218" s="56"/>
      <c r="X218" s="56"/>
      <c r="Y218" s="56"/>
      <c r="Z218" s="56"/>
      <c r="AA218" s="560" t="s">
        <v>381</v>
      </c>
      <c r="AB218" s="560"/>
      <c r="AC218" s="560"/>
      <c r="AD218" s="560"/>
      <c r="AE218" s="560"/>
      <c r="AF218" s="560"/>
    </row>
    <row r="219" spans="2:32" x14ac:dyDescent="0.25">
      <c r="B219" s="187"/>
      <c r="C219" s="650"/>
      <c r="D219" s="650"/>
      <c r="E219" s="650"/>
      <c r="F219" s="650"/>
      <c r="G219" s="650"/>
      <c r="H219" s="650"/>
      <c r="I219" s="650"/>
      <c r="J219" s="650"/>
      <c r="K219" s="650"/>
      <c r="L219" s="650"/>
      <c r="M219" s="650"/>
      <c r="N219" s="650"/>
      <c r="O219" s="650"/>
      <c r="P219" s="650"/>
      <c r="Q219" s="650"/>
      <c r="R219" s="650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</row>
    <row r="220" spans="2:32" x14ac:dyDescent="0.25">
      <c r="B220" s="187"/>
      <c r="C220" s="651"/>
      <c r="D220" s="651"/>
      <c r="E220" s="651"/>
      <c r="F220" s="651"/>
      <c r="G220" s="651"/>
      <c r="H220" s="651"/>
      <c r="I220" s="651"/>
      <c r="J220" s="651"/>
      <c r="K220" s="651"/>
      <c r="L220" s="651"/>
      <c r="M220" s="651"/>
      <c r="N220" s="651"/>
      <c r="O220" s="651"/>
      <c r="P220" s="651"/>
      <c r="Q220" s="651"/>
      <c r="R220" s="651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</row>
    <row r="221" spans="2:32" x14ac:dyDescent="0.25">
      <c r="B221" s="187"/>
      <c r="C221" s="651"/>
      <c r="D221" s="651"/>
      <c r="E221" s="651"/>
      <c r="F221" s="651"/>
      <c r="G221" s="651"/>
      <c r="H221" s="651"/>
      <c r="I221" s="651"/>
      <c r="J221" s="651"/>
      <c r="K221" s="651"/>
      <c r="L221" s="651"/>
      <c r="M221" s="651"/>
      <c r="N221" s="651"/>
      <c r="O221" s="651"/>
      <c r="P221" s="651"/>
      <c r="Q221" s="651"/>
      <c r="R221" s="651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</row>
    <row r="222" spans="2:32" x14ac:dyDescent="0.25">
      <c r="B222" s="188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8"/>
      <c r="Q222" s="188"/>
      <c r="R222" s="188"/>
    </row>
    <row r="223" spans="2:32" x14ac:dyDescent="0.25"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</row>
    <row r="224" spans="2:32" x14ac:dyDescent="0.25"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</row>
    <row r="225" spans="2:32" x14ac:dyDescent="0.25">
      <c r="Q225" t="s">
        <v>410</v>
      </c>
    </row>
    <row r="227" spans="2:32" ht="18.75" x14ac:dyDescent="0.3">
      <c r="B227" s="510" t="s">
        <v>0</v>
      </c>
      <c r="C227" s="510"/>
      <c r="D227" s="510"/>
      <c r="E227" s="510"/>
      <c r="F227" s="510"/>
      <c r="G227" s="510"/>
      <c r="H227" s="510"/>
      <c r="I227" s="510"/>
      <c r="J227" s="510"/>
      <c r="K227" s="510"/>
      <c r="L227" s="510"/>
      <c r="M227" s="510"/>
      <c r="N227" s="510"/>
      <c r="O227" s="510"/>
      <c r="P227" s="510"/>
      <c r="Q227" s="510"/>
      <c r="R227" s="510"/>
      <c r="S227" s="510"/>
      <c r="T227" s="510"/>
      <c r="U227" s="510"/>
      <c r="V227" s="510"/>
      <c r="W227" s="510"/>
      <c r="X227" s="510"/>
      <c r="Y227" s="510"/>
      <c r="Z227" s="510"/>
      <c r="AA227" s="510"/>
      <c r="AB227" s="510"/>
      <c r="AC227" s="510"/>
      <c r="AD227" s="510"/>
      <c r="AE227" s="510"/>
      <c r="AF227" s="510"/>
    </row>
    <row r="228" spans="2:32" ht="18.75" x14ac:dyDescent="0.3">
      <c r="B228" s="510" t="s">
        <v>1</v>
      </c>
      <c r="C228" s="510"/>
      <c r="D228" s="510"/>
      <c r="E228" s="510"/>
      <c r="F228" s="510"/>
      <c r="G228" s="510"/>
      <c r="H228" s="510"/>
      <c r="I228" s="510"/>
      <c r="J228" s="510"/>
      <c r="K228" s="510"/>
      <c r="L228" s="510"/>
      <c r="M228" s="510"/>
      <c r="N228" s="510"/>
      <c r="O228" s="510"/>
      <c r="P228" s="510"/>
      <c r="Q228" s="510"/>
      <c r="R228" s="510"/>
      <c r="S228" s="510"/>
      <c r="T228" s="510"/>
      <c r="U228" s="510"/>
      <c r="V228" s="510"/>
      <c r="W228" s="510"/>
      <c r="X228" s="510"/>
      <c r="Y228" s="510"/>
      <c r="Z228" s="510"/>
      <c r="AA228" s="510"/>
      <c r="AB228" s="510"/>
      <c r="AC228" s="510"/>
      <c r="AD228" s="510"/>
      <c r="AE228" s="510"/>
      <c r="AF228" s="510"/>
    </row>
    <row r="229" spans="2:32" ht="18.75" x14ac:dyDescent="0.3">
      <c r="B229" s="510" t="s">
        <v>132</v>
      </c>
      <c r="C229" s="510"/>
      <c r="D229" s="510"/>
      <c r="E229" s="510"/>
      <c r="F229" s="510"/>
      <c r="G229" s="510"/>
      <c r="H229" s="510"/>
      <c r="I229" s="510"/>
      <c r="J229" s="510"/>
      <c r="K229" s="510"/>
      <c r="L229" s="510"/>
      <c r="M229" s="510"/>
      <c r="N229" s="510"/>
      <c r="O229" s="510"/>
      <c r="P229" s="510"/>
      <c r="Q229" s="510"/>
      <c r="R229" s="510"/>
      <c r="S229" s="510"/>
      <c r="T229" s="510"/>
      <c r="U229" s="510"/>
      <c r="V229" s="510"/>
      <c r="W229" s="510"/>
      <c r="X229" s="510"/>
      <c r="Y229" s="510"/>
      <c r="Z229" s="510"/>
      <c r="AA229" s="510"/>
      <c r="AB229" s="510"/>
      <c r="AC229" s="510"/>
      <c r="AD229" s="510"/>
      <c r="AE229" s="510"/>
      <c r="AF229" s="510"/>
    </row>
    <row r="230" spans="2:32" x14ac:dyDescent="0.25">
      <c r="B230" s="511" t="s">
        <v>133</v>
      </c>
      <c r="C230" s="511"/>
      <c r="D230" s="511"/>
      <c r="E230" s="511"/>
      <c r="F230" s="511"/>
      <c r="G230" s="511"/>
      <c r="H230" s="511"/>
      <c r="I230" s="511"/>
      <c r="J230" s="511"/>
      <c r="K230" s="511"/>
      <c r="L230" s="511"/>
      <c r="M230" s="511"/>
      <c r="N230" s="511"/>
      <c r="O230" s="511"/>
      <c r="P230" s="511"/>
      <c r="Q230" s="511"/>
      <c r="R230" s="511"/>
      <c r="S230" s="511"/>
      <c r="T230" s="511"/>
      <c r="U230" s="511"/>
      <c r="V230" s="511"/>
      <c r="W230" s="511"/>
      <c r="X230" s="511"/>
      <c r="Y230" s="511"/>
      <c r="Z230" s="511"/>
      <c r="AA230" s="511"/>
      <c r="AB230" s="511"/>
      <c r="AC230" s="511"/>
      <c r="AD230" s="511"/>
      <c r="AE230" s="511"/>
      <c r="AF230" s="511"/>
    </row>
    <row r="231" spans="2:32" x14ac:dyDescent="0.25">
      <c r="B231" s="512" t="s">
        <v>95</v>
      </c>
      <c r="C231" s="512"/>
      <c r="D231" s="512"/>
      <c r="E231" s="512"/>
      <c r="F231" s="512"/>
      <c r="G231" s="512"/>
      <c r="H231" s="512"/>
      <c r="I231" s="512"/>
      <c r="J231" s="512"/>
      <c r="K231" s="512"/>
      <c r="L231" s="512"/>
      <c r="M231" s="512"/>
      <c r="N231" s="512"/>
      <c r="O231" s="512"/>
      <c r="P231" s="512"/>
      <c r="Q231" s="512"/>
      <c r="R231" s="512"/>
      <c r="S231" s="512"/>
      <c r="T231" s="512"/>
      <c r="U231" s="512"/>
      <c r="V231" s="512"/>
      <c r="W231" s="512"/>
      <c r="X231" s="512"/>
      <c r="Y231" s="512"/>
      <c r="Z231" s="512"/>
      <c r="AA231" s="512"/>
      <c r="AB231" s="512"/>
      <c r="AC231" s="512"/>
      <c r="AD231" s="512"/>
      <c r="AE231" s="512"/>
      <c r="AF231" s="512"/>
    </row>
    <row r="232" spans="2:32" ht="18.75" x14ac:dyDescent="0.3">
      <c r="B232" s="507" t="s">
        <v>411</v>
      </c>
      <c r="C232" s="507"/>
      <c r="D232" s="507"/>
      <c r="E232" s="507"/>
      <c r="F232" s="507"/>
      <c r="G232" s="507"/>
      <c r="H232" s="507"/>
      <c r="I232" s="507"/>
      <c r="J232" s="507"/>
      <c r="K232" s="507"/>
      <c r="L232" s="507"/>
      <c r="M232" s="507"/>
      <c r="N232" s="507"/>
      <c r="O232" s="507"/>
      <c r="P232" s="507"/>
      <c r="Q232" s="507"/>
      <c r="R232" s="507"/>
      <c r="S232" s="507"/>
      <c r="T232" s="507"/>
      <c r="U232" s="507"/>
      <c r="V232" s="507"/>
      <c r="W232" s="507"/>
      <c r="X232" s="507"/>
      <c r="Y232" s="507"/>
      <c r="Z232" s="507"/>
      <c r="AA232" s="507"/>
      <c r="AB232" s="507"/>
      <c r="AC232" s="507"/>
      <c r="AD232" s="507"/>
      <c r="AE232" s="507"/>
      <c r="AF232" s="507"/>
    </row>
    <row r="233" spans="2:32" ht="18.75" x14ac:dyDescent="0.3">
      <c r="B233" s="607" t="s">
        <v>412</v>
      </c>
      <c r="C233" s="607"/>
      <c r="D233" s="607"/>
      <c r="E233" s="607"/>
      <c r="F233" s="607"/>
      <c r="G233" s="607"/>
      <c r="H233" s="607"/>
      <c r="I233" s="607"/>
      <c r="J233" s="607"/>
      <c r="K233" s="607"/>
      <c r="L233" s="607"/>
      <c r="M233" s="607"/>
      <c r="N233" s="607"/>
      <c r="O233" s="607"/>
      <c r="P233" s="607"/>
      <c r="Q233" s="607"/>
      <c r="R233" s="607"/>
      <c r="S233" s="607"/>
      <c r="T233" s="607"/>
      <c r="U233" s="607"/>
      <c r="V233" s="607"/>
      <c r="W233" s="607"/>
      <c r="X233" s="607"/>
      <c r="Y233" s="607"/>
      <c r="Z233" s="607"/>
      <c r="AA233" s="607"/>
      <c r="AB233" s="607"/>
      <c r="AC233" s="607"/>
      <c r="AD233" s="607"/>
      <c r="AE233" s="607"/>
      <c r="AF233" s="607"/>
    </row>
    <row r="235" spans="2:32" x14ac:dyDescent="0.25">
      <c r="B235" s="569" t="s">
        <v>50</v>
      </c>
      <c r="C235" s="569" t="s">
        <v>413</v>
      </c>
      <c r="D235" s="569" t="s">
        <v>414</v>
      </c>
      <c r="E235" s="569"/>
      <c r="F235" s="569"/>
      <c r="G235" s="569"/>
      <c r="H235" s="569"/>
      <c r="I235" s="569"/>
      <c r="J235" s="569"/>
      <c r="K235" s="569" t="s">
        <v>82</v>
      </c>
      <c r="L235" s="569"/>
      <c r="M235" s="569"/>
      <c r="N235" s="569"/>
      <c r="O235" s="608" t="s">
        <v>41</v>
      </c>
      <c r="P235" s="609" t="s">
        <v>54</v>
      </c>
      <c r="Q235" s="609"/>
      <c r="R235" s="609"/>
      <c r="S235" s="609"/>
      <c r="T235" s="609"/>
      <c r="U235" s="609"/>
      <c r="V235" s="609"/>
      <c r="W235" s="609"/>
      <c r="X235" s="609"/>
      <c r="Y235" s="609"/>
      <c r="Z235" s="609"/>
      <c r="AA235" s="609"/>
      <c r="AB235" s="609"/>
      <c r="AC235" s="609"/>
      <c r="AD235" s="609"/>
      <c r="AE235" s="609"/>
      <c r="AF235" s="609"/>
    </row>
    <row r="236" spans="2:32" x14ac:dyDescent="0.25">
      <c r="B236" s="569"/>
      <c r="C236" s="569"/>
      <c r="D236" s="127" t="s">
        <v>61</v>
      </c>
      <c r="E236" s="610" t="s">
        <v>62</v>
      </c>
      <c r="F236" s="610"/>
      <c r="G236" s="610" t="s">
        <v>63</v>
      </c>
      <c r="H236" s="610"/>
      <c r="I236" s="610" t="s">
        <v>64</v>
      </c>
      <c r="J236" s="610"/>
      <c r="K236" s="604" t="s">
        <v>94</v>
      </c>
      <c r="L236" s="604" t="s">
        <v>62</v>
      </c>
      <c r="M236" s="604" t="s">
        <v>63</v>
      </c>
      <c r="N236" s="604" t="s">
        <v>64</v>
      </c>
      <c r="O236" s="608"/>
      <c r="P236" s="604" t="s">
        <v>29</v>
      </c>
      <c r="Q236" s="604" t="s">
        <v>30</v>
      </c>
      <c r="R236" s="604" t="s">
        <v>31</v>
      </c>
      <c r="S236" s="604" t="s">
        <v>36</v>
      </c>
      <c r="T236" s="604" t="s">
        <v>374</v>
      </c>
      <c r="U236" s="604" t="s">
        <v>38</v>
      </c>
      <c r="V236" s="604" t="s">
        <v>375</v>
      </c>
      <c r="W236" s="604" t="s">
        <v>33</v>
      </c>
      <c r="X236" s="604"/>
      <c r="Y236" s="604"/>
      <c r="Z236" s="604"/>
      <c r="AA236" s="604"/>
      <c r="AB236" s="604"/>
      <c r="AC236" s="604"/>
      <c r="AD236" s="604" t="s">
        <v>384</v>
      </c>
      <c r="AE236" s="604" t="s">
        <v>376</v>
      </c>
      <c r="AF236" s="604" t="s">
        <v>377</v>
      </c>
    </row>
    <row r="237" spans="2:32" ht="22.5" x14ac:dyDescent="0.25">
      <c r="B237" s="569"/>
      <c r="C237" s="569"/>
      <c r="D237" s="127" t="s">
        <v>65</v>
      </c>
      <c r="E237" s="127" t="s">
        <v>66</v>
      </c>
      <c r="F237" s="127" t="s">
        <v>67</v>
      </c>
      <c r="G237" s="127" t="s">
        <v>66</v>
      </c>
      <c r="H237" s="127" t="s">
        <v>67</v>
      </c>
      <c r="I237" s="127" t="s">
        <v>66</v>
      </c>
      <c r="J237" s="127" t="s">
        <v>67</v>
      </c>
      <c r="K237" s="604"/>
      <c r="L237" s="604"/>
      <c r="M237" s="604"/>
      <c r="N237" s="604"/>
      <c r="O237" s="608"/>
      <c r="P237" s="604"/>
      <c r="Q237" s="604"/>
      <c r="R237" s="604"/>
      <c r="S237" s="604"/>
      <c r="T237" s="604"/>
      <c r="U237" s="604"/>
      <c r="V237" s="604"/>
      <c r="W237" s="12" t="s">
        <v>65</v>
      </c>
      <c r="X237" s="12" t="s">
        <v>139</v>
      </c>
      <c r="Y237" s="12" t="s">
        <v>144</v>
      </c>
      <c r="Z237" s="12" t="s">
        <v>140</v>
      </c>
      <c r="AA237" s="12" t="s">
        <v>141</v>
      </c>
      <c r="AB237" s="12" t="s">
        <v>142</v>
      </c>
      <c r="AC237" s="12" t="s">
        <v>143</v>
      </c>
      <c r="AD237" s="604"/>
      <c r="AE237" s="604"/>
      <c r="AF237" s="604"/>
    </row>
    <row r="238" spans="2:32" x14ac:dyDescent="0.25">
      <c r="B238" s="126">
        <v>1</v>
      </c>
      <c r="C238" s="126">
        <v>2</v>
      </c>
      <c r="D238" s="126">
        <v>3</v>
      </c>
      <c r="E238" s="606">
        <v>4</v>
      </c>
      <c r="F238" s="606"/>
      <c r="G238" s="606">
        <v>5</v>
      </c>
      <c r="H238" s="606"/>
      <c r="I238" s="606">
        <v>6</v>
      </c>
      <c r="J238" s="606"/>
      <c r="K238" s="126">
        <v>7</v>
      </c>
      <c r="L238" s="126">
        <v>8</v>
      </c>
      <c r="M238" s="126">
        <v>9</v>
      </c>
      <c r="N238" s="126">
        <v>10</v>
      </c>
      <c r="O238" s="126">
        <v>11</v>
      </c>
      <c r="P238" s="126">
        <v>12</v>
      </c>
      <c r="Q238" s="126">
        <v>13</v>
      </c>
      <c r="R238" s="126">
        <v>14</v>
      </c>
      <c r="S238" s="126">
        <v>15</v>
      </c>
      <c r="T238" s="126">
        <v>16</v>
      </c>
      <c r="U238" s="126">
        <v>17</v>
      </c>
      <c r="V238" s="126">
        <v>18</v>
      </c>
      <c r="W238" s="126">
        <v>19</v>
      </c>
      <c r="X238" s="126">
        <v>20</v>
      </c>
      <c r="Y238" s="126">
        <v>21</v>
      </c>
      <c r="Z238" s="126">
        <v>22</v>
      </c>
      <c r="AA238" s="126">
        <v>23</v>
      </c>
      <c r="AB238" s="126">
        <v>24</v>
      </c>
      <c r="AC238" s="126">
        <v>25</v>
      </c>
      <c r="AD238" s="126">
        <v>26</v>
      </c>
      <c r="AE238" s="126">
        <v>27</v>
      </c>
      <c r="AF238" s="126">
        <v>28</v>
      </c>
    </row>
    <row r="239" spans="2:32" x14ac:dyDescent="0.25">
      <c r="B239" s="562" t="s">
        <v>7</v>
      </c>
      <c r="C239" s="562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7"/>
      <c r="Q239" s="47"/>
      <c r="R239" s="47"/>
      <c r="S239" s="47"/>
      <c r="T239" s="47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</row>
    <row r="240" spans="2:32" x14ac:dyDescent="0.25">
      <c r="B240" s="540">
        <v>1</v>
      </c>
      <c r="C240" s="574" t="s">
        <v>86</v>
      </c>
      <c r="D240" s="540">
        <v>2</v>
      </c>
      <c r="E240" s="540">
        <v>2</v>
      </c>
      <c r="F240" s="540">
        <v>2</v>
      </c>
      <c r="G240" s="540">
        <v>2</v>
      </c>
      <c r="H240" s="540">
        <v>2</v>
      </c>
      <c r="I240" s="540">
        <v>2</v>
      </c>
      <c r="J240" s="540">
        <v>2</v>
      </c>
      <c r="K240" s="540">
        <v>10</v>
      </c>
      <c r="L240" s="540">
        <v>6</v>
      </c>
      <c r="M240" s="540">
        <v>10</v>
      </c>
      <c r="N240" s="540">
        <v>4</v>
      </c>
      <c r="O240" s="540">
        <f>(D240*K240)+(E240*L240)+(G240*M240)+(I240*N240)</f>
        <v>60</v>
      </c>
      <c r="P240" s="37">
        <v>1</v>
      </c>
      <c r="Q240" s="110" t="s">
        <v>134</v>
      </c>
      <c r="R240" s="110" t="s">
        <v>145</v>
      </c>
      <c r="S240" s="132" t="s">
        <v>146</v>
      </c>
      <c r="T240" s="113" t="s">
        <v>154</v>
      </c>
      <c r="U240" s="113" t="s">
        <v>158</v>
      </c>
      <c r="V240" s="115" t="s">
        <v>149</v>
      </c>
      <c r="W240" s="130">
        <v>4</v>
      </c>
      <c r="X240" s="130"/>
      <c r="Y240" s="130"/>
      <c r="Z240" s="130"/>
      <c r="AA240" s="130">
        <v>6</v>
      </c>
      <c r="AB240" s="130">
        <v>10</v>
      </c>
      <c r="AC240" s="130">
        <v>4</v>
      </c>
      <c r="AD240" s="130">
        <v>2</v>
      </c>
      <c r="AE240" s="130">
        <f>SUM(W240:AD240)</f>
        <v>26</v>
      </c>
      <c r="AF240" s="130" t="s">
        <v>201</v>
      </c>
    </row>
    <row r="241" spans="2:32" x14ac:dyDescent="0.25">
      <c r="B241" s="540"/>
      <c r="C241" s="574"/>
      <c r="D241" s="540"/>
      <c r="E241" s="540"/>
      <c r="F241" s="540"/>
      <c r="G241" s="540"/>
      <c r="H241" s="540"/>
      <c r="I241" s="540"/>
      <c r="J241" s="540"/>
      <c r="K241" s="540"/>
      <c r="L241" s="540"/>
      <c r="M241" s="540"/>
      <c r="N241" s="540"/>
      <c r="O241" s="540"/>
      <c r="P241" s="37">
        <v>2</v>
      </c>
      <c r="Q241" s="110" t="s">
        <v>135</v>
      </c>
      <c r="R241" s="110" t="s">
        <v>147</v>
      </c>
      <c r="S241" s="119" t="s">
        <v>148</v>
      </c>
      <c r="T241" s="113" t="s">
        <v>155</v>
      </c>
      <c r="U241" s="113" t="s">
        <v>158</v>
      </c>
      <c r="V241" s="115" t="s">
        <v>149</v>
      </c>
      <c r="W241" s="130">
        <v>4</v>
      </c>
      <c r="X241" s="130">
        <v>6</v>
      </c>
      <c r="Y241" s="130">
        <v>10</v>
      </c>
      <c r="Z241" s="130">
        <v>4</v>
      </c>
      <c r="AA241" s="130"/>
      <c r="AB241" s="130"/>
      <c r="AC241" s="130"/>
      <c r="AD241" s="130">
        <v>2</v>
      </c>
      <c r="AE241" s="130">
        <f t="shared" ref="AE241:AE243" si="17">SUM(W241:AD241)</f>
        <v>26</v>
      </c>
      <c r="AF241" s="130" t="s">
        <v>201</v>
      </c>
    </row>
    <row r="242" spans="2:32" x14ac:dyDescent="0.25">
      <c r="B242" s="540"/>
      <c r="C242" s="574"/>
      <c r="D242" s="540"/>
      <c r="E242" s="540"/>
      <c r="F242" s="540"/>
      <c r="G242" s="540"/>
      <c r="H242" s="540"/>
      <c r="I242" s="540"/>
      <c r="J242" s="540"/>
      <c r="K242" s="540"/>
      <c r="L242" s="540"/>
      <c r="M242" s="540"/>
      <c r="N242" s="540"/>
      <c r="O242" s="540"/>
      <c r="P242" s="37">
        <v>3</v>
      </c>
      <c r="Q242" s="118" t="s">
        <v>136</v>
      </c>
      <c r="R242" s="119" t="s">
        <v>149</v>
      </c>
      <c r="S242" s="119" t="s">
        <v>149</v>
      </c>
      <c r="T242" s="115" t="s">
        <v>149</v>
      </c>
      <c r="U242" s="121" t="s">
        <v>159</v>
      </c>
      <c r="V242" s="115" t="s">
        <v>149</v>
      </c>
      <c r="W242" s="130">
        <v>12</v>
      </c>
      <c r="X242" s="130"/>
      <c r="Y242" s="130"/>
      <c r="Z242" s="130"/>
      <c r="AA242" s="130"/>
      <c r="AB242" s="130"/>
      <c r="AC242" s="130"/>
      <c r="AD242" s="130">
        <v>2</v>
      </c>
      <c r="AE242" s="130">
        <f t="shared" si="17"/>
        <v>14</v>
      </c>
      <c r="AF242" s="130" t="s">
        <v>201</v>
      </c>
    </row>
    <row r="243" spans="2:32" ht="24" x14ac:dyDescent="0.25">
      <c r="B243" s="540"/>
      <c r="C243" s="133" t="s">
        <v>87</v>
      </c>
      <c r="D243" s="10">
        <v>2</v>
      </c>
      <c r="E243" s="10">
        <v>2</v>
      </c>
      <c r="F243" s="10">
        <v>2</v>
      </c>
      <c r="G243" s="10">
        <v>2</v>
      </c>
      <c r="H243" s="10">
        <v>2</v>
      </c>
      <c r="I243" s="10">
        <v>2</v>
      </c>
      <c r="J243" s="10">
        <v>2</v>
      </c>
      <c r="K243" s="10">
        <v>3</v>
      </c>
      <c r="L243" s="10">
        <v>2</v>
      </c>
      <c r="M243" s="10">
        <v>4</v>
      </c>
      <c r="N243" s="10">
        <v>2</v>
      </c>
      <c r="O243" s="29">
        <f>D243*K243+E243*L243+F243*M243+G243*N243</f>
        <v>22</v>
      </c>
      <c r="P243" s="37">
        <v>1</v>
      </c>
      <c r="Q243" s="111" t="s">
        <v>138</v>
      </c>
      <c r="R243" s="111" t="s">
        <v>152</v>
      </c>
      <c r="S243" s="112" t="s">
        <v>153</v>
      </c>
      <c r="T243" s="114" t="s">
        <v>157</v>
      </c>
      <c r="U243" s="114" t="s">
        <v>158</v>
      </c>
      <c r="V243" s="116" t="s">
        <v>161</v>
      </c>
      <c r="W243" s="99">
        <v>6</v>
      </c>
      <c r="X243" s="99">
        <v>2</v>
      </c>
      <c r="Y243" s="99">
        <v>4</v>
      </c>
      <c r="Z243" s="99">
        <v>2</v>
      </c>
      <c r="AA243" s="99">
        <v>2</v>
      </c>
      <c r="AB243" s="99">
        <v>4</v>
      </c>
      <c r="AC243" s="99">
        <v>2</v>
      </c>
      <c r="AD243" s="99">
        <v>2</v>
      </c>
      <c r="AE243" s="99">
        <f t="shared" si="17"/>
        <v>24</v>
      </c>
      <c r="AF243" s="99" t="s">
        <v>201</v>
      </c>
    </row>
    <row r="244" spans="2:32" ht="24" x14ac:dyDescent="0.25">
      <c r="B244" s="540"/>
      <c r="C244" s="133" t="s">
        <v>93</v>
      </c>
      <c r="D244" s="10">
        <v>2</v>
      </c>
      <c r="E244" s="10">
        <v>2</v>
      </c>
      <c r="F244" s="10">
        <v>2</v>
      </c>
      <c r="G244" s="10">
        <v>2</v>
      </c>
      <c r="H244" s="10">
        <v>2</v>
      </c>
      <c r="I244" s="10">
        <v>2</v>
      </c>
      <c r="J244" s="10">
        <v>2</v>
      </c>
      <c r="K244" s="10">
        <v>2</v>
      </c>
      <c r="L244" s="10">
        <v>2</v>
      </c>
      <c r="M244" s="10">
        <v>2</v>
      </c>
      <c r="N244" s="10">
        <v>2</v>
      </c>
      <c r="O244" s="29">
        <f>D244*K244+E244*L244+F244*M244+G244*N244</f>
        <v>16</v>
      </c>
      <c r="P244" s="37">
        <v>1</v>
      </c>
      <c r="Q244" s="110" t="s">
        <v>137</v>
      </c>
      <c r="R244" s="110" t="s">
        <v>150</v>
      </c>
      <c r="S244" s="112" t="s">
        <v>151</v>
      </c>
      <c r="T244" s="113" t="s">
        <v>156</v>
      </c>
      <c r="U244" s="113" t="s">
        <v>160</v>
      </c>
      <c r="V244" s="115" t="s">
        <v>149</v>
      </c>
      <c r="W244" s="99">
        <v>4</v>
      </c>
      <c r="X244" s="99">
        <v>2</v>
      </c>
      <c r="Y244" s="99">
        <v>2</v>
      </c>
      <c r="Z244" s="99">
        <v>2</v>
      </c>
      <c r="AA244" s="99">
        <v>2</v>
      </c>
      <c r="AB244" s="99">
        <v>2</v>
      </c>
      <c r="AC244" s="99">
        <v>2</v>
      </c>
      <c r="AD244" s="99">
        <v>2</v>
      </c>
      <c r="AE244" s="99">
        <f>SUM(W244:AD244)</f>
        <v>18</v>
      </c>
      <c r="AF244" s="99" t="s">
        <v>201</v>
      </c>
    </row>
    <row r="245" spans="2:32" x14ac:dyDescent="0.25">
      <c r="B245" s="540">
        <v>2</v>
      </c>
      <c r="C245" s="574" t="s">
        <v>68</v>
      </c>
      <c r="D245" s="540">
        <v>2</v>
      </c>
      <c r="E245" s="540">
        <v>2</v>
      </c>
      <c r="F245" s="540">
        <v>2</v>
      </c>
      <c r="G245" s="540">
        <v>2</v>
      </c>
      <c r="H245" s="540">
        <v>2</v>
      </c>
      <c r="I245" s="540">
        <v>2</v>
      </c>
      <c r="J245" s="540">
        <v>2</v>
      </c>
      <c r="K245" s="540">
        <v>10</v>
      </c>
      <c r="L245" s="540">
        <v>6</v>
      </c>
      <c r="M245" s="540">
        <v>10</v>
      </c>
      <c r="N245" s="540">
        <v>4</v>
      </c>
      <c r="O245" s="540">
        <f>(D245*K245)+(E245*L245)+(G245*M245)+(I245*N245)</f>
        <v>60</v>
      </c>
      <c r="P245" s="37">
        <v>1</v>
      </c>
      <c r="Q245" s="122" t="s">
        <v>162</v>
      </c>
      <c r="R245" s="110" t="s">
        <v>166</v>
      </c>
      <c r="S245" s="112" t="s">
        <v>167</v>
      </c>
      <c r="T245" s="113" t="s">
        <v>154</v>
      </c>
      <c r="U245" s="113" t="s">
        <v>158</v>
      </c>
      <c r="V245" s="113" t="s">
        <v>161</v>
      </c>
      <c r="W245" s="130">
        <v>16</v>
      </c>
      <c r="X245" s="130"/>
      <c r="Y245" s="130"/>
      <c r="Z245" s="130"/>
      <c r="AA245" s="130">
        <v>6</v>
      </c>
      <c r="AB245" s="130"/>
      <c r="AC245" s="130"/>
      <c r="AD245" s="130">
        <v>2</v>
      </c>
      <c r="AE245" s="130">
        <f t="shared" ref="AE245:AE246" si="18">SUM(W245:AD245)</f>
        <v>24</v>
      </c>
      <c r="AF245" s="130" t="s">
        <v>201</v>
      </c>
    </row>
    <row r="246" spans="2:32" x14ac:dyDescent="0.25">
      <c r="B246" s="540"/>
      <c r="C246" s="574"/>
      <c r="D246" s="540"/>
      <c r="E246" s="540"/>
      <c r="F246" s="540"/>
      <c r="G246" s="540"/>
      <c r="H246" s="540"/>
      <c r="I246" s="540"/>
      <c r="J246" s="540"/>
      <c r="K246" s="540"/>
      <c r="L246" s="540"/>
      <c r="M246" s="540"/>
      <c r="N246" s="540"/>
      <c r="O246" s="540"/>
      <c r="P246" s="37">
        <v>2</v>
      </c>
      <c r="Q246" s="122" t="s">
        <v>163</v>
      </c>
      <c r="R246" s="110" t="s">
        <v>168</v>
      </c>
      <c r="S246" s="112" t="s">
        <v>169</v>
      </c>
      <c r="T246" s="113" t="s">
        <v>157</v>
      </c>
      <c r="U246" s="113" t="s">
        <v>158</v>
      </c>
      <c r="V246" s="113" t="s">
        <v>161</v>
      </c>
      <c r="W246" s="130"/>
      <c r="X246" s="130">
        <v>6</v>
      </c>
      <c r="Y246" s="130">
        <v>10</v>
      </c>
      <c r="Z246" s="130"/>
      <c r="AA246" s="130"/>
      <c r="AB246" s="130">
        <v>2</v>
      </c>
      <c r="AC246" s="130">
        <v>4</v>
      </c>
      <c r="AD246" s="130">
        <v>2</v>
      </c>
      <c r="AE246" s="130">
        <f t="shared" si="18"/>
        <v>24</v>
      </c>
      <c r="AF246" s="130" t="s">
        <v>201</v>
      </c>
    </row>
    <row r="247" spans="2:32" x14ac:dyDescent="0.25">
      <c r="B247" s="540"/>
      <c r="C247" s="574"/>
      <c r="D247" s="540"/>
      <c r="E247" s="540"/>
      <c r="F247" s="540"/>
      <c r="G247" s="540"/>
      <c r="H247" s="540"/>
      <c r="I247" s="540"/>
      <c r="J247" s="540"/>
      <c r="K247" s="540"/>
      <c r="L247" s="540"/>
      <c r="M247" s="540"/>
      <c r="N247" s="540"/>
      <c r="O247" s="540"/>
      <c r="P247" s="37">
        <v>3</v>
      </c>
      <c r="Q247" s="122" t="s">
        <v>165</v>
      </c>
      <c r="R247" s="110" t="s">
        <v>172</v>
      </c>
      <c r="S247" s="112" t="s">
        <v>173</v>
      </c>
      <c r="T247" s="113" t="s">
        <v>174</v>
      </c>
      <c r="U247" s="113" t="s">
        <v>158</v>
      </c>
      <c r="V247" s="113" t="s">
        <v>161</v>
      </c>
      <c r="W247" s="130">
        <v>4</v>
      </c>
      <c r="X247" s="130"/>
      <c r="Y247" s="130"/>
      <c r="Z247" s="130">
        <v>4</v>
      </c>
      <c r="AA247" s="130"/>
      <c r="AB247" s="130">
        <v>8</v>
      </c>
      <c r="AC247" s="130"/>
      <c r="AD247" s="130">
        <v>2</v>
      </c>
      <c r="AE247" s="150">
        <f>SUM(W247:AD247)</f>
        <v>18</v>
      </c>
      <c r="AF247" s="130" t="s">
        <v>475</v>
      </c>
    </row>
    <row r="248" spans="2:32" x14ac:dyDescent="0.25">
      <c r="B248" s="540"/>
      <c r="C248" s="574"/>
      <c r="D248" s="540"/>
      <c r="E248" s="540"/>
      <c r="F248" s="540"/>
      <c r="G248" s="540"/>
      <c r="H248" s="540"/>
      <c r="I248" s="540"/>
      <c r="J248" s="540"/>
      <c r="K248" s="540"/>
      <c r="L248" s="540"/>
      <c r="M248" s="540"/>
      <c r="N248" s="540"/>
      <c r="O248" s="540"/>
      <c r="P248" s="37">
        <v>4</v>
      </c>
      <c r="Q248" s="584" t="s">
        <v>164</v>
      </c>
      <c r="R248" s="602" t="s">
        <v>170</v>
      </c>
      <c r="S248" s="603" t="s">
        <v>171</v>
      </c>
      <c r="T248" s="605" t="s">
        <v>174</v>
      </c>
      <c r="U248" s="605" t="s">
        <v>158</v>
      </c>
      <c r="V248" s="117" t="s">
        <v>149</v>
      </c>
      <c r="W248" s="130"/>
      <c r="X248" s="130"/>
      <c r="Y248" s="130"/>
      <c r="Z248" s="130"/>
      <c r="AA248" s="130"/>
      <c r="AB248" s="130"/>
      <c r="AC248" s="130"/>
      <c r="AD248" s="130">
        <v>2</v>
      </c>
      <c r="AE248" s="576">
        <f>W248+W249+Z248+AD248</f>
        <v>14</v>
      </c>
      <c r="AF248" s="130" t="s">
        <v>425</v>
      </c>
    </row>
    <row r="249" spans="2:32" x14ac:dyDescent="0.25">
      <c r="B249" s="516">
        <v>3</v>
      </c>
      <c r="C249" s="590" t="s">
        <v>76</v>
      </c>
      <c r="D249" s="540">
        <v>2</v>
      </c>
      <c r="E249" s="575"/>
      <c r="F249" s="575"/>
      <c r="G249" s="540">
        <v>4</v>
      </c>
      <c r="H249" s="540">
        <v>4</v>
      </c>
      <c r="I249" s="575"/>
      <c r="J249" s="575"/>
      <c r="K249" s="540">
        <v>10</v>
      </c>
      <c r="L249" s="575"/>
      <c r="M249" s="540">
        <v>10</v>
      </c>
      <c r="N249" s="575"/>
      <c r="O249" s="516">
        <f>(D249*K249)+(E249*L249)+(G249*M249)+(I249*N249)</f>
        <v>60</v>
      </c>
      <c r="P249" s="143">
        <v>1</v>
      </c>
      <c r="Q249" s="585"/>
      <c r="R249" s="602"/>
      <c r="S249" s="603"/>
      <c r="T249" s="605"/>
      <c r="U249" s="605"/>
      <c r="V249" s="117" t="s">
        <v>149</v>
      </c>
      <c r="W249" s="130">
        <v>12</v>
      </c>
      <c r="X249" s="130"/>
      <c r="Y249" s="130"/>
      <c r="Z249" s="130"/>
      <c r="AA249" s="130"/>
      <c r="AB249" s="130"/>
      <c r="AC249" s="130"/>
      <c r="AD249" s="130"/>
      <c r="AE249" s="577"/>
      <c r="AF249" s="130"/>
    </row>
    <row r="250" spans="2:32" x14ac:dyDescent="0.25">
      <c r="B250" s="517"/>
      <c r="C250" s="591"/>
      <c r="D250" s="540"/>
      <c r="E250" s="575"/>
      <c r="F250" s="575"/>
      <c r="G250" s="540"/>
      <c r="H250" s="540"/>
      <c r="I250" s="575"/>
      <c r="J250" s="575"/>
      <c r="K250" s="540"/>
      <c r="L250" s="575"/>
      <c r="M250" s="540"/>
      <c r="N250" s="575"/>
      <c r="O250" s="517"/>
      <c r="P250" s="37">
        <v>2</v>
      </c>
      <c r="Q250" s="122" t="s">
        <v>334</v>
      </c>
      <c r="R250" s="110" t="s">
        <v>336</v>
      </c>
      <c r="S250" s="112" t="s">
        <v>337</v>
      </c>
      <c r="T250" s="113" t="s">
        <v>154</v>
      </c>
      <c r="U250" s="113" t="s">
        <v>220</v>
      </c>
      <c r="V250" s="121" t="s">
        <v>161</v>
      </c>
      <c r="W250" s="130"/>
      <c r="X250" s="130"/>
      <c r="Y250" s="130">
        <v>4</v>
      </c>
      <c r="Z250" s="130"/>
      <c r="AA250" s="130"/>
      <c r="AB250" s="130">
        <v>20</v>
      </c>
      <c r="AC250" s="130"/>
      <c r="AD250" s="130"/>
      <c r="AE250" s="99">
        <f>SUM(W250:AD250)</f>
        <v>24</v>
      </c>
      <c r="AF250" s="130"/>
    </row>
    <row r="251" spans="2:32" x14ac:dyDescent="0.25">
      <c r="B251" s="543"/>
      <c r="C251" s="591"/>
      <c r="D251" s="540"/>
      <c r="E251" s="575"/>
      <c r="F251" s="575"/>
      <c r="G251" s="540"/>
      <c r="H251" s="540"/>
      <c r="I251" s="575"/>
      <c r="J251" s="575"/>
      <c r="K251" s="540"/>
      <c r="L251" s="575"/>
      <c r="M251" s="540"/>
      <c r="N251" s="575"/>
      <c r="O251" s="517"/>
      <c r="P251" s="37">
        <v>3</v>
      </c>
      <c r="Q251" s="122" t="s">
        <v>335</v>
      </c>
      <c r="R251" s="110" t="s">
        <v>338</v>
      </c>
      <c r="S251" s="112" t="s">
        <v>339</v>
      </c>
      <c r="T251" s="113" t="s">
        <v>174</v>
      </c>
      <c r="U251" s="113" t="s">
        <v>158</v>
      </c>
      <c r="V251" s="134" t="s">
        <v>149</v>
      </c>
      <c r="W251" s="130">
        <v>8</v>
      </c>
      <c r="X251" s="130"/>
      <c r="Y251" s="130">
        <v>16</v>
      </c>
      <c r="Z251" s="130"/>
      <c r="AA251" s="130"/>
      <c r="AB251" s="130"/>
      <c r="AC251" s="130"/>
      <c r="AD251" s="130"/>
      <c r="AE251" s="130">
        <f t="shared" ref="AE251" si="19">SUM(W251:AD251)</f>
        <v>24</v>
      </c>
      <c r="AF251" s="130"/>
    </row>
    <row r="252" spans="2:32" x14ac:dyDescent="0.25">
      <c r="B252" s="540">
        <v>4</v>
      </c>
      <c r="C252" s="574" t="s">
        <v>175</v>
      </c>
      <c r="D252" s="540">
        <v>4</v>
      </c>
      <c r="E252" s="540">
        <v>4</v>
      </c>
      <c r="F252" s="540">
        <v>4</v>
      </c>
      <c r="G252" s="540">
        <v>4</v>
      </c>
      <c r="H252" s="540">
        <v>4</v>
      </c>
      <c r="I252" s="540">
        <v>10</v>
      </c>
      <c r="J252" s="540">
        <v>10</v>
      </c>
      <c r="K252" s="540">
        <v>10</v>
      </c>
      <c r="L252" s="540">
        <v>6</v>
      </c>
      <c r="M252" s="540">
        <v>10</v>
      </c>
      <c r="N252" s="540">
        <v>4</v>
      </c>
      <c r="O252" s="540">
        <f>(D252*K252)+(E252*L252)+(G252*M252)+(I252*N252)</f>
        <v>144</v>
      </c>
      <c r="P252" s="37">
        <v>1</v>
      </c>
      <c r="Q252" s="122" t="s">
        <v>176</v>
      </c>
      <c r="R252" s="110" t="s">
        <v>185</v>
      </c>
      <c r="S252" s="112" t="s">
        <v>186</v>
      </c>
      <c r="T252" s="113" t="s">
        <v>154</v>
      </c>
      <c r="U252" s="113" t="s">
        <v>158</v>
      </c>
      <c r="V252" s="121" t="s">
        <v>161</v>
      </c>
      <c r="W252" s="130"/>
      <c r="X252" s="130"/>
      <c r="Y252" s="130"/>
      <c r="Z252" s="130"/>
      <c r="AA252" s="130"/>
      <c r="AB252" s="130">
        <v>16</v>
      </c>
      <c r="AC252" s="130">
        <v>8</v>
      </c>
      <c r="AD252" s="130"/>
      <c r="AE252" s="130">
        <f t="shared" ref="AE252:AE266" si="20">SUM(W252:AD252)</f>
        <v>24</v>
      </c>
      <c r="AF252" s="130"/>
    </row>
    <row r="253" spans="2:32" x14ac:dyDescent="0.25">
      <c r="B253" s="540"/>
      <c r="C253" s="574"/>
      <c r="D253" s="540"/>
      <c r="E253" s="540"/>
      <c r="F253" s="540"/>
      <c r="G253" s="540"/>
      <c r="H253" s="540"/>
      <c r="I253" s="540"/>
      <c r="J253" s="540"/>
      <c r="K253" s="540"/>
      <c r="L253" s="540"/>
      <c r="M253" s="540"/>
      <c r="N253" s="540"/>
      <c r="O253" s="540"/>
      <c r="P253" s="37">
        <v>2</v>
      </c>
      <c r="Q253" s="122" t="s">
        <v>177</v>
      </c>
      <c r="R253" s="110" t="s">
        <v>187</v>
      </c>
      <c r="S253" s="112" t="s">
        <v>188</v>
      </c>
      <c r="T253" s="113" t="s">
        <v>154</v>
      </c>
      <c r="U253" s="113" t="s">
        <v>158</v>
      </c>
      <c r="V253" s="121" t="s">
        <v>161</v>
      </c>
      <c r="W253" s="130"/>
      <c r="X253" s="130"/>
      <c r="Y253" s="130">
        <v>24</v>
      </c>
      <c r="Z253" s="130"/>
      <c r="AA253" s="130"/>
      <c r="AB253" s="130"/>
      <c r="AC253" s="130"/>
      <c r="AD253" s="130">
        <v>2</v>
      </c>
      <c r="AE253" s="130">
        <f t="shared" si="20"/>
        <v>26</v>
      </c>
      <c r="AF253" s="130" t="s">
        <v>201</v>
      </c>
    </row>
    <row r="254" spans="2:32" x14ac:dyDescent="0.25">
      <c r="B254" s="540"/>
      <c r="C254" s="574"/>
      <c r="D254" s="540"/>
      <c r="E254" s="540"/>
      <c r="F254" s="540"/>
      <c r="G254" s="540"/>
      <c r="H254" s="540"/>
      <c r="I254" s="540"/>
      <c r="J254" s="540"/>
      <c r="K254" s="540"/>
      <c r="L254" s="540"/>
      <c r="M254" s="540"/>
      <c r="N254" s="540"/>
      <c r="O254" s="540"/>
      <c r="P254" s="37">
        <v>3</v>
      </c>
      <c r="Q254" s="122" t="s">
        <v>178</v>
      </c>
      <c r="R254" s="110" t="s">
        <v>189</v>
      </c>
      <c r="S254" s="112" t="s">
        <v>190</v>
      </c>
      <c r="T254" s="113" t="s">
        <v>154</v>
      </c>
      <c r="U254" s="113" t="s">
        <v>158</v>
      </c>
      <c r="V254" s="121" t="s">
        <v>161</v>
      </c>
      <c r="W254" s="130"/>
      <c r="X254" s="130"/>
      <c r="Y254" s="130"/>
      <c r="Z254" s="130"/>
      <c r="AA254" s="130">
        <v>12</v>
      </c>
      <c r="AB254" s="130"/>
      <c r="AC254" s="130">
        <v>12</v>
      </c>
      <c r="AD254" s="130"/>
      <c r="AE254" s="130">
        <f t="shared" si="20"/>
        <v>24</v>
      </c>
      <c r="AF254" s="130"/>
    </row>
    <row r="255" spans="2:32" x14ac:dyDescent="0.25">
      <c r="B255" s="540"/>
      <c r="C255" s="574"/>
      <c r="D255" s="540"/>
      <c r="E255" s="540"/>
      <c r="F255" s="540"/>
      <c r="G255" s="540"/>
      <c r="H255" s="540"/>
      <c r="I255" s="540"/>
      <c r="J255" s="540"/>
      <c r="K255" s="540"/>
      <c r="L255" s="540"/>
      <c r="M255" s="540"/>
      <c r="N255" s="540"/>
      <c r="O255" s="540"/>
      <c r="P255" s="37">
        <v>4</v>
      </c>
      <c r="Q255" s="122" t="s">
        <v>179</v>
      </c>
      <c r="R255" s="111" t="s">
        <v>191</v>
      </c>
      <c r="S255" s="112" t="s">
        <v>192</v>
      </c>
      <c r="T255" s="114" t="s">
        <v>157</v>
      </c>
      <c r="U255" s="114" t="s">
        <v>158</v>
      </c>
      <c r="V255" s="116" t="s">
        <v>161</v>
      </c>
      <c r="W255" s="130">
        <v>24</v>
      </c>
      <c r="X255" s="130"/>
      <c r="Y255" s="130"/>
      <c r="Z255" s="130"/>
      <c r="AA255" s="130"/>
      <c r="AB255" s="130"/>
      <c r="AC255" s="130"/>
      <c r="AD255" s="130">
        <v>2</v>
      </c>
      <c r="AE255" s="130">
        <f t="shared" si="20"/>
        <v>26</v>
      </c>
      <c r="AF255" s="130" t="s">
        <v>201</v>
      </c>
    </row>
    <row r="256" spans="2:32" x14ac:dyDescent="0.25">
      <c r="B256" s="540"/>
      <c r="C256" s="574"/>
      <c r="D256" s="540"/>
      <c r="E256" s="540"/>
      <c r="F256" s="540"/>
      <c r="G256" s="540"/>
      <c r="H256" s="540"/>
      <c r="I256" s="540"/>
      <c r="J256" s="540"/>
      <c r="K256" s="540"/>
      <c r="L256" s="540"/>
      <c r="M256" s="540"/>
      <c r="N256" s="540"/>
      <c r="O256" s="540"/>
      <c r="P256" s="37">
        <v>5</v>
      </c>
      <c r="Q256" s="122" t="s">
        <v>180</v>
      </c>
      <c r="R256" s="111" t="s">
        <v>193</v>
      </c>
      <c r="S256" s="112" t="s">
        <v>194</v>
      </c>
      <c r="T256" s="114" t="s">
        <v>157</v>
      </c>
      <c r="U256" s="114" t="s">
        <v>158</v>
      </c>
      <c r="V256" s="116" t="s">
        <v>161</v>
      </c>
      <c r="W256" s="130"/>
      <c r="X256" s="130"/>
      <c r="Y256" s="130"/>
      <c r="Z256" s="130">
        <v>10</v>
      </c>
      <c r="AA256" s="130"/>
      <c r="AB256" s="130">
        <v>4</v>
      </c>
      <c r="AC256" s="130"/>
      <c r="AD256" s="130"/>
      <c r="AE256" s="130">
        <f t="shared" si="20"/>
        <v>14</v>
      </c>
      <c r="AF256" s="130" t="s">
        <v>426</v>
      </c>
    </row>
    <row r="257" spans="2:32" x14ac:dyDescent="0.25">
      <c r="B257" s="540"/>
      <c r="C257" s="574"/>
      <c r="D257" s="540"/>
      <c r="E257" s="540"/>
      <c r="F257" s="540"/>
      <c r="G257" s="540"/>
      <c r="H257" s="540"/>
      <c r="I257" s="540"/>
      <c r="J257" s="540"/>
      <c r="K257" s="540"/>
      <c r="L257" s="540"/>
      <c r="M257" s="540"/>
      <c r="N257" s="540"/>
      <c r="O257" s="540"/>
      <c r="P257" s="37">
        <v>6</v>
      </c>
      <c r="Q257" s="151" t="s">
        <v>181</v>
      </c>
      <c r="R257" s="118" t="s">
        <v>195</v>
      </c>
      <c r="S257" s="112" t="s">
        <v>196</v>
      </c>
      <c r="T257" s="121" t="s">
        <v>174</v>
      </c>
      <c r="U257" s="121" t="s">
        <v>158</v>
      </c>
      <c r="V257" s="115" t="s">
        <v>149</v>
      </c>
      <c r="W257" s="130">
        <v>4</v>
      </c>
      <c r="X257" s="272">
        <v>6</v>
      </c>
      <c r="Y257" s="130"/>
      <c r="Z257" s="130">
        <v>10</v>
      </c>
      <c r="AA257" s="130"/>
      <c r="AB257" s="130"/>
      <c r="AC257" s="130"/>
      <c r="AD257" s="130">
        <v>2</v>
      </c>
      <c r="AE257" s="130">
        <f t="shared" si="20"/>
        <v>22</v>
      </c>
      <c r="AF257" s="130" t="s">
        <v>201</v>
      </c>
    </row>
    <row r="258" spans="2:32" x14ac:dyDescent="0.25">
      <c r="B258" s="540"/>
      <c r="C258" s="574"/>
      <c r="D258" s="540"/>
      <c r="E258" s="540"/>
      <c r="F258" s="540"/>
      <c r="G258" s="540"/>
      <c r="H258" s="540"/>
      <c r="I258" s="540"/>
      <c r="J258" s="540"/>
      <c r="K258" s="540"/>
      <c r="L258" s="540"/>
      <c r="M258" s="540"/>
      <c r="N258" s="540"/>
      <c r="O258" s="540"/>
      <c r="P258" s="37">
        <v>7</v>
      </c>
      <c r="Q258" s="122" t="s">
        <v>182</v>
      </c>
      <c r="R258" s="110" t="s">
        <v>197</v>
      </c>
      <c r="S258" s="112" t="s">
        <v>198</v>
      </c>
      <c r="T258" s="113" t="s">
        <v>174</v>
      </c>
      <c r="U258" s="113" t="s">
        <v>158</v>
      </c>
      <c r="V258" s="115" t="s">
        <v>149</v>
      </c>
      <c r="W258" s="130">
        <v>4</v>
      </c>
      <c r="X258" s="130">
        <v>8</v>
      </c>
      <c r="Y258" s="272">
        <v>8</v>
      </c>
      <c r="Z258" s="130"/>
      <c r="AA258" s="130"/>
      <c r="AB258" s="130"/>
      <c r="AC258" s="130"/>
      <c r="AD258" s="130">
        <v>2</v>
      </c>
      <c r="AE258" s="130">
        <f t="shared" si="20"/>
        <v>22</v>
      </c>
      <c r="AF258" s="130" t="s">
        <v>201</v>
      </c>
    </row>
    <row r="259" spans="2:32" x14ac:dyDescent="0.25">
      <c r="B259" s="540"/>
      <c r="C259" s="574"/>
      <c r="D259" s="540"/>
      <c r="E259" s="540"/>
      <c r="F259" s="540"/>
      <c r="G259" s="540"/>
      <c r="H259" s="540"/>
      <c r="I259" s="540"/>
      <c r="J259" s="540"/>
      <c r="K259" s="540"/>
      <c r="L259" s="540"/>
      <c r="M259" s="540"/>
      <c r="N259" s="540"/>
      <c r="O259" s="540"/>
      <c r="P259" s="37">
        <v>8</v>
      </c>
      <c r="Q259" s="151" t="s">
        <v>183</v>
      </c>
      <c r="R259" s="119" t="s">
        <v>149</v>
      </c>
      <c r="S259" s="120" t="s">
        <v>199</v>
      </c>
      <c r="T259" s="115" t="s">
        <v>149</v>
      </c>
      <c r="U259" s="121" t="s">
        <v>158</v>
      </c>
      <c r="V259" s="115" t="s">
        <v>149</v>
      </c>
      <c r="W259" s="130">
        <v>4</v>
      </c>
      <c r="X259" s="130"/>
      <c r="Y259" s="130"/>
      <c r="Z259" s="130"/>
      <c r="AA259" s="130"/>
      <c r="AB259" s="130"/>
      <c r="AC259" s="130"/>
      <c r="AD259" s="130">
        <v>2</v>
      </c>
      <c r="AE259" s="130">
        <f t="shared" si="20"/>
        <v>6</v>
      </c>
      <c r="AF259" s="130" t="s">
        <v>201</v>
      </c>
    </row>
    <row r="260" spans="2:32" x14ac:dyDescent="0.25">
      <c r="B260" s="540"/>
      <c r="C260" s="574"/>
      <c r="D260" s="540"/>
      <c r="E260" s="540"/>
      <c r="F260" s="540"/>
      <c r="G260" s="540"/>
      <c r="H260" s="540"/>
      <c r="I260" s="540"/>
      <c r="J260" s="540"/>
      <c r="K260" s="540"/>
      <c r="L260" s="540"/>
      <c r="M260" s="540"/>
      <c r="N260" s="540"/>
      <c r="O260" s="540"/>
      <c r="P260" s="37">
        <v>9</v>
      </c>
      <c r="Q260" s="151" t="s">
        <v>184</v>
      </c>
      <c r="R260" s="119" t="s">
        <v>149</v>
      </c>
      <c r="S260" s="120" t="s">
        <v>200</v>
      </c>
      <c r="T260" s="115" t="s">
        <v>149</v>
      </c>
      <c r="U260" s="121" t="s">
        <v>158</v>
      </c>
      <c r="V260" s="115" t="s">
        <v>149</v>
      </c>
      <c r="W260" s="130">
        <v>4</v>
      </c>
      <c r="X260" s="130"/>
      <c r="Y260" s="272">
        <v>10</v>
      </c>
      <c r="Z260" s="130"/>
      <c r="AA260" s="130"/>
      <c r="AB260" s="130"/>
      <c r="AC260" s="130"/>
      <c r="AD260" s="130">
        <v>2</v>
      </c>
      <c r="AE260" s="130">
        <f t="shared" si="20"/>
        <v>16</v>
      </c>
      <c r="AF260" s="130" t="s">
        <v>201</v>
      </c>
    </row>
    <row r="261" spans="2:32" x14ac:dyDescent="0.25">
      <c r="B261" s="540">
        <v>5</v>
      </c>
      <c r="C261" s="574" t="s">
        <v>391</v>
      </c>
      <c r="D261" s="239">
        <v>4</v>
      </c>
      <c r="E261" s="239">
        <v>4</v>
      </c>
      <c r="F261" s="239">
        <v>4</v>
      </c>
      <c r="G261" s="239">
        <v>4</v>
      </c>
      <c r="H261" s="239">
        <v>4</v>
      </c>
      <c r="I261" s="239">
        <v>5</v>
      </c>
      <c r="J261" s="239">
        <v>5</v>
      </c>
      <c r="K261" s="239">
        <v>10</v>
      </c>
      <c r="L261" s="239">
        <v>6</v>
      </c>
      <c r="M261" s="239">
        <v>10</v>
      </c>
      <c r="N261" s="239">
        <v>4</v>
      </c>
      <c r="O261" s="540">
        <f>(D261*K261)+(E261*L261)+(G261*M261)+(I261*N261)+16</f>
        <v>140</v>
      </c>
      <c r="P261" s="37">
        <v>1</v>
      </c>
      <c r="Q261" s="122" t="s">
        <v>202</v>
      </c>
      <c r="R261" s="110" t="s">
        <v>208</v>
      </c>
      <c r="S261" s="112" t="s">
        <v>209</v>
      </c>
      <c r="T261" s="113" t="s">
        <v>154</v>
      </c>
      <c r="U261" s="113" t="s">
        <v>158</v>
      </c>
      <c r="V261" s="121" t="s">
        <v>161</v>
      </c>
      <c r="W261" s="130"/>
      <c r="X261" s="130">
        <v>12</v>
      </c>
      <c r="Y261" s="130">
        <v>12</v>
      </c>
      <c r="Z261" s="130"/>
      <c r="AA261" s="130"/>
      <c r="AB261" s="130"/>
      <c r="AC261" s="130"/>
      <c r="AD261" s="130"/>
      <c r="AE261" s="130">
        <f t="shared" si="20"/>
        <v>24</v>
      </c>
      <c r="AF261" s="130"/>
    </row>
    <row r="262" spans="2:32" x14ac:dyDescent="0.25">
      <c r="B262" s="540"/>
      <c r="C262" s="574"/>
      <c r="D262" s="240"/>
      <c r="E262" s="240"/>
      <c r="F262" s="240"/>
      <c r="G262" s="240"/>
      <c r="H262" s="240"/>
      <c r="I262" s="240"/>
      <c r="J262" s="240"/>
      <c r="K262" s="242"/>
      <c r="L262" s="242"/>
      <c r="M262" s="242"/>
      <c r="N262" s="242"/>
      <c r="O262" s="540"/>
      <c r="P262" s="37">
        <v>2</v>
      </c>
      <c r="Q262" s="122" t="s">
        <v>203</v>
      </c>
      <c r="R262" s="110" t="s">
        <v>210</v>
      </c>
      <c r="S262" s="112" t="s">
        <v>211</v>
      </c>
      <c r="T262" s="113" t="s">
        <v>154</v>
      </c>
      <c r="U262" s="113" t="s">
        <v>220</v>
      </c>
      <c r="V262" s="121" t="s">
        <v>161</v>
      </c>
      <c r="W262" s="130">
        <v>16</v>
      </c>
      <c r="X262" s="130"/>
      <c r="Y262" s="130"/>
      <c r="Z262" s="130"/>
      <c r="AA262" s="130"/>
      <c r="AB262" s="130">
        <v>8</v>
      </c>
      <c r="AC262" s="130"/>
      <c r="AD262" s="130"/>
      <c r="AE262" s="130">
        <f t="shared" si="20"/>
        <v>24</v>
      </c>
      <c r="AF262" s="130"/>
    </row>
    <row r="263" spans="2:32" x14ac:dyDescent="0.25">
      <c r="B263" s="540"/>
      <c r="C263" s="574"/>
      <c r="D263" s="240"/>
      <c r="E263" s="240"/>
      <c r="F263" s="240"/>
      <c r="G263" s="240"/>
      <c r="H263" s="240"/>
      <c r="I263" s="240"/>
      <c r="J263" s="240"/>
      <c r="K263" s="242"/>
      <c r="L263" s="242"/>
      <c r="M263" s="242"/>
      <c r="N263" s="242"/>
      <c r="O263" s="540"/>
      <c r="P263" s="37">
        <v>3</v>
      </c>
      <c r="Q263" s="122" t="s">
        <v>204</v>
      </c>
      <c r="R263" s="110" t="s">
        <v>212</v>
      </c>
      <c r="S263" s="112" t="s">
        <v>213</v>
      </c>
      <c r="T263" s="113" t="s">
        <v>154</v>
      </c>
      <c r="U263" s="113" t="s">
        <v>158</v>
      </c>
      <c r="V263" s="121" t="s">
        <v>161</v>
      </c>
      <c r="W263" s="130">
        <v>24</v>
      </c>
      <c r="X263" s="130"/>
      <c r="Y263" s="130"/>
      <c r="Z263" s="130"/>
      <c r="AA263" s="130"/>
      <c r="AB263" s="130"/>
      <c r="AC263" s="130"/>
      <c r="AD263" s="130"/>
      <c r="AE263" s="130">
        <f t="shared" si="20"/>
        <v>24</v>
      </c>
      <c r="AF263" s="130"/>
    </row>
    <row r="264" spans="2:32" x14ac:dyDescent="0.25">
      <c r="B264" s="540"/>
      <c r="C264" s="574"/>
      <c r="D264" s="240"/>
      <c r="E264" s="240"/>
      <c r="F264" s="240">
        <v>2</v>
      </c>
      <c r="G264" s="240"/>
      <c r="H264" s="240">
        <v>2</v>
      </c>
      <c r="I264" s="240"/>
      <c r="J264" s="240"/>
      <c r="K264" s="242"/>
      <c r="L264" s="242">
        <v>3</v>
      </c>
      <c r="M264" s="242">
        <v>5</v>
      </c>
      <c r="N264" s="242"/>
      <c r="O264" s="540"/>
      <c r="P264" s="37">
        <v>4</v>
      </c>
      <c r="Q264" s="122" t="s">
        <v>205</v>
      </c>
      <c r="R264" s="110" t="s">
        <v>214</v>
      </c>
      <c r="S264" s="112" t="s">
        <v>215</v>
      </c>
      <c r="T264" s="113" t="s">
        <v>154</v>
      </c>
      <c r="U264" s="113" t="s">
        <v>158</v>
      </c>
      <c r="V264" s="121" t="s">
        <v>161</v>
      </c>
      <c r="W264" s="130"/>
      <c r="X264" s="130"/>
      <c r="Y264" s="130">
        <v>4</v>
      </c>
      <c r="Z264" s="130">
        <v>10</v>
      </c>
      <c r="AA264" s="130"/>
      <c r="AB264" s="130"/>
      <c r="AC264" s="130">
        <v>10</v>
      </c>
      <c r="AD264" s="130">
        <v>2</v>
      </c>
      <c r="AE264" s="130">
        <f t="shared" si="20"/>
        <v>26</v>
      </c>
      <c r="AF264" s="130" t="s">
        <v>201</v>
      </c>
    </row>
    <row r="265" spans="2:32" x14ac:dyDescent="0.25">
      <c r="B265" s="540"/>
      <c r="C265" s="574"/>
      <c r="D265" s="240"/>
      <c r="E265" s="240"/>
      <c r="F265" s="240"/>
      <c r="G265" s="240"/>
      <c r="H265" s="240"/>
      <c r="I265" s="240"/>
      <c r="J265" s="240"/>
      <c r="K265" s="242"/>
      <c r="L265" s="242"/>
      <c r="M265" s="242"/>
      <c r="N265" s="242"/>
      <c r="O265" s="540"/>
      <c r="P265" s="37">
        <v>5</v>
      </c>
      <c r="Q265" s="122" t="s">
        <v>206</v>
      </c>
      <c r="R265" s="110" t="s">
        <v>216</v>
      </c>
      <c r="S265" s="112" t="s">
        <v>217</v>
      </c>
      <c r="T265" s="113" t="s">
        <v>154</v>
      </c>
      <c r="U265" s="113" t="s">
        <v>158</v>
      </c>
      <c r="V265" s="121" t="s">
        <v>161</v>
      </c>
      <c r="W265" s="130"/>
      <c r="X265" s="130"/>
      <c r="Y265" s="130"/>
      <c r="Z265" s="130"/>
      <c r="AA265" s="130">
        <v>12</v>
      </c>
      <c r="AB265" s="130">
        <v>12</v>
      </c>
      <c r="AC265" s="130"/>
      <c r="AD265" s="130">
        <v>2</v>
      </c>
      <c r="AE265" s="130">
        <f t="shared" si="20"/>
        <v>26</v>
      </c>
      <c r="AF265" s="130" t="s">
        <v>201</v>
      </c>
    </row>
    <row r="266" spans="2:32" x14ac:dyDescent="0.25">
      <c r="B266" s="516"/>
      <c r="C266" s="590"/>
      <c r="D266" s="240"/>
      <c r="E266" s="240"/>
      <c r="F266" s="240"/>
      <c r="G266" s="240"/>
      <c r="H266" s="240"/>
      <c r="I266" s="240"/>
      <c r="J266" s="240"/>
      <c r="K266" s="242"/>
      <c r="L266" s="242"/>
      <c r="M266" s="242"/>
      <c r="N266" s="242"/>
      <c r="O266" s="516"/>
      <c r="P266" s="37">
        <v>6</v>
      </c>
      <c r="Q266" s="244" t="s">
        <v>207</v>
      </c>
      <c r="R266" s="245" t="s">
        <v>218</v>
      </c>
      <c r="S266" s="246" t="s">
        <v>219</v>
      </c>
      <c r="T266" s="236" t="s">
        <v>174</v>
      </c>
      <c r="U266" s="236" t="s">
        <v>158</v>
      </c>
      <c r="V266" s="247" t="s">
        <v>149</v>
      </c>
      <c r="W266" s="248"/>
      <c r="X266" s="248"/>
      <c r="Y266" s="248">
        <v>4</v>
      </c>
      <c r="Z266" s="248"/>
      <c r="AA266" s="248">
        <v>6</v>
      </c>
      <c r="AB266" s="248">
        <v>2</v>
      </c>
      <c r="AC266" s="248"/>
      <c r="AD266" s="248">
        <v>12</v>
      </c>
      <c r="AE266" s="248">
        <f t="shared" si="20"/>
        <v>24</v>
      </c>
      <c r="AF266" s="248" t="s">
        <v>221</v>
      </c>
    </row>
    <row r="267" spans="2:32" x14ac:dyDescent="0.25">
      <c r="B267" s="65"/>
      <c r="C267" s="237"/>
      <c r="D267" s="190"/>
      <c r="E267" s="190"/>
      <c r="F267" s="190"/>
      <c r="G267" s="190"/>
      <c r="H267" s="190"/>
      <c r="I267" s="190"/>
      <c r="J267" s="190"/>
      <c r="K267" s="243"/>
      <c r="L267" s="243"/>
      <c r="M267" s="243"/>
      <c r="N267" s="243"/>
      <c r="O267" s="7"/>
      <c r="P267" s="161">
        <v>7</v>
      </c>
      <c r="Q267" s="152" t="s">
        <v>469</v>
      </c>
      <c r="R267" s="119" t="s">
        <v>396</v>
      </c>
      <c r="S267" s="119" t="s">
        <v>397</v>
      </c>
      <c r="T267" s="113" t="s">
        <v>398</v>
      </c>
      <c r="U267" s="130" t="s">
        <v>220</v>
      </c>
      <c r="V267" s="121" t="s">
        <v>161</v>
      </c>
      <c r="W267" s="130"/>
      <c r="X267" s="130"/>
      <c r="Y267" s="130"/>
      <c r="Z267" s="130"/>
      <c r="AA267" s="130"/>
      <c r="AB267" s="130">
        <v>8</v>
      </c>
      <c r="AC267" s="130"/>
      <c r="AD267" s="130"/>
      <c r="AE267" s="130">
        <f>SUM(W267:AD267)</f>
        <v>8</v>
      </c>
      <c r="AF267" s="130"/>
    </row>
    <row r="268" spans="2:32" ht="26.25" customHeight="1" x14ac:dyDescent="0.25">
      <c r="B268" s="240">
        <v>6</v>
      </c>
      <c r="C268" s="241" t="s">
        <v>470</v>
      </c>
      <c r="D268" s="239"/>
      <c r="E268" s="239"/>
      <c r="F268" s="239"/>
      <c r="G268" s="239"/>
      <c r="H268" s="239"/>
      <c r="I268" s="239">
        <v>2</v>
      </c>
      <c r="J268" s="239">
        <v>2</v>
      </c>
      <c r="K268" s="239"/>
      <c r="L268" s="239"/>
      <c r="M268" s="239"/>
      <c r="N268" s="239">
        <v>4</v>
      </c>
      <c r="O268" s="10">
        <f>(D268*K268)+(E268*L268)+(G268*M268)+(I268*N268)</f>
        <v>8</v>
      </c>
      <c r="P268" s="37">
        <v>1</v>
      </c>
      <c r="Q268" s="152" t="s">
        <v>223</v>
      </c>
      <c r="R268" s="135" t="s">
        <v>149</v>
      </c>
      <c r="S268" s="135" t="s">
        <v>149</v>
      </c>
      <c r="T268" s="134" t="s">
        <v>149</v>
      </c>
      <c r="U268" s="130" t="s">
        <v>160</v>
      </c>
      <c r="V268" s="134" t="s">
        <v>149</v>
      </c>
      <c r="W268" s="130"/>
      <c r="X268" s="130"/>
      <c r="Y268" s="130"/>
      <c r="Z268" s="130">
        <v>4</v>
      </c>
      <c r="AA268" s="130"/>
      <c r="AB268" s="130"/>
      <c r="AC268" s="130">
        <v>4</v>
      </c>
      <c r="AD268" s="130"/>
      <c r="AE268" s="130">
        <f>SUM(W268:AD268)</f>
        <v>8</v>
      </c>
      <c r="AF268" s="249"/>
    </row>
    <row r="269" spans="2:32" x14ac:dyDescent="0.25">
      <c r="B269" s="516">
        <v>7</v>
      </c>
      <c r="C269" s="600" t="s">
        <v>392</v>
      </c>
      <c r="D269" s="598"/>
      <c r="E269" s="255"/>
      <c r="F269" s="255"/>
      <c r="G269" s="255"/>
      <c r="H269" s="255"/>
      <c r="I269" s="256">
        <v>6</v>
      </c>
      <c r="J269" s="256">
        <v>6</v>
      </c>
      <c r="K269" s="256"/>
      <c r="L269" s="256"/>
      <c r="M269" s="256"/>
      <c r="N269" s="258">
        <v>4</v>
      </c>
      <c r="O269" s="597">
        <v>60</v>
      </c>
      <c r="P269" s="37">
        <v>1</v>
      </c>
      <c r="Q269" s="244" t="s">
        <v>224</v>
      </c>
      <c r="R269" s="244" t="s">
        <v>323</v>
      </c>
      <c r="S269" s="252" t="s">
        <v>324</v>
      </c>
      <c r="T269" s="236" t="s">
        <v>154</v>
      </c>
      <c r="U269" s="236" t="s">
        <v>158</v>
      </c>
      <c r="V269" s="253" t="s">
        <v>161</v>
      </c>
      <c r="W269" s="248">
        <v>14</v>
      </c>
      <c r="X269" s="248"/>
      <c r="Y269" s="248"/>
      <c r="Z269" s="248"/>
      <c r="AA269" s="248"/>
      <c r="AB269" s="248"/>
      <c r="AC269" s="248">
        <v>12</v>
      </c>
      <c r="AD269" s="248"/>
      <c r="AE269" s="156">
        <f>SUM(W269:AD269)</f>
        <v>26</v>
      </c>
      <c r="AF269" s="38"/>
    </row>
    <row r="270" spans="2:32" x14ac:dyDescent="0.25">
      <c r="B270" s="517"/>
      <c r="C270" s="601"/>
      <c r="D270" s="599"/>
      <c r="E270" s="254"/>
      <c r="F270" s="254"/>
      <c r="G270" s="254"/>
      <c r="H270" s="254"/>
      <c r="I270" s="593"/>
      <c r="J270" s="593"/>
      <c r="K270" s="250"/>
      <c r="L270" s="250"/>
      <c r="M270" s="250"/>
      <c r="N270" s="595"/>
      <c r="O270" s="595"/>
      <c r="P270" s="37">
        <v>2</v>
      </c>
      <c r="Q270" s="122" t="s">
        <v>225</v>
      </c>
      <c r="R270" s="122" t="s">
        <v>325</v>
      </c>
      <c r="S270" s="131" t="s">
        <v>326</v>
      </c>
      <c r="T270" s="113" t="s">
        <v>174</v>
      </c>
      <c r="U270" s="113" t="s">
        <v>158</v>
      </c>
      <c r="V270" s="134" t="s">
        <v>149</v>
      </c>
      <c r="W270" s="130">
        <v>6</v>
      </c>
      <c r="X270" s="130"/>
      <c r="Y270" s="130">
        <v>8</v>
      </c>
      <c r="Z270" s="130">
        <v>12</v>
      </c>
      <c r="AA270" s="130"/>
      <c r="AB270" s="130"/>
      <c r="AC270" s="130"/>
      <c r="AD270" s="130"/>
      <c r="AE270" s="130">
        <f>SUM(W270:AD270)</f>
        <v>26</v>
      </c>
      <c r="AF270" s="38"/>
    </row>
    <row r="271" spans="2:32" x14ac:dyDescent="0.25">
      <c r="B271" s="518"/>
      <c r="C271" s="601"/>
      <c r="D271" s="257">
        <v>2</v>
      </c>
      <c r="E271" s="251">
        <v>2</v>
      </c>
      <c r="F271" s="251"/>
      <c r="G271" s="251">
        <v>2</v>
      </c>
      <c r="H271" s="251"/>
      <c r="I271" s="594"/>
      <c r="J271" s="594"/>
      <c r="K271" s="251">
        <v>10</v>
      </c>
      <c r="L271" s="251">
        <v>3</v>
      </c>
      <c r="M271" s="251">
        <v>5</v>
      </c>
      <c r="N271" s="596"/>
      <c r="O271" s="596"/>
      <c r="P271" s="37">
        <v>3</v>
      </c>
      <c r="Q271" s="153" t="s">
        <v>226</v>
      </c>
      <c r="R271" s="122" t="s">
        <v>327</v>
      </c>
      <c r="S271" s="140" t="s">
        <v>399</v>
      </c>
      <c r="T271" s="113" t="s">
        <v>154</v>
      </c>
      <c r="U271" s="113" t="s">
        <v>158</v>
      </c>
      <c r="V271" s="121" t="s">
        <v>161</v>
      </c>
      <c r="W271" s="130"/>
      <c r="X271" s="130">
        <v>6</v>
      </c>
      <c r="Y271" s="130">
        <v>2</v>
      </c>
      <c r="Z271" s="130"/>
      <c r="AA271" s="130"/>
      <c r="AB271" s="130"/>
      <c r="AC271" s="130"/>
      <c r="AD271" s="130"/>
      <c r="AE271" s="130">
        <f>SUM(W271:AD271)</f>
        <v>8</v>
      </c>
      <c r="AF271" s="130"/>
    </row>
    <row r="272" spans="2:32" x14ac:dyDescent="0.25">
      <c r="B272" s="540">
        <v>8</v>
      </c>
      <c r="C272" s="574" t="s">
        <v>13</v>
      </c>
      <c r="D272" s="540">
        <v>4</v>
      </c>
      <c r="E272" s="540">
        <v>6</v>
      </c>
      <c r="F272" s="540">
        <v>6</v>
      </c>
      <c r="G272" s="540">
        <v>6</v>
      </c>
      <c r="H272" s="540">
        <v>6</v>
      </c>
      <c r="I272" s="540">
        <v>5</v>
      </c>
      <c r="J272" s="540">
        <v>5</v>
      </c>
      <c r="K272" s="540">
        <v>10</v>
      </c>
      <c r="L272" s="540">
        <v>6</v>
      </c>
      <c r="M272" s="540">
        <v>10</v>
      </c>
      <c r="N272" s="540">
        <v>4</v>
      </c>
      <c r="O272" s="540">
        <f>(D272*K272)+(E272*L272)+(G272*M272)+(I272*N272)</f>
        <v>156</v>
      </c>
      <c r="P272" s="37">
        <v>1</v>
      </c>
      <c r="Q272" s="122" t="s">
        <v>227</v>
      </c>
      <c r="R272" s="110" t="s">
        <v>235</v>
      </c>
      <c r="S272" s="112" t="s">
        <v>236</v>
      </c>
      <c r="T272" s="113" t="s">
        <v>251</v>
      </c>
      <c r="U272" s="113" t="s">
        <v>220</v>
      </c>
      <c r="V272" s="121" t="s">
        <v>161</v>
      </c>
      <c r="W272" s="130">
        <v>4</v>
      </c>
      <c r="X272" s="130"/>
      <c r="Y272" s="130"/>
      <c r="Z272" s="130"/>
      <c r="AA272" s="130">
        <v>18</v>
      </c>
      <c r="AB272" s="130"/>
      <c r="AC272" s="130"/>
      <c r="AD272" s="130">
        <v>2</v>
      </c>
      <c r="AE272" s="130">
        <f t="shared" ref="AE272:AE282" si="21">SUM(W272:AD272)</f>
        <v>24</v>
      </c>
      <c r="AF272" s="130" t="s">
        <v>201</v>
      </c>
    </row>
    <row r="273" spans="2:32" x14ac:dyDescent="0.25">
      <c r="B273" s="540"/>
      <c r="C273" s="574"/>
      <c r="D273" s="540"/>
      <c r="E273" s="540"/>
      <c r="F273" s="540"/>
      <c r="G273" s="540"/>
      <c r="H273" s="540"/>
      <c r="I273" s="540"/>
      <c r="J273" s="540"/>
      <c r="K273" s="540"/>
      <c r="L273" s="540"/>
      <c r="M273" s="540"/>
      <c r="N273" s="540"/>
      <c r="O273" s="540"/>
      <c r="P273" s="37">
        <v>2</v>
      </c>
      <c r="Q273" s="122" t="s">
        <v>228</v>
      </c>
      <c r="R273" s="110" t="s">
        <v>237</v>
      </c>
      <c r="S273" s="112" t="s">
        <v>238</v>
      </c>
      <c r="T273" s="113" t="s">
        <v>154</v>
      </c>
      <c r="U273" s="113" t="s">
        <v>220</v>
      </c>
      <c r="V273" s="121" t="s">
        <v>161</v>
      </c>
      <c r="W273" s="130"/>
      <c r="X273" s="130"/>
      <c r="Y273" s="130"/>
      <c r="Z273" s="130"/>
      <c r="AA273" s="130"/>
      <c r="AB273" s="130">
        <v>6</v>
      </c>
      <c r="AC273" s="130"/>
      <c r="AD273" s="130">
        <v>18</v>
      </c>
      <c r="AE273" s="130">
        <f t="shared" si="21"/>
        <v>24</v>
      </c>
      <c r="AF273" s="130" t="s">
        <v>378</v>
      </c>
    </row>
    <row r="274" spans="2:32" x14ac:dyDescent="0.25">
      <c r="B274" s="540"/>
      <c r="C274" s="574"/>
      <c r="D274" s="540"/>
      <c r="E274" s="540"/>
      <c r="F274" s="540"/>
      <c r="G274" s="540"/>
      <c r="H274" s="540"/>
      <c r="I274" s="540"/>
      <c r="J274" s="540"/>
      <c r="K274" s="540"/>
      <c r="L274" s="540"/>
      <c r="M274" s="540"/>
      <c r="N274" s="540"/>
      <c r="O274" s="540"/>
      <c r="P274" s="37">
        <v>3</v>
      </c>
      <c r="Q274" s="122" t="s">
        <v>229</v>
      </c>
      <c r="R274" s="110" t="s">
        <v>239</v>
      </c>
      <c r="S274" s="112" t="s">
        <v>240</v>
      </c>
      <c r="T274" s="113" t="s">
        <v>154</v>
      </c>
      <c r="U274" s="113" t="s">
        <v>158</v>
      </c>
      <c r="V274" s="121" t="s">
        <v>161</v>
      </c>
      <c r="W274" s="130">
        <v>4</v>
      </c>
      <c r="X274" s="130"/>
      <c r="Y274" s="130"/>
      <c r="Z274" s="130">
        <v>10</v>
      </c>
      <c r="AA274" s="130"/>
      <c r="AB274" s="130"/>
      <c r="AC274" s="130">
        <v>10</v>
      </c>
      <c r="AD274" s="130"/>
      <c r="AE274" s="130">
        <f t="shared" si="21"/>
        <v>24</v>
      </c>
      <c r="AF274" s="130"/>
    </row>
    <row r="275" spans="2:32" x14ac:dyDescent="0.25">
      <c r="B275" s="540"/>
      <c r="C275" s="574"/>
      <c r="D275" s="540"/>
      <c r="E275" s="540"/>
      <c r="F275" s="540"/>
      <c r="G275" s="540"/>
      <c r="H275" s="540"/>
      <c r="I275" s="540"/>
      <c r="J275" s="540"/>
      <c r="K275" s="540"/>
      <c r="L275" s="540"/>
      <c r="M275" s="540"/>
      <c r="N275" s="540"/>
      <c r="O275" s="540"/>
      <c r="P275" s="37">
        <v>4</v>
      </c>
      <c r="Q275" s="122" t="s">
        <v>230</v>
      </c>
      <c r="R275" s="110" t="s">
        <v>241</v>
      </c>
      <c r="S275" s="112" t="s">
        <v>242</v>
      </c>
      <c r="T275" s="113" t="s">
        <v>154</v>
      </c>
      <c r="U275" s="113" t="s">
        <v>158</v>
      </c>
      <c r="V275" s="121" t="s">
        <v>161</v>
      </c>
      <c r="W275" s="130">
        <v>4</v>
      </c>
      <c r="X275" s="130">
        <v>18</v>
      </c>
      <c r="Y275" s="130"/>
      <c r="Z275" s="130"/>
      <c r="AA275" s="130"/>
      <c r="AB275" s="130"/>
      <c r="AC275" s="130"/>
      <c r="AD275" s="130">
        <v>2</v>
      </c>
      <c r="AE275" s="130">
        <f t="shared" si="21"/>
        <v>24</v>
      </c>
      <c r="AF275" s="130" t="s">
        <v>201</v>
      </c>
    </row>
    <row r="276" spans="2:32" x14ac:dyDescent="0.25">
      <c r="B276" s="540"/>
      <c r="C276" s="574"/>
      <c r="D276" s="540"/>
      <c r="E276" s="540"/>
      <c r="F276" s="540"/>
      <c r="G276" s="540"/>
      <c r="H276" s="540"/>
      <c r="I276" s="540"/>
      <c r="J276" s="540"/>
      <c r="K276" s="540"/>
      <c r="L276" s="540"/>
      <c r="M276" s="540"/>
      <c r="N276" s="540"/>
      <c r="O276" s="540"/>
      <c r="P276" s="37">
        <v>5</v>
      </c>
      <c r="Q276" s="122" t="s">
        <v>231</v>
      </c>
      <c r="R276" s="110" t="s">
        <v>243</v>
      </c>
      <c r="S276" s="112" t="s">
        <v>244</v>
      </c>
      <c r="T276" s="113" t="s">
        <v>154</v>
      </c>
      <c r="U276" s="113" t="s">
        <v>158</v>
      </c>
      <c r="V276" s="121" t="s">
        <v>161</v>
      </c>
      <c r="W276" s="130"/>
      <c r="X276" s="130"/>
      <c r="Y276" s="130"/>
      <c r="Z276" s="130"/>
      <c r="AA276" s="130"/>
      <c r="AB276" s="130">
        <v>24</v>
      </c>
      <c r="AC276" s="130"/>
      <c r="AD276" s="130"/>
      <c r="AE276" s="130">
        <f t="shared" si="21"/>
        <v>24</v>
      </c>
      <c r="AF276" s="130"/>
    </row>
    <row r="277" spans="2:32" x14ac:dyDescent="0.25">
      <c r="B277" s="540"/>
      <c r="C277" s="574"/>
      <c r="D277" s="540"/>
      <c r="E277" s="540"/>
      <c r="F277" s="540"/>
      <c r="G277" s="540"/>
      <c r="H277" s="540"/>
      <c r="I277" s="540"/>
      <c r="J277" s="540"/>
      <c r="K277" s="540"/>
      <c r="L277" s="540"/>
      <c r="M277" s="540"/>
      <c r="N277" s="540"/>
      <c r="O277" s="540"/>
      <c r="P277" s="37">
        <v>6</v>
      </c>
      <c r="Q277" s="122" t="s">
        <v>232</v>
      </c>
      <c r="R277" s="110" t="s">
        <v>245</v>
      </c>
      <c r="S277" s="112" t="s">
        <v>246</v>
      </c>
      <c r="T277" s="113" t="s">
        <v>154</v>
      </c>
      <c r="U277" s="113" t="s">
        <v>158</v>
      </c>
      <c r="V277" s="121" t="s">
        <v>161</v>
      </c>
      <c r="W277" s="130"/>
      <c r="X277" s="130"/>
      <c r="Y277" s="130">
        <v>12</v>
      </c>
      <c r="Z277" s="130"/>
      <c r="AA277" s="130"/>
      <c r="AB277" s="130"/>
      <c r="AC277" s="130"/>
      <c r="AD277" s="130">
        <v>12</v>
      </c>
      <c r="AE277" s="130">
        <f t="shared" si="21"/>
        <v>24</v>
      </c>
      <c r="AF277" s="130" t="s">
        <v>252</v>
      </c>
    </row>
    <row r="278" spans="2:32" x14ac:dyDescent="0.25">
      <c r="B278" s="540"/>
      <c r="C278" s="574"/>
      <c r="D278" s="540"/>
      <c r="E278" s="540"/>
      <c r="F278" s="540"/>
      <c r="G278" s="540"/>
      <c r="H278" s="540"/>
      <c r="I278" s="540"/>
      <c r="J278" s="540"/>
      <c r="K278" s="540"/>
      <c r="L278" s="540"/>
      <c r="M278" s="540"/>
      <c r="N278" s="540"/>
      <c r="O278" s="540"/>
      <c r="P278" s="37">
        <v>7</v>
      </c>
      <c r="Q278" s="122" t="s">
        <v>233</v>
      </c>
      <c r="R278" s="110" t="s">
        <v>247</v>
      </c>
      <c r="S278" s="119" t="s">
        <v>248</v>
      </c>
      <c r="T278" s="113" t="s">
        <v>174</v>
      </c>
      <c r="U278" s="113" t="s">
        <v>158</v>
      </c>
      <c r="V278" s="121" t="s">
        <v>161</v>
      </c>
      <c r="W278" s="130">
        <v>4</v>
      </c>
      <c r="X278" s="130"/>
      <c r="Y278" s="130">
        <v>18</v>
      </c>
      <c r="Z278" s="130"/>
      <c r="AA278" s="130"/>
      <c r="AB278" s="130"/>
      <c r="AC278" s="130"/>
      <c r="AD278" s="130">
        <v>2</v>
      </c>
      <c r="AE278" s="130">
        <f t="shared" si="21"/>
        <v>24</v>
      </c>
      <c r="AF278" s="130" t="s">
        <v>201</v>
      </c>
    </row>
    <row r="279" spans="2:32" x14ac:dyDescent="0.25">
      <c r="B279" s="540"/>
      <c r="C279" s="574"/>
      <c r="D279" s="540"/>
      <c r="E279" s="540"/>
      <c r="F279" s="540"/>
      <c r="G279" s="540"/>
      <c r="H279" s="540"/>
      <c r="I279" s="540"/>
      <c r="J279" s="540"/>
      <c r="K279" s="540"/>
      <c r="L279" s="540"/>
      <c r="M279" s="540"/>
      <c r="N279" s="540"/>
      <c r="O279" s="540"/>
      <c r="P279" s="37">
        <v>8</v>
      </c>
      <c r="Q279" s="122" t="s">
        <v>234</v>
      </c>
      <c r="R279" s="110" t="s">
        <v>249</v>
      </c>
      <c r="S279" s="112" t="s">
        <v>250</v>
      </c>
      <c r="T279" s="113" t="s">
        <v>174</v>
      </c>
      <c r="U279" s="113" t="s">
        <v>158</v>
      </c>
      <c r="V279" s="115" t="s">
        <v>149</v>
      </c>
      <c r="W279" s="130">
        <v>24</v>
      </c>
      <c r="X279" s="130"/>
      <c r="Y279" s="130"/>
      <c r="Z279" s="130"/>
      <c r="AA279" s="130"/>
      <c r="AB279" s="130"/>
      <c r="AC279" s="130"/>
      <c r="AD279" s="130"/>
      <c r="AE279" s="130">
        <f t="shared" si="21"/>
        <v>24</v>
      </c>
      <c r="AF279" s="130"/>
    </row>
    <row r="280" spans="2:32" x14ac:dyDescent="0.25">
      <c r="B280" s="540">
        <v>9</v>
      </c>
      <c r="C280" s="574" t="s">
        <v>69</v>
      </c>
      <c r="D280" s="540">
        <v>3</v>
      </c>
      <c r="E280" s="540">
        <v>5</v>
      </c>
      <c r="F280" s="540">
        <v>5</v>
      </c>
      <c r="G280" s="575"/>
      <c r="H280" s="575"/>
      <c r="I280" s="575"/>
      <c r="J280" s="575"/>
      <c r="K280" s="540">
        <v>10</v>
      </c>
      <c r="L280" s="540">
        <v>6</v>
      </c>
      <c r="M280" s="575"/>
      <c r="N280" s="575"/>
      <c r="O280" s="540">
        <f>(D280*K280)+(E280*L280)+(G280*M280)+(I280*N280)</f>
        <v>60</v>
      </c>
      <c r="P280" s="37">
        <v>1</v>
      </c>
      <c r="Q280" s="122" t="s">
        <v>253</v>
      </c>
      <c r="R280" s="123" t="s">
        <v>256</v>
      </c>
      <c r="S280" s="112" t="s">
        <v>257</v>
      </c>
      <c r="T280" s="114" t="s">
        <v>154</v>
      </c>
      <c r="U280" s="114" t="s">
        <v>220</v>
      </c>
      <c r="V280" s="121" t="s">
        <v>161</v>
      </c>
      <c r="W280" s="130">
        <v>9</v>
      </c>
      <c r="X280" s="130"/>
      <c r="Y280" s="130"/>
      <c r="Z280" s="130"/>
      <c r="AA280" s="130">
        <v>15</v>
      </c>
      <c r="AB280" s="130"/>
      <c r="AC280" s="130"/>
      <c r="AD280" s="130">
        <v>2</v>
      </c>
      <c r="AE280" s="130">
        <f t="shared" si="21"/>
        <v>26</v>
      </c>
      <c r="AF280" s="130" t="s">
        <v>201</v>
      </c>
    </row>
    <row r="281" spans="2:32" x14ac:dyDescent="0.25">
      <c r="B281" s="540"/>
      <c r="C281" s="574"/>
      <c r="D281" s="540"/>
      <c r="E281" s="540"/>
      <c r="F281" s="540"/>
      <c r="G281" s="575"/>
      <c r="H281" s="575"/>
      <c r="I281" s="575"/>
      <c r="J281" s="575"/>
      <c r="K281" s="540"/>
      <c r="L281" s="540"/>
      <c r="M281" s="575"/>
      <c r="N281" s="575"/>
      <c r="O281" s="540"/>
      <c r="P281" s="37">
        <v>2</v>
      </c>
      <c r="Q281" s="122" t="s">
        <v>254</v>
      </c>
      <c r="R281" s="110" t="s">
        <v>258</v>
      </c>
      <c r="S281" s="112" t="s">
        <v>259</v>
      </c>
      <c r="T281" s="113" t="s">
        <v>154</v>
      </c>
      <c r="U281" s="113" t="s">
        <v>220</v>
      </c>
      <c r="V281" s="121" t="s">
        <v>161</v>
      </c>
      <c r="W281" s="130">
        <v>12</v>
      </c>
      <c r="X281" s="130"/>
      <c r="Y281" s="130"/>
      <c r="Z281" s="130"/>
      <c r="AA281" s="130"/>
      <c r="AB281" s="130"/>
      <c r="AC281" s="130"/>
      <c r="AD281" s="130">
        <v>12</v>
      </c>
      <c r="AE281" s="130">
        <f t="shared" si="21"/>
        <v>24</v>
      </c>
      <c r="AF281" s="130" t="s">
        <v>262</v>
      </c>
    </row>
    <row r="282" spans="2:32" x14ac:dyDescent="0.25">
      <c r="B282" s="540"/>
      <c r="C282" s="574"/>
      <c r="D282" s="540"/>
      <c r="E282" s="540"/>
      <c r="F282" s="540"/>
      <c r="G282" s="575"/>
      <c r="H282" s="575"/>
      <c r="I282" s="575"/>
      <c r="J282" s="575"/>
      <c r="K282" s="540"/>
      <c r="L282" s="540"/>
      <c r="M282" s="575"/>
      <c r="N282" s="575"/>
      <c r="O282" s="540"/>
      <c r="P282" s="37">
        <v>3</v>
      </c>
      <c r="Q282" s="122" t="s">
        <v>255</v>
      </c>
      <c r="R282" s="110" t="s">
        <v>260</v>
      </c>
      <c r="S282" s="112" t="s">
        <v>261</v>
      </c>
      <c r="T282" s="113" t="s">
        <v>154</v>
      </c>
      <c r="U282" s="113" t="s">
        <v>158</v>
      </c>
      <c r="V282" s="121" t="s">
        <v>161</v>
      </c>
      <c r="W282" s="130">
        <v>9</v>
      </c>
      <c r="X282" s="130">
        <v>15</v>
      </c>
      <c r="Y282" s="130"/>
      <c r="Z282" s="130"/>
      <c r="AA282" s="130"/>
      <c r="AB282" s="130"/>
      <c r="AC282" s="130"/>
      <c r="AD282" s="130">
        <v>2</v>
      </c>
      <c r="AE282" s="130">
        <f t="shared" si="21"/>
        <v>26</v>
      </c>
      <c r="AF282" s="130" t="s">
        <v>201</v>
      </c>
    </row>
    <row r="283" spans="2:32" x14ac:dyDescent="0.25">
      <c r="B283" s="540">
        <v>10</v>
      </c>
      <c r="C283" s="574" t="s">
        <v>70</v>
      </c>
      <c r="D283" s="540">
        <v>3</v>
      </c>
      <c r="E283" s="540">
        <v>5</v>
      </c>
      <c r="F283" s="540">
        <v>5</v>
      </c>
      <c r="G283" s="575"/>
      <c r="H283" s="575"/>
      <c r="I283" s="575"/>
      <c r="J283" s="575"/>
      <c r="K283" s="540">
        <v>10</v>
      </c>
      <c r="L283" s="540">
        <v>6</v>
      </c>
      <c r="M283" s="575"/>
      <c r="N283" s="575"/>
      <c r="O283" s="540">
        <f>(D283*K283)+(E283*L283)+(G283*M283)+(I283*N283)</f>
        <v>60</v>
      </c>
      <c r="P283" s="37">
        <v>1</v>
      </c>
      <c r="Q283" s="122" t="s">
        <v>263</v>
      </c>
      <c r="R283" s="110" t="s">
        <v>266</v>
      </c>
      <c r="S283" s="112" t="s">
        <v>267</v>
      </c>
      <c r="T283" s="113" t="s">
        <v>154</v>
      </c>
      <c r="U283" s="113" t="s">
        <v>220</v>
      </c>
      <c r="V283" s="121" t="s">
        <v>161</v>
      </c>
      <c r="W283" s="130">
        <v>12</v>
      </c>
      <c r="X283" s="130"/>
      <c r="Y283" s="130"/>
      <c r="Z283" s="130"/>
      <c r="AA283" s="130"/>
      <c r="AB283" s="130"/>
      <c r="AC283" s="130"/>
      <c r="AD283" s="130">
        <v>14</v>
      </c>
      <c r="AE283" s="130">
        <f t="shared" ref="AE283:AE285" si="22">SUM(W283:AD283)</f>
        <v>26</v>
      </c>
      <c r="AF283" s="130" t="s">
        <v>427</v>
      </c>
    </row>
    <row r="284" spans="2:32" x14ac:dyDescent="0.25">
      <c r="B284" s="540"/>
      <c r="C284" s="574"/>
      <c r="D284" s="540"/>
      <c r="E284" s="540"/>
      <c r="F284" s="540"/>
      <c r="G284" s="575"/>
      <c r="H284" s="575"/>
      <c r="I284" s="575"/>
      <c r="J284" s="575"/>
      <c r="K284" s="540"/>
      <c r="L284" s="540"/>
      <c r="M284" s="575"/>
      <c r="N284" s="575"/>
      <c r="O284" s="540"/>
      <c r="P284" s="37">
        <v>2</v>
      </c>
      <c r="Q284" s="122" t="s">
        <v>264</v>
      </c>
      <c r="R284" s="110" t="s">
        <v>268</v>
      </c>
      <c r="S284" s="112" t="s">
        <v>269</v>
      </c>
      <c r="T284" s="113" t="s">
        <v>154</v>
      </c>
      <c r="U284" s="113" t="s">
        <v>158</v>
      </c>
      <c r="V284" s="121" t="s">
        <v>161</v>
      </c>
      <c r="W284" s="130">
        <v>9</v>
      </c>
      <c r="X284" s="130"/>
      <c r="Y284" s="130"/>
      <c r="Z284" s="130"/>
      <c r="AA284" s="130">
        <v>15</v>
      </c>
      <c r="AB284" s="130"/>
      <c r="AC284" s="130"/>
      <c r="AD284" s="130"/>
      <c r="AE284" s="130">
        <f t="shared" si="22"/>
        <v>24</v>
      </c>
      <c r="AF284" s="130"/>
    </row>
    <row r="285" spans="2:32" x14ac:dyDescent="0.25">
      <c r="B285" s="540"/>
      <c r="C285" s="574"/>
      <c r="D285" s="540"/>
      <c r="E285" s="540"/>
      <c r="F285" s="540"/>
      <c r="G285" s="575"/>
      <c r="H285" s="575"/>
      <c r="I285" s="575"/>
      <c r="J285" s="575"/>
      <c r="K285" s="540"/>
      <c r="L285" s="540"/>
      <c r="M285" s="575"/>
      <c r="N285" s="575"/>
      <c r="O285" s="540"/>
      <c r="P285" s="37">
        <v>3</v>
      </c>
      <c r="Q285" s="122" t="s">
        <v>265</v>
      </c>
      <c r="R285" s="110" t="s">
        <v>270</v>
      </c>
      <c r="S285" s="112" t="s">
        <v>271</v>
      </c>
      <c r="T285" s="113" t="s">
        <v>154</v>
      </c>
      <c r="U285" s="113" t="s">
        <v>158</v>
      </c>
      <c r="V285" s="121" t="s">
        <v>161</v>
      </c>
      <c r="W285" s="130">
        <v>9</v>
      </c>
      <c r="X285" s="130">
        <v>15</v>
      </c>
      <c r="Y285" s="130"/>
      <c r="Z285" s="130"/>
      <c r="AA285" s="130"/>
      <c r="AB285" s="130"/>
      <c r="AC285" s="130"/>
      <c r="AD285" s="130">
        <v>2</v>
      </c>
      <c r="AE285" s="130">
        <f t="shared" si="22"/>
        <v>26</v>
      </c>
      <c r="AF285" s="130" t="s">
        <v>201</v>
      </c>
    </row>
    <row r="286" spans="2:32" x14ac:dyDescent="0.25">
      <c r="B286" s="540">
        <v>11</v>
      </c>
      <c r="C286" s="574" t="s">
        <v>71</v>
      </c>
      <c r="D286" s="540">
        <v>3</v>
      </c>
      <c r="E286" s="540">
        <v>6</v>
      </c>
      <c r="F286" s="540">
        <v>6</v>
      </c>
      <c r="G286" s="575"/>
      <c r="H286" s="575"/>
      <c r="I286" s="575"/>
      <c r="J286" s="575"/>
      <c r="K286" s="540">
        <v>10</v>
      </c>
      <c r="L286" s="540">
        <v>6</v>
      </c>
      <c r="M286" s="575"/>
      <c r="N286" s="575"/>
      <c r="O286" s="540">
        <f>(D286*K286)+(E286*L286)+(G286*M286)+(I286*N286)</f>
        <v>66</v>
      </c>
      <c r="P286" s="37">
        <v>1</v>
      </c>
      <c r="Q286" s="122" t="s">
        <v>273</v>
      </c>
      <c r="R286" s="110" t="s">
        <v>276</v>
      </c>
      <c r="S286" s="112" t="s">
        <v>277</v>
      </c>
      <c r="T286" s="113" t="s">
        <v>154</v>
      </c>
      <c r="U286" s="113" t="s">
        <v>158</v>
      </c>
      <c r="V286" s="121" t="s">
        <v>161</v>
      </c>
      <c r="W286" s="130">
        <v>4</v>
      </c>
      <c r="X286" s="130"/>
      <c r="Y286" s="130"/>
      <c r="Z286" s="130"/>
      <c r="AA286" s="130">
        <v>18</v>
      </c>
      <c r="AB286" s="130"/>
      <c r="AC286" s="130"/>
      <c r="AD286" s="130">
        <v>2</v>
      </c>
      <c r="AE286" s="130">
        <f t="shared" ref="AE286:AE291" si="23">SUM(W286:AD286)</f>
        <v>24</v>
      </c>
      <c r="AF286" s="130" t="s">
        <v>201</v>
      </c>
    </row>
    <row r="287" spans="2:32" x14ac:dyDescent="0.25">
      <c r="B287" s="540"/>
      <c r="C287" s="574"/>
      <c r="D287" s="540"/>
      <c r="E287" s="540"/>
      <c r="F287" s="540"/>
      <c r="G287" s="575"/>
      <c r="H287" s="575"/>
      <c r="I287" s="575"/>
      <c r="J287" s="575"/>
      <c r="K287" s="540"/>
      <c r="L287" s="540"/>
      <c r="M287" s="575"/>
      <c r="N287" s="575"/>
      <c r="O287" s="540"/>
      <c r="P287" s="37">
        <v>2</v>
      </c>
      <c r="Q287" s="122" t="s">
        <v>274</v>
      </c>
      <c r="R287" s="111" t="s">
        <v>278</v>
      </c>
      <c r="S287" s="112" t="s">
        <v>279</v>
      </c>
      <c r="T287" s="114" t="s">
        <v>154</v>
      </c>
      <c r="U287" s="113" t="s">
        <v>158</v>
      </c>
      <c r="V287" s="121" t="s">
        <v>161</v>
      </c>
      <c r="W287" s="130">
        <v>4</v>
      </c>
      <c r="X287" s="130">
        <v>18</v>
      </c>
      <c r="Y287" s="130"/>
      <c r="Z287" s="130"/>
      <c r="AA287" s="130"/>
      <c r="AB287" s="130"/>
      <c r="AC287" s="130"/>
      <c r="AD287" s="130">
        <v>2</v>
      </c>
      <c r="AE287" s="130">
        <f t="shared" si="23"/>
        <v>24</v>
      </c>
      <c r="AF287" s="130" t="s">
        <v>201</v>
      </c>
    </row>
    <row r="288" spans="2:32" x14ac:dyDescent="0.25">
      <c r="B288" s="540"/>
      <c r="C288" s="574"/>
      <c r="D288" s="540"/>
      <c r="E288" s="540"/>
      <c r="F288" s="540"/>
      <c r="G288" s="575"/>
      <c r="H288" s="575"/>
      <c r="I288" s="575"/>
      <c r="J288" s="575"/>
      <c r="K288" s="540"/>
      <c r="L288" s="540"/>
      <c r="M288" s="575"/>
      <c r="N288" s="575"/>
      <c r="O288" s="540"/>
      <c r="P288" s="37">
        <v>3</v>
      </c>
      <c r="Q288" s="122" t="s">
        <v>275</v>
      </c>
      <c r="R288" s="110" t="s">
        <v>280</v>
      </c>
      <c r="S288" s="112" t="s">
        <v>281</v>
      </c>
      <c r="T288" s="113" t="s">
        <v>154</v>
      </c>
      <c r="U288" s="113" t="s">
        <v>158</v>
      </c>
      <c r="V288" s="121" t="s">
        <v>161</v>
      </c>
      <c r="W288" s="130">
        <v>22</v>
      </c>
      <c r="X288" s="130"/>
      <c r="Y288" s="130"/>
      <c r="Z288" s="130"/>
      <c r="AA288" s="130"/>
      <c r="AB288" s="130"/>
      <c r="AC288" s="130"/>
      <c r="AD288" s="130">
        <v>2</v>
      </c>
      <c r="AE288" s="130">
        <f t="shared" si="23"/>
        <v>24</v>
      </c>
      <c r="AF288" s="130" t="s">
        <v>201</v>
      </c>
    </row>
    <row r="289" spans="2:32" x14ac:dyDescent="0.25">
      <c r="B289" s="516">
        <v>12</v>
      </c>
      <c r="C289" s="590" t="s">
        <v>390</v>
      </c>
      <c r="D289" s="540">
        <v>1</v>
      </c>
      <c r="E289" s="540">
        <v>1</v>
      </c>
      <c r="F289" s="540">
        <v>1</v>
      </c>
      <c r="G289" s="540">
        <v>3</v>
      </c>
      <c r="H289" s="540">
        <v>3</v>
      </c>
      <c r="I289" s="540">
        <v>2</v>
      </c>
      <c r="J289" s="540">
        <v>2</v>
      </c>
      <c r="K289" s="540">
        <v>10</v>
      </c>
      <c r="L289" s="540">
        <v>6</v>
      </c>
      <c r="M289" s="540">
        <v>10</v>
      </c>
      <c r="N289" s="540">
        <v>4</v>
      </c>
      <c r="O289" s="540">
        <f>(D289*K289)+(E289*L289)+(G289*M289)+(I289*N289)</f>
        <v>54</v>
      </c>
      <c r="P289" s="37">
        <v>1</v>
      </c>
      <c r="Q289" s="122" t="s">
        <v>282</v>
      </c>
      <c r="R289" s="111" t="s">
        <v>193</v>
      </c>
      <c r="S289" s="112" t="s">
        <v>285</v>
      </c>
      <c r="T289" s="114" t="s">
        <v>154</v>
      </c>
      <c r="U289" s="113" t="s">
        <v>158</v>
      </c>
      <c r="V289" s="121" t="s">
        <v>161</v>
      </c>
      <c r="W289" s="130"/>
      <c r="X289" s="130"/>
      <c r="Y289" s="130"/>
      <c r="Z289" s="130"/>
      <c r="AA289" s="130">
        <v>3</v>
      </c>
      <c r="AB289" s="130">
        <v>15</v>
      </c>
      <c r="AC289" s="130">
        <v>4</v>
      </c>
      <c r="AD289" s="130">
        <v>2</v>
      </c>
      <c r="AE289" s="130">
        <f t="shared" si="23"/>
        <v>24</v>
      </c>
      <c r="AF289" s="130" t="s">
        <v>201</v>
      </c>
    </row>
    <row r="290" spans="2:32" x14ac:dyDescent="0.25">
      <c r="B290" s="517"/>
      <c r="C290" s="591"/>
      <c r="D290" s="540"/>
      <c r="E290" s="540"/>
      <c r="F290" s="540"/>
      <c r="G290" s="540"/>
      <c r="H290" s="540"/>
      <c r="I290" s="540"/>
      <c r="J290" s="540"/>
      <c r="K290" s="540"/>
      <c r="L290" s="540"/>
      <c r="M290" s="540"/>
      <c r="N290" s="540"/>
      <c r="O290" s="540"/>
      <c r="P290" s="37">
        <v>2</v>
      </c>
      <c r="Q290" s="122" t="s">
        <v>283</v>
      </c>
      <c r="R290" s="110" t="s">
        <v>286</v>
      </c>
      <c r="S290" s="112" t="s">
        <v>287</v>
      </c>
      <c r="T290" s="113" t="s">
        <v>174</v>
      </c>
      <c r="U290" s="113" t="s">
        <v>158</v>
      </c>
      <c r="V290" s="134" t="s">
        <v>149</v>
      </c>
      <c r="W290" s="130"/>
      <c r="X290" s="130">
        <v>3</v>
      </c>
      <c r="Y290" s="130">
        <v>15</v>
      </c>
      <c r="Z290" s="130">
        <v>4</v>
      </c>
      <c r="AA290" s="130"/>
      <c r="AB290" s="130"/>
      <c r="AC290" s="130"/>
      <c r="AD290" s="130">
        <v>2</v>
      </c>
      <c r="AE290" s="130">
        <f t="shared" si="23"/>
        <v>24</v>
      </c>
      <c r="AF290" s="130" t="s">
        <v>201</v>
      </c>
    </row>
    <row r="291" spans="2:32" x14ac:dyDescent="0.25">
      <c r="B291" s="517"/>
      <c r="C291" s="591"/>
      <c r="D291" s="540"/>
      <c r="E291" s="540"/>
      <c r="F291" s="540"/>
      <c r="G291" s="540"/>
      <c r="H291" s="540"/>
      <c r="I291" s="540"/>
      <c r="J291" s="540"/>
      <c r="K291" s="540"/>
      <c r="L291" s="540"/>
      <c r="M291" s="540"/>
      <c r="N291" s="540"/>
      <c r="O291" s="540"/>
      <c r="P291" s="582">
        <v>3</v>
      </c>
      <c r="Q291" s="584" t="s">
        <v>284</v>
      </c>
      <c r="R291" s="586" t="s">
        <v>288</v>
      </c>
      <c r="S291" s="588" t="s">
        <v>289</v>
      </c>
      <c r="T291" s="578" t="s">
        <v>174</v>
      </c>
      <c r="U291" s="578" t="s">
        <v>158</v>
      </c>
      <c r="V291" s="580" t="s">
        <v>149</v>
      </c>
      <c r="W291" s="576">
        <v>10</v>
      </c>
      <c r="X291" s="576"/>
      <c r="Y291" s="576"/>
      <c r="Z291" s="576">
        <v>6</v>
      </c>
      <c r="AA291" s="576"/>
      <c r="AB291" s="576"/>
      <c r="AC291" s="576">
        <v>6</v>
      </c>
      <c r="AD291" s="576">
        <v>2</v>
      </c>
      <c r="AE291" s="576">
        <f t="shared" si="23"/>
        <v>24</v>
      </c>
      <c r="AF291" s="576" t="s">
        <v>387</v>
      </c>
    </row>
    <row r="292" spans="2:32" x14ac:dyDescent="0.25">
      <c r="B292" s="518"/>
      <c r="C292" s="592"/>
      <c r="D292" s="136"/>
      <c r="E292" s="136"/>
      <c r="F292" s="136"/>
      <c r="G292" s="136"/>
      <c r="H292" s="136"/>
      <c r="I292" s="10">
        <v>3</v>
      </c>
      <c r="J292" s="10">
        <v>3</v>
      </c>
      <c r="K292" s="136"/>
      <c r="L292" s="136"/>
      <c r="M292" s="136"/>
      <c r="N292" s="10">
        <v>4</v>
      </c>
      <c r="O292" s="10">
        <f>(D292*K292)+(E292*L292)+(G292*M292)+(I292*N292)</f>
        <v>12</v>
      </c>
      <c r="P292" s="583"/>
      <c r="Q292" s="585"/>
      <c r="R292" s="587"/>
      <c r="S292" s="589"/>
      <c r="T292" s="579"/>
      <c r="U292" s="579"/>
      <c r="V292" s="581"/>
      <c r="W292" s="577"/>
      <c r="X292" s="577"/>
      <c r="Y292" s="577"/>
      <c r="Z292" s="577"/>
      <c r="AA292" s="577"/>
      <c r="AB292" s="577"/>
      <c r="AC292" s="577"/>
      <c r="AD292" s="577"/>
      <c r="AE292" s="577"/>
      <c r="AF292" s="577"/>
    </row>
    <row r="293" spans="2:32" x14ac:dyDescent="0.25">
      <c r="B293" s="540">
        <v>13</v>
      </c>
      <c r="C293" s="574" t="s">
        <v>16</v>
      </c>
      <c r="D293" s="540">
        <v>2</v>
      </c>
      <c r="E293" s="540">
        <v>1</v>
      </c>
      <c r="F293" s="540">
        <v>1</v>
      </c>
      <c r="G293" s="540">
        <v>1</v>
      </c>
      <c r="H293" s="540">
        <v>1</v>
      </c>
      <c r="I293" s="540">
        <v>1</v>
      </c>
      <c r="J293" s="540">
        <v>1</v>
      </c>
      <c r="K293" s="540">
        <v>10</v>
      </c>
      <c r="L293" s="540">
        <v>6</v>
      </c>
      <c r="M293" s="540">
        <v>10</v>
      </c>
      <c r="N293" s="540">
        <v>4</v>
      </c>
      <c r="O293" s="540">
        <f>(D293*K293)+(E293*L293)+(G293*M293)+(I293*N293)</f>
        <v>40</v>
      </c>
      <c r="P293" s="37">
        <v>1</v>
      </c>
      <c r="Q293" s="151" t="s">
        <v>290</v>
      </c>
      <c r="R293" s="119" t="s">
        <v>149</v>
      </c>
      <c r="S293" s="120" t="s">
        <v>292</v>
      </c>
      <c r="T293" s="115" t="s">
        <v>149</v>
      </c>
      <c r="U293" s="113" t="s">
        <v>158</v>
      </c>
      <c r="V293" s="115" t="s">
        <v>149</v>
      </c>
      <c r="W293" s="130">
        <v>14</v>
      </c>
      <c r="X293" s="130"/>
      <c r="Y293" s="130">
        <v>2</v>
      </c>
      <c r="Z293" s="130"/>
      <c r="AA293" s="130"/>
      <c r="AB293" s="130">
        <v>5</v>
      </c>
      <c r="AC293" s="130"/>
      <c r="AD293" s="130"/>
      <c r="AE293" s="130">
        <f t="shared" ref="AE293:AE301" si="24">SUM(W293:AD293)</f>
        <v>21</v>
      </c>
      <c r="AF293" s="130"/>
    </row>
    <row r="294" spans="2:32" x14ac:dyDescent="0.25">
      <c r="B294" s="540"/>
      <c r="C294" s="574"/>
      <c r="D294" s="540"/>
      <c r="E294" s="540"/>
      <c r="F294" s="540"/>
      <c r="G294" s="540"/>
      <c r="H294" s="540"/>
      <c r="I294" s="540"/>
      <c r="J294" s="540"/>
      <c r="K294" s="540"/>
      <c r="L294" s="540"/>
      <c r="M294" s="540"/>
      <c r="N294" s="540"/>
      <c r="O294" s="540"/>
      <c r="P294" s="37">
        <v>2</v>
      </c>
      <c r="Q294" s="122" t="s">
        <v>291</v>
      </c>
      <c r="R294" s="119" t="s">
        <v>149</v>
      </c>
      <c r="S294" s="119" t="s">
        <v>149</v>
      </c>
      <c r="T294" s="115" t="s">
        <v>149</v>
      </c>
      <c r="U294" s="113" t="s">
        <v>158</v>
      </c>
      <c r="V294" s="115" t="s">
        <v>149</v>
      </c>
      <c r="W294" s="130">
        <v>6</v>
      </c>
      <c r="X294" s="130">
        <v>3</v>
      </c>
      <c r="Y294" s="130">
        <v>3</v>
      </c>
      <c r="Z294" s="130">
        <v>2</v>
      </c>
      <c r="AA294" s="130">
        <v>3</v>
      </c>
      <c r="AB294" s="130"/>
      <c r="AC294" s="130">
        <v>2</v>
      </c>
      <c r="AD294" s="130"/>
      <c r="AE294" s="130">
        <f t="shared" si="24"/>
        <v>19</v>
      </c>
      <c r="AF294" s="130"/>
    </row>
    <row r="295" spans="2:32" x14ac:dyDescent="0.25">
      <c r="B295" s="540">
        <v>14</v>
      </c>
      <c r="C295" s="574" t="s">
        <v>90</v>
      </c>
      <c r="D295" s="540">
        <v>2</v>
      </c>
      <c r="E295" s="540">
        <v>2</v>
      </c>
      <c r="F295" s="540">
        <v>2</v>
      </c>
      <c r="G295" s="540">
        <v>2</v>
      </c>
      <c r="H295" s="540">
        <v>2</v>
      </c>
      <c r="I295" s="540">
        <v>2</v>
      </c>
      <c r="J295" s="540">
        <v>2</v>
      </c>
      <c r="K295" s="540">
        <v>10</v>
      </c>
      <c r="L295" s="540">
        <v>6</v>
      </c>
      <c r="M295" s="540">
        <v>10</v>
      </c>
      <c r="N295" s="540">
        <v>4</v>
      </c>
      <c r="O295" s="540">
        <f>(D295*K295)+(E295*L295)+(G295*M295)+(I295*N295)</f>
        <v>60</v>
      </c>
      <c r="P295" s="37">
        <v>1</v>
      </c>
      <c r="Q295" s="122" t="s">
        <v>293</v>
      </c>
      <c r="R295" s="110" t="s">
        <v>297</v>
      </c>
      <c r="S295" s="112" t="s">
        <v>298</v>
      </c>
      <c r="T295" s="113" t="s">
        <v>154</v>
      </c>
      <c r="U295" s="113" t="s">
        <v>158</v>
      </c>
      <c r="V295" s="121" t="s">
        <v>161</v>
      </c>
      <c r="W295" s="130">
        <v>4</v>
      </c>
      <c r="X295" s="130"/>
      <c r="Y295" s="130"/>
      <c r="Z295" s="130">
        <v>4</v>
      </c>
      <c r="AA295" s="130">
        <v>2</v>
      </c>
      <c r="AB295" s="130">
        <v>2</v>
      </c>
      <c r="AC295" s="130"/>
      <c r="AD295" s="130">
        <v>14</v>
      </c>
      <c r="AE295" s="130">
        <f t="shared" si="24"/>
        <v>26</v>
      </c>
      <c r="AF295" s="130" t="s">
        <v>428</v>
      </c>
    </row>
    <row r="296" spans="2:32" x14ac:dyDescent="0.25">
      <c r="B296" s="540"/>
      <c r="C296" s="574"/>
      <c r="D296" s="540"/>
      <c r="E296" s="540"/>
      <c r="F296" s="540"/>
      <c r="G296" s="540"/>
      <c r="H296" s="540"/>
      <c r="I296" s="540"/>
      <c r="J296" s="540"/>
      <c r="K296" s="540"/>
      <c r="L296" s="540"/>
      <c r="M296" s="540"/>
      <c r="N296" s="540"/>
      <c r="O296" s="540"/>
      <c r="P296" s="37">
        <v>2</v>
      </c>
      <c r="Q296" s="122" t="s">
        <v>294</v>
      </c>
      <c r="R296" s="110" t="s">
        <v>299</v>
      </c>
      <c r="S296" s="112" t="s">
        <v>300</v>
      </c>
      <c r="T296" s="113" t="s">
        <v>154</v>
      </c>
      <c r="U296" s="113" t="s">
        <v>158</v>
      </c>
      <c r="V296" s="121" t="s">
        <v>161</v>
      </c>
      <c r="W296" s="130">
        <v>4</v>
      </c>
      <c r="X296" s="130">
        <v>4</v>
      </c>
      <c r="Y296" s="130"/>
      <c r="Z296" s="130"/>
      <c r="AA296" s="130">
        <v>4</v>
      </c>
      <c r="AB296" s="130"/>
      <c r="AC296" s="130"/>
      <c r="AD296" s="130">
        <v>14</v>
      </c>
      <c r="AE296" s="130">
        <f t="shared" si="24"/>
        <v>26</v>
      </c>
      <c r="AF296" s="130" t="s">
        <v>429</v>
      </c>
    </row>
    <row r="297" spans="2:32" x14ac:dyDescent="0.25">
      <c r="B297" s="540"/>
      <c r="C297" s="574"/>
      <c r="D297" s="540"/>
      <c r="E297" s="540"/>
      <c r="F297" s="540"/>
      <c r="G297" s="540"/>
      <c r="H297" s="540"/>
      <c r="I297" s="540"/>
      <c r="J297" s="540"/>
      <c r="K297" s="540"/>
      <c r="L297" s="540"/>
      <c r="M297" s="540"/>
      <c r="N297" s="540"/>
      <c r="O297" s="540"/>
      <c r="P297" s="37">
        <v>3</v>
      </c>
      <c r="Q297" s="122" t="s">
        <v>295</v>
      </c>
      <c r="R297" s="110" t="s">
        <v>301</v>
      </c>
      <c r="S297" s="112" t="s">
        <v>302</v>
      </c>
      <c r="T297" s="113" t="s">
        <v>154</v>
      </c>
      <c r="U297" s="113" t="s">
        <v>158</v>
      </c>
      <c r="V297" s="121" t="s">
        <v>161</v>
      </c>
      <c r="W297" s="130">
        <v>8</v>
      </c>
      <c r="X297" s="130"/>
      <c r="Y297" s="130">
        <v>8</v>
      </c>
      <c r="Z297" s="130"/>
      <c r="AA297" s="130"/>
      <c r="AB297" s="130">
        <v>4</v>
      </c>
      <c r="AC297" s="130">
        <v>4</v>
      </c>
      <c r="AD297" s="130">
        <v>2</v>
      </c>
      <c r="AE297" s="130">
        <f t="shared" si="24"/>
        <v>26</v>
      </c>
      <c r="AF297" s="130" t="s">
        <v>201</v>
      </c>
    </row>
    <row r="298" spans="2:32" x14ac:dyDescent="0.25">
      <c r="B298" s="540"/>
      <c r="C298" s="574"/>
      <c r="D298" s="540"/>
      <c r="E298" s="540"/>
      <c r="F298" s="540"/>
      <c r="G298" s="540"/>
      <c r="H298" s="540"/>
      <c r="I298" s="540"/>
      <c r="J298" s="540"/>
      <c r="K298" s="540"/>
      <c r="L298" s="540"/>
      <c r="M298" s="540"/>
      <c r="N298" s="540"/>
      <c r="O298" s="540"/>
      <c r="P298" s="37">
        <v>4</v>
      </c>
      <c r="Q298" s="122" t="s">
        <v>296</v>
      </c>
      <c r="R298" s="111" t="s">
        <v>303</v>
      </c>
      <c r="S298" s="124" t="s">
        <v>304</v>
      </c>
      <c r="T298" s="114" t="s">
        <v>174</v>
      </c>
      <c r="U298" s="113" t="s">
        <v>158</v>
      </c>
      <c r="V298" s="115" t="s">
        <v>149</v>
      </c>
      <c r="W298" s="130">
        <v>4</v>
      </c>
      <c r="X298" s="130">
        <v>2</v>
      </c>
      <c r="Y298" s="130">
        <v>2</v>
      </c>
      <c r="Z298" s="130"/>
      <c r="AA298" s="130"/>
      <c r="AB298" s="130">
        <v>4</v>
      </c>
      <c r="AC298" s="130"/>
      <c r="AD298" s="130">
        <v>2</v>
      </c>
      <c r="AE298" s="130">
        <f t="shared" si="24"/>
        <v>14</v>
      </c>
      <c r="AF298" s="130" t="s">
        <v>431</v>
      </c>
    </row>
    <row r="299" spans="2:32" x14ac:dyDescent="0.25">
      <c r="B299" s="540">
        <v>15</v>
      </c>
      <c r="C299" s="574" t="s">
        <v>72</v>
      </c>
      <c r="D299" s="540">
        <v>2</v>
      </c>
      <c r="E299" s="540">
        <v>2</v>
      </c>
      <c r="F299" s="540">
        <v>2</v>
      </c>
      <c r="G299" s="540">
        <v>2</v>
      </c>
      <c r="H299" s="540">
        <v>2</v>
      </c>
      <c r="I299" s="540">
        <v>2</v>
      </c>
      <c r="J299" s="540">
        <v>2</v>
      </c>
      <c r="K299" s="540">
        <v>10</v>
      </c>
      <c r="L299" s="540">
        <v>6</v>
      </c>
      <c r="M299" s="540">
        <v>10</v>
      </c>
      <c r="N299" s="540">
        <v>4</v>
      </c>
      <c r="O299" s="540">
        <f>(D299*K299)+(E299*L299)+(G299*M299)+(I299*N299)</f>
        <v>60</v>
      </c>
      <c r="P299" s="37">
        <v>1</v>
      </c>
      <c r="Q299" s="122" t="s">
        <v>307</v>
      </c>
      <c r="R299" s="110" t="s">
        <v>310</v>
      </c>
      <c r="S299" s="112" t="s">
        <v>311</v>
      </c>
      <c r="T299" s="113" t="s">
        <v>154</v>
      </c>
      <c r="U299" s="113" t="s">
        <v>158</v>
      </c>
      <c r="V299" s="121" t="s">
        <v>161</v>
      </c>
      <c r="W299" s="130">
        <v>2</v>
      </c>
      <c r="X299" s="130">
        <v>6</v>
      </c>
      <c r="Y299" s="130"/>
      <c r="Z299" s="130"/>
      <c r="AA299" s="130">
        <v>6</v>
      </c>
      <c r="AB299" s="130">
        <v>10</v>
      </c>
      <c r="AC299" s="130"/>
      <c r="AD299" s="130">
        <v>2</v>
      </c>
      <c r="AE299" s="130">
        <f t="shared" si="24"/>
        <v>26</v>
      </c>
      <c r="AF299" s="130" t="s">
        <v>201</v>
      </c>
    </row>
    <row r="300" spans="2:32" x14ac:dyDescent="0.25">
      <c r="B300" s="540"/>
      <c r="C300" s="574"/>
      <c r="D300" s="540"/>
      <c r="E300" s="540"/>
      <c r="F300" s="540"/>
      <c r="G300" s="540"/>
      <c r="H300" s="540"/>
      <c r="I300" s="540"/>
      <c r="J300" s="540"/>
      <c r="K300" s="540"/>
      <c r="L300" s="540"/>
      <c r="M300" s="540"/>
      <c r="N300" s="540"/>
      <c r="O300" s="540"/>
      <c r="P300" s="37">
        <v>2</v>
      </c>
      <c r="Q300" s="122" t="s">
        <v>308</v>
      </c>
      <c r="R300" s="110" t="s">
        <v>312</v>
      </c>
      <c r="S300" s="119" t="s">
        <v>313</v>
      </c>
      <c r="T300" s="113" t="s">
        <v>155</v>
      </c>
      <c r="U300" s="113" t="s">
        <v>158</v>
      </c>
      <c r="V300" s="115" t="s">
        <v>149</v>
      </c>
      <c r="W300" s="130">
        <v>6</v>
      </c>
      <c r="X300" s="130"/>
      <c r="Y300" s="130">
        <v>10</v>
      </c>
      <c r="Z300" s="130">
        <v>4</v>
      </c>
      <c r="AA300" s="130"/>
      <c r="AB300" s="130"/>
      <c r="AC300" s="130">
        <v>4</v>
      </c>
      <c r="AD300" s="130"/>
      <c r="AE300" s="130">
        <f t="shared" si="24"/>
        <v>24</v>
      </c>
      <c r="AF300" s="130"/>
    </row>
    <row r="301" spans="2:32" x14ac:dyDescent="0.25">
      <c r="B301" s="540"/>
      <c r="C301" s="574"/>
      <c r="D301" s="540"/>
      <c r="E301" s="540"/>
      <c r="F301" s="540"/>
      <c r="G301" s="540"/>
      <c r="H301" s="540"/>
      <c r="I301" s="540"/>
      <c r="J301" s="540"/>
      <c r="K301" s="540"/>
      <c r="L301" s="540"/>
      <c r="M301" s="540"/>
      <c r="N301" s="540"/>
      <c r="O301" s="540"/>
      <c r="P301" s="37">
        <v>3</v>
      </c>
      <c r="Q301" s="151" t="s">
        <v>309</v>
      </c>
      <c r="R301" s="119" t="s">
        <v>149</v>
      </c>
      <c r="S301" s="120" t="s">
        <v>314</v>
      </c>
      <c r="T301" s="115" t="s">
        <v>149</v>
      </c>
      <c r="U301" s="121" t="s">
        <v>160</v>
      </c>
      <c r="V301" s="115" t="s">
        <v>149</v>
      </c>
      <c r="W301" s="130">
        <v>12</v>
      </c>
      <c r="X301" s="130"/>
      <c r="Y301" s="130"/>
      <c r="Z301" s="130"/>
      <c r="AA301" s="130"/>
      <c r="AB301" s="130"/>
      <c r="AC301" s="130"/>
      <c r="AD301" s="130"/>
      <c r="AE301" s="130">
        <f t="shared" si="24"/>
        <v>12</v>
      </c>
      <c r="AF301" s="130"/>
    </row>
    <row r="302" spans="2:32" x14ac:dyDescent="0.25">
      <c r="B302" s="540">
        <v>16</v>
      </c>
      <c r="C302" s="574" t="s">
        <v>74</v>
      </c>
      <c r="D302" s="540">
        <v>2</v>
      </c>
      <c r="E302" s="575"/>
      <c r="F302" s="575"/>
      <c r="G302" s="540">
        <v>5</v>
      </c>
      <c r="H302" s="540">
        <v>5</v>
      </c>
      <c r="I302" s="575"/>
      <c r="J302" s="575"/>
      <c r="K302" s="540">
        <v>10</v>
      </c>
      <c r="L302" s="571"/>
      <c r="M302" s="540">
        <v>10</v>
      </c>
      <c r="N302" s="571"/>
      <c r="O302" s="540">
        <f>(D302*K302)+(E302*L302)+(G302*M302)+(I302*N302)</f>
        <v>70</v>
      </c>
      <c r="P302" s="37">
        <v>1</v>
      </c>
      <c r="Q302" s="122" t="s">
        <v>315</v>
      </c>
      <c r="R302" s="110" t="s">
        <v>318</v>
      </c>
      <c r="S302" s="112" t="s">
        <v>319</v>
      </c>
      <c r="T302" s="113" t="s">
        <v>154</v>
      </c>
      <c r="U302" s="113" t="s">
        <v>158</v>
      </c>
      <c r="V302" s="121" t="s">
        <v>161</v>
      </c>
      <c r="W302" s="130"/>
      <c r="X302" s="130"/>
      <c r="Y302" s="130">
        <v>10</v>
      </c>
      <c r="Z302" s="130"/>
      <c r="AA302" s="130"/>
      <c r="AB302" s="130">
        <v>15</v>
      </c>
      <c r="AC302" s="130"/>
      <c r="AD302" s="130"/>
      <c r="AE302" s="130">
        <f t="shared" ref="AE302:AE309" si="25">SUM(W302:AD302)</f>
        <v>25</v>
      </c>
      <c r="AF302" s="130"/>
    </row>
    <row r="303" spans="2:32" x14ac:dyDescent="0.25">
      <c r="B303" s="540"/>
      <c r="C303" s="574"/>
      <c r="D303" s="540"/>
      <c r="E303" s="575"/>
      <c r="F303" s="575"/>
      <c r="G303" s="540"/>
      <c r="H303" s="540"/>
      <c r="I303" s="575"/>
      <c r="J303" s="575"/>
      <c r="K303" s="540"/>
      <c r="L303" s="572"/>
      <c r="M303" s="540"/>
      <c r="N303" s="572"/>
      <c r="O303" s="540"/>
      <c r="P303" s="37">
        <v>2</v>
      </c>
      <c r="Q303" s="122" t="s">
        <v>316</v>
      </c>
      <c r="R303" s="110" t="s">
        <v>320</v>
      </c>
      <c r="S303" s="112" t="s">
        <v>321</v>
      </c>
      <c r="T303" s="113" t="s">
        <v>154</v>
      </c>
      <c r="U303" s="113" t="s">
        <v>158</v>
      </c>
      <c r="V303" s="121" t="s">
        <v>161</v>
      </c>
      <c r="W303" s="130">
        <v>8</v>
      </c>
      <c r="X303" s="130"/>
      <c r="Y303" s="130">
        <v>15</v>
      </c>
      <c r="Z303" s="130"/>
      <c r="AA303" s="130"/>
      <c r="AB303" s="130"/>
      <c r="AC303" s="130"/>
      <c r="AD303" s="130">
        <v>2</v>
      </c>
      <c r="AE303" s="130">
        <f t="shared" si="25"/>
        <v>25</v>
      </c>
      <c r="AF303" s="130" t="s">
        <v>201</v>
      </c>
    </row>
    <row r="304" spans="2:32" x14ac:dyDescent="0.25">
      <c r="B304" s="540"/>
      <c r="C304" s="574"/>
      <c r="D304" s="540"/>
      <c r="E304" s="575"/>
      <c r="F304" s="575"/>
      <c r="G304" s="540"/>
      <c r="H304" s="540"/>
      <c r="I304" s="575"/>
      <c r="J304" s="575"/>
      <c r="K304" s="540"/>
      <c r="L304" s="573"/>
      <c r="M304" s="540"/>
      <c r="N304" s="573"/>
      <c r="O304" s="540"/>
      <c r="P304" s="37">
        <v>3</v>
      </c>
      <c r="Q304" s="122" t="s">
        <v>317</v>
      </c>
      <c r="R304" s="110" t="s">
        <v>322</v>
      </c>
      <c r="S304" s="112" t="s">
        <v>153</v>
      </c>
      <c r="T304" s="113" t="s">
        <v>154</v>
      </c>
      <c r="U304" s="113" t="s">
        <v>158</v>
      </c>
      <c r="V304" s="121" t="s">
        <v>161</v>
      </c>
      <c r="W304" s="130">
        <v>12</v>
      </c>
      <c r="X304" s="130"/>
      <c r="Y304" s="130"/>
      <c r="Z304" s="130"/>
      <c r="AA304" s="130"/>
      <c r="AB304" s="130">
        <v>10</v>
      </c>
      <c r="AC304" s="130"/>
      <c r="AD304" s="130">
        <v>2</v>
      </c>
      <c r="AE304" s="130">
        <f t="shared" si="25"/>
        <v>24</v>
      </c>
      <c r="AF304" s="130" t="s">
        <v>201</v>
      </c>
    </row>
    <row r="305" spans="2:32" x14ac:dyDescent="0.25">
      <c r="B305" s="540">
        <v>17</v>
      </c>
      <c r="C305" s="574" t="s">
        <v>75</v>
      </c>
      <c r="D305" s="540">
        <v>3</v>
      </c>
      <c r="E305" s="575"/>
      <c r="F305" s="575"/>
      <c r="G305" s="540">
        <v>5</v>
      </c>
      <c r="H305" s="540">
        <v>5</v>
      </c>
      <c r="I305" s="575"/>
      <c r="J305" s="575"/>
      <c r="K305" s="540">
        <v>10</v>
      </c>
      <c r="L305" s="571"/>
      <c r="M305" s="540">
        <v>10</v>
      </c>
      <c r="N305" s="571"/>
      <c r="O305" s="540">
        <f>(D305*K305)+(E305*L305)+(G305*M305)+(I305*N305)</f>
        <v>80</v>
      </c>
      <c r="P305" s="37">
        <v>1</v>
      </c>
      <c r="Q305" s="122" t="s">
        <v>340</v>
      </c>
      <c r="R305" s="110" t="s">
        <v>345</v>
      </c>
      <c r="S305" s="112" t="s">
        <v>346</v>
      </c>
      <c r="T305" s="113" t="s">
        <v>154</v>
      </c>
      <c r="U305" s="113" t="s">
        <v>158</v>
      </c>
      <c r="V305" s="121" t="s">
        <v>161</v>
      </c>
      <c r="W305" s="130">
        <v>22</v>
      </c>
      <c r="X305" s="130"/>
      <c r="Y305" s="130"/>
      <c r="Z305" s="130"/>
      <c r="AA305" s="130"/>
      <c r="AB305" s="130"/>
      <c r="AC305" s="130"/>
      <c r="AD305" s="130">
        <v>2</v>
      </c>
      <c r="AE305" s="130">
        <f t="shared" si="25"/>
        <v>24</v>
      </c>
      <c r="AF305" s="130" t="s">
        <v>201</v>
      </c>
    </row>
    <row r="306" spans="2:32" x14ac:dyDescent="0.25">
      <c r="B306" s="540"/>
      <c r="C306" s="574"/>
      <c r="D306" s="540"/>
      <c r="E306" s="575"/>
      <c r="F306" s="575"/>
      <c r="G306" s="540"/>
      <c r="H306" s="540"/>
      <c r="I306" s="575"/>
      <c r="J306" s="575"/>
      <c r="K306" s="540"/>
      <c r="L306" s="572"/>
      <c r="M306" s="540"/>
      <c r="N306" s="572"/>
      <c r="O306" s="540"/>
      <c r="P306" s="37">
        <v>2</v>
      </c>
      <c r="Q306" s="122" t="s">
        <v>341</v>
      </c>
      <c r="R306" s="110" t="s">
        <v>347</v>
      </c>
      <c r="S306" s="112" t="s">
        <v>348</v>
      </c>
      <c r="T306" s="113" t="s">
        <v>154</v>
      </c>
      <c r="U306" s="113" t="s">
        <v>158</v>
      </c>
      <c r="V306" s="121" t="s">
        <v>161</v>
      </c>
      <c r="W306" s="130">
        <v>4</v>
      </c>
      <c r="X306" s="130"/>
      <c r="Y306" s="130">
        <v>9</v>
      </c>
      <c r="Z306" s="130"/>
      <c r="AA306" s="130"/>
      <c r="AB306" s="130">
        <v>9</v>
      </c>
      <c r="AC306" s="130"/>
      <c r="AD306" s="130">
        <v>2</v>
      </c>
      <c r="AE306" s="130">
        <f t="shared" si="25"/>
        <v>24</v>
      </c>
      <c r="AF306" s="130" t="s">
        <v>201</v>
      </c>
    </row>
    <row r="307" spans="2:32" x14ac:dyDescent="0.25">
      <c r="B307" s="540"/>
      <c r="C307" s="574"/>
      <c r="D307" s="540"/>
      <c r="E307" s="575"/>
      <c r="F307" s="575"/>
      <c r="G307" s="540"/>
      <c r="H307" s="540"/>
      <c r="I307" s="575"/>
      <c r="J307" s="575"/>
      <c r="K307" s="540"/>
      <c r="L307" s="572"/>
      <c r="M307" s="540"/>
      <c r="N307" s="572"/>
      <c r="O307" s="540"/>
      <c r="P307" s="37">
        <v>3</v>
      </c>
      <c r="Q307" s="122" t="s">
        <v>342</v>
      </c>
      <c r="R307" s="110" t="s">
        <v>349</v>
      </c>
      <c r="S307" s="112" t="s">
        <v>350</v>
      </c>
      <c r="T307" s="113" t="s">
        <v>154</v>
      </c>
      <c r="U307" s="113" t="s">
        <v>158</v>
      </c>
      <c r="V307" s="121" t="s">
        <v>161</v>
      </c>
      <c r="W307" s="130"/>
      <c r="X307" s="130"/>
      <c r="Y307" s="130">
        <v>6</v>
      </c>
      <c r="Z307" s="130"/>
      <c r="AA307" s="130"/>
      <c r="AB307" s="130">
        <v>6</v>
      </c>
      <c r="AC307" s="130"/>
      <c r="AD307" s="130">
        <v>14</v>
      </c>
      <c r="AE307" s="130">
        <f t="shared" si="25"/>
        <v>26</v>
      </c>
      <c r="AF307" s="130" t="s">
        <v>430</v>
      </c>
    </row>
    <row r="308" spans="2:32" x14ac:dyDescent="0.25">
      <c r="B308" s="540"/>
      <c r="C308" s="574"/>
      <c r="D308" s="540"/>
      <c r="E308" s="575"/>
      <c r="F308" s="575"/>
      <c r="G308" s="540"/>
      <c r="H308" s="540"/>
      <c r="I308" s="575"/>
      <c r="J308" s="575"/>
      <c r="K308" s="540"/>
      <c r="L308" s="572"/>
      <c r="M308" s="540"/>
      <c r="N308" s="572"/>
      <c r="O308" s="540"/>
      <c r="P308" s="37">
        <v>4</v>
      </c>
      <c r="Q308" s="122" t="s">
        <v>343</v>
      </c>
      <c r="R308" s="110" t="s">
        <v>351</v>
      </c>
      <c r="S308" s="112" t="s">
        <v>352</v>
      </c>
      <c r="T308" s="113" t="s">
        <v>154</v>
      </c>
      <c r="U308" s="113" t="s">
        <v>158</v>
      </c>
      <c r="V308" s="121" t="s">
        <v>161</v>
      </c>
      <c r="W308" s="130">
        <v>2</v>
      </c>
      <c r="X308" s="130"/>
      <c r="Y308" s="130">
        <v>10</v>
      </c>
      <c r="Z308" s="130"/>
      <c r="AA308" s="130"/>
      <c r="AB308" s="130">
        <v>10</v>
      </c>
      <c r="AC308" s="130"/>
      <c r="AD308" s="130">
        <v>2</v>
      </c>
      <c r="AE308" s="130">
        <f t="shared" si="25"/>
        <v>24</v>
      </c>
      <c r="AF308" s="130" t="s">
        <v>201</v>
      </c>
    </row>
    <row r="309" spans="2:32" x14ac:dyDescent="0.25">
      <c r="B309" s="540"/>
      <c r="C309" s="574"/>
      <c r="D309" s="540"/>
      <c r="E309" s="575"/>
      <c r="F309" s="575"/>
      <c r="G309" s="540"/>
      <c r="H309" s="540"/>
      <c r="I309" s="575"/>
      <c r="J309" s="575"/>
      <c r="K309" s="540"/>
      <c r="L309" s="573"/>
      <c r="M309" s="540"/>
      <c r="N309" s="573"/>
      <c r="O309" s="540"/>
      <c r="P309" s="37">
        <v>5</v>
      </c>
      <c r="Q309" s="122" t="s">
        <v>344</v>
      </c>
      <c r="R309" s="110" t="s">
        <v>353</v>
      </c>
      <c r="S309" s="112" t="s">
        <v>354</v>
      </c>
      <c r="T309" s="113" t="s">
        <v>174</v>
      </c>
      <c r="U309" s="113" t="s">
        <v>158</v>
      </c>
      <c r="V309" s="134" t="s">
        <v>149</v>
      </c>
      <c r="W309" s="130">
        <v>2</v>
      </c>
      <c r="X309" s="130"/>
      <c r="Y309" s="130"/>
      <c r="Z309" s="130"/>
      <c r="AA309" s="130"/>
      <c r="AB309" s="130"/>
      <c r="AC309" s="130"/>
      <c r="AD309" s="130">
        <v>2</v>
      </c>
      <c r="AE309" s="130">
        <f t="shared" si="25"/>
        <v>4</v>
      </c>
      <c r="AF309" s="130" t="s">
        <v>201</v>
      </c>
    </row>
    <row r="310" spans="2:32" x14ac:dyDescent="0.25">
      <c r="B310" s="562" t="s">
        <v>19</v>
      </c>
      <c r="C310" s="562"/>
      <c r="D310" s="10"/>
      <c r="E310" s="136"/>
      <c r="F310" s="136"/>
      <c r="G310" s="10"/>
      <c r="H310" s="10"/>
      <c r="I310" s="136"/>
      <c r="J310" s="136"/>
      <c r="K310" s="10"/>
      <c r="L310" s="145"/>
      <c r="M310" s="10"/>
      <c r="N310" s="145"/>
      <c r="O310" s="10"/>
      <c r="P310" s="37"/>
      <c r="Q310" s="122"/>
      <c r="R310" s="110"/>
      <c r="S310" s="112"/>
      <c r="T310" s="113"/>
      <c r="U310" s="113"/>
      <c r="V310" s="134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</row>
    <row r="311" spans="2:32" x14ac:dyDescent="0.25">
      <c r="B311" s="540">
        <v>18</v>
      </c>
      <c r="C311" s="566" t="s">
        <v>20</v>
      </c>
      <c r="D311" s="540">
        <v>1</v>
      </c>
      <c r="E311" s="540">
        <v>1</v>
      </c>
      <c r="F311" s="540">
        <v>1</v>
      </c>
      <c r="G311" s="540">
        <v>1</v>
      </c>
      <c r="H311" s="540">
        <v>1</v>
      </c>
      <c r="I311" s="540">
        <v>1</v>
      </c>
      <c r="J311" s="540">
        <v>1</v>
      </c>
      <c r="K311" s="540">
        <v>10</v>
      </c>
      <c r="L311" s="540">
        <v>6</v>
      </c>
      <c r="M311" s="540">
        <v>10</v>
      </c>
      <c r="N311" s="540">
        <v>4</v>
      </c>
      <c r="O311" s="540">
        <f>(D311*K311)+(E311*L311)+(G311*M311)+(I311*N311)</f>
        <v>30</v>
      </c>
      <c r="P311" s="37">
        <v>1</v>
      </c>
      <c r="Q311" s="122" t="s">
        <v>328</v>
      </c>
      <c r="R311" s="111" t="s">
        <v>330</v>
      </c>
      <c r="S311" s="112" t="s">
        <v>331</v>
      </c>
      <c r="T311" s="114" t="s">
        <v>157</v>
      </c>
      <c r="U311" s="113" t="s">
        <v>158</v>
      </c>
      <c r="V311" s="121" t="s">
        <v>161</v>
      </c>
      <c r="W311" s="130">
        <v>5</v>
      </c>
      <c r="X311" s="130">
        <v>3</v>
      </c>
      <c r="Y311" s="130">
        <v>4</v>
      </c>
      <c r="Z311" s="130">
        <v>2</v>
      </c>
      <c r="AA311" s="130">
        <v>3</v>
      </c>
      <c r="AB311" s="130">
        <v>3</v>
      </c>
      <c r="AC311" s="130">
        <v>2</v>
      </c>
      <c r="AD311" s="130">
        <v>2</v>
      </c>
      <c r="AE311" s="130">
        <f t="shared" ref="AE311:AE312" si="26">SUM(W311:AD311)</f>
        <v>24</v>
      </c>
      <c r="AF311" s="130" t="s">
        <v>201</v>
      </c>
    </row>
    <row r="312" spans="2:32" x14ac:dyDescent="0.25">
      <c r="B312" s="540"/>
      <c r="C312" s="566"/>
      <c r="D312" s="540"/>
      <c r="E312" s="540"/>
      <c r="F312" s="540"/>
      <c r="G312" s="540"/>
      <c r="H312" s="540"/>
      <c r="I312" s="540"/>
      <c r="J312" s="540"/>
      <c r="K312" s="540"/>
      <c r="L312" s="540"/>
      <c r="M312" s="540"/>
      <c r="N312" s="540"/>
      <c r="O312" s="540"/>
      <c r="P312" s="37">
        <v>2</v>
      </c>
      <c r="Q312" s="110" t="s">
        <v>329</v>
      </c>
      <c r="R312" s="110" t="s">
        <v>332</v>
      </c>
      <c r="S312" s="119" t="s">
        <v>333</v>
      </c>
      <c r="T312" s="113" t="s">
        <v>155</v>
      </c>
      <c r="U312" s="113" t="s">
        <v>158</v>
      </c>
      <c r="V312" s="134" t="s">
        <v>149</v>
      </c>
      <c r="W312" s="130">
        <v>5</v>
      </c>
      <c r="X312" s="130"/>
      <c r="Y312" s="130">
        <v>1</v>
      </c>
      <c r="Z312" s="130"/>
      <c r="AA312" s="130"/>
      <c r="AB312" s="130">
        <v>2</v>
      </c>
      <c r="AC312" s="130"/>
      <c r="AD312" s="130">
        <v>2</v>
      </c>
      <c r="AE312" s="130">
        <f t="shared" si="26"/>
        <v>10</v>
      </c>
      <c r="AF312" s="130" t="s">
        <v>201</v>
      </c>
    </row>
    <row r="313" spans="2:32" x14ac:dyDescent="0.25">
      <c r="B313" s="48" t="s">
        <v>21</v>
      </c>
      <c r="C313" s="29"/>
      <c r="D313" s="129" t="s">
        <v>61</v>
      </c>
      <c r="E313" s="569" t="s">
        <v>62</v>
      </c>
      <c r="F313" s="569"/>
      <c r="G313" s="569" t="s">
        <v>63</v>
      </c>
      <c r="H313" s="569"/>
      <c r="I313" s="569" t="s">
        <v>64</v>
      </c>
      <c r="J313" s="569"/>
      <c r="K313" s="567" t="s">
        <v>23</v>
      </c>
      <c r="L313" s="567"/>
      <c r="M313" s="567"/>
      <c r="N313" s="567"/>
      <c r="O313" s="570"/>
      <c r="P313" s="47"/>
      <c r="Q313" s="47"/>
      <c r="R313" s="47"/>
      <c r="S313" s="47"/>
      <c r="T313" s="47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</row>
    <row r="314" spans="2:32" x14ac:dyDescent="0.25">
      <c r="B314" s="566" t="s">
        <v>24</v>
      </c>
      <c r="C314" s="566"/>
      <c r="D314" s="129" t="s">
        <v>65</v>
      </c>
      <c r="E314" s="129" t="s">
        <v>66</v>
      </c>
      <c r="F314" s="129" t="s">
        <v>67</v>
      </c>
      <c r="G314" s="129" t="s">
        <v>66</v>
      </c>
      <c r="H314" s="129" t="s">
        <v>67</v>
      </c>
      <c r="I314" s="129" t="s">
        <v>66</v>
      </c>
      <c r="J314" s="129" t="s">
        <v>67</v>
      </c>
      <c r="K314" s="10" t="s">
        <v>65</v>
      </c>
      <c r="L314" s="10" t="s">
        <v>66</v>
      </c>
      <c r="M314" s="10" t="s">
        <v>67</v>
      </c>
      <c r="N314" s="10" t="s">
        <v>77</v>
      </c>
      <c r="O314" s="570"/>
      <c r="P314" s="47"/>
      <c r="Q314" s="47"/>
      <c r="R314" s="47"/>
      <c r="S314" s="47"/>
      <c r="T314" s="47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</row>
    <row r="315" spans="2:32" x14ac:dyDescent="0.25">
      <c r="B315" s="566"/>
      <c r="C315" s="566"/>
      <c r="D315" s="10">
        <v>2</v>
      </c>
      <c r="E315" s="10">
        <v>2</v>
      </c>
      <c r="F315" s="10">
        <v>2</v>
      </c>
      <c r="G315" s="10">
        <v>2</v>
      </c>
      <c r="H315" s="10">
        <v>2</v>
      </c>
      <c r="I315" s="10">
        <v>2</v>
      </c>
      <c r="J315" s="10">
        <v>2</v>
      </c>
      <c r="K315" s="2">
        <v>20</v>
      </c>
      <c r="L315" s="2">
        <v>20</v>
      </c>
      <c r="M315" s="2">
        <v>20</v>
      </c>
      <c r="N315" s="2">
        <f>M315*3</f>
        <v>60</v>
      </c>
      <c r="O315" s="570"/>
      <c r="P315" s="47"/>
      <c r="Q315" s="47"/>
      <c r="R315" s="47"/>
      <c r="S315" s="47"/>
      <c r="T315" s="47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</row>
    <row r="316" spans="2:32" x14ac:dyDescent="0.25">
      <c r="B316" s="10">
        <v>1</v>
      </c>
      <c r="C316" s="128" t="s">
        <v>383</v>
      </c>
      <c r="D316" s="10"/>
      <c r="E316" s="10"/>
      <c r="F316" s="10"/>
      <c r="G316" s="10"/>
      <c r="H316" s="10"/>
      <c r="I316" s="10"/>
      <c r="J316" s="10"/>
      <c r="K316" s="2"/>
      <c r="L316" s="2"/>
      <c r="M316" s="2"/>
      <c r="N316" s="2"/>
      <c r="O316" s="2"/>
      <c r="P316" s="37"/>
      <c r="Q316" s="38"/>
      <c r="R316" s="38"/>
      <c r="S316" s="38"/>
      <c r="T316" s="38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</row>
    <row r="317" spans="2:32" x14ac:dyDescent="0.25">
      <c r="B317" s="48" t="s">
        <v>25</v>
      </c>
      <c r="C317" s="29"/>
      <c r="D317" s="30" t="s">
        <v>65</v>
      </c>
      <c r="E317" s="567" t="s">
        <v>66</v>
      </c>
      <c r="F317" s="567"/>
      <c r="G317" s="567"/>
      <c r="H317" s="567" t="s">
        <v>67</v>
      </c>
      <c r="I317" s="567"/>
      <c r="J317" s="567"/>
      <c r="K317" s="567" t="s">
        <v>26</v>
      </c>
      <c r="L317" s="567"/>
      <c r="M317" s="567"/>
      <c r="N317" s="540" t="s">
        <v>78</v>
      </c>
      <c r="O317" s="540"/>
      <c r="P317" s="47"/>
      <c r="Q317" s="47"/>
      <c r="R317" s="47"/>
      <c r="S317" s="47"/>
      <c r="T317" s="47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</row>
    <row r="318" spans="2:32" x14ac:dyDescent="0.25">
      <c r="B318" s="566" t="s">
        <v>28</v>
      </c>
      <c r="C318" s="566"/>
      <c r="D318" s="10" t="s">
        <v>61</v>
      </c>
      <c r="E318" s="29" t="s">
        <v>62</v>
      </c>
      <c r="F318" s="29" t="s">
        <v>63</v>
      </c>
      <c r="G318" s="29" t="s">
        <v>64</v>
      </c>
      <c r="H318" s="29" t="s">
        <v>62</v>
      </c>
      <c r="I318" s="29" t="s">
        <v>63</v>
      </c>
      <c r="J318" s="29" t="s">
        <v>64</v>
      </c>
      <c r="K318" s="10" t="s">
        <v>65</v>
      </c>
      <c r="L318" s="10" t="s">
        <v>66</v>
      </c>
      <c r="M318" s="10" t="s">
        <v>67</v>
      </c>
      <c r="N318" s="540" t="s">
        <v>79</v>
      </c>
      <c r="O318" s="540"/>
      <c r="P318" s="37">
        <v>1</v>
      </c>
      <c r="Q318" s="122" t="s">
        <v>356</v>
      </c>
      <c r="R318" s="110" t="s">
        <v>362</v>
      </c>
      <c r="S318" s="112" t="s">
        <v>363</v>
      </c>
      <c r="T318" s="113" t="s">
        <v>154</v>
      </c>
      <c r="U318" s="113" t="s">
        <v>158</v>
      </c>
      <c r="V318" s="121" t="s">
        <v>161</v>
      </c>
      <c r="W318" s="568">
        <v>138</v>
      </c>
      <c r="X318" s="568"/>
      <c r="Y318" s="568"/>
      <c r="Z318" s="568"/>
      <c r="AA318" s="568"/>
      <c r="AB318" s="568"/>
      <c r="AC318" s="568"/>
      <c r="AD318" s="130">
        <v>2</v>
      </c>
      <c r="AE318" s="130">
        <v>24</v>
      </c>
      <c r="AF318" s="130" t="s">
        <v>201</v>
      </c>
    </row>
    <row r="319" spans="2:32" x14ac:dyDescent="0.25">
      <c r="B319" s="566"/>
      <c r="C319" s="566"/>
      <c r="D319" s="540">
        <v>1</v>
      </c>
      <c r="E319" s="540">
        <v>1</v>
      </c>
      <c r="F319" s="540">
        <v>1</v>
      </c>
      <c r="G319" s="540">
        <v>1</v>
      </c>
      <c r="H319" s="540">
        <v>1</v>
      </c>
      <c r="I319" s="540">
        <v>1</v>
      </c>
      <c r="J319" s="540">
        <v>1</v>
      </c>
      <c r="K319" s="540">
        <v>282</v>
      </c>
      <c r="L319" s="540">
        <v>270</v>
      </c>
      <c r="M319" s="540">
        <v>287</v>
      </c>
      <c r="N319" s="540">
        <f>SUM(K319:M323)</f>
        <v>839</v>
      </c>
      <c r="O319" s="540"/>
      <c r="P319" s="37">
        <v>2</v>
      </c>
      <c r="Q319" s="122" t="s">
        <v>357</v>
      </c>
      <c r="R319" s="110" t="s">
        <v>364</v>
      </c>
      <c r="S319" s="112" t="s">
        <v>365</v>
      </c>
      <c r="T319" s="113" t="s">
        <v>154</v>
      </c>
      <c r="U319" s="113" t="s">
        <v>158</v>
      </c>
      <c r="V319" s="121" t="s">
        <v>161</v>
      </c>
      <c r="W319" s="568">
        <v>150</v>
      </c>
      <c r="X319" s="568"/>
      <c r="Y319" s="568"/>
      <c r="Z319" s="568"/>
      <c r="AA319" s="568"/>
      <c r="AB319" s="568"/>
      <c r="AC319" s="568"/>
      <c r="AD319" s="130"/>
      <c r="AE319" s="130">
        <v>24</v>
      </c>
      <c r="AF319" s="130"/>
    </row>
    <row r="320" spans="2:32" x14ac:dyDescent="0.25">
      <c r="B320" s="566"/>
      <c r="C320" s="566"/>
      <c r="D320" s="540"/>
      <c r="E320" s="540"/>
      <c r="F320" s="540"/>
      <c r="G320" s="540"/>
      <c r="H320" s="540"/>
      <c r="I320" s="540"/>
      <c r="J320" s="540"/>
      <c r="K320" s="540"/>
      <c r="L320" s="540"/>
      <c r="M320" s="540"/>
      <c r="N320" s="540"/>
      <c r="O320" s="540"/>
      <c r="P320" s="37">
        <v>3</v>
      </c>
      <c r="Q320" s="122" t="s">
        <v>358</v>
      </c>
      <c r="R320" s="110" t="s">
        <v>366</v>
      </c>
      <c r="S320" s="112" t="s">
        <v>367</v>
      </c>
      <c r="T320" s="113" t="s">
        <v>154</v>
      </c>
      <c r="U320" s="113" t="s">
        <v>158</v>
      </c>
      <c r="V320" s="121" t="s">
        <v>161</v>
      </c>
      <c r="W320" s="568">
        <v>137</v>
      </c>
      <c r="X320" s="568"/>
      <c r="Y320" s="568"/>
      <c r="Z320" s="568"/>
      <c r="AA320" s="568"/>
      <c r="AB320" s="568"/>
      <c r="AC320" s="568"/>
      <c r="AD320" s="130">
        <v>2</v>
      </c>
      <c r="AE320" s="130">
        <v>24</v>
      </c>
      <c r="AF320" s="130" t="s">
        <v>201</v>
      </c>
    </row>
    <row r="321" spans="2:32" x14ac:dyDescent="0.25">
      <c r="B321" s="566"/>
      <c r="C321" s="566"/>
      <c r="D321" s="540"/>
      <c r="E321" s="540"/>
      <c r="F321" s="540"/>
      <c r="G321" s="540"/>
      <c r="H321" s="540"/>
      <c r="I321" s="540"/>
      <c r="J321" s="540"/>
      <c r="K321" s="540"/>
      <c r="L321" s="540"/>
      <c r="M321" s="540"/>
      <c r="N321" s="540"/>
      <c r="O321" s="540"/>
      <c r="P321" s="37">
        <v>4</v>
      </c>
      <c r="Q321" s="122" t="s">
        <v>359</v>
      </c>
      <c r="R321" s="110" t="s">
        <v>368</v>
      </c>
      <c r="S321" s="112" t="s">
        <v>369</v>
      </c>
      <c r="T321" s="113" t="s">
        <v>154</v>
      </c>
      <c r="U321" s="113" t="s">
        <v>158</v>
      </c>
      <c r="V321" s="121" t="s">
        <v>161</v>
      </c>
      <c r="W321" s="568">
        <v>138</v>
      </c>
      <c r="X321" s="568"/>
      <c r="Y321" s="568"/>
      <c r="Z321" s="568"/>
      <c r="AA321" s="568"/>
      <c r="AB321" s="568"/>
      <c r="AC321" s="568"/>
      <c r="AD321" s="130">
        <v>2</v>
      </c>
      <c r="AE321" s="130">
        <v>24</v>
      </c>
      <c r="AF321" s="130" t="s">
        <v>201</v>
      </c>
    </row>
    <row r="322" spans="2:32" x14ac:dyDescent="0.25">
      <c r="B322" s="566"/>
      <c r="C322" s="566"/>
      <c r="D322" s="540"/>
      <c r="E322" s="540"/>
      <c r="F322" s="540"/>
      <c r="G322" s="540"/>
      <c r="H322" s="540"/>
      <c r="I322" s="540"/>
      <c r="J322" s="540"/>
      <c r="K322" s="540"/>
      <c r="L322" s="540"/>
      <c r="M322" s="540"/>
      <c r="N322" s="540"/>
      <c r="O322" s="540"/>
      <c r="P322" s="37">
        <v>5</v>
      </c>
      <c r="Q322" s="122" t="s">
        <v>360</v>
      </c>
      <c r="R322" s="110" t="s">
        <v>370</v>
      </c>
      <c r="S322" s="112" t="s">
        <v>371</v>
      </c>
      <c r="T322" s="113" t="s">
        <v>154</v>
      </c>
      <c r="U322" s="113" t="s">
        <v>158</v>
      </c>
      <c r="V322" s="121" t="s">
        <v>161</v>
      </c>
      <c r="W322" s="568">
        <v>138</v>
      </c>
      <c r="X322" s="568"/>
      <c r="Y322" s="568"/>
      <c r="Z322" s="568"/>
      <c r="AA322" s="568"/>
      <c r="AB322" s="568"/>
      <c r="AC322" s="568"/>
      <c r="AD322" s="130">
        <v>2</v>
      </c>
      <c r="AE322" s="130">
        <v>24</v>
      </c>
      <c r="AF322" s="130" t="s">
        <v>201</v>
      </c>
    </row>
    <row r="323" spans="2:32" x14ac:dyDescent="0.25">
      <c r="B323" s="566"/>
      <c r="C323" s="566"/>
      <c r="D323" s="540"/>
      <c r="E323" s="540"/>
      <c r="F323" s="540"/>
      <c r="G323" s="540"/>
      <c r="H323" s="540"/>
      <c r="I323" s="540"/>
      <c r="J323" s="540"/>
      <c r="K323" s="540"/>
      <c r="L323" s="540"/>
      <c r="M323" s="540"/>
      <c r="N323" s="540"/>
      <c r="O323" s="540"/>
      <c r="P323" s="37">
        <v>6</v>
      </c>
      <c r="Q323" s="122" t="s">
        <v>361</v>
      </c>
      <c r="R323" s="110" t="s">
        <v>372</v>
      </c>
      <c r="S323" s="112" t="s">
        <v>373</v>
      </c>
      <c r="T323" s="113" t="s">
        <v>154</v>
      </c>
      <c r="U323" s="113" t="s">
        <v>158</v>
      </c>
      <c r="V323" s="121" t="s">
        <v>161</v>
      </c>
      <c r="W323" s="568">
        <v>138</v>
      </c>
      <c r="X323" s="568"/>
      <c r="Y323" s="568"/>
      <c r="Z323" s="568"/>
      <c r="AA323" s="568"/>
      <c r="AB323" s="568"/>
      <c r="AC323" s="568"/>
      <c r="AD323" s="130">
        <v>2</v>
      </c>
      <c r="AE323" s="130">
        <v>24</v>
      </c>
      <c r="AF323" s="130" t="s">
        <v>201</v>
      </c>
    </row>
    <row r="324" spans="2:32" ht="21.75" customHeight="1" x14ac:dyDescent="0.25">
      <c r="B324" s="563" t="s">
        <v>91</v>
      </c>
      <c r="C324" s="563"/>
      <c r="D324" s="10">
        <v>38</v>
      </c>
      <c r="E324" s="10">
        <v>39</v>
      </c>
      <c r="F324" s="10">
        <v>39</v>
      </c>
      <c r="G324" s="10">
        <v>39</v>
      </c>
      <c r="H324" s="10">
        <v>39</v>
      </c>
      <c r="I324" s="10">
        <v>39</v>
      </c>
      <c r="J324" s="10">
        <v>39</v>
      </c>
      <c r="K324" s="68"/>
      <c r="L324" s="68"/>
      <c r="M324" s="68"/>
      <c r="N324" s="68"/>
      <c r="O324" s="68"/>
      <c r="P324" s="47"/>
      <c r="Q324" s="47"/>
      <c r="R324" s="47"/>
      <c r="S324" s="47"/>
      <c r="T324" s="47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</row>
    <row r="325" spans="2:32" ht="42.75" customHeight="1" x14ac:dyDescent="0.25">
      <c r="B325" s="563" t="s">
        <v>462</v>
      </c>
      <c r="C325" s="563"/>
      <c r="D325" s="10">
        <f>D324+4+2</f>
        <v>44</v>
      </c>
      <c r="E325" s="10">
        <f t="shared" ref="E325:J325" si="27">E324+4+2</f>
        <v>45</v>
      </c>
      <c r="F325" s="10">
        <f t="shared" si="27"/>
        <v>45</v>
      </c>
      <c r="G325" s="10">
        <f t="shared" si="27"/>
        <v>45</v>
      </c>
      <c r="H325" s="10">
        <f t="shared" si="27"/>
        <v>45</v>
      </c>
      <c r="I325" s="10">
        <f t="shared" si="27"/>
        <v>45</v>
      </c>
      <c r="J325" s="10">
        <f t="shared" si="27"/>
        <v>45</v>
      </c>
      <c r="K325" s="68"/>
      <c r="L325" s="68"/>
      <c r="M325" s="68"/>
      <c r="N325" s="68"/>
      <c r="O325" s="68"/>
      <c r="P325" s="47"/>
      <c r="Q325" s="47"/>
      <c r="R325" s="47"/>
      <c r="S325" s="47"/>
      <c r="T325" s="47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</row>
    <row r="326" spans="2:32" x14ac:dyDescent="0.25">
      <c r="B326" s="51"/>
      <c r="C326" s="52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</row>
    <row r="327" spans="2:32" x14ac:dyDescent="0.25">
      <c r="B327" s="53"/>
      <c r="C327" s="559" t="s">
        <v>393</v>
      </c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6"/>
      <c r="T327" s="56"/>
      <c r="U327" s="56"/>
      <c r="V327" s="56"/>
      <c r="W327" s="56"/>
      <c r="X327" s="56"/>
      <c r="Y327" s="56"/>
      <c r="Z327" s="56"/>
      <c r="AA327" s="564" t="s">
        <v>382</v>
      </c>
      <c r="AB327" s="564"/>
      <c r="AC327" s="564"/>
      <c r="AD327" s="564"/>
      <c r="AE327" s="564"/>
      <c r="AF327" s="564"/>
    </row>
    <row r="328" spans="2:32" x14ac:dyDescent="0.25">
      <c r="B328" s="53"/>
      <c r="C328" s="559" t="s">
        <v>394</v>
      </c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6"/>
      <c r="T328" s="56"/>
      <c r="U328" s="56"/>
      <c r="V328" s="56"/>
      <c r="W328" s="56"/>
      <c r="X328" s="56"/>
      <c r="Y328" s="56"/>
      <c r="Z328" s="56"/>
      <c r="AA328" s="564" t="s">
        <v>379</v>
      </c>
      <c r="AB328" s="564"/>
      <c r="AC328" s="564"/>
      <c r="AD328" s="564"/>
      <c r="AE328" s="564"/>
      <c r="AF328" s="564"/>
    </row>
    <row r="329" spans="2:32" x14ac:dyDescent="0.25">
      <c r="B329" s="53"/>
      <c r="C329" s="559" t="s">
        <v>395</v>
      </c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6"/>
      <c r="T329" s="56"/>
      <c r="U329" s="56"/>
      <c r="V329" s="56"/>
      <c r="W329" s="56"/>
      <c r="X329" s="56"/>
      <c r="Y329" s="56"/>
      <c r="Z329" s="56"/>
      <c r="AA329" s="137"/>
      <c r="AB329" s="137"/>
      <c r="AC329" s="137"/>
      <c r="AE329" s="137"/>
      <c r="AF329" s="137"/>
    </row>
    <row r="330" spans="2:32" x14ac:dyDescent="0.25">
      <c r="B330" s="53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6"/>
      <c r="T330" s="56"/>
      <c r="U330" s="56"/>
      <c r="V330" s="56"/>
      <c r="W330" s="56"/>
      <c r="X330" s="56"/>
      <c r="Y330" s="56"/>
      <c r="Z330" s="56"/>
      <c r="AA330" s="137"/>
      <c r="AB330" s="137"/>
      <c r="AC330" s="137"/>
      <c r="AE330" s="137"/>
      <c r="AF330" s="137"/>
    </row>
    <row r="331" spans="2:32" x14ac:dyDescent="0.25">
      <c r="B331" s="53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6"/>
      <c r="T331" s="56"/>
      <c r="U331" s="56"/>
      <c r="V331" s="56"/>
      <c r="W331" s="56"/>
      <c r="X331" s="56"/>
      <c r="Y331" s="56"/>
      <c r="Z331" s="56"/>
      <c r="AA331" s="565" t="s">
        <v>380</v>
      </c>
      <c r="AB331" s="565"/>
      <c r="AC331" s="565"/>
      <c r="AD331" s="565"/>
      <c r="AE331" s="565"/>
      <c r="AF331" s="565"/>
    </row>
    <row r="332" spans="2:32" x14ac:dyDescent="0.25">
      <c r="B332" s="53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6"/>
      <c r="T332" s="56"/>
      <c r="U332" s="56"/>
      <c r="V332" s="56"/>
      <c r="W332" s="56"/>
      <c r="X332" s="56"/>
      <c r="Y332" s="56"/>
      <c r="Z332" s="56"/>
      <c r="AA332" s="560" t="s">
        <v>381</v>
      </c>
      <c r="AB332" s="560"/>
      <c r="AC332" s="560"/>
      <c r="AD332" s="560"/>
      <c r="AE332" s="560"/>
      <c r="AF332" s="560"/>
    </row>
    <row r="333" spans="2:32" x14ac:dyDescent="0.25">
      <c r="B333" s="53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</row>
    <row r="334" spans="2:32" x14ac:dyDescent="0.25">
      <c r="B334" s="53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</row>
    <row r="335" spans="2:32" x14ac:dyDescent="0.25">
      <c r="B335" s="53"/>
      <c r="C335" s="561"/>
      <c r="D335" s="561"/>
      <c r="E335" s="561"/>
      <c r="F335" s="561"/>
      <c r="G335" s="561"/>
      <c r="H335" s="561"/>
      <c r="I335" s="561"/>
      <c r="J335" s="561"/>
      <c r="K335" s="561"/>
      <c r="L335" s="561"/>
      <c r="M335" s="561"/>
      <c r="N335" s="561"/>
      <c r="O335" s="561"/>
      <c r="P335" s="561"/>
      <c r="Q335" s="561"/>
      <c r="R335" s="561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</row>
    <row r="336" spans="2:32" x14ac:dyDescent="0.25"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</row>
  </sheetData>
  <mergeCells count="1097">
    <mergeCell ref="C218:R218"/>
    <mergeCell ref="AA218:AF218"/>
    <mergeCell ref="C219:R219"/>
    <mergeCell ref="C220:R220"/>
    <mergeCell ref="C221:R221"/>
    <mergeCell ref="B210:C210"/>
    <mergeCell ref="B211:C211"/>
    <mergeCell ref="C213:R213"/>
    <mergeCell ref="AA213:AF213"/>
    <mergeCell ref="C214:R214"/>
    <mergeCell ref="AA214:AF214"/>
    <mergeCell ref="C215:R215"/>
    <mergeCell ref="C216:R216"/>
    <mergeCell ref="C217:R217"/>
    <mergeCell ref="AA217:AF217"/>
    <mergeCell ref="E203:G203"/>
    <mergeCell ref="H203:J203"/>
    <mergeCell ref="K203:M203"/>
    <mergeCell ref="N203:O203"/>
    <mergeCell ref="B204:C209"/>
    <mergeCell ref="N204:O204"/>
    <mergeCell ref="W204:AC204"/>
    <mergeCell ref="D205:D209"/>
    <mergeCell ref="E205:E209"/>
    <mergeCell ref="F205:F209"/>
    <mergeCell ref="G205:G209"/>
    <mergeCell ref="H205:H209"/>
    <mergeCell ref="I205:I209"/>
    <mergeCell ref="J205:J209"/>
    <mergeCell ref="K205:K209"/>
    <mergeCell ref="L205:L209"/>
    <mergeCell ref="M205:M209"/>
    <mergeCell ref="N205:O209"/>
    <mergeCell ref="W205:AC205"/>
    <mergeCell ref="W206:AC206"/>
    <mergeCell ref="W207:AC207"/>
    <mergeCell ref="W208:AC208"/>
    <mergeCell ref="W209:AC209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E199:F199"/>
    <mergeCell ref="G199:H199"/>
    <mergeCell ref="I199:J199"/>
    <mergeCell ref="K199:N199"/>
    <mergeCell ref="O199:O201"/>
    <mergeCell ref="B200:C201"/>
    <mergeCell ref="B192:B196"/>
    <mergeCell ref="C192:C196"/>
    <mergeCell ref="D192:D196"/>
    <mergeCell ref="E192:E196"/>
    <mergeCell ref="F192:F196"/>
    <mergeCell ref="G192:G196"/>
    <mergeCell ref="H192:H196"/>
    <mergeCell ref="I192:I196"/>
    <mergeCell ref="J192:J196"/>
    <mergeCell ref="K192:K196"/>
    <mergeCell ref="L192:L196"/>
    <mergeCell ref="M192:M196"/>
    <mergeCell ref="N192:N196"/>
    <mergeCell ref="O192:O196"/>
    <mergeCell ref="B189:B191"/>
    <mergeCell ref="C189:C191"/>
    <mergeCell ref="D189:D191"/>
    <mergeCell ref="E189:E191"/>
    <mergeCell ref="F189:F191"/>
    <mergeCell ref="G189:G191"/>
    <mergeCell ref="H189:H191"/>
    <mergeCell ref="I189:I191"/>
    <mergeCell ref="J189:J191"/>
    <mergeCell ref="K182:K185"/>
    <mergeCell ref="L182:L185"/>
    <mergeCell ref="M182:M185"/>
    <mergeCell ref="N182:N185"/>
    <mergeCell ref="O182:O185"/>
    <mergeCell ref="K186:K188"/>
    <mergeCell ref="L186:L188"/>
    <mergeCell ref="M186:M188"/>
    <mergeCell ref="N186:N188"/>
    <mergeCell ref="O186:O188"/>
    <mergeCell ref="K189:K191"/>
    <mergeCell ref="L189:L191"/>
    <mergeCell ref="M189:M191"/>
    <mergeCell ref="N189:N191"/>
    <mergeCell ref="O189:O191"/>
    <mergeCell ref="B182:B185"/>
    <mergeCell ref="C182:C185"/>
    <mergeCell ref="D182:D185"/>
    <mergeCell ref="E182:E185"/>
    <mergeCell ref="F182:F185"/>
    <mergeCell ref="G182:G185"/>
    <mergeCell ref="H182:H185"/>
    <mergeCell ref="I182:I185"/>
    <mergeCell ref="J182:J185"/>
    <mergeCell ref="B186:B188"/>
    <mergeCell ref="C186:C188"/>
    <mergeCell ref="D186:D188"/>
    <mergeCell ref="E186:E188"/>
    <mergeCell ref="F186:F188"/>
    <mergeCell ref="G186:G188"/>
    <mergeCell ref="H186:H188"/>
    <mergeCell ref="I186:I188"/>
    <mergeCell ref="J186:J188"/>
    <mergeCell ref="AC178:AC179"/>
    <mergeCell ref="AD178:AD179"/>
    <mergeCell ref="AE178:AE179"/>
    <mergeCell ref="AF178:AF179"/>
    <mergeCell ref="B180:B181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T178:T179"/>
    <mergeCell ref="U178:U179"/>
    <mergeCell ref="V178:V179"/>
    <mergeCell ref="W178:W179"/>
    <mergeCell ref="X178:X179"/>
    <mergeCell ref="Y178:Y179"/>
    <mergeCell ref="B176:B178"/>
    <mergeCell ref="C176:C179"/>
    <mergeCell ref="D176:D178"/>
    <mergeCell ref="E176:E178"/>
    <mergeCell ref="F176:F178"/>
    <mergeCell ref="G176:G178"/>
    <mergeCell ref="H176:H178"/>
    <mergeCell ref="I176:I178"/>
    <mergeCell ref="J176:J178"/>
    <mergeCell ref="Z178:Z179"/>
    <mergeCell ref="AA178:AA179"/>
    <mergeCell ref="AB178:AB179"/>
    <mergeCell ref="K176:K178"/>
    <mergeCell ref="L176:L178"/>
    <mergeCell ref="M176:M178"/>
    <mergeCell ref="N176:N178"/>
    <mergeCell ref="O176:O178"/>
    <mergeCell ref="P178:P179"/>
    <mergeCell ref="Q178:Q179"/>
    <mergeCell ref="R178:R179"/>
    <mergeCell ref="S178:S179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N173:N175"/>
    <mergeCell ref="O173:O175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59:K166"/>
    <mergeCell ref="L159:L166"/>
    <mergeCell ref="M159:M166"/>
    <mergeCell ref="N159:N166"/>
    <mergeCell ref="O159:O166"/>
    <mergeCell ref="K167:K169"/>
    <mergeCell ref="L167:L169"/>
    <mergeCell ref="M167:M169"/>
    <mergeCell ref="N167:N169"/>
    <mergeCell ref="O167:O169"/>
    <mergeCell ref="K170:K172"/>
    <mergeCell ref="L170:L172"/>
    <mergeCell ref="M170:M172"/>
    <mergeCell ref="N170:N172"/>
    <mergeCell ref="O170:O172"/>
    <mergeCell ref="B159:B166"/>
    <mergeCell ref="C159:C166"/>
    <mergeCell ref="D159:D166"/>
    <mergeCell ref="E159:E166"/>
    <mergeCell ref="F159:F166"/>
    <mergeCell ref="G159:G166"/>
    <mergeCell ref="H159:H166"/>
    <mergeCell ref="I159:I166"/>
    <mergeCell ref="J159:J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AC151:AC152"/>
    <mergeCell ref="AD151:AD152"/>
    <mergeCell ref="V151:V152"/>
    <mergeCell ref="W151:W152"/>
    <mergeCell ref="X151:X152"/>
    <mergeCell ref="Y151:Y152"/>
    <mergeCell ref="Z156:Z157"/>
    <mergeCell ref="AA156:AA157"/>
    <mergeCell ref="AB156:AB157"/>
    <mergeCell ref="AC156:AC157"/>
    <mergeCell ref="AD156:AD157"/>
    <mergeCell ref="AE156:AE157"/>
    <mergeCell ref="AF156:AF157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Q156:Q157"/>
    <mergeCell ref="R156:R157"/>
    <mergeCell ref="S156:S157"/>
    <mergeCell ref="T156:T157"/>
    <mergeCell ref="U156:U157"/>
    <mergeCell ref="F137:F145"/>
    <mergeCell ref="AE151:AE152"/>
    <mergeCell ref="AF151:AF152"/>
    <mergeCell ref="B152:B155"/>
    <mergeCell ref="C152:C155"/>
    <mergeCell ref="D152:D156"/>
    <mergeCell ref="E152:E156"/>
    <mergeCell ref="F152:F156"/>
    <mergeCell ref="G152:G156"/>
    <mergeCell ref="H152:H156"/>
    <mergeCell ref="I152:I156"/>
    <mergeCell ref="J152:J156"/>
    <mergeCell ref="K152:K156"/>
    <mergeCell ref="L152:L156"/>
    <mergeCell ref="M152:M156"/>
    <mergeCell ref="N152:N156"/>
    <mergeCell ref="O152:O156"/>
    <mergeCell ref="B156:B158"/>
    <mergeCell ref="C156:C158"/>
    <mergeCell ref="P156:P157"/>
    <mergeCell ref="Q151:Q152"/>
    <mergeCell ref="R151:R152"/>
    <mergeCell ref="S151:S152"/>
    <mergeCell ref="T151:T152"/>
    <mergeCell ref="U151:U152"/>
    <mergeCell ref="V156:V157"/>
    <mergeCell ref="W156:W157"/>
    <mergeCell ref="X156:X157"/>
    <mergeCell ref="Y156:Y157"/>
    <mergeCell ref="Z151:Z152"/>
    <mergeCell ref="AA151:AA152"/>
    <mergeCell ref="AB151:AB152"/>
    <mergeCell ref="G137:G145"/>
    <mergeCell ref="H137:H145"/>
    <mergeCell ref="I137:I145"/>
    <mergeCell ref="J137:J145"/>
    <mergeCell ref="Q133:Q134"/>
    <mergeCell ref="R133:R134"/>
    <mergeCell ref="S133:S134"/>
    <mergeCell ref="T133:T134"/>
    <mergeCell ref="U133:U134"/>
    <mergeCell ref="K137:K145"/>
    <mergeCell ref="L137:L145"/>
    <mergeCell ref="M137:M145"/>
    <mergeCell ref="N137:N145"/>
    <mergeCell ref="O137:O145"/>
    <mergeCell ref="B146:B151"/>
    <mergeCell ref="C146:C151"/>
    <mergeCell ref="D146:D151"/>
    <mergeCell ref="E146:E151"/>
    <mergeCell ref="F146:F151"/>
    <mergeCell ref="G146:G151"/>
    <mergeCell ref="H146:H151"/>
    <mergeCell ref="I146:I151"/>
    <mergeCell ref="J146:J151"/>
    <mergeCell ref="K146:K151"/>
    <mergeCell ref="L146:L151"/>
    <mergeCell ref="M146:M151"/>
    <mergeCell ref="N146:N151"/>
    <mergeCell ref="O146:O151"/>
    <mergeCell ref="B137:B145"/>
    <mergeCell ref="C137:C145"/>
    <mergeCell ref="D137:D145"/>
    <mergeCell ref="E137:E145"/>
    <mergeCell ref="O125:O127"/>
    <mergeCell ref="B130:B133"/>
    <mergeCell ref="C130:C133"/>
    <mergeCell ref="D130:D133"/>
    <mergeCell ref="E130:E133"/>
    <mergeCell ref="F130:F133"/>
    <mergeCell ref="G130:G133"/>
    <mergeCell ref="H130:H133"/>
    <mergeCell ref="I130:I133"/>
    <mergeCell ref="J130:J133"/>
    <mergeCell ref="K130:K133"/>
    <mergeCell ref="L130:L133"/>
    <mergeCell ref="M130:M133"/>
    <mergeCell ref="N130:N133"/>
    <mergeCell ref="O130:O133"/>
    <mergeCell ref="AE133:AE134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N134:N136"/>
    <mergeCell ref="O134:O136"/>
    <mergeCell ref="E123:F123"/>
    <mergeCell ref="G123:H123"/>
    <mergeCell ref="I123:J123"/>
    <mergeCell ref="B124:C124"/>
    <mergeCell ref="B125:B129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N125:N127"/>
    <mergeCell ref="B112:AF112"/>
    <mergeCell ref="B113:AF113"/>
    <mergeCell ref="B114:AF114"/>
    <mergeCell ref="B115:AF115"/>
    <mergeCell ref="B116:AF116"/>
    <mergeCell ref="B117:AF117"/>
    <mergeCell ref="B118:AF118"/>
    <mergeCell ref="B119:AF119"/>
    <mergeCell ref="B120:B122"/>
    <mergeCell ref="C120:C122"/>
    <mergeCell ref="D120:J120"/>
    <mergeCell ref="K120:N120"/>
    <mergeCell ref="O120:O122"/>
    <mergeCell ref="P120:AF120"/>
    <mergeCell ref="E121:F121"/>
    <mergeCell ref="G121:H121"/>
    <mergeCell ref="I121:J121"/>
    <mergeCell ref="K121:K122"/>
    <mergeCell ref="L121:L122"/>
    <mergeCell ref="M121:M122"/>
    <mergeCell ref="N121:N122"/>
    <mergeCell ref="P121:P122"/>
    <mergeCell ref="Q121:Q122"/>
    <mergeCell ref="R121:R122"/>
    <mergeCell ref="S121:S122"/>
    <mergeCell ref="T121:T122"/>
    <mergeCell ref="U121:U122"/>
    <mergeCell ref="V121:V122"/>
    <mergeCell ref="W121:AC121"/>
    <mergeCell ref="AD121:AD122"/>
    <mergeCell ref="AE121:AE122"/>
    <mergeCell ref="AF121:AF122"/>
    <mergeCell ref="C110:R110"/>
    <mergeCell ref="C11:C13"/>
    <mergeCell ref="D11:J11"/>
    <mergeCell ref="K11:N11"/>
    <mergeCell ref="O11:O13"/>
    <mergeCell ref="B101:C101"/>
    <mergeCell ref="B102:C102"/>
    <mergeCell ref="N95:O95"/>
    <mergeCell ref="J50:J57"/>
    <mergeCell ref="B91:C92"/>
    <mergeCell ref="E94:G94"/>
    <mergeCell ref="H94:J94"/>
    <mergeCell ref="K94:M94"/>
    <mergeCell ref="N94:O94"/>
    <mergeCell ref="K90:N90"/>
    <mergeCell ref="O90:O92"/>
    <mergeCell ref="B15:C15"/>
    <mergeCell ref="B16:B20"/>
    <mergeCell ref="E90:F90"/>
    <mergeCell ref="G90:H90"/>
    <mergeCell ref="I90:J90"/>
    <mergeCell ref="C16:C18"/>
    <mergeCell ref="C106:R106"/>
    <mergeCell ref="H96:H100"/>
    <mergeCell ref="I96:I100"/>
    <mergeCell ref="J96:J100"/>
    <mergeCell ref="B95:C100"/>
    <mergeCell ref="D96:D100"/>
    <mergeCell ref="E96:E100"/>
    <mergeCell ref="F96:F100"/>
    <mergeCell ref="G96:G100"/>
    <mergeCell ref="N96:O100"/>
    <mergeCell ref="B3:AF3"/>
    <mergeCell ref="B4:AF4"/>
    <mergeCell ref="B5:AF5"/>
    <mergeCell ref="B6:AF6"/>
    <mergeCell ref="U12:U13"/>
    <mergeCell ref="V12:V13"/>
    <mergeCell ref="AD12:AD13"/>
    <mergeCell ref="AE12:AE13"/>
    <mergeCell ref="B7:AF7"/>
    <mergeCell ref="B8:AF8"/>
    <mergeCell ref="B10:AF10"/>
    <mergeCell ref="B9:AF9"/>
    <mergeCell ref="W12:AC12"/>
    <mergeCell ref="T12:T13"/>
    <mergeCell ref="N12:N13"/>
    <mergeCell ref="P11:AF11"/>
    <mergeCell ref="P12:P13"/>
    <mergeCell ref="Q12:Q13"/>
    <mergeCell ref="R12:R13"/>
    <mergeCell ref="S12:S13"/>
    <mergeCell ref="AF12:AF13"/>
    <mergeCell ref="B11:B13"/>
    <mergeCell ref="L16:L18"/>
    <mergeCell ref="M16:M18"/>
    <mergeCell ref="N16:N18"/>
    <mergeCell ref="O16:O18"/>
    <mergeCell ref="D16:D18"/>
    <mergeCell ref="E16:E18"/>
    <mergeCell ref="F16:F18"/>
    <mergeCell ref="G16:G18"/>
    <mergeCell ref="H16:H18"/>
    <mergeCell ref="I16:I18"/>
    <mergeCell ref="J16:J18"/>
    <mergeCell ref="K16:K18"/>
    <mergeCell ref="E14:F14"/>
    <mergeCell ref="G14:H14"/>
    <mergeCell ref="I14:J14"/>
    <mergeCell ref="E12:F12"/>
    <mergeCell ref="G12:H12"/>
    <mergeCell ref="I12:J12"/>
    <mergeCell ref="K12:K13"/>
    <mergeCell ref="L12:L13"/>
    <mergeCell ref="M12:M13"/>
    <mergeCell ref="N21:N24"/>
    <mergeCell ref="O21:O24"/>
    <mergeCell ref="B28:B36"/>
    <mergeCell ref="C28:C36"/>
    <mergeCell ref="D28:D36"/>
    <mergeCell ref="E28:E36"/>
    <mergeCell ref="F28:F36"/>
    <mergeCell ref="G28:G36"/>
    <mergeCell ref="H28:H36"/>
    <mergeCell ref="I28:I36"/>
    <mergeCell ref="H21:H24"/>
    <mergeCell ref="I21:I24"/>
    <mergeCell ref="J21:J24"/>
    <mergeCell ref="K21:K24"/>
    <mergeCell ref="L21:L24"/>
    <mergeCell ref="M21:M24"/>
    <mergeCell ref="B21:B24"/>
    <mergeCell ref="C21:C24"/>
    <mergeCell ref="D21:D24"/>
    <mergeCell ref="E21:E24"/>
    <mergeCell ref="F21:F24"/>
    <mergeCell ref="G21:G24"/>
    <mergeCell ref="B25:B27"/>
    <mergeCell ref="J28:J36"/>
    <mergeCell ref="K25:K27"/>
    <mergeCell ref="M25:M27"/>
    <mergeCell ref="L25:L27"/>
    <mergeCell ref="N25:N27"/>
    <mergeCell ref="L28:L36"/>
    <mergeCell ref="M28:M36"/>
    <mergeCell ref="M58:M60"/>
    <mergeCell ref="N37:N42"/>
    <mergeCell ref="B50:B57"/>
    <mergeCell ref="C50:C57"/>
    <mergeCell ref="D50:D57"/>
    <mergeCell ref="E50:E57"/>
    <mergeCell ref="F50:F57"/>
    <mergeCell ref="G50:G57"/>
    <mergeCell ref="H50:H57"/>
    <mergeCell ref="I50:I57"/>
    <mergeCell ref="H37:H42"/>
    <mergeCell ref="I37:I42"/>
    <mergeCell ref="J37:J42"/>
    <mergeCell ref="K37:K42"/>
    <mergeCell ref="L37:L42"/>
    <mergeCell ref="M37:M42"/>
    <mergeCell ref="B37:B42"/>
    <mergeCell ref="C37:C42"/>
    <mergeCell ref="D37:D42"/>
    <mergeCell ref="D43:D47"/>
    <mergeCell ref="E43:E47"/>
    <mergeCell ref="J58:J60"/>
    <mergeCell ref="K58:K60"/>
    <mergeCell ref="E37:E42"/>
    <mergeCell ref="F37:F42"/>
    <mergeCell ref="B43:B46"/>
    <mergeCell ref="B47:B49"/>
    <mergeCell ref="B88:B89"/>
    <mergeCell ref="C88:C89"/>
    <mergeCell ref="D88:D89"/>
    <mergeCell ref="E88:E89"/>
    <mergeCell ref="F88:F89"/>
    <mergeCell ref="G88:G89"/>
    <mergeCell ref="B80:B82"/>
    <mergeCell ref="C80:C82"/>
    <mergeCell ref="D80:D82"/>
    <mergeCell ref="G80:G82"/>
    <mergeCell ref="H80:H82"/>
    <mergeCell ref="I83:I87"/>
    <mergeCell ref="H77:H79"/>
    <mergeCell ref="I77:I79"/>
    <mergeCell ref="E67:E69"/>
    <mergeCell ref="F67:F69"/>
    <mergeCell ref="G67:G69"/>
    <mergeCell ref="C67:C70"/>
    <mergeCell ref="E80:E82"/>
    <mergeCell ref="F80:F82"/>
    <mergeCell ref="I80:I82"/>
    <mergeCell ref="B77:B79"/>
    <mergeCell ref="C77:C79"/>
    <mergeCell ref="D77:D79"/>
    <mergeCell ref="E77:E79"/>
    <mergeCell ref="F77:F79"/>
    <mergeCell ref="G77:G79"/>
    <mergeCell ref="H73:H76"/>
    <mergeCell ref="I73:I76"/>
    <mergeCell ref="B73:B76"/>
    <mergeCell ref="C73:C76"/>
    <mergeCell ref="D73:D76"/>
    <mergeCell ref="H88:H89"/>
    <mergeCell ref="I88:I89"/>
    <mergeCell ref="J88:J89"/>
    <mergeCell ref="C25:C27"/>
    <mergeCell ref="D25:D27"/>
    <mergeCell ref="G25:G27"/>
    <mergeCell ref="H25:H27"/>
    <mergeCell ref="J71:J72"/>
    <mergeCell ref="K71:K72"/>
    <mergeCell ref="G64:G66"/>
    <mergeCell ref="H64:H66"/>
    <mergeCell ref="I64:I66"/>
    <mergeCell ref="J64:J66"/>
    <mergeCell ref="E25:E27"/>
    <mergeCell ref="F25:F27"/>
    <mergeCell ref="I25:I27"/>
    <mergeCell ref="J25:J27"/>
    <mergeCell ref="K67:K69"/>
    <mergeCell ref="H61:H63"/>
    <mergeCell ref="I61:I63"/>
    <mergeCell ref="J61:J63"/>
    <mergeCell ref="C64:C66"/>
    <mergeCell ref="D64:D66"/>
    <mergeCell ref="E64:E66"/>
    <mergeCell ref="C71:C72"/>
    <mergeCell ref="D71:D72"/>
    <mergeCell ref="E71:E72"/>
    <mergeCell ref="F71:F72"/>
    <mergeCell ref="G71:G72"/>
    <mergeCell ref="H71:H72"/>
    <mergeCell ref="I71:I72"/>
    <mergeCell ref="H67:H69"/>
    <mergeCell ref="G73:G76"/>
    <mergeCell ref="L80:L82"/>
    <mergeCell ref="K50:K57"/>
    <mergeCell ref="H58:H60"/>
    <mergeCell ref="I58:I60"/>
    <mergeCell ref="B83:B87"/>
    <mergeCell ref="C83:C87"/>
    <mergeCell ref="D83:D87"/>
    <mergeCell ref="G83:G87"/>
    <mergeCell ref="H83:H87"/>
    <mergeCell ref="J83:J87"/>
    <mergeCell ref="K80:K82"/>
    <mergeCell ref="B64:B66"/>
    <mergeCell ref="B71:B72"/>
    <mergeCell ref="I67:I69"/>
    <mergeCell ref="B67:B69"/>
    <mergeCell ref="D67:D69"/>
    <mergeCell ref="B61:B63"/>
    <mergeCell ref="C61:C63"/>
    <mergeCell ref="D61:D63"/>
    <mergeCell ref="E61:E63"/>
    <mergeCell ref="F61:F63"/>
    <mergeCell ref="G61:G63"/>
    <mergeCell ref="B58:B60"/>
    <mergeCell ref="C58:C60"/>
    <mergeCell ref="D58:D60"/>
    <mergeCell ref="E58:E60"/>
    <mergeCell ref="F58:F60"/>
    <mergeCell ref="G58:G60"/>
    <mergeCell ref="L58:L60"/>
    <mergeCell ref="N83:N87"/>
    <mergeCell ref="N80:N82"/>
    <mergeCell ref="N28:N36"/>
    <mergeCell ref="L71:L72"/>
    <mergeCell ref="M71:M72"/>
    <mergeCell ref="N71:N72"/>
    <mergeCell ref="O77:O79"/>
    <mergeCell ref="K64:K66"/>
    <mergeCell ref="N73:N76"/>
    <mergeCell ref="N77:N79"/>
    <mergeCell ref="K77:K79"/>
    <mergeCell ref="R42:R43"/>
    <mergeCell ref="C47:C49"/>
    <mergeCell ref="F43:F47"/>
    <mergeCell ref="G43:G47"/>
    <mergeCell ref="H43:H47"/>
    <mergeCell ref="I43:I47"/>
    <mergeCell ref="J43:J47"/>
    <mergeCell ref="K43:K47"/>
    <mergeCell ref="L43:L47"/>
    <mergeCell ref="M43:M47"/>
    <mergeCell ref="J80:J82"/>
    <mergeCell ref="F83:F87"/>
    <mergeCell ref="K83:K87"/>
    <mergeCell ref="F64:F66"/>
    <mergeCell ref="J77:J79"/>
    <mergeCell ref="J67:J69"/>
    <mergeCell ref="J73:J76"/>
    <mergeCell ref="K73:K76"/>
    <mergeCell ref="L73:L76"/>
    <mergeCell ref="M73:M76"/>
    <mergeCell ref="F73:F76"/>
    <mergeCell ref="AA109:AF109"/>
    <mergeCell ref="O80:O82"/>
    <mergeCell ref="O83:O87"/>
    <mergeCell ref="O88:O89"/>
    <mergeCell ref="O28:O36"/>
    <mergeCell ref="O37:O42"/>
    <mergeCell ref="O50:O57"/>
    <mergeCell ref="O58:O60"/>
    <mergeCell ref="O61:O63"/>
    <mergeCell ref="O64:O66"/>
    <mergeCell ref="O67:O69"/>
    <mergeCell ref="O71:O72"/>
    <mergeCell ref="O73:O76"/>
    <mergeCell ref="C107:R107"/>
    <mergeCell ref="C108:R108"/>
    <mergeCell ref="C109:R109"/>
    <mergeCell ref="W95:AC95"/>
    <mergeCell ref="W96:AC96"/>
    <mergeCell ref="W97:AC97"/>
    <mergeCell ref="W98:AC98"/>
    <mergeCell ref="W99:AC99"/>
    <mergeCell ref="L64:L66"/>
    <mergeCell ref="G37:G42"/>
    <mergeCell ref="C43:C46"/>
    <mergeCell ref="K28:K36"/>
    <mergeCell ref="K88:K89"/>
    <mergeCell ref="L88:L89"/>
    <mergeCell ref="M88:M89"/>
    <mergeCell ref="M83:M87"/>
    <mergeCell ref="M80:M82"/>
    <mergeCell ref="E83:E87"/>
    <mergeCell ref="E73:E76"/>
    <mergeCell ref="V42:V43"/>
    <mergeCell ref="W42:W43"/>
    <mergeCell ref="X42:X43"/>
    <mergeCell ref="Z42:Z43"/>
    <mergeCell ref="AC42:AC43"/>
    <mergeCell ref="L77:L79"/>
    <mergeCell ref="M77:M79"/>
    <mergeCell ref="L67:L69"/>
    <mergeCell ref="M67:M69"/>
    <mergeCell ref="R47:R48"/>
    <mergeCell ref="N61:N63"/>
    <mergeCell ref="L50:L57"/>
    <mergeCell ref="M50:M57"/>
    <mergeCell ref="N50:N57"/>
    <mergeCell ref="AA108:AF108"/>
    <mergeCell ref="W100:AC100"/>
    <mergeCell ref="X69:X70"/>
    <mergeCell ref="AA69:AA70"/>
    <mergeCell ref="AB69:AB70"/>
    <mergeCell ref="AC69:AC70"/>
    <mergeCell ref="N43:N47"/>
    <mergeCell ref="N48:N49"/>
    <mergeCell ref="M48:M49"/>
    <mergeCell ref="L96:L100"/>
    <mergeCell ref="M96:M100"/>
    <mergeCell ref="N88:N89"/>
    <mergeCell ref="C104:R104"/>
    <mergeCell ref="C105:R105"/>
    <mergeCell ref="P69:P70"/>
    <mergeCell ref="Q69:Q70"/>
    <mergeCell ref="R69:R70"/>
    <mergeCell ref="L83:L87"/>
    <mergeCell ref="U24:U25"/>
    <mergeCell ref="AF69:AF70"/>
    <mergeCell ref="O43:O47"/>
    <mergeCell ref="O48:O49"/>
    <mergeCell ref="AA47:AA48"/>
    <mergeCell ref="AB47:AB48"/>
    <mergeCell ref="AC47:AC48"/>
    <mergeCell ref="AD47:AD48"/>
    <mergeCell ref="AE47:AE48"/>
    <mergeCell ref="M64:M66"/>
    <mergeCell ref="N64:N66"/>
    <mergeCell ref="K61:K63"/>
    <mergeCell ref="AA104:AF104"/>
    <mergeCell ref="AA105:AF105"/>
    <mergeCell ref="K96:K100"/>
    <mergeCell ref="N58:N60"/>
    <mergeCell ref="L61:L63"/>
    <mergeCell ref="M61:M63"/>
    <mergeCell ref="AE24:AE25"/>
    <mergeCell ref="O25:O27"/>
    <mergeCell ref="Q24:Q25"/>
    <mergeCell ref="R24:R25"/>
    <mergeCell ref="S24:S25"/>
    <mergeCell ref="T24:T25"/>
    <mergeCell ref="AD69:AD70"/>
    <mergeCell ref="AE69:AE70"/>
    <mergeCell ref="Q42:Q43"/>
    <mergeCell ref="AD42:AD43"/>
    <mergeCell ref="AE42:AE43"/>
    <mergeCell ref="AB42:AB43"/>
    <mergeCell ref="AA42:AA43"/>
    <mergeCell ref="Y42:Y43"/>
    <mergeCell ref="AF47:AF48"/>
    <mergeCell ref="AF42:AF43"/>
    <mergeCell ref="K48:K49"/>
    <mergeCell ref="L48:L49"/>
    <mergeCell ref="P47:P48"/>
    <mergeCell ref="U47:U48"/>
    <mergeCell ref="V47:V48"/>
    <mergeCell ref="W47:W48"/>
    <mergeCell ref="X47:X48"/>
    <mergeCell ref="Y47:Y48"/>
    <mergeCell ref="Z47:Z48"/>
    <mergeCell ref="Y69:Y70"/>
    <mergeCell ref="Z69:Z70"/>
    <mergeCell ref="D48:D49"/>
    <mergeCell ref="E48:E49"/>
    <mergeCell ref="F48:F49"/>
    <mergeCell ref="G48:G49"/>
    <mergeCell ref="H48:H49"/>
    <mergeCell ref="I48:I49"/>
    <mergeCell ref="J48:J49"/>
    <mergeCell ref="N67:N69"/>
    <mergeCell ref="Q47:Q48"/>
    <mergeCell ref="S69:S70"/>
    <mergeCell ref="T69:T70"/>
    <mergeCell ref="U69:U70"/>
    <mergeCell ref="V69:V70"/>
    <mergeCell ref="W69:W70"/>
    <mergeCell ref="S47:S48"/>
    <mergeCell ref="T47:T48"/>
    <mergeCell ref="S42:S43"/>
    <mergeCell ref="T42:T43"/>
    <mergeCell ref="U42:U43"/>
    <mergeCell ref="T248:T249"/>
    <mergeCell ref="U248:U249"/>
    <mergeCell ref="AE236:AE237"/>
    <mergeCell ref="AF236:AF237"/>
    <mergeCell ref="E238:F238"/>
    <mergeCell ref="G238:H238"/>
    <mergeCell ref="I238:J238"/>
    <mergeCell ref="J240:J242"/>
    <mergeCell ref="K240:K242"/>
    <mergeCell ref="L240:L242"/>
    <mergeCell ref="M240:M242"/>
    <mergeCell ref="N240:N242"/>
    <mergeCell ref="O240:O242"/>
    <mergeCell ref="B227:AF227"/>
    <mergeCell ref="B228:AF228"/>
    <mergeCell ref="B229:AF229"/>
    <mergeCell ref="B230:AF230"/>
    <mergeCell ref="B231:AF231"/>
    <mergeCell ref="B232:AF232"/>
    <mergeCell ref="B233:AF233"/>
    <mergeCell ref="B235:B237"/>
    <mergeCell ref="C235:C237"/>
    <mergeCell ref="D235:J235"/>
    <mergeCell ref="K235:N235"/>
    <mergeCell ref="O235:O237"/>
    <mergeCell ref="P235:AF235"/>
    <mergeCell ref="E236:F236"/>
    <mergeCell ref="G236:H236"/>
    <mergeCell ref="I236:J236"/>
    <mergeCell ref="K236:K237"/>
    <mergeCell ref="L236:L237"/>
    <mergeCell ref="M236:M237"/>
    <mergeCell ref="B239:C239"/>
    <mergeCell ref="B240:B244"/>
    <mergeCell ref="C240:C242"/>
    <mergeCell ref="D240:D242"/>
    <mergeCell ref="E240:E242"/>
    <mergeCell ref="F240:F242"/>
    <mergeCell ref="G240:G242"/>
    <mergeCell ref="H240:H242"/>
    <mergeCell ref="I240:I242"/>
    <mergeCell ref="S236:S237"/>
    <mergeCell ref="T236:T237"/>
    <mergeCell ref="U236:U237"/>
    <mergeCell ref="V236:V237"/>
    <mergeCell ref="W236:AC236"/>
    <mergeCell ref="AD236:AD237"/>
    <mergeCell ref="Q236:Q237"/>
    <mergeCell ref="R236:R237"/>
    <mergeCell ref="N236:N237"/>
    <mergeCell ref="P236:P237"/>
    <mergeCell ref="AE248:AE249"/>
    <mergeCell ref="B249:B251"/>
    <mergeCell ref="C249:C251"/>
    <mergeCell ref="D249:D251"/>
    <mergeCell ref="E249:E251"/>
    <mergeCell ref="F249:F251"/>
    <mergeCell ref="G249:G251"/>
    <mergeCell ref="H249:H251"/>
    <mergeCell ref="I249:I251"/>
    <mergeCell ref="J249:J251"/>
    <mergeCell ref="K249:K251"/>
    <mergeCell ref="L249:L251"/>
    <mergeCell ref="M249:M251"/>
    <mergeCell ref="N249:N251"/>
    <mergeCell ref="O249:O251"/>
    <mergeCell ref="B245:B248"/>
    <mergeCell ref="C245:C248"/>
    <mergeCell ref="D245:D248"/>
    <mergeCell ref="E245:E248"/>
    <mergeCell ref="F245:F248"/>
    <mergeCell ref="G245:G248"/>
    <mergeCell ref="H245:H248"/>
    <mergeCell ref="I245:I248"/>
    <mergeCell ref="J245:J248"/>
    <mergeCell ref="K245:K248"/>
    <mergeCell ref="L245:L248"/>
    <mergeCell ref="M245:M248"/>
    <mergeCell ref="N245:N248"/>
    <mergeCell ref="O245:O248"/>
    <mergeCell ref="Q248:Q249"/>
    <mergeCell ref="R248:R249"/>
    <mergeCell ref="S248:S249"/>
    <mergeCell ref="K252:K260"/>
    <mergeCell ref="L252:L260"/>
    <mergeCell ref="M252:M260"/>
    <mergeCell ref="N252:N260"/>
    <mergeCell ref="O252:O260"/>
    <mergeCell ref="B261:B266"/>
    <mergeCell ref="C261:C266"/>
    <mergeCell ref="O261:O266"/>
    <mergeCell ref="B252:B260"/>
    <mergeCell ref="C252:C260"/>
    <mergeCell ref="D252:D260"/>
    <mergeCell ref="E252:E260"/>
    <mergeCell ref="F252:F260"/>
    <mergeCell ref="G252:G260"/>
    <mergeCell ref="H252:H260"/>
    <mergeCell ref="I252:I260"/>
    <mergeCell ref="J252:J260"/>
    <mergeCell ref="N280:N282"/>
    <mergeCell ref="O280:O282"/>
    <mergeCell ref="B272:B279"/>
    <mergeCell ref="C272:C279"/>
    <mergeCell ref="D272:D279"/>
    <mergeCell ref="E272:E279"/>
    <mergeCell ref="F272:F279"/>
    <mergeCell ref="G272:G279"/>
    <mergeCell ref="H272:H279"/>
    <mergeCell ref="I272:I279"/>
    <mergeCell ref="J272:J279"/>
    <mergeCell ref="I270:I271"/>
    <mergeCell ref="J270:J271"/>
    <mergeCell ref="N270:N271"/>
    <mergeCell ref="O269:O271"/>
    <mergeCell ref="D269:D270"/>
    <mergeCell ref="B269:B271"/>
    <mergeCell ref="C269:C271"/>
    <mergeCell ref="K283:K285"/>
    <mergeCell ref="L283:L285"/>
    <mergeCell ref="M283:M285"/>
    <mergeCell ref="N283:N285"/>
    <mergeCell ref="O283:O285"/>
    <mergeCell ref="O286:O288"/>
    <mergeCell ref="B283:B285"/>
    <mergeCell ref="C283:C285"/>
    <mergeCell ref="D283:D285"/>
    <mergeCell ref="E283:E285"/>
    <mergeCell ref="F283:F285"/>
    <mergeCell ref="G283:G285"/>
    <mergeCell ref="H283:H285"/>
    <mergeCell ref="I283:I285"/>
    <mergeCell ref="J283:J285"/>
    <mergeCell ref="K272:K279"/>
    <mergeCell ref="L272:L279"/>
    <mergeCell ref="M272:M279"/>
    <mergeCell ref="N272:N279"/>
    <mergeCell ref="O272:O279"/>
    <mergeCell ref="B280:B282"/>
    <mergeCell ref="C280:C282"/>
    <mergeCell ref="D280:D282"/>
    <mergeCell ref="E280:E282"/>
    <mergeCell ref="F280:F282"/>
    <mergeCell ref="G280:G282"/>
    <mergeCell ref="H280:H282"/>
    <mergeCell ref="I280:I282"/>
    <mergeCell ref="J280:J282"/>
    <mergeCell ref="K280:K282"/>
    <mergeCell ref="L280:L282"/>
    <mergeCell ref="M280:M282"/>
    <mergeCell ref="B286:B288"/>
    <mergeCell ref="C286:C288"/>
    <mergeCell ref="D286:D288"/>
    <mergeCell ref="E286:E288"/>
    <mergeCell ref="F286:F288"/>
    <mergeCell ref="G286:G288"/>
    <mergeCell ref="H286:H288"/>
    <mergeCell ref="I286:I288"/>
    <mergeCell ref="J286:J288"/>
    <mergeCell ref="K286:K288"/>
    <mergeCell ref="L286:L288"/>
    <mergeCell ref="M286:M288"/>
    <mergeCell ref="N286:N288"/>
    <mergeCell ref="J295:J298"/>
    <mergeCell ref="AC291:AC292"/>
    <mergeCell ref="AD291:AD292"/>
    <mergeCell ref="AE291:AE292"/>
    <mergeCell ref="O289:O291"/>
    <mergeCell ref="P291:P292"/>
    <mergeCell ref="Q291:Q292"/>
    <mergeCell ref="R291:R292"/>
    <mergeCell ref="S291:S292"/>
    <mergeCell ref="C289:C292"/>
    <mergeCell ref="D289:D291"/>
    <mergeCell ref="E289:E291"/>
    <mergeCell ref="F289:F291"/>
    <mergeCell ref="G289:G291"/>
    <mergeCell ref="H289:H291"/>
    <mergeCell ref="I289:I291"/>
    <mergeCell ref="J289:J291"/>
    <mergeCell ref="B289:B292"/>
    <mergeCell ref="AF291:AF292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N293:N294"/>
    <mergeCell ref="O293:O294"/>
    <mergeCell ref="T291:T292"/>
    <mergeCell ref="U291:U292"/>
    <mergeCell ref="V291:V292"/>
    <mergeCell ref="W291:W292"/>
    <mergeCell ref="X291:X292"/>
    <mergeCell ref="Y291:Y292"/>
    <mergeCell ref="Z291:Z292"/>
    <mergeCell ref="AA291:AA292"/>
    <mergeCell ref="AB291:AB292"/>
    <mergeCell ref="K289:K291"/>
    <mergeCell ref="L289:L291"/>
    <mergeCell ref="M289:M291"/>
    <mergeCell ref="N289:N291"/>
    <mergeCell ref="F302:F304"/>
    <mergeCell ref="G302:G304"/>
    <mergeCell ref="H302:H304"/>
    <mergeCell ref="I302:I304"/>
    <mergeCell ref="J302:J304"/>
    <mergeCell ref="K295:K298"/>
    <mergeCell ref="L295:L298"/>
    <mergeCell ref="M295:M298"/>
    <mergeCell ref="N295:N298"/>
    <mergeCell ref="O295:O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K299:K301"/>
    <mergeCell ref="L299:L301"/>
    <mergeCell ref="M299:M301"/>
    <mergeCell ref="N299:N301"/>
    <mergeCell ref="O299:O301"/>
    <mergeCell ref="B295:B298"/>
    <mergeCell ref="C295:C298"/>
    <mergeCell ref="D295:D298"/>
    <mergeCell ref="E295:E298"/>
    <mergeCell ref="F295:F298"/>
    <mergeCell ref="G295:G298"/>
    <mergeCell ref="H295:H298"/>
    <mergeCell ref="I295:I298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K302:K304"/>
    <mergeCell ref="L302:L304"/>
    <mergeCell ref="M302:M304"/>
    <mergeCell ref="N302:N304"/>
    <mergeCell ref="O302:O304"/>
    <mergeCell ref="B305:B309"/>
    <mergeCell ref="C305:C309"/>
    <mergeCell ref="D305:D309"/>
    <mergeCell ref="E305:E309"/>
    <mergeCell ref="F305:F309"/>
    <mergeCell ref="G305:G309"/>
    <mergeCell ref="H305:H309"/>
    <mergeCell ref="I305:I309"/>
    <mergeCell ref="J305:J309"/>
    <mergeCell ref="K305:K309"/>
    <mergeCell ref="L305:L309"/>
    <mergeCell ref="M305:M309"/>
    <mergeCell ref="N305:N309"/>
    <mergeCell ref="O305:O309"/>
    <mergeCell ref="B302:B304"/>
    <mergeCell ref="C302:C304"/>
    <mergeCell ref="D302:D304"/>
    <mergeCell ref="E302:E304"/>
    <mergeCell ref="L319:L323"/>
    <mergeCell ref="M319:M323"/>
    <mergeCell ref="N319:O323"/>
    <mergeCell ref="W319:AC319"/>
    <mergeCell ref="W320:AC320"/>
    <mergeCell ref="W321:AC321"/>
    <mergeCell ref="W322:AC322"/>
    <mergeCell ref="W323:AC323"/>
    <mergeCell ref="K311:K312"/>
    <mergeCell ref="L311:L312"/>
    <mergeCell ref="M311:M312"/>
    <mergeCell ref="N311:N312"/>
    <mergeCell ref="O311:O312"/>
    <mergeCell ref="E313:F313"/>
    <mergeCell ref="G313:H313"/>
    <mergeCell ref="I313:J313"/>
    <mergeCell ref="K313:N313"/>
    <mergeCell ref="O313:O315"/>
    <mergeCell ref="C332:R332"/>
    <mergeCell ref="AA332:AF332"/>
    <mergeCell ref="C333:R333"/>
    <mergeCell ref="C334:R334"/>
    <mergeCell ref="C335:R335"/>
    <mergeCell ref="B310:C310"/>
    <mergeCell ref="B324:C324"/>
    <mergeCell ref="B325:C325"/>
    <mergeCell ref="C327:R327"/>
    <mergeCell ref="AA327:AF327"/>
    <mergeCell ref="C328:R328"/>
    <mergeCell ref="AA328:AF328"/>
    <mergeCell ref="C329:R329"/>
    <mergeCell ref="C330:R330"/>
    <mergeCell ref="C331:R331"/>
    <mergeCell ref="AA331:AF331"/>
    <mergeCell ref="B314:C315"/>
    <mergeCell ref="E317:G317"/>
    <mergeCell ref="H317:J317"/>
    <mergeCell ref="K317:M317"/>
    <mergeCell ref="N317:O317"/>
    <mergeCell ref="B318:C323"/>
    <mergeCell ref="N318:O318"/>
    <mergeCell ref="W318:AC318"/>
    <mergeCell ref="D319:D323"/>
    <mergeCell ref="E319:E323"/>
    <mergeCell ref="F319:F323"/>
    <mergeCell ref="G319:G323"/>
    <mergeCell ref="H319:H323"/>
    <mergeCell ref="I319:I323"/>
    <mergeCell ref="J319:J323"/>
    <mergeCell ref="K319:K323"/>
  </mergeCells>
  <printOptions horizontalCentered="1"/>
  <pageMargins left="1.22" right="0.66" top="0.74" bottom="0.91" header="0.25" footer="0.26"/>
  <pageSetup paperSize="5" scale="75" orientation="landscape" horizontalDpi="4294967293" r:id="rId1"/>
  <headerFooter differentOddEven="1"/>
  <rowBreaks count="5" manualBreakCount="5">
    <brk id="66" max="31" man="1"/>
    <brk id="109" max="16383" man="1"/>
    <brk id="226" min="1" max="31" man="1"/>
    <brk id="260" min="1" max="31" man="1"/>
    <brk id="294" min="1" max="31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U34"/>
  <sheetViews>
    <sheetView view="pageBreakPreview" zoomScale="60" zoomScaleNormal="70" workbookViewId="0">
      <selection activeCell="C31" sqref="C31"/>
    </sheetView>
  </sheetViews>
  <sheetFormatPr defaultRowHeight="32.1" customHeight="1" x14ac:dyDescent="0.25"/>
  <cols>
    <col min="1" max="1" width="9.140625" style="366"/>
    <col min="2" max="2" width="31" style="280" customWidth="1"/>
    <col min="3" max="3" width="20.140625" style="366" customWidth="1"/>
    <col min="4" max="4" width="9.140625" style="366"/>
    <col min="5" max="5" width="13" style="366" customWidth="1"/>
    <col min="6" max="6" width="10.42578125" style="366" customWidth="1"/>
    <col min="7" max="16384" width="9.140625" style="280"/>
  </cols>
  <sheetData>
    <row r="1" spans="1:21" ht="32.1" customHeight="1" x14ac:dyDescent="0.25">
      <c r="A1" s="862" t="s">
        <v>822</v>
      </c>
      <c r="B1" s="862"/>
      <c r="C1" s="862"/>
      <c r="D1" s="862"/>
      <c r="E1" s="862"/>
      <c r="F1" s="862"/>
    </row>
    <row r="2" spans="1:21" ht="32.1" customHeight="1" x14ac:dyDescent="0.25">
      <c r="A2" s="290" t="s">
        <v>710</v>
      </c>
      <c r="B2" s="417" t="s">
        <v>821</v>
      </c>
      <c r="C2" s="290" t="s">
        <v>31</v>
      </c>
      <c r="D2" s="290" t="s">
        <v>543</v>
      </c>
      <c r="E2" s="417" t="s">
        <v>569</v>
      </c>
      <c r="F2" s="290" t="s">
        <v>819</v>
      </c>
      <c r="G2" s="280" t="s">
        <v>569</v>
      </c>
      <c r="L2" s="280" t="s">
        <v>819</v>
      </c>
    </row>
    <row r="3" spans="1:21" ht="32.1" customHeight="1" x14ac:dyDescent="0.25">
      <c r="A3" s="283">
        <v>1</v>
      </c>
      <c r="B3" s="301" t="s">
        <v>134</v>
      </c>
      <c r="C3" s="302" t="s">
        <v>145</v>
      </c>
      <c r="D3" s="303" t="s">
        <v>154</v>
      </c>
      <c r="E3" s="303">
        <v>1</v>
      </c>
      <c r="F3" s="303">
        <v>1</v>
      </c>
      <c r="G3" s="280" t="s">
        <v>801</v>
      </c>
      <c r="K3" s="280">
        <v>1</v>
      </c>
      <c r="L3" s="280" t="s">
        <v>801</v>
      </c>
      <c r="U3" s="280">
        <v>1</v>
      </c>
    </row>
    <row r="4" spans="1:21" ht="32.1" customHeight="1" x14ac:dyDescent="0.25">
      <c r="A4" s="283">
        <v>2</v>
      </c>
      <c r="B4" s="301" t="s">
        <v>138</v>
      </c>
      <c r="C4" s="302" t="s">
        <v>152</v>
      </c>
      <c r="D4" s="303" t="s">
        <v>154</v>
      </c>
      <c r="E4" s="303"/>
      <c r="F4" s="303"/>
    </row>
    <row r="5" spans="1:21" ht="32.1" customHeight="1" x14ac:dyDescent="0.25">
      <c r="A5" s="283">
        <v>3</v>
      </c>
      <c r="B5" s="301" t="s">
        <v>165</v>
      </c>
      <c r="C5" s="302" t="s">
        <v>172</v>
      </c>
      <c r="D5" s="303" t="s">
        <v>547</v>
      </c>
      <c r="E5" s="303">
        <v>34</v>
      </c>
      <c r="F5" s="303">
        <v>2</v>
      </c>
      <c r="G5" s="280" t="s">
        <v>817</v>
      </c>
      <c r="K5" s="280">
        <v>27</v>
      </c>
      <c r="L5" s="280" t="s">
        <v>802</v>
      </c>
      <c r="U5" s="280">
        <v>2</v>
      </c>
    </row>
    <row r="6" spans="1:21" ht="32.1" customHeight="1" x14ac:dyDescent="0.25">
      <c r="A6" s="283">
        <v>4</v>
      </c>
      <c r="B6" s="301" t="s">
        <v>164</v>
      </c>
      <c r="C6" s="302" t="s">
        <v>170</v>
      </c>
      <c r="D6" s="303" t="s">
        <v>547</v>
      </c>
      <c r="E6" s="303">
        <v>1</v>
      </c>
      <c r="F6" s="303"/>
    </row>
    <row r="7" spans="1:21" ht="32.1" customHeight="1" x14ac:dyDescent="0.25">
      <c r="A7" s="283">
        <v>5</v>
      </c>
      <c r="B7" s="301" t="s">
        <v>178</v>
      </c>
      <c r="C7" s="302" t="s">
        <v>189</v>
      </c>
      <c r="D7" s="303" t="s">
        <v>154</v>
      </c>
      <c r="E7" s="303"/>
      <c r="F7" s="303">
        <v>1</v>
      </c>
      <c r="L7" s="280" t="s">
        <v>801</v>
      </c>
      <c r="U7" s="280">
        <v>1</v>
      </c>
    </row>
    <row r="8" spans="1:21" ht="32.1" customHeight="1" x14ac:dyDescent="0.25">
      <c r="A8" s="283">
        <v>6</v>
      </c>
      <c r="B8" s="304" t="s">
        <v>181</v>
      </c>
      <c r="C8" s="305" t="s">
        <v>195</v>
      </c>
      <c r="D8" s="306" t="s">
        <v>547</v>
      </c>
      <c r="E8" s="306">
        <v>2</v>
      </c>
      <c r="F8" s="306"/>
      <c r="G8" s="280" t="s">
        <v>802</v>
      </c>
      <c r="K8" s="280">
        <v>2</v>
      </c>
    </row>
    <row r="9" spans="1:21" ht="32.1" customHeight="1" x14ac:dyDescent="0.25">
      <c r="A9" s="283">
        <v>7</v>
      </c>
      <c r="B9" s="301" t="s">
        <v>182</v>
      </c>
      <c r="C9" s="302" t="s">
        <v>197</v>
      </c>
      <c r="D9" s="303" t="s">
        <v>547</v>
      </c>
      <c r="E9" s="303">
        <v>7</v>
      </c>
      <c r="F9" s="303">
        <v>5</v>
      </c>
      <c r="G9" s="280" t="s">
        <v>803</v>
      </c>
      <c r="K9" s="280">
        <v>3</v>
      </c>
      <c r="L9" s="280" t="s">
        <v>802</v>
      </c>
      <c r="U9" s="280">
        <v>2</v>
      </c>
    </row>
    <row r="10" spans="1:21" ht="32.1" customHeight="1" x14ac:dyDescent="0.25">
      <c r="A10" s="283">
        <v>8</v>
      </c>
      <c r="B10" s="301" t="s">
        <v>283</v>
      </c>
      <c r="C10" s="302" t="s">
        <v>286</v>
      </c>
      <c r="D10" s="303" t="s">
        <v>547</v>
      </c>
      <c r="E10" s="303">
        <v>6</v>
      </c>
      <c r="F10" s="303">
        <v>1</v>
      </c>
      <c r="G10" s="280" t="s">
        <v>804</v>
      </c>
      <c r="K10" s="275">
        <v>4</v>
      </c>
      <c r="L10" s="280" t="s">
        <v>801</v>
      </c>
      <c r="U10" s="280">
        <v>1</v>
      </c>
    </row>
    <row r="11" spans="1:21" ht="32.1" customHeight="1" x14ac:dyDescent="0.25">
      <c r="A11" s="283">
        <v>9</v>
      </c>
      <c r="B11" s="372" t="s">
        <v>284</v>
      </c>
      <c r="C11" s="302" t="s">
        <v>288</v>
      </c>
      <c r="D11" s="303" t="s">
        <v>547</v>
      </c>
      <c r="E11" s="303">
        <v>1</v>
      </c>
      <c r="F11" s="303"/>
    </row>
    <row r="12" spans="1:21" ht="32.1" customHeight="1" x14ac:dyDescent="0.25">
      <c r="A12" s="283">
        <v>10</v>
      </c>
      <c r="B12" s="372" t="s">
        <v>335</v>
      </c>
      <c r="C12" s="302" t="s">
        <v>338</v>
      </c>
      <c r="D12" s="303" t="s">
        <v>547</v>
      </c>
      <c r="E12" s="303"/>
      <c r="F12" s="303">
        <v>2</v>
      </c>
      <c r="L12" s="280" t="s">
        <v>802</v>
      </c>
      <c r="U12" s="280">
        <v>2</v>
      </c>
    </row>
    <row r="13" spans="1:21" ht="32.1" customHeight="1" x14ac:dyDescent="0.25">
      <c r="A13" s="283">
        <v>11</v>
      </c>
      <c r="B13" s="301" t="s">
        <v>203</v>
      </c>
      <c r="C13" s="302" t="s">
        <v>210</v>
      </c>
      <c r="D13" s="303" t="s">
        <v>251</v>
      </c>
      <c r="E13" s="303">
        <v>1</v>
      </c>
      <c r="F13" s="303">
        <v>27</v>
      </c>
      <c r="G13" s="280" t="s">
        <v>801</v>
      </c>
      <c r="K13" s="280">
        <v>1</v>
      </c>
      <c r="L13" s="280" t="s">
        <v>815</v>
      </c>
      <c r="U13" s="280">
        <v>18</v>
      </c>
    </row>
    <row r="14" spans="1:21" ht="32.1" customHeight="1" x14ac:dyDescent="0.25">
      <c r="A14" s="283">
        <v>12</v>
      </c>
      <c r="B14" s="301" t="s">
        <v>205</v>
      </c>
      <c r="C14" s="302" t="s">
        <v>214</v>
      </c>
      <c r="D14" s="303" t="s">
        <v>154</v>
      </c>
      <c r="E14" s="303">
        <v>35</v>
      </c>
      <c r="F14" s="303">
        <v>18</v>
      </c>
      <c r="G14" s="280" t="s">
        <v>818</v>
      </c>
      <c r="K14" s="275">
        <v>30</v>
      </c>
      <c r="L14" s="280" t="s">
        <v>811</v>
      </c>
      <c r="U14" s="275">
        <v>11</v>
      </c>
    </row>
    <row r="15" spans="1:21" ht="32.1" customHeight="1" x14ac:dyDescent="0.25">
      <c r="A15" s="283">
        <v>13</v>
      </c>
      <c r="B15" s="301" t="s">
        <v>206</v>
      </c>
      <c r="C15" s="302" t="s">
        <v>216</v>
      </c>
      <c r="D15" s="303" t="s">
        <v>154</v>
      </c>
      <c r="E15" s="303">
        <v>19</v>
      </c>
      <c r="F15" s="303">
        <v>12</v>
      </c>
      <c r="G15" s="280" t="s">
        <v>808</v>
      </c>
      <c r="K15" s="280">
        <v>8</v>
      </c>
      <c r="L15" s="280" t="s">
        <v>812</v>
      </c>
      <c r="U15" s="275">
        <v>11</v>
      </c>
    </row>
    <row r="16" spans="1:21" ht="32.1" customHeight="1" x14ac:dyDescent="0.25">
      <c r="A16" s="283">
        <v>14</v>
      </c>
      <c r="B16" s="301" t="s">
        <v>207</v>
      </c>
      <c r="C16" s="302" t="s">
        <v>218</v>
      </c>
      <c r="D16" s="303" t="s">
        <v>547</v>
      </c>
      <c r="E16" s="303">
        <v>1</v>
      </c>
      <c r="F16" s="303"/>
    </row>
    <row r="17" spans="1:21" ht="32.1" customHeight="1" x14ac:dyDescent="0.25">
      <c r="A17" s="283">
        <v>15</v>
      </c>
      <c r="B17" s="301" t="s">
        <v>224</v>
      </c>
      <c r="C17" s="302" t="s">
        <v>323</v>
      </c>
      <c r="D17" s="303" t="s">
        <v>154</v>
      </c>
      <c r="E17" s="303">
        <v>1</v>
      </c>
      <c r="F17" s="303">
        <v>13</v>
      </c>
      <c r="G17" s="280" t="s">
        <v>801</v>
      </c>
      <c r="K17" s="280">
        <v>1</v>
      </c>
      <c r="L17" s="280" t="s">
        <v>810</v>
      </c>
      <c r="U17" s="280">
        <v>11</v>
      </c>
    </row>
    <row r="18" spans="1:21" ht="32.1" customHeight="1" x14ac:dyDescent="0.25">
      <c r="A18" s="283">
        <v>16</v>
      </c>
      <c r="B18" s="301" t="s">
        <v>225</v>
      </c>
      <c r="C18" s="302" t="s">
        <v>325</v>
      </c>
      <c r="D18" s="303" t="s">
        <v>547</v>
      </c>
      <c r="E18" s="303"/>
      <c r="F18" s="303">
        <v>3</v>
      </c>
      <c r="L18" s="280" t="s">
        <v>803</v>
      </c>
      <c r="U18" s="280">
        <v>3</v>
      </c>
    </row>
    <row r="19" spans="1:21" ht="32.1" customHeight="1" x14ac:dyDescent="0.25">
      <c r="A19" s="283">
        <v>17</v>
      </c>
      <c r="B19" s="301" t="s">
        <v>227</v>
      </c>
      <c r="C19" s="302" t="s">
        <v>235</v>
      </c>
      <c r="D19" s="303" t="s">
        <v>251</v>
      </c>
      <c r="E19" s="303">
        <v>8</v>
      </c>
      <c r="F19" s="303">
        <v>41</v>
      </c>
      <c r="G19" s="280" t="s">
        <v>807</v>
      </c>
      <c r="K19" s="280">
        <v>7</v>
      </c>
      <c r="L19" s="280" t="s">
        <v>820</v>
      </c>
      <c r="U19" s="275">
        <v>35</v>
      </c>
    </row>
    <row r="20" spans="1:21" ht="32.1" customHeight="1" x14ac:dyDescent="0.25">
      <c r="A20" s="283">
        <v>18</v>
      </c>
      <c r="B20" s="301" t="s">
        <v>231</v>
      </c>
      <c r="C20" s="302" t="s">
        <v>243</v>
      </c>
      <c r="D20" s="303" t="s">
        <v>154</v>
      </c>
      <c r="E20" s="303">
        <v>2</v>
      </c>
      <c r="F20" s="303">
        <v>18</v>
      </c>
      <c r="G20" s="280" t="s">
        <v>802</v>
      </c>
      <c r="K20" s="280">
        <v>2</v>
      </c>
      <c r="L20" s="280" t="s">
        <v>814</v>
      </c>
      <c r="U20" s="275">
        <v>15</v>
      </c>
    </row>
    <row r="21" spans="1:21" ht="32.1" customHeight="1" x14ac:dyDescent="0.25">
      <c r="A21" s="283">
        <v>19</v>
      </c>
      <c r="B21" s="301" t="s">
        <v>232</v>
      </c>
      <c r="C21" s="302" t="s">
        <v>245</v>
      </c>
      <c r="D21" s="303" t="s">
        <v>154</v>
      </c>
      <c r="E21" s="303">
        <v>16</v>
      </c>
      <c r="F21" s="303"/>
      <c r="G21" s="280" t="s">
        <v>813</v>
      </c>
      <c r="K21" s="280">
        <v>14</v>
      </c>
    </row>
    <row r="22" spans="1:21" ht="32.1" customHeight="1" x14ac:dyDescent="0.25">
      <c r="A22" s="283">
        <v>20</v>
      </c>
      <c r="B22" s="301" t="s">
        <v>234</v>
      </c>
      <c r="C22" s="302" t="s">
        <v>249</v>
      </c>
      <c r="D22" s="303" t="s">
        <v>547</v>
      </c>
      <c r="E22" s="303"/>
      <c r="F22" s="303">
        <v>1</v>
      </c>
      <c r="L22" s="280" t="s">
        <v>801</v>
      </c>
      <c r="U22" s="280">
        <v>1</v>
      </c>
    </row>
    <row r="23" spans="1:21" ht="32.1" customHeight="1" x14ac:dyDescent="0.25">
      <c r="A23" s="283">
        <v>21</v>
      </c>
      <c r="B23" s="301" t="s">
        <v>254</v>
      </c>
      <c r="C23" s="302" t="s">
        <v>258</v>
      </c>
      <c r="D23" s="303" t="s">
        <v>154</v>
      </c>
      <c r="E23" s="303">
        <v>3</v>
      </c>
      <c r="F23" s="303">
        <v>4</v>
      </c>
      <c r="G23" s="280" t="s">
        <v>802</v>
      </c>
      <c r="K23" s="280">
        <v>2</v>
      </c>
      <c r="L23" s="280" t="s">
        <v>802</v>
      </c>
      <c r="U23" s="275">
        <v>2</v>
      </c>
    </row>
    <row r="24" spans="1:21" ht="32.1" customHeight="1" x14ac:dyDescent="0.25">
      <c r="A24" s="283">
        <v>22</v>
      </c>
      <c r="B24" s="301" t="s">
        <v>265</v>
      </c>
      <c r="C24" s="302" t="s">
        <v>270</v>
      </c>
      <c r="D24" s="303" t="s">
        <v>154</v>
      </c>
      <c r="E24" s="303">
        <v>24</v>
      </c>
      <c r="F24" s="303">
        <v>10</v>
      </c>
      <c r="G24" s="280" t="s">
        <v>816</v>
      </c>
      <c r="K24" s="275">
        <v>21</v>
      </c>
      <c r="L24" s="280" t="s">
        <v>805</v>
      </c>
      <c r="U24" s="280">
        <v>5</v>
      </c>
    </row>
    <row r="25" spans="1:21" ht="32.1" customHeight="1" x14ac:dyDescent="0.25">
      <c r="A25" s="283">
        <v>23</v>
      </c>
      <c r="B25" s="301" t="s">
        <v>275</v>
      </c>
      <c r="C25" s="302" t="s">
        <v>280</v>
      </c>
      <c r="D25" s="303" t="s">
        <v>154</v>
      </c>
      <c r="E25" s="303">
        <v>1</v>
      </c>
      <c r="F25" s="303">
        <v>4</v>
      </c>
      <c r="G25" s="280" t="s">
        <v>801</v>
      </c>
      <c r="K25" s="280">
        <v>1</v>
      </c>
      <c r="L25" s="280" t="s">
        <v>804</v>
      </c>
      <c r="U25" s="280">
        <v>4</v>
      </c>
    </row>
    <row r="26" spans="1:21" ht="32.1" customHeight="1" x14ac:dyDescent="0.25">
      <c r="A26" s="283">
        <v>24</v>
      </c>
      <c r="B26" s="301" t="s">
        <v>316</v>
      </c>
      <c r="C26" s="302" t="s">
        <v>320</v>
      </c>
      <c r="D26" s="303" t="s">
        <v>154</v>
      </c>
      <c r="E26" s="303"/>
      <c r="F26" s="303">
        <v>1</v>
      </c>
      <c r="L26" s="280" t="s">
        <v>801</v>
      </c>
      <c r="U26" s="280">
        <v>1</v>
      </c>
    </row>
    <row r="27" spans="1:21" ht="32.1" customHeight="1" x14ac:dyDescent="0.25">
      <c r="A27" s="283">
        <v>25</v>
      </c>
      <c r="B27" s="301" t="s">
        <v>317</v>
      </c>
      <c r="C27" s="302" t="s">
        <v>322</v>
      </c>
      <c r="D27" s="303" t="s">
        <v>154</v>
      </c>
      <c r="E27" s="303">
        <v>12</v>
      </c>
      <c r="F27" s="303">
        <v>12</v>
      </c>
      <c r="G27" s="280" t="s">
        <v>809</v>
      </c>
      <c r="K27" s="280">
        <v>9</v>
      </c>
      <c r="L27" s="280" t="s">
        <v>808</v>
      </c>
      <c r="U27" s="280">
        <v>8</v>
      </c>
    </row>
    <row r="28" spans="1:21" ht="32.1" customHeight="1" x14ac:dyDescent="0.25">
      <c r="A28" s="283">
        <v>26</v>
      </c>
      <c r="B28" s="301" t="s">
        <v>344</v>
      </c>
      <c r="C28" s="302" t="s">
        <v>353</v>
      </c>
      <c r="D28" s="303" t="s">
        <v>547</v>
      </c>
      <c r="E28" s="303"/>
      <c r="F28" s="303"/>
    </row>
    <row r="29" spans="1:21" ht="32.1" customHeight="1" x14ac:dyDescent="0.25">
      <c r="A29" s="283">
        <v>27</v>
      </c>
      <c r="B29" s="301" t="s">
        <v>328</v>
      </c>
      <c r="C29" s="302" t="s">
        <v>330</v>
      </c>
      <c r="D29" s="303" t="s">
        <v>157</v>
      </c>
      <c r="E29" s="303">
        <v>1</v>
      </c>
      <c r="F29" s="303">
        <v>3</v>
      </c>
      <c r="G29" s="280" t="s">
        <v>801</v>
      </c>
      <c r="K29" s="280">
        <v>1</v>
      </c>
      <c r="L29" s="280" t="s">
        <v>803</v>
      </c>
      <c r="U29" s="280">
        <v>3</v>
      </c>
    </row>
    <row r="30" spans="1:21" ht="32.1" customHeight="1" x14ac:dyDescent="0.25">
      <c r="A30" s="283">
        <v>28</v>
      </c>
      <c r="B30" s="301" t="s">
        <v>307</v>
      </c>
      <c r="C30" s="302" t="s">
        <v>559</v>
      </c>
      <c r="D30" s="303" t="s">
        <v>154</v>
      </c>
      <c r="E30" s="303">
        <v>10</v>
      </c>
      <c r="F30" s="303">
        <v>9</v>
      </c>
      <c r="G30" s="280" t="s">
        <v>806</v>
      </c>
      <c r="K30" s="280">
        <v>6</v>
      </c>
      <c r="L30" s="280" t="s">
        <v>804</v>
      </c>
      <c r="U30" s="280">
        <v>4</v>
      </c>
    </row>
    <row r="31" spans="1:21" ht="22.5" customHeight="1" x14ac:dyDescent="0.25">
      <c r="D31" s="418" t="s">
        <v>823</v>
      </c>
      <c r="J31" s="280">
        <v>56</v>
      </c>
      <c r="K31" s="280">
        <f>SUM(K3:K30)</f>
        <v>140</v>
      </c>
      <c r="T31" s="280">
        <v>56</v>
      </c>
      <c r="U31" s="280">
        <f>SUM(U3:U30)</f>
        <v>141</v>
      </c>
    </row>
    <row r="32" spans="1:21" ht="22.5" customHeight="1" x14ac:dyDescent="0.25">
      <c r="B32" s="418" t="s">
        <v>567</v>
      </c>
      <c r="D32" s="280" t="s">
        <v>581</v>
      </c>
      <c r="E32" s="280"/>
      <c r="J32" s="280">
        <f>56/95*100%</f>
        <v>0.58947368421052626</v>
      </c>
    </row>
    <row r="33" spans="2:5" ht="32.1" customHeight="1" x14ac:dyDescent="0.25">
      <c r="B33" s="366"/>
      <c r="D33" s="280"/>
      <c r="E33" s="280"/>
    </row>
    <row r="34" spans="2:5" ht="32.1" customHeight="1" x14ac:dyDescent="0.25">
      <c r="B34" s="418" t="s">
        <v>294</v>
      </c>
      <c r="D34" s="280" t="s">
        <v>824</v>
      </c>
      <c r="E34" s="280"/>
    </row>
  </sheetData>
  <mergeCells count="1">
    <mergeCell ref="A1:F1"/>
  </mergeCells>
  <pageMargins left="1.33" right="0.7" top="0.75" bottom="0.75" header="0.3" footer="0.3"/>
  <pageSetup paperSize="5" scale="82" orientation="portrait" r:id="rId1"/>
  <colBreaks count="1" manualBreakCount="1">
    <brk id="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K97"/>
  <sheetViews>
    <sheetView view="pageBreakPreview" topLeftCell="A10" zoomScaleNormal="80" zoomScaleSheetLayoutView="100" workbookViewId="0">
      <pane xSplit="2" ySplit="4" topLeftCell="K14" activePane="bottomRight" state="frozen"/>
      <selection activeCell="A10" sqref="A10"/>
      <selection pane="topRight" activeCell="C10" sqref="C10"/>
      <selection pane="bottomLeft" activeCell="A14" sqref="A14"/>
      <selection pane="bottomRight" activeCell="C88" sqref="C88"/>
    </sheetView>
  </sheetViews>
  <sheetFormatPr defaultRowHeight="24.95" customHeight="1" x14ac:dyDescent="0.2"/>
  <cols>
    <col min="1" max="1" width="3.85546875" style="424" customWidth="1"/>
    <col min="2" max="2" width="13.140625" style="424" customWidth="1"/>
    <col min="3" max="3" width="5.140625" style="424" customWidth="1"/>
    <col min="4" max="4" width="4.5703125" style="424" customWidth="1"/>
    <col min="5" max="5" width="4.7109375" style="424" customWidth="1"/>
    <col min="6" max="6" width="4.140625" style="424" customWidth="1"/>
    <col min="7" max="7" width="5" style="424" customWidth="1"/>
    <col min="8" max="8" width="4.42578125" style="424" customWidth="1"/>
    <col min="9" max="9" width="4.140625" style="424" customWidth="1"/>
    <col min="10" max="10" width="4.28515625" style="424" customWidth="1"/>
    <col min="11" max="11" width="4.5703125" style="424" customWidth="1"/>
    <col min="12" max="12" width="5.7109375" style="424" customWidth="1"/>
    <col min="13" max="14" width="5.42578125" style="424" customWidth="1"/>
    <col min="15" max="15" width="7.5703125" style="424" customWidth="1"/>
    <col min="16" max="16" width="6.85546875" style="424" customWidth="1"/>
    <col min="17" max="17" width="21.140625" style="424" customWidth="1"/>
    <col min="18" max="18" width="17.85546875" style="424" customWidth="1"/>
    <col min="19" max="19" width="17.140625" style="424" customWidth="1"/>
    <col min="20" max="20" width="6.7109375" style="419" customWidth="1"/>
    <col min="21" max="21" width="8.140625" style="419" customWidth="1"/>
    <col min="22" max="22" width="6.42578125" style="424" customWidth="1"/>
    <col min="23" max="23" width="5.42578125" style="424" customWidth="1"/>
    <col min="24" max="24" width="4.85546875" style="424" customWidth="1"/>
    <col min="25" max="25" width="5.42578125" style="424" customWidth="1"/>
    <col min="26" max="26" width="6" style="424" customWidth="1"/>
    <col min="27" max="27" width="5.5703125" style="424" customWidth="1"/>
    <col min="28" max="28" width="6" style="424" customWidth="1"/>
    <col min="29" max="29" width="6.140625" style="424" customWidth="1"/>
    <col min="30" max="30" width="5.85546875" style="424" customWidth="1"/>
    <col min="31" max="31" width="7" style="424" customWidth="1"/>
    <col min="32" max="32" width="7.5703125" style="424" customWidth="1"/>
    <col min="33" max="34" width="7.140625" style="424" customWidth="1"/>
    <col min="35" max="35" width="15.85546875" style="460" customWidth="1"/>
    <col min="36" max="16384" width="9.140625" style="424"/>
  </cols>
  <sheetData>
    <row r="1" spans="1:35" ht="24.95" customHeight="1" x14ac:dyDescent="0.2">
      <c r="R1" s="425"/>
      <c r="V1" s="419"/>
      <c r="W1" s="419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</row>
    <row r="2" spans="1:35" ht="24.95" customHeight="1" x14ac:dyDescent="0.2">
      <c r="T2" s="424"/>
      <c r="U2" s="424"/>
      <c r="AI2" s="424"/>
    </row>
    <row r="3" spans="1:35" ht="24.95" customHeight="1" x14ac:dyDescent="0.2">
      <c r="T3" s="424"/>
      <c r="U3" s="424"/>
      <c r="AI3" s="424"/>
    </row>
    <row r="4" spans="1:35" ht="24.95" customHeight="1" x14ac:dyDescent="0.2">
      <c r="T4" s="424"/>
      <c r="U4" s="424"/>
      <c r="AI4" s="424"/>
    </row>
    <row r="5" spans="1:35" ht="24.95" customHeight="1" x14ac:dyDescent="0.2">
      <c r="A5" s="425"/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  <c r="AA5" s="425"/>
      <c r="AB5" s="425"/>
      <c r="AC5" s="425"/>
      <c r="AD5" s="425"/>
      <c r="AE5" s="425"/>
      <c r="AF5" s="425"/>
      <c r="AG5" s="425"/>
      <c r="AH5" s="425"/>
      <c r="AI5" s="425"/>
    </row>
    <row r="6" spans="1:35" ht="24.95" customHeight="1" x14ac:dyDescent="0.2">
      <c r="A6" s="902"/>
      <c r="B6" s="902"/>
      <c r="C6" s="902"/>
      <c r="D6" s="902"/>
      <c r="E6" s="902"/>
      <c r="F6" s="902"/>
      <c r="G6" s="902"/>
      <c r="H6" s="902"/>
      <c r="I6" s="902"/>
      <c r="J6" s="902"/>
      <c r="K6" s="902"/>
      <c r="L6" s="902"/>
      <c r="M6" s="902"/>
      <c r="N6" s="902"/>
      <c r="O6" s="902"/>
      <c r="P6" s="902"/>
      <c r="Q6" s="902"/>
      <c r="R6" s="902"/>
      <c r="S6" s="902"/>
      <c r="T6" s="902"/>
      <c r="U6" s="902"/>
      <c r="V6" s="902"/>
      <c r="W6" s="902"/>
      <c r="X6" s="902"/>
      <c r="Y6" s="902"/>
      <c r="Z6" s="902"/>
      <c r="AA6" s="902"/>
      <c r="AB6" s="902"/>
      <c r="AC6" s="902"/>
      <c r="AD6" s="902"/>
      <c r="AE6" s="902"/>
      <c r="AF6" s="902"/>
      <c r="AG6" s="902"/>
      <c r="AH6" s="902"/>
      <c r="AI6" s="902"/>
    </row>
    <row r="7" spans="1:35" ht="24.95" customHeight="1" x14ac:dyDescent="0.3">
      <c r="A7" s="903" t="s">
        <v>130</v>
      </c>
      <c r="B7" s="903"/>
      <c r="C7" s="903"/>
      <c r="D7" s="903"/>
      <c r="E7" s="903"/>
      <c r="F7" s="903"/>
      <c r="G7" s="903"/>
      <c r="H7" s="903"/>
      <c r="I7" s="903"/>
      <c r="J7" s="903"/>
      <c r="K7" s="903"/>
      <c r="L7" s="903"/>
      <c r="M7" s="903"/>
      <c r="N7" s="903"/>
      <c r="O7" s="903"/>
      <c r="P7" s="903"/>
      <c r="Q7" s="903"/>
      <c r="R7" s="903"/>
      <c r="S7" s="903"/>
      <c r="T7" s="903"/>
      <c r="U7" s="903"/>
      <c r="V7" s="903"/>
      <c r="W7" s="903"/>
      <c r="X7" s="903"/>
      <c r="Y7" s="903"/>
      <c r="Z7" s="903"/>
      <c r="AA7" s="903"/>
      <c r="AB7" s="903"/>
      <c r="AC7" s="903"/>
      <c r="AD7" s="903"/>
      <c r="AE7" s="903"/>
      <c r="AF7" s="903"/>
      <c r="AG7" s="903"/>
      <c r="AH7" s="903"/>
      <c r="AI7" s="903"/>
    </row>
    <row r="8" spans="1:35" ht="24.95" customHeight="1" x14ac:dyDescent="0.3">
      <c r="A8" s="903" t="s">
        <v>902</v>
      </c>
      <c r="B8" s="903"/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  <c r="R8" s="903"/>
      <c r="S8" s="903"/>
      <c r="T8" s="903"/>
      <c r="U8" s="903"/>
      <c r="V8" s="903"/>
      <c r="W8" s="903"/>
      <c r="X8" s="903"/>
      <c r="Y8" s="903"/>
      <c r="Z8" s="903"/>
      <c r="AA8" s="903"/>
      <c r="AB8" s="903"/>
      <c r="AC8" s="903"/>
      <c r="AD8" s="903"/>
      <c r="AE8" s="903"/>
      <c r="AF8" s="903"/>
      <c r="AG8" s="903"/>
      <c r="AH8" s="903"/>
      <c r="AI8" s="903"/>
    </row>
    <row r="9" spans="1:35" ht="24.95" customHeight="1" x14ac:dyDescent="0.3">
      <c r="A9" s="904" t="s">
        <v>935</v>
      </c>
      <c r="B9" s="904"/>
      <c r="C9" s="904"/>
      <c r="D9" s="904"/>
      <c r="E9" s="904"/>
      <c r="F9" s="904"/>
      <c r="G9" s="904"/>
      <c r="H9" s="904"/>
      <c r="I9" s="904"/>
      <c r="J9" s="904"/>
      <c r="K9" s="904"/>
      <c r="L9" s="904"/>
      <c r="M9" s="904"/>
      <c r="N9" s="904"/>
      <c r="O9" s="904"/>
      <c r="P9" s="904"/>
      <c r="Q9" s="904"/>
      <c r="R9" s="904"/>
      <c r="S9" s="904"/>
      <c r="T9" s="904"/>
      <c r="U9" s="904"/>
      <c r="V9" s="904"/>
      <c r="W9" s="904"/>
      <c r="X9" s="904"/>
      <c r="Y9" s="904"/>
      <c r="Z9" s="904"/>
      <c r="AA9" s="904"/>
      <c r="AB9" s="904"/>
      <c r="AC9" s="904"/>
      <c r="AD9" s="904"/>
      <c r="AE9" s="904"/>
      <c r="AF9" s="904"/>
      <c r="AG9" s="904"/>
      <c r="AH9" s="904"/>
      <c r="AI9" s="904"/>
    </row>
    <row r="10" spans="1:35" ht="24.95" customHeight="1" x14ac:dyDescent="0.2">
      <c r="A10" s="864" t="s">
        <v>50</v>
      </c>
      <c r="B10" s="864" t="s">
        <v>83</v>
      </c>
      <c r="C10" s="864" t="s">
        <v>81</v>
      </c>
      <c r="D10" s="864"/>
      <c r="E10" s="864"/>
      <c r="F10" s="864"/>
      <c r="G10" s="864"/>
      <c r="H10" s="864"/>
      <c r="I10" s="864"/>
      <c r="J10" s="864"/>
      <c r="K10" s="864"/>
      <c r="L10" s="872" t="s">
        <v>82</v>
      </c>
      <c r="M10" s="872"/>
      <c r="N10" s="872"/>
      <c r="O10" s="864" t="s">
        <v>550</v>
      </c>
      <c r="P10" s="905" t="s">
        <v>54</v>
      </c>
      <c r="Q10" s="905"/>
      <c r="R10" s="905"/>
      <c r="S10" s="905"/>
      <c r="T10" s="905"/>
      <c r="U10" s="905"/>
      <c r="V10" s="905"/>
      <c r="W10" s="905"/>
      <c r="X10" s="905"/>
      <c r="Y10" s="905"/>
      <c r="Z10" s="905"/>
      <c r="AA10" s="905"/>
      <c r="AB10" s="905"/>
      <c r="AC10" s="905"/>
      <c r="AD10" s="905"/>
      <c r="AE10" s="905"/>
      <c r="AF10" s="905"/>
      <c r="AG10" s="905"/>
      <c r="AH10" s="905"/>
      <c r="AI10" s="905"/>
    </row>
    <row r="11" spans="1:35" ht="24.95" customHeight="1" x14ac:dyDescent="0.2">
      <c r="A11" s="864"/>
      <c r="B11" s="864"/>
      <c r="C11" s="864" t="s">
        <v>825</v>
      </c>
      <c r="D11" s="864"/>
      <c r="E11" s="864"/>
      <c r="F11" s="864" t="s">
        <v>63</v>
      </c>
      <c r="G11" s="864"/>
      <c r="H11" s="864"/>
      <c r="I11" s="864" t="s">
        <v>64</v>
      </c>
      <c r="J11" s="864"/>
      <c r="K11" s="864"/>
      <c r="L11" s="864" t="s">
        <v>825</v>
      </c>
      <c r="M11" s="864" t="s">
        <v>63</v>
      </c>
      <c r="N11" s="864" t="s">
        <v>826</v>
      </c>
      <c r="O11" s="864"/>
      <c r="P11" s="864" t="s">
        <v>29</v>
      </c>
      <c r="Q11" s="864" t="s">
        <v>30</v>
      </c>
      <c r="R11" s="864" t="s">
        <v>31</v>
      </c>
      <c r="S11" s="864" t="s">
        <v>36</v>
      </c>
      <c r="T11" s="864" t="s">
        <v>374</v>
      </c>
      <c r="U11" s="865" t="s">
        <v>38</v>
      </c>
      <c r="V11" s="864" t="s">
        <v>375</v>
      </c>
      <c r="W11" s="864" t="s">
        <v>33</v>
      </c>
      <c r="X11" s="864"/>
      <c r="Y11" s="864"/>
      <c r="Z11" s="864"/>
      <c r="AA11" s="864"/>
      <c r="AB11" s="864"/>
      <c r="AC11" s="864"/>
      <c r="AD11" s="864"/>
      <c r="AE11" s="864"/>
      <c r="AF11" s="864" t="s">
        <v>384</v>
      </c>
      <c r="AG11" s="864" t="s">
        <v>376</v>
      </c>
      <c r="AH11" s="865" t="s">
        <v>858</v>
      </c>
      <c r="AI11" s="865" t="s">
        <v>377</v>
      </c>
    </row>
    <row r="12" spans="1:35" ht="24.95" customHeight="1" x14ac:dyDescent="0.2">
      <c r="A12" s="864"/>
      <c r="B12" s="864"/>
      <c r="C12" s="462" t="s">
        <v>65</v>
      </c>
      <c r="D12" s="462" t="s">
        <v>66</v>
      </c>
      <c r="E12" s="462" t="s">
        <v>67</v>
      </c>
      <c r="F12" s="462" t="s">
        <v>65</v>
      </c>
      <c r="G12" s="462" t="s">
        <v>66</v>
      </c>
      <c r="H12" s="462" t="s">
        <v>67</v>
      </c>
      <c r="I12" s="462" t="s">
        <v>65</v>
      </c>
      <c r="J12" s="462" t="s">
        <v>66</v>
      </c>
      <c r="K12" s="462" t="s">
        <v>67</v>
      </c>
      <c r="L12" s="864"/>
      <c r="M12" s="864"/>
      <c r="N12" s="864"/>
      <c r="O12" s="864"/>
      <c r="P12" s="864"/>
      <c r="Q12" s="864"/>
      <c r="R12" s="864"/>
      <c r="S12" s="864"/>
      <c r="T12" s="864"/>
      <c r="U12" s="867"/>
      <c r="V12" s="864"/>
      <c r="W12" s="462" t="s">
        <v>827</v>
      </c>
      <c r="X12" s="462" t="s">
        <v>898</v>
      </c>
      <c r="Y12" s="462" t="s">
        <v>828</v>
      </c>
      <c r="Z12" s="462" t="s">
        <v>829</v>
      </c>
      <c r="AA12" s="462" t="s">
        <v>897</v>
      </c>
      <c r="AB12" s="462" t="s">
        <v>140</v>
      </c>
      <c r="AC12" s="462" t="s">
        <v>830</v>
      </c>
      <c r="AD12" s="462" t="s">
        <v>142</v>
      </c>
      <c r="AE12" s="462" t="s">
        <v>900</v>
      </c>
      <c r="AF12" s="864"/>
      <c r="AG12" s="864"/>
      <c r="AH12" s="866"/>
      <c r="AI12" s="866"/>
    </row>
    <row r="13" spans="1:35" ht="24.95" customHeight="1" x14ac:dyDescent="0.2">
      <c r="A13" s="452">
        <v>1</v>
      </c>
      <c r="B13" s="452">
        <v>2</v>
      </c>
      <c r="C13" s="872">
        <v>3</v>
      </c>
      <c r="D13" s="872"/>
      <c r="E13" s="872"/>
      <c r="F13" s="872">
        <v>4</v>
      </c>
      <c r="G13" s="872"/>
      <c r="H13" s="872"/>
      <c r="I13" s="872">
        <v>5</v>
      </c>
      <c r="J13" s="872"/>
      <c r="K13" s="872"/>
      <c r="L13" s="452">
        <v>6</v>
      </c>
      <c r="M13" s="452">
        <v>7</v>
      </c>
      <c r="N13" s="452">
        <v>8</v>
      </c>
      <c r="O13" s="452">
        <v>9</v>
      </c>
      <c r="P13" s="452">
        <v>10</v>
      </c>
      <c r="Q13" s="452">
        <v>11</v>
      </c>
      <c r="R13" s="452">
        <v>12</v>
      </c>
      <c r="S13" s="452">
        <v>13</v>
      </c>
      <c r="T13" s="452">
        <v>14</v>
      </c>
      <c r="U13" s="452">
        <v>15</v>
      </c>
      <c r="V13" s="452">
        <v>16</v>
      </c>
      <c r="W13" s="452">
        <v>17</v>
      </c>
      <c r="X13" s="452">
        <v>18</v>
      </c>
      <c r="Y13" s="452">
        <v>19</v>
      </c>
      <c r="Z13" s="452">
        <v>20</v>
      </c>
      <c r="AA13" s="452">
        <v>21</v>
      </c>
      <c r="AB13" s="452">
        <v>22</v>
      </c>
      <c r="AC13" s="452">
        <v>23</v>
      </c>
      <c r="AD13" s="452">
        <v>24</v>
      </c>
      <c r="AE13" s="452">
        <v>25</v>
      </c>
      <c r="AF13" s="452">
        <v>26</v>
      </c>
      <c r="AG13" s="452">
        <v>27</v>
      </c>
      <c r="AH13" s="867"/>
      <c r="AI13" s="867"/>
    </row>
    <row r="14" spans="1:35" ht="24.95" customHeight="1" x14ac:dyDescent="0.2">
      <c r="A14" s="901" t="s">
        <v>7</v>
      </c>
      <c r="B14" s="901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426"/>
      <c r="N14" s="426"/>
      <c r="O14" s="426"/>
      <c r="P14" s="426"/>
      <c r="Q14" s="426"/>
      <c r="R14" s="426"/>
      <c r="S14" s="426"/>
      <c r="T14" s="420"/>
      <c r="U14" s="420"/>
      <c r="V14" s="420"/>
      <c r="W14" s="420"/>
      <c r="X14" s="420"/>
      <c r="Y14" s="420"/>
      <c r="Z14" s="420"/>
      <c r="AA14" s="420"/>
      <c r="AB14" s="420"/>
      <c r="AC14" s="420"/>
      <c r="AD14" s="420"/>
      <c r="AE14" s="420"/>
      <c r="AF14" s="420"/>
      <c r="AG14" s="420"/>
      <c r="AH14" s="420"/>
      <c r="AI14" s="421"/>
    </row>
    <row r="15" spans="1:35" ht="24.95" customHeight="1" x14ac:dyDescent="0.2">
      <c r="A15" s="884">
        <v>1</v>
      </c>
      <c r="B15" s="865" t="s">
        <v>86</v>
      </c>
      <c r="C15" s="884">
        <v>3</v>
      </c>
      <c r="D15" s="884">
        <v>3</v>
      </c>
      <c r="E15" s="884">
        <v>3</v>
      </c>
      <c r="F15" s="884">
        <v>3</v>
      </c>
      <c r="G15" s="884">
        <v>3</v>
      </c>
      <c r="H15" s="884">
        <v>3</v>
      </c>
      <c r="I15" s="884">
        <v>3</v>
      </c>
      <c r="J15" s="884">
        <v>3</v>
      </c>
      <c r="K15" s="884">
        <v>3</v>
      </c>
      <c r="L15" s="884">
        <v>14</v>
      </c>
      <c r="M15" s="884">
        <v>14</v>
      </c>
      <c r="N15" s="884">
        <v>3</v>
      </c>
      <c r="O15" s="884">
        <f>5*3+5*3+1*3+5*3+5*3+1*3+4*3+4*3+1*3</f>
        <v>93</v>
      </c>
      <c r="P15" s="454">
        <v>1</v>
      </c>
      <c r="Q15" s="427" t="s">
        <v>134</v>
      </c>
      <c r="R15" s="428" t="s">
        <v>145</v>
      </c>
      <c r="S15" s="429" t="s">
        <v>146</v>
      </c>
      <c r="T15" s="463" t="s">
        <v>154</v>
      </c>
      <c r="U15" s="463" t="s">
        <v>158</v>
      </c>
      <c r="V15" s="463" t="s">
        <v>161</v>
      </c>
      <c r="W15" s="454"/>
      <c r="X15" s="454"/>
      <c r="Y15" s="454">
        <v>3</v>
      </c>
      <c r="Z15" s="454"/>
      <c r="AA15" s="454"/>
      <c r="AB15" s="454"/>
      <c r="AC15" s="454">
        <v>12</v>
      </c>
      <c r="AD15" s="454">
        <v>12</v>
      </c>
      <c r="AE15" s="454">
        <v>3</v>
      </c>
      <c r="AF15" s="454"/>
      <c r="AG15" s="454">
        <f>SUM(W15:AF15)</f>
        <v>30</v>
      </c>
      <c r="AH15" s="454">
        <v>227</v>
      </c>
      <c r="AI15" s="464"/>
    </row>
    <row r="16" spans="1:35" ht="24.95" customHeight="1" x14ac:dyDescent="0.2">
      <c r="A16" s="885"/>
      <c r="B16" s="866"/>
      <c r="C16" s="885"/>
      <c r="D16" s="885"/>
      <c r="E16" s="885"/>
      <c r="F16" s="885"/>
      <c r="G16" s="885"/>
      <c r="H16" s="885"/>
      <c r="I16" s="885"/>
      <c r="J16" s="885"/>
      <c r="K16" s="885"/>
      <c r="L16" s="885"/>
      <c r="M16" s="885"/>
      <c r="N16" s="885"/>
      <c r="O16" s="885"/>
      <c r="P16" s="454">
        <v>2</v>
      </c>
      <c r="Q16" s="427" t="s">
        <v>135</v>
      </c>
      <c r="R16" s="428" t="s">
        <v>147</v>
      </c>
      <c r="S16" s="430" t="s">
        <v>148</v>
      </c>
      <c r="T16" s="463" t="s">
        <v>155</v>
      </c>
      <c r="U16" s="463" t="s">
        <v>158</v>
      </c>
      <c r="V16" s="431" t="s">
        <v>149</v>
      </c>
      <c r="W16" s="454">
        <v>15</v>
      </c>
      <c r="X16" s="454">
        <v>15</v>
      </c>
      <c r="Y16" s="454"/>
      <c r="Z16" s="454"/>
      <c r="AA16" s="454"/>
      <c r="AB16" s="454"/>
      <c r="AC16" s="454"/>
      <c r="AD16" s="454"/>
      <c r="AE16" s="454"/>
      <c r="AF16" s="454"/>
      <c r="AG16" s="454">
        <f t="shared" ref="AG16:AG17" si="0">SUM(W16:AF16)</f>
        <v>30</v>
      </c>
      <c r="AH16" s="454"/>
      <c r="AI16" s="464"/>
    </row>
    <row r="17" spans="1:35" ht="24.95" customHeight="1" x14ac:dyDescent="0.2">
      <c r="A17" s="885"/>
      <c r="B17" s="866"/>
      <c r="C17" s="885"/>
      <c r="D17" s="885"/>
      <c r="E17" s="885"/>
      <c r="F17" s="885"/>
      <c r="G17" s="885"/>
      <c r="H17" s="885"/>
      <c r="I17" s="885"/>
      <c r="J17" s="885"/>
      <c r="K17" s="885"/>
      <c r="L17" s="885"/>
      <c r="M17" s="885"/>
      <c r="N17" s="885"/>
      <c r="O17" s="885"/>
      <c r="P17" s="454">
        <v>3</v>
      </c>
      <c r="Q17" s="432" t="s">
        <v>136</v>
      </c>
      <c r="R17" s="430" t="s">
        <v>149</v>
      </c>
      <c r="S17" s="430" t="s">
        <v>149</v>
      </c>
      <c r="T17" s="431" t="s">
        <v>149</v>
      </c>
      <c r="U17" s="433" t="s">
        <v>159</v>
      </c>
      <c r="V17" s="431" t="s">
        <v>149</v>
      </c>
      <c r="W17" s="454"/>
      <c r="X17" s="454"/>
      <c r="Y17" s="454"/>
      <c r="Z17" s="454">
        <v>12</v>
      </c>
      <c r="AA17" s="454">
        <v>12</v>
      </c>
      <c r="AB17" s="454">
        <v>3</v>
      </c>
      <c r="AC17" s="454"/>
      <c r="AD17" s="454"/>
      <c r="AE17" s="454"/>
      <c r="AF17" s="454"/>
      <c r="AG17" s="454">
        <f t="shared" si="0"/>
        <v>27</v>
      </c>
      <c r="AH17" s="454">
        <f>204-19</f>
        <v>185</v>
      </c>
      <c r="AI17" s="464"/>
    </row>
    <row r="18" spans="1:35" ht="24.95" customHeight="1" x14ac:dyDescent="0.2">
      <c r="A18" s="885"/>
      <c r="B18" s="458" t="s">
        <v>87</v>
      </c>
      <c r="C18" s="454">
        <v>3</v>
      </c>
      <c r="D18" s="454">
        <v>3</v>
      </c>
      <c r="E18" s="454">
        <v>3</v>
      </c>
      <c r="F18" s="454">
        <v>3</v>
      </c>
      <c r="G18" s="454">
        <v>3</v>
      </c>
      <c r="H18" s="454">
        <v>3</v>
      </c>
      <c r="I18" s="454">
        <v>3</v>
      </c>
      <c r="J18" s="454">
        <v>3</v>
      </c>
      <c r="K18" s="454">
        <v>3</v>
      </c>
      <c r="L18" s="454">
        <v>14</v>
      </c>
      <c r="M18" s="454">
        <v>14</v>
      </c>
      <c r="N18" s="454">
        <v>3</v>
      </c>
      <c r="O18" s="454">
        <f>1*3+1*3+1*3+1*3+1*3+1*3+1*3+1*3+1*3</f>
        <v>27</v>
      </c>
      <c r="P18" s="454">
        <v>1</v>
      </c>
      <c r="Q18" s="427" t="s">
        <v>138</v>
      </c>
      <c r="R18" s="428" t="s">
        <v>152</v>
      </c>
      <c r="S18" s="430" t="s">
        <v>544</v>
      </c>
      <c r="T18" s="463" t="s">
        <v>154</v>
      </c>
      <c r="U18" s="463" t="s">
        <v>158</v>
      </c>
      <c r="V18" s="433" t="s">
        <v>161</v>
      </c>
      <c r="W18" s="454">
        <v>6</v>
      </c>
      <c r="X18" s="454">
        <v>6</v>
      </c>
      <c r="Y18" s="454">
        <v>3</v>
      </c>
      <c r="Z18" s="454">
        <v>3</v>
      </c>
      <c r="AA18" s="454">
        <v>3</v>
      </c>
      <c r="AB18" s="454">
        <v>3</v>
      </c>
      <c r="AC18" s="454">
        <v>3</v>
      </c>
      <c r="AD18" s="454">
        <v>3</v>
      </c>
      <c r="AE18" s="454">
        <v>3</v>
      </c>
      <c r="AF18" s="454"/>
      <c r="AG18" s="454">
        <f>SUM(W18:AF18)</f>
        <v>33</v>
      </c>
      <c r="AH18" s="454">
        <v>127</v>
      </c>
      <c r="AI18" s="464"/>
    </row>
    <row r="19" spans="1:35" ht="24.95" customHeight="1" x14ac:dyDescent="0.2">
      <c r="A19" s="891"/>
      <c r="B19" s="458" t="s">
        <v>93</v>
      </c>
      <c r="C19" s="454">
        <v>3</v>
      </c>
      <c r="D19" s="454">
        <v>3</v>
      </c>
      <c r="E19" s="454">
        <v>3</v>
      </c>
      <c r="F19" s="454">
        <v>3</v>
      </c>
      <c r="G19" s="454">
        <v>3</v>
      </c>
      <c r="H19" s="454">
        <v>3</v>
      </c>
      <c r="I19" s="454">
        <v>3</v>
      </c>
      <c r="J19" s="454"/>
      <c r="K19" s="454">
        <v>3</v>
      </c>
      <c r="L19" s="454">
        <v>14</v>
      </c>
      <c r="M19" s="454">
        <v>14</v>
      </c>
      <c r="N19" s="454">
        <v>3</v>
      </c>
      <c r="O19" s="454">
        <f>1*3+1*3+1*3+1*3+1*3+1*3+1*3+1*3</f>
        <v>24</v>
      </c>
      <c r="P19" s="454">
        <v>1</v>
      </c>
      <c r="Q19" s="427" t="s">
        <v>137</v>
      </c>
      <c r="R19" s="428" t="s">
        <v>150</v>
      </c>
      <c r="S19" s="434" t="s">
        <v>151</v>
      </c>
      <c r="T19" s="463" t="s">
        <v>156</v>
      </c>
      <c r="U19" s="463" t="s">
        <v>160</v>
      </c>
      <c r="V19" s="463" t="s">
        <v>161</v>
      </c>
      <c r="W19" s="454">
        <v>6</v>
      </c>
      <c r="X19" s="454">
        <v>6</v>
      </c>
      <c r="Y19" s="454">
        <v>3</v>
      </c>
      <c r="Z19" s="454">
        <v>3</v>
      </c>
      <c r="AA19" s="454">
        <v>3</v>
      </c>
      <c r="AB19" s="454">
        <v>3</v>
      </c>
      <c r="AC19" s="454">
        <v>3</v>
      </c>
      <c r="AD19" s="454">
        <v>3</v>
      </c>
      <c r="AE19" s="454">
        <v>3</v>
      </c>
      <c r="AF19" s="454"/>
      <c r="AG19" s="454">
        <f>SUM(W19:AF19)</f>
        <v>33</v>
      </c>
      <c r="AH19" s="454">
        <v>42</v>
      </c>
      <c r="AI19" s="464" t="s">
        <v>786</v>
      </c>
    </row>
    <row r="20" spans="1:35" ht="29.25" customHeight="1" x14ac:dyDescent="0.2">
      <c r="A20" s="872"/>
      <c r="B20" s="864" t="s">
        <v>480</v>
      </c>
      <c r="C20" s="872">
        <v>2</v>
      </c>
      <c r="D20" s="872">
        <v>2</v>
      </c>
      <c r="E20" s="872">
        <v>2</v>
      </c>
      <c r="F20" s="872">
        <v>2</v>
      </c>
      <c r="G20" s="872">
        <v>2</v>
      </c>
      <c r="H20" s="872">
        <v>2</v>
      </c>
      <c r="I20" s="872">
        <v>2</v>
      </c>
      <c r="J20" s="872">
        <v>2</v>
      </c>
      <c r="K20" s="872">
        <v>2</v>
      </c>
      <c r="L20" s="872">
        <v>14</v>
      </c>
      <c r="M20" s="872">
        <v>14</v>
      </c>
      <c r="N20" s="872">
        <v>3</v>
      </c>
      <c r="O20" s="872"/>
      <c r="P20" s="454">
        <v>1</v>
      </c>
      <c r="Q20" s="427" t="s">
        <v>165</v>
      </c>
      <c r="R20" s="428" t="s">
        <v>172</v>
      </c>
      <c r="S20" s="430" t="s">
        <v>219</v>
      </c>
      <c r="T20" s="463" t="s">
        <v>547</v>
      </c>
      <c r="U20" s="463" t="s">
        <v>158</v>
      </c>
      <c r="V20" s="463" t="s">
        <v>161</v>
      </c>
      <c r="W20" s="454"/>
      <c r="X20" s="454"/>
      <c r="Y20" s="454"/>
      <c r="Z20" s="454">
        <v>8</v>
      </c>
      <c r="AA20" s="454">
        <v>2</v>
      </c>
      <c r="AB20" s="454">
        <v>2</v>
      </c>
      <c r="AC20" s="454">
        <v>8</v>
      </c>
      <c r="AD20" s="454">
        <v>8</v>
      </c>
      <c r="AE20" s="454">
        <v>2</v>
      </c>
      <c r="AF20" s="454"/>
      <c r="AG20" s="463">
        <f>SUM(W20:AF20)</f>
        <v>30</v>
      </c>
      <c r="AH20" s="463">
        <f>125-31+27+33+31</f>
        <v>185</v>
      </c>
      <c r="AI20" s="458"/>
    </row>
    <row r="21" spans="1:35" ht="24.95" customHeight="1" x14ac:dyDescent="0.2">
      <c r="A21" s="872"/>
      <c r="B21" s="864"/>
      <c r="C21" s="872"/>
      <c r="D21" s="872"/>
      <c r="E21" s="872"/>
      <c r="F21" s="872"/>
      <c r="G21" s="872"/>
      <c r="H21" s="872"/>
      <c r="I21" s="872"/>
      <c r="J21" s="872"/>
      <c r="K21" s="872"/>
      <c r="L21" s="872"/>
      <c r="M21" s="872"/>
      <c r="N21" s="872"/>
      <c r="O21" s="872"/>
      <c r="P21" s="454">
        <v>2</v>
      </c>
      <c r="Q21" s="427" t="s">
        <v>164</v>
      </c>
      <c r="R21" s="428" t="s">
        <v>170</v>
      </c>
      <c r="S21" s="434" t="s">
        <v>196</v>
      </c>
      <c r="T21" s="463" t="s">
        <v>547</v>
      </c>
      <c r="U21" s="463" t="s">
        <v>158</v>
      </c>
      <c r="V21" s="463" t="s">
        <v>161</v>
      </c>
      <c r="W21" s="454">
        <v>10</v>
      </c>
      <c r="X21" s="454">
        <v>10</v>
      </c>
      <c r="Y21" s="454">
        <v>2</v>
      </c>
      <c r="Z21" s="454"/>
      <c r="AA21" s="454">
        <v>6</v>
      </c>
      <c r="AB21" s="454"/>
      <c r="AC21" s="454"/>
      <c r="AD21" s="454"/>
      <c r="AE21" s="454"/>
      <c r="AF21" s="454"/>
      <c r="AG21" s="463">
        <f>SUM(W21:AF21)</f>
        <v>28</v>
      </c>
      <c r="AH21" s="463">
        <f>119+31+134</f>
        <v>284</v>
      </c>
      <c r="AI21" s="464"/>
    </row>
    <row r="22" spans="1:35" ht="24.95" customHeight="1" x14ac:dyDescent="0.2">
      <c r="A22" s="884">
        <v>3</v>
      </c>
      <c r="B22" s="865" t="s">
        <v>566</v>
      </c>
      <c r="C22" s="452"/>
      <c r="D22" s="452"/>
      <c r="E22" s="452"/>
      <c r="F22" s="452"/>
      <c r="G22" s="452"/>
      <c r="H22" s="452"/>
      <c r="I22" s="452"/>
      <c r="J22" s="452"/>
      <c r="K22" s="452"/>
      <c r="L22" s="452"/>
      <c r="M22" s="452"/>
      <c r="N22" s="452"/>
      <c r="O22" s="884">
        <v>56</v>
      </c>
      <c r="P22" s="454">
        <v>1</v>
      </c>
      <c r="Q22" s="432" t="s">
        <v>754</v>
      </c>
      <c r="R22" s="438" t="s">
        <v>752</v>
      </c>
      <c r="S22" s="430" t="s">
        <v>753</v>
      </c>
      <c r="T22" s="463" t="s">
        <v>547</v>
      </c>
      <c r="U22" s="463" t="s">
        <v>158</v>
      </c>
      <c r="V22" s="433" t="s">
        <v>161</v>
      </c>
      <c r="W22" s="454"/>
      <c r="X22" s="454"/>
      <c r="Y22" s="454"/>
      <c r="Z22" s="454"/>
      <c r="AA22" s="454"/>
      <c r="AB22" s="454"/>
      <c r="AC22" s="454">
        <v>8</v>
      </c>
      <c r="AD22" s="454">
        <v>8</v>
      </c>
      <c r="AE22" s="454"/>
      <c r="AF22" s="454"/>
      <c r="AG22" s="463">
        <f>SUM(W22:AF22)</f>
        <v>16</v>
      </c>
      <c r="AH22" s="463"/>
      <c r="AI22" s="464"/>
    </row>
    <row r="23" spans="1:35" ht="24.95" customHeight="1" x14ac:dyDescent="0.2">
      <c r="A23" s="885"/>
      <c r="B23" s="866"/>
      <c r="C23" s="872">
        <v>2</v>
      </c>
      <c r="D23" s="872">
        <v>2</v>
      </c>
      <c r="E23" s="872">
        <v>2</v>
      </c>
      <c r="F23" s="872">
        <v>2</v>
      </c>
      <c r="G23" s="872">
        <v>2</v>
      </c>
      <c r="H23" s="872">
        <v>2</v>
      </c>
      <c r="I23" s="872">
        <v>2</v>
      </c>
      <c r="J23" s="872">
        <v>2</v>
      </c>
      <c r="K23" s="872">
        <v>2</v>
      </c>
      <c r="L23" s="884">
        <v>14</v>
      </c>
      <c r="M23" s="884">
        <v>14</v>
      </c>
      <c r="N23" s="884">
        <v>3</v>
      </c>
      <c r="O23" s="885"/>
      <c r="P23" s="454">
        <v>2</v>
      </c>
      <c r="Q23" s="427" t="s">
        <v>835</v>
      </c>
      <c r="R23" s="428" t="s">
        <v>836</v>
      </c>
      <c r="S23" s="430" t="s">
        <v>837</v>
      </c>
      <c r="T23" s="463" t="s">
        <v>547</v>
      </c>
      <c r="U23" s="463" t="s">
        <v>158</v>
      </c>
      <c r="V23" s="433" t="s">
        <v>161</v>
      </c>
      <c r="W23" s="454"/>
      <c r="X23" s="454"/>
      <c r="Y23" s="454"/>
      <c r="Z23" s="454"/>
      <c r="AA23" s="454"/>
      <c r="AB23" s="454"/>
      <c r="AC23" s="454"/>
      <c r="AD23" s="454"/>
      <c r="AE23" s="454"/>
      <c r="AF23" s="454"/>
      <c r="AG23" s="454">
        <f t="shared" ref="AG23:AG24" si="1">SUM(W23:AF23)</f>
        <v>0</v>
      </c>
      <c r="AH23" s="454">
        <v>281</v>
      </c>
      <c r="AI23" s="464"/>
    </row>
    <row r="24" spans="1:35" ht="24.95" customHeight="1" x14ac:dyDescent="0.2">
      <c r="A24" s="891"/>
      <c r="B24" s="867"/>
      <c r="C24" s="872"/>
      <c r="D24" s="872"/>
      <c r="E24" s="872"/>
      <c r="F24" s="872"/>
      <c r="G24" s="872"/>
      <c r="H24" s="872"/>
      <c r="I24" s="872"/>
      <c r="J24" s="872"/>
      <c r="K24" s="872"/>
      <c r="L24" s="891"/>
      <c r="M24" s="891"/>
      <c r="N24" s="891"/>
      <c r="O24" s="891"/>
      <c r="P24" s="454">
        <v>3</v>
      </c>
      <c r="Q24" s="432" t="s">
        <v>861</v>
      </c>
      <c r="R24" s="435" t="s">
        <v>149</v>
      </c>
      <c r="S24" s="436" t="s">
        <v>862</v>
      </c>
      <c r="T24" s="441" t="s">
        <v>149</v>
      </c>
      <c r="U24" s="433" t="s">
        <v>158</v>
      </c>
      <c r="V24" s="437" t="s">
        <v>149</v>
      </c>
      <c r="W24" s="454">
        <v>10</v>
      </c>
      <c r="X24" s="454">
        <v>10</v>
      </c>
      <c r="Y24" s="454">
        <v>2</v>
      </c>
      <c r="Z24" s="454"/>
      <c r="AA24" s="454">
        <v>8</v>
      </c>
      <c r="AB24" s="454"/>
      <c r="AC24" s="454"/>
      <c r="AD24" s="454"/>
      <c r="AE24" s="454"/>
      <c r="AF24" s="454"/>
      <c r="AG24" s="454">
        <f t="shared" si="1"/>
        <v>30</v>
      </c>
      <c r="AH24" s="454">
        <v>271</v>
      </c>
      <c r="AI24" s="464"/>
    </row>
    <row r="25" spans="1:35" ht="24.95" customHeight="1" x14ac:dyDescent="0.2">
      <c r="A25" s="884">
        <v>4</v>
      </c>
      <c r="B25" s="865" t="s">
        <v>175</v>
      </c>
      <c r="C25" s="884">
        <v>5</v>
      </c>
      <c r="D25" s="884">
        <v>4</v>
      </c>
      <c r="E25" s="884">
        <v>4</v>
      </c>
      <c r="F25" s="884">
        <v>4</v>
      </c>
      <c r="G25" s="884">
        <v>4</v>
      </c>
      <c r="H25" s="884">
        <v>4</v>
      </c>
      <c r="I25" s="884">
        <v>1</v>
      </c>
      <c r="J25" s="884">
        <v>1</v>
      </c>
      <c r="K25" s="884">
        <v>1</v>
      </c>
      <c r="L25" s="884">
        <v>14</v>
      </c>
      <c r="M25" s="884">
        <v>14</v>
      </c>
      <c r="N25" s="884">
        <v>3</v>
      </c>
      <c r="O25" s="884">
        <f>(4*5+4*5+1*7)+(4*4+4*4+1*8)+(4*4+4*4+1*8)</f>
        <v>127</v>
      </c>
      <c r="P25" s="454">
        <v>1</v>
      </c>
      <c r="Q25" s="432" t="s">
        <v>842</v>
      </c>
      <c r="R25" s="430" t="s">
        <v>795</v>
      </c>
      <c r="S25" s="428" t="s">
        <v>199</v>
      </c>
      <c r="T25" s="463" t="s">
        <v>155</v>
      </c>
      <c r="U25" s="433" t="s">
        <v>158</v>
      </c>
      <c r="V25" s="433" t="s">
        <v>161</v>
      </c>
      <c r="W25" s="454">
        <v>12</v>
      </c>
      <c r="X25" s="454"/>
      <c r="Y25" s="454">
        <v>4</v>
      </c>
      <c r="Z25" s="454">
        <v>8</v>
      </c>
      <c r="AA25" s="454"/>
      <c r="AB25" s="454"/>
      <c r="AC25" s="454"/>
      <c r="AD25" s="454"/>
      <c r="AE25" s="454"/>
      <c r="AF25" s="454"/>
      <c r="AG25" s="454">
        <f>SUM(W25:AF25)</f>
        <v>24</v>
      </c>
      <c r="AH25" s="419">
        <f>286+62</f>
        <v>348</v>
      </c>
      <c r="AI25" s="464"/>
    </row>
    <row r="26" spans="1:35" ht="24.95" customHeight="1" x14ac:dyDescent="0.2">
      <c r="A26" s="885"/>
      <c r="B26" s="866"/>
      <c r="C26" s="885"/>
      <c r="D26" s="885"/>
      <c r="E26" s="885"/>
      <c r="F26" s="885"/>
      <c r="G26" s="885"/>
      <c r="H26" s="885"/>
      <c r="I26" s="885"/>
      <c r="J26" s="885"/>
      <c r="K26" s="885"/>
      <c r="L26" s="885"/>
      <c r="M26" s="885"/>
      <c r="N26" s="885"/>
      <c r="O26" s="885"/>
      <c r="P26" s="454">
        <v>2</v>
      </c>
      <c r="Q26" s="432" t="s">
        <v>849</v>
      </c>
      <c r="R26" s="477" t="s">
        <v>794</v>
      </c>
      <c r="S26" s="436" t="s">
        <v>314</v>
      </c>
      <c r="T26" s="463" t="s">
        <v>155</v>
      </c>
      <c r="U26" s="433" t="s">
        <v>158</v>
      </c>
      <c r="V26" s="433" t="s">
        <v>161</v>
      </c>
      <c r="W26" s="454">
        <v>4</v>
      </c>
      <c r="X26" s="454"/>
      <c r="Y26" s="454">
        <v>3</v>
      </c>
      <c r="Z26" s="454"/>
      <c r="AA26" s="454"/>
      <c r="AB26" s="454"/>
      <c r="AC26" s="454"/>
      <c r="AD26" s="454"/>
      <c r="AE26" s="454"/>
      <c r="AF26" s="454"/>
      <c r="AG26" s="454">
        <f>SUM(W26:AF26)</f>
        <v>7</v>
      </c>
      <c r="AH26" s="454">
        <v>64</v>
      </c>
      <c r="AI26" s="464"/>
    </row>
    <row r="27" spans="1:35" ht="24.95" customHeight="1" x14ac:dyDescent="0.2">
      <c r="A27" s="885"/>
      <c r="B27" s="866"/>
      <c r="C27" s="885"/>
      <c r="D27" s="885"/>
      <c r="E27" s="885"/>
      <c r="F27" s="885"/>
      <c r="G27" s="885"/>
      <c r="H27" s="885"/>
      <c r="I27" s="885"/>
      <c r="J27" s="885"/>
      <c r="K27" s="885"/>
      <c r="L27" s="885"/>
      <c r="M27" s="885"/>
      <c r="N27" s="885"/>
      <c r="O27" s="885"/>
      <c r="P27" s="454">
        <v>3</v>
      </c>
      <c r="Q27" s="427" t="s">
        <v>178</v>
      </c>
      <c r="R27" s="428" t="s">
        <v>189</v>
      </c>
      <c r="S27" s="434" t="s">
        <v>190</v>
      </c>
      <c r="T27" s="463" t="s">
        <v>154</v>
      </c>
      <c r="U27" s="463" t="s">
        <v>158</v>
      </c>
      <c r="V27" s="433" t="s">
        <v>161</v>
      </c>
      <c r="W27" s="454"/>
      <c r="X27" s="454"/>
      <c r="Y27" s="454"/>
      <c r="Z27" s="454"/>
      <c r="AA27" s="454"/>
      <c r="AB27" s="454">
        <v>4</v>
      </c>
      <c r="AC27" s="454"/>
      <c r="AD27" s="454">
        <v>16</v>
      </c>
      <c r="AE27" s="454">
        <v>4</v>
      </c>
      <c r="AF27" s="454"/>
      <c r="AG27" s="454">
        <f t="shared" ref="AG27:AG30" si="2">SUM(W27:AF27)</f>
        <v>24</v>
      </c>
      <c r="AH27" s="454">
        <f>62+34+134</f>
        <v>230</v>
      </c>
      <c r="AI27" s="464"/>
    </row>
    <row r="28" spans="1:35" ht="24.95" customHeight="1" x14ac:dyDescent="0.2">
      <c r="A28" s="885"/>
      <c r="B28" s="866"/>
      <c r="C28" s="885"/>
      <c r="D28" s="885"/>
      <c r="E28" s="885"/>
      <c r="F28" s="885"/>
      <c r="G28" s="885"/>
      <c r="H28" s="885"/>
      <c r="I28" s="885"/>
      <c r="J28" s="885"/>
      <c r="K28" s="885"/>
      <c r="L28" s="885"/>
      <c r="M28" s="885"/>
      <c r="N28" s="885"/>
      <c r="O28" s="885"/>
      <c r="P28" s="454">
        <v>4</v>
      </c>
      <c r="Q28" s="427" t="s">
        <v>180</v>
      </c>
      <c r="R28" s="478" t="s">
        <v>548</v>
      </c>
      <c r="S28" s="434" t="s">
        <v>194</v>
      </c>
      <c r="T28" s="463" t="s">
        <v>154</v>
      </c>
      <c r="U28" s="463" t="s">
        <v>158</v>
      </c>
      <c r="V28" s="433" t="s">
        <v>161</v>
      </c>
      <c r="W28" s="454"/>
      <c r="X28" s="454"/>
      <c r="Y28" s="454"/>
      <c r="Z28" s="454">
        <v>4</v>
      </c>
      <c r="AA28" s="454"/>
      <c r="AB28" s="454"/>
      <c r="AC28" s="454">
        <v>16</v>
      </c>
      <c r="AD28" s="454"/>
      <c r="AE28" s="454">
        <v>4</v>
      </c>
      <c r="AF28" s="454"/>
      <c r="AG28" s="454">
        <f t="shared" si="2"/>
        <v>24</v>
      </c>
      <c r="AH28" s="454">
        <f>119+63</f>
        <v>182</v>
      </c>
      <c r="AI28" s="464"/>
    </row>
    <row r="29" spans="1:35" ht="24.95" customHeight="1" x14ac:dyDescent="0.2">
      <c r="A29" s="885"/>
      <c r="B29" s="866"/>
      <c r="C29" s="885"/>
      <c r="D29" s="885"/>
      <c r="E29" s="885"/>
      <c r="F29" s="885"/>
      <c r="G29" s="885"/>
      <c r="H29" s="885"/>
      <c r="I29" s="885"/>
      <c r="J29" s="885"/>
      <c r="K29" s="885"/>
      <c r="L29" s="885"/>
      <c r="M29" s="885"/>
      <c r="N29" s="885"/>
      <c r="O29" s="885"/>
      <c r="P29" s="454">
        <v>5</v>
      </c>
      <c r="Q29" s="432" t="s">
        <v>181</v>
      </c>
      <c r="R29" s="434" t="s">
        <v>195</v>
      </c>
      <c r="S29" s="430" t="s">
        <v>171</v>
      </c>
      <c r="T29" s="433" t="s">
        <v>547</v>
      </c>
      <c r="U29" s="433" t="s">
        <v>158</v>
      </c>
      <c r="V29" s="463" t="s">
        <v>161</v>
      </c>
      <c r="W29" s="454">
        <v>4</v>
      </c>
      <c r="X29" s="454"/>
      <c r="Y29" s="454"/>
      <c r="Z29" s="454">
        <v>4</v>
      </c>
      <c r="AA29" s="454">
        <v>16</v>
      </c>
      <c r="AB29" s="454"/>
      <c r="AC29" s="454"/>
      <c r="AD29" s="454"/>
      <c r="AE29" s="454"/>
      <c r="AF29" s="454"/>
      <c r="AG29" s="454">
        <f t="shared" si="2"/>
        <v>24</v>
      </c>
      <c r="AH29" s="454">
        <f>34+113+27</f>
        <v>174</v>
      </c>
      <c r="AI29" s="464"/>
    </row>
    <row r="30" spans="1:35" ht="24.95" customHeight="1" x14ac:dyDescent="0.2">
      <c r="A30" s="891"/>
      <c r="B30" s="867"/>
      <c r="C30" s="885"/>
      <c r="D30" s="885"/>
      <c r="E30" s="885"/>
      <c r="F30" s="885"/>
      <c r="G30" s="885"/>
      <c r="H30" s="885"/>
      <c r="I30" s="885"/>
      <c r="J30" s="885"/>
      <c r="K30" s="885"/>
      <c r="L30" s="885"/>
      <c r="M30" s="885"/>
      <c r="N30" s="885"/>
      <c r="O30" s="885"/>
      <c r="P30" s="454">
        <v>6</v>
      </c>
      <c r="Q30" s="427" t="s">
        <v>182</v>
      </c>
      <c r="R30" s="428" t="s">
        <v>197</v>
      </c>
      <c r="S30" s="434" t="s">
        <v>198</v>
      </c>
      <c r="T30" s="463" t="s">
        <v>174</v>
      </c>
      <c r="U30" s="463" t="s">
        <v>158</v>
      </c>
      <c r="V30" s="463" t="s">
        <v>161</v>
      </c>
      <c r="W30" s="454"/>
      <c r="X30" s="454">
        <v>20</v>
      </c>
      <c r="Y30" s="454"/>
      <c r="Z30" s="454"/>
      <c r="AA30" s="454"/>
      <c r="AB30" s="454">
        <v>4</v>
      </c>
      <c r="AC30" s="454"/>
      <c r="AD30" s="454"/>
      <c r="AE30" s="454"/>
      <c r="AF30" s="454"/>
      <c r="AG30" s="454">
        <f t="shared" si="2"/>
        <v>24</v>
      </c>
      <c r="AH30" s="454">
        <f>34+126</f>
        <v>160</v>
      </c>
      <c r="AI30" s="464"/>
    </row>
    <row r="31" spans="1:35" ht="24.95" customHeight="1" x14ac:dyDescent="0.2">
      <c r="A31" s="872">
        <v>5</v>
      </c>
      <c r="B31" s="900" t="s">
        <v>831</v>
      </c>
      <c r="C31" s="872">
        <v>2</v>
      </c>
      <c r="D31" s="872">
        <v>2</v>
      </c>
      <c r="E31" s="872">
        <v>2</v>
      </c>
      <c r="F31" s="872">
        <f>2+3</f>
        <v>5</v>
      </c>
      <c r="G31" s="872">
        <v>6</v>
      </c>
      <c r="H31" s="872">
        <v>6</v>
      </c>
      <c r="I31" s="872">
        <v>2</v>
      </c>
      <c r="J31" s="872">
        <v>2</v>
      </c>
      <c r="K31" s="872">
        <v>2</v>
      </c>
      <c r="L31" s="872">
        <v>14</v>
      </c>
      <c r="M31" s="872">
        <v>14</v>
      </c>
      <c r="N31" s="872">
        <v>3</v>
      </c>
      <c r="O31" s="884">
        <f>2*5+4*4+2*1+2*4+6*4+2*1+2*4+4*6+2*1</f>
        <v>96</v>
      </c>
      <c r="P31" s="454">
        <v>1</v>
      </c>
      <c r="Q31" s="427" t="s">
        <v>282</v>
      </c>
      <c r="R31" s="428" t="s">
        <v>193</v>
      </c>
      <c r="S31" s="430" t="s">
        <v>560</v>
      </c>
      <c r="T31" s="463" t="s">
        <v>154</v>
      </c>
      <c r="U31" s="463" t="s">
        <v>158</v>
      </c>
      <c r="V31" s="433" t="s">
        <v>161</v>
      </c>
      <c r="W31" s="454">
        <v>2</v>
      </c>
      <c r="X31" s="454">
        <v>2</v>
      </c>
      <c r="Y31" s="454"/>
      <c r="Z31" s="454"/>
      <c r="AA31" s="454"/>
      <c r="AB31" s="454"/>
      <c r="AC31" s="454">
        <v>8</v>
      </c>
      <c r="AD31" s="454">
        <v>16</v>
      </c>
      <c r="AE31" s="454">
        <v>2</v>
      </c>
      <c r="AF31" s="454"/>
      <c r="AG31" s="454">
        <f>SUM(W31:AE31)</f>
        <v>30</v>
      </c>
      <c r="AH31" s="454">
        <v>281</v>
      </c>
      <c r="AI31" s="464"/>
    </row>
    <row r="32" spans="1:35" ht="24.95" customHeight="1" x14ac:dyDescent="0.2">
      <c r="A32" s="872"/>
      <c r="B32" s="900"/>
      <c r="C32" s="872"/>
      <c r="D32" s="872"/>
      <c r="E32" s="872"/>
      <c r="F32" s="872"/>
      <c r="G32" s="872"/>
      <c r="H32" s="872"/>
      <c r="I32" s="872"/>
      <c r="J32" s="872"/>
      <c r="K32" s="872"/>
      <c r="L32" s="872"/>
      <c r="M32" s="872"/>
      <c r="N32" s="872"/>
      <c r="O32" s="885"/>
      <c r="P32" s="454">
        <v>2</v>
      </c>
      <c r="Q32" s="427" t="s">
        <v>283</v>
      </c>
      <c r="R32" s="428" t="s">
        <v>286</v>
      </c>
      <c r="S32" s="430" t="s">
        <v>557</v>
      </c>
      <c r="T32" s="463" t="s">
        <v>547</v>
      </c>
      <c r="U32" s="463" t="s">
        <v>158</v>
      </c>
      <c r="V32" s="463" t="s">
        <v>161</v>
      </c>
      <c r="W32" s="454"/>
      <c r="X32" s="454">
        <v>3</v>
      </c>
      <c r="Y32" s="454"/>
      <c r="Z32" s="454"/>
      <c r="AA32" s="454">
        <v>16</v>
      </c>
      <c r="AB32" s="454">
        <v>2</v>
      </c>
      <c r="AC32" s="454"/>
      <c r="AD32" s="454">
        <v>8</v>
      </c>
      <c r="AE32" s="454"/>
      <c r="AF32" s="454"/>
      <c r="AG32" s="454">
        <f t="shared" ref="AG32:AG38" si="3">SUM(W32:AF32)</f>
        <v>29</v>
      </c>
      <c r="AH32" s="454">
        <f>126+34+126</f>
        <v>286</v>
      </c>
      <c r="AI32" s="464"/>
    </row>
    <row r="33" spans="1:37" ht="24.95" customHeight="1" x14ac:dyDescent="0.2">
      <c r="A33" s="872"/>
      <c r="B33" s="900"/>
      <c r="C33" s="872"/>
      <c r="D33" s="872"/>
      <c r="E33" s="872"/>
      <c r="F33" s="872"/>
      <c r="G33" s="872"/>
      <c r="H33" s="872"/>
      <c r="I33" s="872"/>
      <c r="J33" s="872"/>
      <c r="K33" s="872"/>
      <c r="L33" s="872"/>
      <c r="M33" s="872"/>
      <c r="N33" s="872"/>
      <c r="O33" s="885"/>
      <c r="P33" s="454">
        <v>3</v>
      </c>
      <c r="Q33" s="424" t="s">
        <v>723</v>
      </c>
      <c r="R33" s="438" t="s">
        <v>730</v>
      </c>
      <c r="S33" s="430" t="s">
        <v>748</v>
      </c>
      <c r="T33" s="463" t="s">
        <v>547</v>
      </c>
      <c r="U33" s="463" t="s">
        <v>158</v>
      </c>
      <c r="V33" s="463" t="s">
        <v>161</v>
      </c>
      <c r="W33" s="454"/>
      <c r="X33" s="454"/>
      <c r="Y33" s="454"/>
      <c r="Z33" s="454">
        <v>8</v>
      </c>
      <c r="AA33" s="454">
        <v>8</v>
      </c>
      <c r="AB33" s="454"/>
      <c r="AC33" s="454"/>
      <c r="AD33" s="454"/>
      <c r="AE33" s="454"/>
      <c r="AF33" s="454"/>
      <c r="AG33" s="454">
        <f t="shared" si="3"/>
        <v>16</v>
      </c>
      <c r="AH33" s="454">
        <f>126+126</f>
        <v>252</v>
      </c>
      <c r="AI33" s="464" t="s">
        <v>572</v>
      </c>
    </row>
    <row r="34" spans="1:37" ht="24.95" customHeight="1" x14ac:dyDescent="0.2">
      <c r="A34" s="872"/>
      <c r="B34" s="900"/>
      <c r="C34" s="872"/>
      <c r="D34" s="872"/>
      <c r="E34" s="872"/>
      <c r="F34" s="872"/>
      <c r="G34" s="872"/>
      <c r="H34" s="872"/>
      <c r="I34" s="872"/>
      <c r="J34" s="872"/>
      <c r="K34" s="872"/>
      <c r="L34" s="872"/>
      <c r="M34" s="872"/>
      <c r="N34" s="872"/>
      <c r="O34" s="891"/>
      <c r="P34" s="455">
        <v>4</v>
      </c>
      <c r="Q34" s="439" t="s">
        <v>284</v>
      </c>
      <c r="R34" s="457" t="s">
        <v>288</v>
      </c>
      <c r="S34" s="466" t="s">
        <v>289</v>
      </c>
      <c r="T34" s="465" t="s">
        <v>547</v>
      </c>
      <c r="U34" s="465" t="s">
        <v>158</v>
      </c>
      <c r="V34" s="467" t="s">
        <v>161</v>
      </c>
      <c r="W34" s="454">
        <v>8</v>
      </c>
      <c r="X34" s="454">
        <v>20</v>
      </c>
      <c r="Y34" s="454">
        <v>2</v>
      </c>
      <c r="Z34" s="454"/>
      <c r="AA34" s="454"/>
      <c r="AB34" s="454"/>
      <c r="AC34" s="454"/>
      <c r="AD34" s="454"/>
      <c r="AE34" s="454"/>
      <c r="AF34" s="454"/>
      <c r="AG34" s="454">
        <f t="shared" si="3"/>
        <v>30</v>
      </c>
      <c r="AH34" s="454">
        <v>271</v>
      </c>
      <c r="AI34" s="464"/>
    </row>
    <row r="35" spans="1:37" ht="24.95" customHeight="1" x14ac:dyDescent="0.2">
      <c r="A35" s="884">
        <v>6</v>
      </c>
      <c r="B35" s="865" t="s">
        <v>696</v>
      </c>
      <c r="C35" s="882"/>
      <c r="D35" s="882"/>
      <c r="E35" s="882"/>
      <c r="F35" s="884">
        <v>3</v>
      </c>
      <c r="G35" s="884">
        <v>4</v>
      </c>
      <c r="H35" s="884">
        <v>4</v>
      </c>
      <c r="I35" s="884"/>
      <c r="J35" s="884"/>
      <c r="K35" s="884"/>
      <c r="L35" s="445"/>
      <c r="M35" s="885">
        <v>14</v>
      </c>
      <c r="N35" s="882"/>
      <c r="O35" s="884">
        <f>(3*5)+(1*3)+(4*4)+(1*4)+(4*4)+(4*1)</f>
        <v>58</v>
      </c>
      <c r="P35" s="455">
        <v>1</v>
      </c>
      <c r="Q35" s="427" t="s">
        <v>334</v>
      </c>
      <c r="R35" s="428" t="s">
        <v>336</v>
      </c>
      <c r="S35" s="434" t="s">
        <v>337</v>
      </c>
      <c r="T35" s="463" t="s">
        <v>154</v>
      </c>
      <c r="U35" s="463" t="s">
        <v>220</v>
      </c>
      <c r="V35" s="433" t="s">
        <v>161</v>
      </c>
      <c r="W35" s="454"/>
      <c r="X35" s="454"/>
      <c r="Y35" s="454"/>
      <c r="Z35" s="454"/>
      <c r="AA35" s="454">
        <v>16</v>
      </c>
      <c r="AB35" s="454"/>
      <c r="AC35" s="454"/>
      <c r="AD35" s="454">
        <v>8</v>
      </c>
      <c r="AE35" s="454"/>
      <c r="AF35" s="454"/>
      <c r="AG35" s="454">
        <f t="shared" si="3"/>
        <v>24</v>
      </c>
      <c r="AH35" s="454">
        <f>125+113-30</f>
        <v>208</v>
      </c>
      <c r="AI35" s="464"/>
    </row>
    <row r="36" spans="1:37" ht="24.95" customHeight="1" x14ac:dyDescent="0.2">
      <c r="A36" s="885"/>
      <c r="B36" s="866"/>
      <c r="C36" s="883"/>
      <c r="D36" s="883"/>
      <c r="E36" s="883"/>
      <c r="F36" s="885"/>
      <c r="G36" s="885"/>
      <c r="H36" s="885"/>
      <c r="I36" s="885"/>
      <c r="J36" s="885"/>
      <c r="K36" s="885"/>
      <c r="L36" s="446"/>
      <c r="M36" s="885"/>
      <c r="N36" s="883"/>
      <c r="O36" s="885"/>
      <c r="P36" s="455">
        <v>2</v>
      </c>
      <c r="Q36" s="439" t="s">
        <v>335</v>
      </c>
      <c r="R36" s="457" t="s">
        <v>338</v>
      </c>
      <c r="S36" s="440" t="s">
        <v>173</v>
      </c>
      <c r="T36" s="465" t="s">
        <v>547</v>
      </c>
      <c r="U36" s="465" t="s">
        <v>158</v>
      </c>
      <c r="V36" s="422"/>
      <c r="W36" s="454"/>
      <c r="X36" s="454">
        <v>15</v>
      </c>
      <c r="Y36" s="454"/>
      <c r="Z36" s="454"/>
      <c r="AA36" s="454"/>
      <c r="AB36" s="454"/>
      <c r="AC36" s="454"/>
      <c r="AD36" s="454">
        <v>8</v>
      </c>
      <c r="AE36" s="454"/>
      <c r="AF36" s="454"/>
      <c r="AG36" s="454">
        <f t="shared" si="3"/>
        <v>23</v>
      </c>
      <c r="AH36" s="454"/>
      <c r="AI36" s="464"/>
    </row>
    <row r="37" spans="1:37" ht="24.95" customHeight="1" x14ac:dyDescent="0.2">
      <c r="A37" s="891"/>
      <c r="B37" s="867"/>
      <c r="C37" s="890"/>
      <c r="D37" s="890"/>
      <c r="E37" s="890"/>
      <c r="F37" s="479"/>
      <c r="G37" s="479"/>
      <c r="H37" s="479"/>
      <c r="I37" s="479">
        <v>3</v>
      </c>
      <c r="J37" s="479">
        <v>4</v>
      </c>
      <c r="K37" s="479">
        <v>4</v>
      </c>
      <c r="L37" s="448"/>
      <c r="M37" s="448"/>
      <c r="N37" s="453">
        <v>3</v>
      </c>
      <c r="O37" s="891"/>
      <c r="P37" s="454">
        <v>3</v>
      </c>
      <c r="Q37" s="427" t="s">
        <v>896</v>
      </c>
      <c r="R37" s="438" t="s">
        <v>149</v>
      </c>
      <c r="S37" s="438" t="s">
        <v>149</v>
      </c>
      <c r="T37" s="438" t="s">
        <v>149</v>
      </c>
      <c r="U37" s="465" t="s">
        <v>158</v>
      </c>
      <c r="V37" s="433"/>
      <c r="W37" s="454"/>
      <c r="X37" s="454"/>
      <c r="Y37" s="454">
        <v>3</v>
      </c>
      <c r="Z37" s="454"/>
      <c r="AA37" s="454"/>
      <c r="AB37" s="454">
        <v>4</v>
      </c>
      <c r="AC37" s="454"/>
      <c r="AD37" s="454"/>
      <c r="AE37" s="454">
        <v>4</v>
      </c>
      <c r="AF37" s="454"/>
      <c r="AG37" s="454">
        <f t="shared" si="3"/>
        <v>11</v>
      </c>
      <c r="AH37" s="454">
        <f>30+27+34+34</f>
        <v>125</v>
      </c>
      <c r="AI37" s="464"/>
    </row>
    <row r="38" spans="1:37" ht="24.95" customHeight="1" x14ac:dyDescent="0.2">
      <c r="A38" s="878">
        <v>7</v>
      </c>
      <c r="B38" s="888" t="s">
        <v>576</v>
      </c>
      <c r="C38" s="872">
        <v>5</v>
      </c>
      <c r="D38" s="872">
        <v>6</v>
      </c>
      <c r="E38" s="872">
        <v>2</v>
      </c>
      <c r="F38" s="872">
        <v>2</v>
      </c>
      <c r="G38" s="872">
        <v>2</v>
      </c>
      <c r="H38" s="872">
        <v>2</v>
      </c>
      <c r="I38" s="872">
        <v>5</v>
      </c>
      <c r="J38" s="872">
        <v>6</v>
      </c>
      <c r="K38" s="872">
        <v>6</v>
      </c>
      <c r="L38" s="872">
        <v>14</v>
      </c>
      <c r="M38" s="872">
        <v>14</v>
      </c>
      <c r="N38" s="872">
        <v>3</v>
      </c>
      <c r="O38" s="872">
        <f>(5*5)+(2*5)+(1*5)+(6*4)+(2*4)+(1*6)+(2*4)+(2*4)+(1*6)</f>
        <v>100</v>
      </c>
      <c r="P38" s="454">
        <v>1</v>
      </c>
      <c r="Q38" s="427" t="s">
        <v>203</v>
      </c>
      <c r="R38" s="428" t="s">
        <v>210</v>
      </c>
      <c r="S38" s="434" t="s">
        <v>211</v>
      </c>
      <c r="T38" s="463" t="s">
        <v>251</v>
      </c>
      <c r="U38" s="463" t="s">
        <v>220</v>
      </c>
      <c r="V38" s="433" t="s">
        <v>161</v>
      </c>
      <c r="W38" s="454">
        <v>10</v>
      </c>
      <c r="X38" s="454"/>
      <c r="Y38" s="454"/>
      <c r="Z38" s="454"/>
      <c r="AA38" s="454"/>
      <c r="AB38" s="454"/>
      <c r="AC38" s="454"/>
      <c r="AD38" s="454">
        <v>8</v>
      </c>
      <c r="AE38" s="454">
        <v>6</v>
      </c>
      <c r="AF38" s="454"/>
      <c r="AG38" s="454">
        <f t="shared" si="3"/>
        <v>24</v>
      </c>
      <c r="AH38" s="454">
        <f>119+62+34+34</f>
        <v>249</v>
      </c>
      <c r="AI38" s="464"/>
    </row>
    <row r="39" spans="1:37" ht="24.95" customHeight="1" x14ac:dyDescent="0.2">
      <c r="A39" s="878"/>
      <c r="B39" s="889"/>
      <c r="C39" s="872"/>
      <c r="D39" s="872"/>
      <c r="E39" s="872"/>
      <c r="F39" s="872"/>
      <c r="G39" s="872"/>
      <c r="H39" s="872"/>
      <c r="I39" s="872"/>
      <c r="J39" s="872"/>
      <c r="K39" s="872"/>
      <c r="L39" s="872"/>
      <c r="M39" s="872"/>
      <c r="N39" s="872"/>
      <c r="O39" s="872"/>
      <c r="P39" s="454">
        <v>2</v>
      </c>
      <c r="Q39" s="427" t="s">
        <v>204</v>
      </c>
      <c r="R39" s="428" t="s">
        <v>212</v>
      </c>
      <c r="S39" s="434" t="s">
        <v>213</v>
      </c>
      <c r="T39" s="463" t="s">
        <v>154</v>
      </c>
      <c r="U39" s="463" t="s">
        <v>158</v>
      </c>
      <c r="V39" s="433" t="s">
        <v>161</v>
      </c>
      <c r="W39" s="454"/>
      <c r="X39" s="454">
        <v>8</v>
      </c>
      <c r="Y39" s="454"/>
      <c r="Z39" s="454">
        <v>16</v>
      </c>
      <c r="AA39" s="454"/>
      <c r="AB39" s="454"/>
      <c r="AC39" s="454"/>
      <c r="AD39" s="454"/>
      <c r="AE39" s="454"/>
      <c r="AF39" s="454"/>
      <c r="AG39" s="454">
        <f t="shared" ref="AG39:AG42" si="4">SUM(W39:AF39)</f>
        <v>24</v>
      </c>
      <c r="AH39" s="454">
        <f>119+63+126</f>
        <v>308</v>
      </c>
      <c r="AI39" s="464"/>
    </row>
    <row r="40" spans="1:37" ht="24.95" customHeight="1" x14ac:dyDescent="0.2">
      <c r="A40" s="878"/>
      <c r="B40" s="889"/>
      <c r="C40" s="872"/>
      <c r="D40" s="872"/>
      <c r="E40" s="872"/>
      <c r="F40" s="872"/>
      <c r="G40" s="872"/>
      <c r="H40" s="872"/>
      <c r="I40" s="872"/>
      <c r="J40" s="872"/>
      <c r="K40" s="872"/>
      <c r="L40" s="872"/>
      <c r="M40" s="872"/>
      <c r="N40" s="872"/>
      <c r="O40" s="872"/>
      <c r="P40" s="454">
        <v>3</v>
      </c>
      <c r="Q40" s="427" t="s">
        <v>205</v>
      </c>
      <c r="R40" s="428" t="s">
        <v>214</v>
      </c>
      <c r="S40" s="434" t="s">
        <v>215</v>
      </c>
      <c r="T40" s="463" t="s">
        <v>154</v>
      </c>
      <c r="U40" s="463" t="s">
        <v>158</v>
      </c>
      <c r="V40" s="433" t="s">
        <v>161</v>
      </c>
      <c r="W40" s="454">
        <v>12</v>
      </c>
      <c r="X40" s="454"/>
      <c r="Y40" s="454"/>
      <c r="Z40" s="454"/>
      <c r="AA40" s="454"/>
      <c r="AB40" s="454"/>
      <c r="AC40" s="454"/>
      <c r="AD40" s="454"/>
      <c r="AE40" s="454"/>
      <c r="AF40" s="454">
        <v>12</v>
      </c>
      <c r="AG40" s="454">
        <f t="shared" si="4"/>
        <v>24</v>
      </c>
      <c r="AH40" s="454">
        <f>126+34</f>
        <v>160</v>
      </c>
      <c r="AI40" s="464" t="s">
        <v>832</v>
      </c>
    </row>
    <row r="41" spans="1:37" ht="33.75" customHeight="1" x14ac:dyDescent="0.2">
      <c r="A41" s="878"/>
      <c r="B41" s="889"/>
      <c r="C41" s="872"/>
      <c r="D41" s="872"/>
      <c r="E41" s="872"/>
      <c r="F41" s="872"/>
      <c r="G41" s="872"/>
      <c r="H41" s="872"/>
      <c r="I41" s="872"/>
      <c r="J41" s="872"/>
      <c r="K41" s="872"/>
      <c r="L41" s="872"/>
      <c r="M41" s="872"/>
      <c r="N41" s="872"/>
      <c r="O41" s="872"/>
      <c r="P41" s="454">
        <v>4</v>
      </c>
      <c r="Q41" s="427" t="s">
        <v>206</v>
      </c>
      <c r="R41" s="428" t="s">
        <v>216</v>
      </c>
      <c r="S41" s="434" t="s">
        <v>217</v>
      </c>
      <c r="T41" s="463" t="s">
        <v>154</v>
      </c>
      <c r="U41" s="463" t="s">
        <v>158</v>
      </c>
      <c r="V41" s="433" t="s">
        <v>161</v>
      </c>
      <c r="W41" s="454"/>
      <c r="X41" s="454"/>
      <c r="Y41" s="454"/>
      <c r="Z41" s="454">
        <v>16</v>
      </c>
      <c r="AA41" s="454"/>
      <c r="AB41" s="454"/>
      <c r="AC41" s="454">
        <v>8</v>
      </c>
      <c r="AD41" s="454"/>
      <c r="AE41" s="454"/>
      <c r="AF41" s="454"/>
      <c r="AG41" s="454">
        <f t="shared" si="4"/>
        <v>24</v>
      </c>
      <c r="AH41" s="454">
        <f>134+60</f>
        <v>194</v>
      </c>
      <c r="AI41" s="458"/>
    </row>
    <row r="42" spans="1:37" ht="24.95" customHeight="1" x14ac:dyDescent="0.2">
      <c r="A42" s="878"/>
      <c r="B42" s="896"/>
      <c r="C42" s="872"/>
      <c r="D42" s="872"/>
      <c r="E42" s="872"/>
      <c r="F42" s="872"/>
      <c r="G42" s="872"/>
      <c r="H42" s="872"/>
      <c r="I42" s="872"/>
      <c r="J42" s="872"/>
      <c r="K42" s="872"/>
      <c r="L42" s="872"/>
      <c r="M42" s="872"/>
      <c r="N42" s="872"/>
      <c r="O42" s="872"/>
      <c r="P42" s="454">
        <v>5</v>
      </c>
      <c r="Q42" s="427" t="s">
        <v>207</v>
      </c>
      <c r="R42" s="428" t="s">
        <v>218</v>
      </c>
      <c r="S42" s="430" t="s">
        <v>339</v>
      </c>
      <c r="T42" s="463" t="s">
        <v>547</v>
      </c>
      <c r="U42" s="463" t="s">
        <v>158</v>
      </c>
      <c r="V42" s="431" t="s">
        <v>149</v>
      </c>
      <c r="W42" s="454">
        <v>3</v>
      </c>
      <c r="X42" s="454">
        <v>2</v>
      </c>
      <c r="Y42" s="454">
        <v>5</v>
      </c>
      <c r="Z42" s="454"/>
      <c r="AA42" s="454">
        <v>6</v>
      </c>
      <c r="AB42" s="454"/>
      <c r="AC42" s="454"/>
      <c r="AD42" s="454"/>
      <c r="AE42" s="454"/>
      <c r="AF42" s="454"/>
      <c r="AG42" s="454">
        <f t="shared" si="4"/>
        <v>16</v>
      </c>
      <c r="AH42" s="454">
        <f>53+27+34</f>
        <v>114</v>
      </c>
      <c r="AI42" s="464"/>
    </row>
    <row r="43" spans="1:37" ht="45.75" customHeight="1" x14ac:dyDescent="0.2">
      <c r="A43" s="461">
        <v>8</v>
      </c>
      <c r="B43" s="449" t="s">
        <v>833</v>
      </c>
      <c r="C43" s="450"/>
      <c r="D43" s="450"/>
      <c r="E43" s="450"/>
      <c r="F43" s="450"/>
      <c r="G43" s="450"/>
      <c r="H43" s="450"/>
      <c r="I43" s="452">
        <v>3</v>
      </c>
      <c r="J43" s="452">
        <v>4</v>
      </c>
      <c r="K43" s="452">
        <v>4</v>
      </c>
      <c r="L43" s="450"/>
      <c r="M43" s="450"/>
      <c r="N43" s="452">
        <v>3</v>
      </c>
      <c r="O43" s="452">
        <v>11</v>
      </c>
      <c r="P43" s="454">
        <v>1</v>
      </c>
      <c r="Q43" s="468" t="s">
        <v>223</v>
      </c>
      <c r="R43" s="422" t="s">
        <v>149</v>
      </c>
      <c r="S43" s="422" t="s">
        <v>149</v>
      </c>
      <c r="T43" s="422" t="s">
        <v>149</v>
      </c>
      <c r="U43" s="454" t="s">
        <v>160</v>
      </c>
      <c r="V43" s="422" t="s">
        <v>149</v>
      </c>
      <c r="W43" s="454"/>
      <c r="X43" s="454"/>
      <c r="Y43" s="454">
        <v>3</v>
      </c>
      <c r="Z43" s="454"/>
      <c r="AA43" s="454"/>
      <c r="AB43" s="454">
        <v>4</v>
      </c>
      <c r="AC43" s="454"/>
      <c r="AD43" s="454"/>
      <c r="AE43" s="454">
        <v>4</v>
      </c>
      <c r="AF43" s="454"/>
      <c r="AG43" s="454">
        <f>SUM(W43:AF43)</f>
        <v>11</v>
      </c>
      <c r="AH43" s="454">
        <f>27+34</f>
        <v>61</v>
      </c>
      <c r="AI43" s="464"/>
    </row>
    <row r="44" spans="1:37" ht="24.95" customHeight="1" x14ac:dyDescent="0.2">
      <c r="A44" s="878">
        <v>9</v>
      </c>
      <c r="B44" s="897" t="s">
        <v>834</v>
      </c>
      <c r="C44" s="872"/>
      <c r="D44" s="872"/>
      <c r="E44" s="882"/>
      <c r="F44" s="872">
        <v>3</v>
      </c>
      <c r="G44" s="884">
        <v>4</v>
      </c>
      <c r="H44" s="882"/>
      <c r="I44" s="872">
        <v>3</v>
      </c>
      <c r="J44" s="872">
        <v>4</v>
      </c>
      <c r="K44" s="872">
        <v>4</v>
      </c>
      <c r="L44" s="872">
        <v>4</v>
      </c>
      <c r="M44" s="872">
        <v>3</v>
      </c>
      <c r="N44" s="872">
        <v>4</v>
      </c>
      <c r="O44" s="872">
        <f>(3*5)+(3*1)+(4*4)+(1*4)+(2*4)+(1*4)</f>
        <v>50</v>
      </c>
      <c r="P44" s="454">
        <v>1</v>
      </c>
      <c r="Q44" s="427" t="s">
        <v>224</v>
      </c>
      <c r="R44" s="428" t="s">
        <v>323</v>
      </c>
      <c r="S44" s="434" t="s">
        <v>324</v>
      </c>
      <c r="T44" s="463" t="s">
        <v>154</v>
      </c>
      <c r="U44" s="463" t="s">
        <v>158</v>
      </c>
      <c r="V44" s="433" t="s">
        <v>161</v>
      </c>
      <c r="W44" s="454"/>
      <c r="X44" s="454">
        <v>9</v>
      </c>
      <c r="Y44" s="454"/>
      <c r="Z44" s="454"/>
      <c r="AA44" s="454"/>
      <c r="AB44" s="454">
        <v>4</v>
      </c>
      <c r="AC44" s="454">
        <v>8</v>
      </c>
      <c r="AD44" s="454"/>
      <c r="AE44" s="454">
        <v>4</v>
      </c>
      <c r="AF44" s="454"/>
      <c r="AG44" s="454">
        <f>SUM(W44:AF44)</f>
        <v>25</v>
      </c>
      <c r="AH44" s="454">
        <f>119+34+34</f>
        <v>187</v>
      </c>
      <c r="AI44" s="464"/>
    </row>
    <row r="45" spans="1:37" ht="24.95" customHeight="1" x14ac:dyDescent="0.2">
      <c r="A45" s="878"/>
      <c r="B45" s="899"/>
      <c r="C45" s="872"/>
      <c r="D45" s="872"/>
      <c r="E45" s="883"/>
      <c r="F45" s="872"/>
      <c r="G45" s="885"/>
      <c r="H45" s="883"/>
      <c r="I45" s="872"/>
      <c r="J45" s="872"/>
      <c r="K45" s="872"/>
      <c r="L45" s="872"/>
      <c r="M45" s="872"/>
      <c r="N45" s="872"/>
      <c r="O45" s="872"/>
      <c r="P45" s="454">
        <v>2</v>
      </c>
      <c r="Q45" s="427" t="s">
        <v>225</v>
      </c>
      <c r="R45" s="428" t="s">
        <v>325</v>
      </c>
      <c r="S45" s="434" t="s">
        <v>326</v>
      </c>
      <c r="T45" s="463" t="s">
        <v>547</v>
      </c>
      <c r="U45" s="463" t="s">
        <v>158</v>
      </c>
      <c r="V45" s="463" t="s">
        <v>161</v>
      </c>
      <c r="W45" s="454"/>
      <c r="X45" s="454">
        <v>6</v>
      </c>
      <c r="Y45" s="454">
        <v>3</v>
      </c>
      <c r="Z45" s="454"/>
      <c r="AA45" s="454">
        <v>16</v>
      </c>
      <c r="AB45" s="454"/>
      <c r="AC45" s="454"/>
      <c r="AD45" s="454"/>
      <c r="AE45" s="454"/>
      <c r="AF45" s="454"/>
      <c r="AG45" s="454">
        <f>SUM(W45:AF45)</f>
        <v>25</v>
      </c>
      <c r="AH45" s="454">
        <f>125+27+62</f>
        <v>214</v>
      </c>
      <c r="AI45" s="464"/>
    </row>
    <row r="46" spans="1:37" ht="24.95" customHeight="1" x14ac:dyDescent="0.2">
      <c r="A46" s="886">
        <v>10</v>
      </c>
      <c r="B46" s="897" t="s">
        <v>13</v>
      </c>
      <c r="C46" s="884">
        <v>7</v>
      </c>
      <c r="D46" s="884">
        <v>8</v>
      </c>
      <c r="E46" s="884">
        <v>8</v>
      </c>
      <c r="F46" s="884">
        <v>4</v>
      </c>
      <c r="G46" s="884">
        <v>4</v>
      </c>
      <c r="H46" s="884">
        <v>4</v>
      </c>
      <c r="I46" s="884">
        <v>4</v>
      </c>
      <c r="J46" s="884">
        <v>4</v>
      </c>
      <c r="K46" s="884">
        <v>4</v>
      </c>
      <c r="L46" s="884">
        <v>14</v>
      </c>
      <c r="M46" s="884">
        <v>14</v>
      </c>
      <c r="N46" s="884">
        <v>3</v>
      </c>
      <c r="O46" s="884">
        <f>7*5+4*5+4*1+8*4+4*4+4*1+8*4+4*4+4*1</f>
        <v>163</v>
      </c>
      <c r="P46" s="454">
        <v>1</v>
      </c>
      <c r="Q46" s="427" t="s">
        <v>227</v>
      </c>
      <c r="R46" s="428" t="s">
        <v>235</v>
      </c>
      <c r="S46" s="434" t="s">
        <v>236</v>
      </c>
      <c r="T46" s="463" t="s">
        <v>251</v>
      </c>
      <c r="U46" s="463" t="s">
        <v>220</v>
      </c>
      <c r="V46" s="433" t="s">
        <v>161</v>
      </c>
      <c r="W46" s="454"/>
      <c r="X46" s="454"/>
      <c r="Y46" s="454"/>
      <c r="Z46" s="454"/>
      <c r="AA46" s="454"/>
      <c r="AB46" s="454">
        <v>4</v>
      </c>
      <c r="AC46" s="454">
        <v>16</v>
      </c>
      <c r="AD46" s="454"/>
      <c r="AE46" s="454">
        <v>4</v>
      </c>
      <c r="AF46" s="454"/>
      <c r="AG46" s="454">
        <f t="shared" ref="AG46:AG54" si="5">SUM(W46:AF46)</f>
        <v>24</v>
      </c>
      <c r="AH46" s="454">
        <v>124</v>
      </c>
      <c r="AI46" s="464" t="s">
        <v>838</v>
      </c>
    </row>
    <row r="47" spans="1:37" ht="24.95" customHeight="1" x14ac:dyDescent="0.2">
      <c r="A47" s="887"/>
      <c r="B47" s="898"/>
      <c r="C47" s="885"/>
      <c r="D47" s="885"/>
      <c r="E47" s="885"/>
      <c r="F47" s="885"/>
      <c r="G47" s="885"/>
      <c r="H47" s="885"/>
      <c r="I47" s="885"/>
      <c r="J47" s="885"/>
      <c r="K47" s="885"/>
      <c r="L47" s="885"/>
      <c r="M47" s="885"/>
      <c r="N47" s="885"/>
      <c r="O47" s="885"/>
      <c r="P47" s="454">
        <v>3</v>
      </c>
      <c r="Q47" s="427" t="s">
        <v>230</v>
      </c>
      <c r="R47" s="428" t="s">
        <v>241</v>
      </c>
      <c r="S47" s="434" t="s">
        <v>242</v>
      </c>
      <c r="T47" s="463" t="s">
        <v>154</v>
      </c>
      <c r="U47" s="463" t="s">
        <v>158</v>
      </c>
      <c r="V47" s="433" t="s">
        <v>161</v>
      </c>
      <c r="W47" s="454"/>
      <c r="X47" s="454"/>
      <c r="Y47" s="454"/>
      <c r="Z47" s="454">
        <v>8</v>
      </c>
      <c r="AA47" s="454"/>
      <c r="AB47" s="454"/>
      <c r="AC47" s="454">
        <v>16</v>
      </c>
      <c r="AD47" s="454"/>
      <c r="AE47" s="454"/>
      <c r="AF47" s="454"/>
      <c r="AG47" s="454">
        <f t="shared" si="5"/>
        <v>24</v>
      </c>
      <c r="AH47" s="454">
        <f>126+33+33</f>
        <v>192</v>
      </c>
      <c r="AI47" s="464"/>
      <c r="AK47" s="424">
        <v>24</v>
      </c>
    </row>
    <row r="48" spans="1:37" ht="24.95" customHeight="1" x14ac:dyDescent="0.2">
      <c r="A48" s="887"/>
      <c r="B48" s="898"/>
      <c r="C48" s="885"/>
      <c r="D48" s="885"/>
      <c r="E48" s="885"/>
      <c r="F48" s="885"/>
      <c r="G48" s="885"/>
      <c r="H48" s="885"/>
      <c r="I48" s="885"/>
      <c r="J48" s="885"/>
      <c r="K48" s="885"/>
      <c r="L48" s="885"/>
      <c r="M48" s="885"/>
      <c r="N48" s="885"/>
      <c r="O48" s="885"/>
      <c r="P48" s="454">
        <v>4</v>
      </c>
      <c r="Q48" s="427" t="s">
        <v>231</v>
      </c>
      <c r="R48" s="428" t="s">
        <v>243</v>
      </c>
      <c r="S48" s="434" t="s">
        <v>244</v>
      </c>
      <c r="T48" s="463" t="s">
        <v>154</v>
      </c>
      <c r="U48" s="463" t="s">
        <v>158</v>
      </c>
      <c r="V48" s="433" t="s">
        <v>161</v>
      </c>
      <c r="W48" s="454"/>
      <c r="X48" s="454"/>
      <c r="Y48" s="454"/>
      <c r="Z48" s="454"/>
      <c r="AA48" s="454"/>
      <c r="AB48" s="454"/>
      <c r="AC48" s="454"/>
      <c r="AD48" s="454">
        <v>16</v>
      </c>
      <c r="AE48" s="454"/>
      <c r="AF48" s="454">
        <v>12</v>
      </c>
      <c r="AG48" s="454">
        <f t="shared" si="5"/>
        <v>28</v>
      </c>
      <c r="AH48" s="454">
        <f>96+113</f>
        <v>209</v>
      </c>
      <c r="AI48" s="464" t="s">
        <v>899</v>
      </c>
      <c r="AK48" s="424">
        <v>16</v>
      </c>
    </row>
    <row r="49" spans="1:37" ht="24.95" customHeight="1" x14ac:dyDescent="0.2">
      <c r="A49" s="887"/>
      <c r="B49" s="898"/>
      <c r="C49" s="885"/>
      <c r="D49" s="885"/>
      <c r="E49" s="885"/>
      <c r="F49" s="885"/>
      <c r="G49" s="885"/>
      <c r="H49" s="885"/>
      <c r="I49" s="885"/>
      <c r="J49" s="885"/>
      <c r="K49" s="885"/>
      <c r="L49" s="885"/>
      <c r="M49" s="885"/>
      <c r="N49" s="885"/>
      <c r="O49" s="885"/>
      <c r="P49" s="454">
        <v>5</v>
      </c>
      <c r="Q49" s="427" t="s">
        <v>232</v>
      </c>
      <c r="R49" s="428" t="s">
        <v>245</v>
      </c>
      <c r="S49" s="434" t="s">
        <v>246</v>
      </c>
      <c r="T49" s="463" t="s">
        <v>154</v>
      </c>
      <c r="U49" s="463" t="s">
        <v>158</v>
      </c>
      <c r="V49" s="433" t="s">
        <v>161</v>
      </c>
      <c r="W49" s="454">
        <v>20</v>
      </c>
      <c r="X49" s="454"/>
      <c r="Y49" s="454"/>
      <c r="Z49" s="454">
        <v>4</v>
      </c>
      <c r="AA49" s="454"/>
      <c r="AB49" s="454"/>
      <c r="AC49" s="454"/>
      <c r="AD49" s="454"/>
      <c r="AE49" s="454"/>
      <c r="AF49" s="454"/>
      <c r="AG49" s="454">
        <f t="shared" si="5"/>
        <v>24</v>
      </c>
      <c r="AH49" s="454">
        <f>125+27+31+34</f>
        <v>217</v>
      </c>
      <c r="AI49" s="464"/>
      <c r="AK49" s="424">
        <v>24</v>
      </c>
    </row>
    <row r="50" spans="1:37" ht="24.95" customHeight="1" x14ac:dyDescent="0.2">
      <c r="A50" s="887"/>
      <c r="B50" s="898"/>
      <c r="C50" s="885"/>
      <c r="D50" s="885"/>
      <c r="E50" s="885"/>
      <c r="F50" s="885"/>
      <c r="G50" s="885"/>
      <c r="H50" s="885"/>
      <c r="I50" s="885"/>
      <c r="J50" s="885"/>
      <c r="K50" s="885"/>
      <c r="L50" s="885"/>
      <c r="M50" s="885"/>
      <c r="N50" s="885"/>
      <c r="O50" s="885"/>
      <c r="P50" s="454">
        <v>6</v>
      </c>
      <c r="Q50" s="427" t="s">
        <v>233</v>
      </c>
      <c r="R50" s="428" t="s">
        <v>247</v>
      </c>
      <c r="S50" s="430" t="s">
        <v>545</v>
      </c>
      <c r="T50" s="463" t="s">
        <v>174</v>
      </c>
      <c r="U50" s="463" t="s">
        <v>158</v>
      </c>
      <c r="V50" s="433" t="s">
        <v>161</v>
      </c>
      <c r="W50" s="454"/>
      <c r="X50" s="454"/>
      <c r="Y50" s="454"/>
      <c r="Z50" s="454">
        <v>8</v>
      </c>
      <c r="AA50" s="454">
        <v>16</v>
      </c>
      <c r="AB50" s="454"/>
      <c r="AC50" s="454"/>
      <c r="AD50" s="454"/>
      <c r="AE50" s="454"/>
      <c r="AF50" s="454"/>
      <c r="AG50" s="454">
        <f t="shared" si="5"/>
        <v>24</v>
      </c>
      <c r="AH50" s="454">
        <f>30+62+119</f>
        <v>211</v>
      </c>
      <c r="AI50" s="464"/>
      <c r="AK50" s="424">
        <v>24</v>
      </c>
    </row>
    <row r="51" spans="1:37" ht="24.95" customHeight="1" x14ac:dyDescent="0.2">
      <c r="A51" s="887"/>
      <c r="B51" s="898"/>
      <c r="C51" s="885"/>
      <c r="D51" s="885"/>
      <c r="E51" s="885"/>
      <c r="F51" s="885"/>
      <c r="G51" s="885"/>
      <c r="H51" s="885"/>
      <c r="I51" s="885"/>
      <c r="J51" s="885"/>
      <c r="K51" s="885"/>
      <c r="L51" s="885"/>
      <c r="M51" s="885"/>
      <c r="N51" s="885"/>
      <c r="O51" s="885"/>
      <c r="P51" s="454">
        <v>7</v>
      </c>
      <c r="Q51" s="427" t="s">
        <v>234</v>
      </c>
      <c r="R51" s="428" t="s">
        <v>249</v>
      </c>
      <c r="S51" s="430" t="s">
        <v>354</v>
      </c>
      <c r="T51" s="463" t="s">
        <v>547</v>
      </c>
      <c r="U51" s="463" t="s">
        <v>158</v>
      </c>
      <c r="V51" s="463" t="s">
        <v>161</v>
      </c>
      <c r="W51" s="454"/>
      <c r="X51" s="454">
        <v>20</v>
      </c>
      <c r="Y51" s="454">
        <v>4</v>
      </c>
      <c r="Z51" s="454"/>
      <c r="AA51" s="454"/>
      <c r="AB51" s="454"/>
      <c r="AC51" s="454"/>
      <c r="AD51" s="454"/>
      <c r="AE51" s="454"/>
      <c r="AF51" s="454"/>
      <c r="AG51" s="454">
        <f t="shared" si="5"/>
        <v>24</v>
      </c>
      <c r="AH51" s="454">
        <v>119</v>
      </c>
      <c r="AI51" s="464"/>
      <c r="AK51" s="424">
        <v>24</v>
      </c>
    </row>
    <row r="52" spans="1:37" ht="24.95" customHeight="1" x14ac:dyDescent="0.2">
      <c r="A52" s="895"/>
      <c r="B52" s="899"/>
      <c r="C52" s="891"/>
      <c r="D52" s="891"/>
      <c r="E52" s="891"/>
      <c r="F52" s="891"/>
      <c r="G52" s="891"/>
      <c r="H52" s="891"/>
      <c r="I52" s="891"/>
      <c r="J52" s="891"/>
      <c r="K52" s="891"/>
      <c r="L52" s="891"/>
      <c r="M52" s="891"/>
      <c r="N52" s="891"/>
      <c r="O52" s="891"/>
      <c r="P52" s="454">
        <v>8</v>
      </c>
      <c r="Q52" s="427" t="s">
        <v>844</v>
      </c>
      <c r="R52" s="438" t="s">
        <v>149</v>
      </c>
      <c r="S52" s="438" t="s">
        <v>149</v>
      </c>
      <c r="T52" s="438" t="s">
        <v>149</v>
      </c>
      <c r="U52" s="463" t="s">
        <v>158</v>
      </c>
      <c r="V52" s="441" t="s">
        <v>149</v>
      </c>
      <c r="W52" s="454">
        <v>15</v>
      </c>
      <c r="X52" s="454"/>
      <c r="Y52" s="454"/>
      <c r="Z52" s="454">
        <v>12</v>
      </c>
      <c r="AA52" s="454"/>
      <c r="AB52" s="454"/>
      <c r="AC52" s="454"/>
      <c r="AD52" s="454"/>
      <c r="AE52" s="454"/>
      <c r="AF52" s="454"/>
      <c r="AG52" s="454">
        <f t="shared" si="5"/>
        <v>27</v>
      </c>
      <c r="AH52" s="454">
        <f>101+34</f>
        <v>135</v>
      </c>
      <c r="AI52" s="464"/>
      <c r="AK52" s="424">
        <v>24</v>
      </c>
    </row>
    <row r="53" spans="1:37" ht="24.95" customHeight="1" x14ac:dyDescent="0.2">
      <c r="A53" s="878">
        <v>11</v>
      </c>
      <c r="B53" s="880" t="s">
        <v>69</v>
      </c>
      <c r="C53" s="872">
        <v>3</v>
      </c>
      <c r="D53" s="872">
        <v>4</v>
      </c>
      <c r="E53" s="872">
        <v>4</v>
      </c>
      <c r="F53" s="881"/>
      <c r="G53" s="881"/>
      <c r="H53" s="881"/>
      <c r="I53" s="881"/>
      <c r="J53" s="881"/>
      <c r="K53" s="882"/>
      <c r="L53" s="872">
        <v>13</v>
      </c>
      <c r="M53" s="882"/>
      <c r="N53" s="882"/>
      <c r="O53" s="872">
        <f>C53*5+D53*4+E53*4</f>
        <v>47</v>
      </c>
      <c r="P53" s="454">
        <v>1</v>
      </c>
      <c r="Q53" s="427" t="s">
        <v>254</v>
      </c>
      <c r="R53" s="428" t="s">
        <v>258</v>
      </c>
      <c r="S53" s="434" t="s">
        <v>259</v>
      </c>
      <c r="T53" s="463" t="s">
        <v>154</v>
      </c>
      <c r="U53" s="463" t="s">
        <v>220</v>
      </c>
      <c r="V53" s="433" t="s">
        <v>161</v>
      </c>
      <c r="W53" s="454">
        <v>9</v>
      </c>
      <c r="X53" s="454"/>
      <c r="Y53" s="454"/>
      <c r="Z53" s="454"/>
      <c r="AA53" s="454"/>
      <c r="AB53" s="454"/>
      <c r="AC53" s="454">
        <v>16</v>
      </c>
      <c r="AD53" s="454"/>
      <c r="AE53" s="454"/>
      <c r="AF53" s="454"/>
      <c r="AG53" s="454">
        <f t="shared" si="5"/>
        <v>25</v>
      </c>
      <c r="AH53" s="454">
        <f>119-29+134</f>
        <v>224</v>
      </c>
      <c r="AI53" s="464"/>
      <c r="AK53" s="424">
        <v>27</v>
      </c>
    </row>
    <row r="54" spans="1:37" ht="24.95" customHeight="1" x14ac:dyDescent="0.2">
      <c r="A54" s="878"/>
      <c r="B54" s="880"/>
      <c r="C54" s="872"/>
      <c r="D54" s="872"/>
      <c r="E54" s="872"/>
      <c r="F54" s="881"/>
      <c r="G54" s="881"/>
      <c r="H54" s="881"/>
      <c r="I54" s="881"/>
      <c r="J54" s="881"/>
      <c r="K54" s="883"/>
      <c r="L54" s="872"/>
      <c r="M54" s="883"/>
      <c r="N54" s="883"/>
      <c r="O54" s="872"/>
      <c r="P54" s="454">
        <v>2</v>
      </c>
      <c r="Q54" s="427" t="s">
        <v>843</v>
      </c>
      <c r="R54" s="424" t="s">
        <v>855</v>
      </c>
      <c r="S54" s="438" t="s">
        <v>852</v>
      </c>
      <c r="T54" s="463" t="s">
        <v>398</v>
      </c>
      <c r="U54" s="463" t="s">
        <v>220</v>
      </c>
      <c r="V54" s="433"/>
      <c r="W54" s="454">
        <v>3</v>
      </c>
      <c r="X54" s="454"/>
      <c r="Y54" s="454"/>
      <c r="Z54" s="454">
        <v>16</v>
      </c>
      <c r="AA54" s="454"/>
      <c r="AB54" s="454"/>
      <c r="AC54" s="454"/>
      <c r="AD54" s="454"/>
      <c r="AE54" s="454"/>
      <c r="AF54" s="454"/>
      <c r="AG54" s="454">
        <f t="shared" si="5"/>
        <v>19</v>
      </c>
      <c r="AH54" s="454">
        <f>29+126</f>
        <v>155</v>
      </c>
      <c r="AI54" s="464"/>
      <c r="AK54" s="424">
        <f>SUM(AK47:AK53)</f>
        <v>163</v>
      </c>
    </row>
    <row r="55" spans="1:37" ht="24.95" customHeight="1" x14ac:dyDescent="0.2">
      <c r="A55" s="886">
        <v>12</v>
      </c>
      <c r="B55" s="888" t="s">
        <v>70</v>
      </c>
      <c r="C55" s="884">
        <v>3</v>
      </c>
      <c r="D55" s="884">
        <v>4</v>
      </c>
      <c r="E55" s="884">
        <v>4</v>
      </c>
      <c r="F55" s="884">
        <v>3</v>
      </c>
      <c r="G55" s="882"/>
      <c r="H55" s="892"/>
      <c r="I55" s="882"/>
      <c r="J55" s="882"/>
      <c r="K55" s="882"/>
      <c r="L55" s="884">
        <v>14</v>
      </c>
      <c r="M55" s="884">
        <v>5</v>
      </c>
      <c r="N55" s="882"/>
      <c r="O55" s="884">
        <f>C55*5+D55*4+E55*4+H55*4</f>
        <v>47</v>
      </c>
      <c r="P55" s="454">
        <v>1</v>
      </c>
      <c r="Q55" s="427" t="s">
        <v>263</v>
      </c>
      <c r="R55" s="428" t="s">
        <v>266</v>
      </c>
      <c r="S55" s="434" t="s">
        <v>267</v>
      </c>
      <c r="T55" s="463" t="s">
        <v>154</v>
      </c>
      <c r="U55" s="463" t="s">
        <v>220</v>
      </c>
      <c r="V55" s="433" t="s">
        <v>161</v>
      </c>
      <c r="W55" s="454">
        <v>15</v>
      </c>
      <c r="X55" s="454"/>
      <c r="Y55" s="454">
        <v>3</v>
      </c>
      <c r="Z55" s="454"/>
      <c r="AA55" s="454"/>
      <c r="AB55" s="454"/>
      <c r="AC55" s="454">
        <v>8</v>
      </c>
      <c r="AD55" s="454"/>
      <c r="AE55" s="454"/>
      <c r="AF55" s="454"/>
      <c r="AG55" s="454">
        <f t="shared" ref="AG55:AG61" si="6">SUM(W55:AF55)</f>
        <v>26</v>
      </c>
      <c r="AH55" s="454">
        <v>119</v>
      </c>
      <c r="AI55" s="464"/>
    </row>
    <row r="56" spans="1:37" ht="24.95" customHeight="1" x14ac:dyDescent="0.2">
      <c r="A56" s="887"/>
      <c r="B56" s="889"/>
      <c r="C56" s="885"/>
      <c r="D56" s="885"/>
      <c r="E56" s="885"/>
      <c r="F56" s="885"/>
      <c r="G56" s="883"/>
      <c r="H56" s="893"/>
      <c r="I56" s="883"/>
      <c r="J56" s="883"/>
      <c r="K56" s="883"/>
      <c r="L56" s="885"/>
      <c r="M56" s="885"/>
      <c r="N56" s="883"/>
      <c r="O56" s="885"/>
      <c r="P56" s="454">
        <v>2</v>
      </c>
      <c r="Q56" s="427" t="s">
        <v>265</v>
      </c>
      <c r="R56" s="471" t="s">
        <v>270</v>
      </c>
      <c r="S56" s="434" t="s">
        <v>271</v>
      </c>
      <c r="T56" s="463" t="s">
        <v>154</v>
      </c>
      <c r="U56" s="463" t="s">
        <v>158</v>
      </c>
      <c r="V56" s="433" t="s">
        <v>161</v>
      </c>
      <c r="W56" s="454"/>
      <c r="X56" s="454"/>
      <c r="Y56" s="454"/>
      <c r="Z56" s="454">
        <v>16</v>
      </c>
      <c r="AA56" s="454"/>
      <c r="AB56" s="454"/>
      <c r="AC56" s="454">
        <v>8</v>
      </c>
      <c r="AD56" s="454"/>
      <c r="AE56" s="454"/>
      <c r="AF56" s="454"/>
      <c r="AG56" s="454">
        <f t="shared" si="6"/>
        <v>24</v>
      </c>
      <c r="AH56" s="454">
        <f>134+62</f>
        <v>196</v>
      </c>
      <c r="AI56" s="464"/>
    </row>
    <row r="57" spans="1:37" ht="23.25" customHeight="1" x14ac:dyDescent="0.2">
      <c r="A57" s="887"/>
      <c r="B57" s="889"/>
      <c r="C57" s="885"/>
      <c r="D57" s="885"/>
      <c r="E57" s="885"/>
      <c r="F57" s="885"/>
      <c r="G57" s="883"/>
      <c r="H57" s="893"/>
      <c r="I57" s="883"/>
      <c r="J57" s="883"/>
      <c r="K57" s="883"/>
      <c r="L57" s="885"/>
      <c r="M57" s="885"/>
      <c r="N57" s="883"/>
      <c r="O57" s="885"/>
      <c r="P57" s="454">
        <v>3</v>
      </c>
      <c r="Q57" s="432" t="s">
        <v>754</v>
      </c>
      <c r="R57" s="438" t="s">
        <v>752</v>
      </c>
      <c r="S57" s="430" t="s">
        <v>753</v>
      </c>
      <c r="T57" s="463" t="s">
        <v>547</v>
      </c>
      <c r="U57" s="463" t="s">
        <v>158</v>
      </c>
      <c r="V57" s="433" t="s">
        <v>161</v>
      </c>
      <c r="W57" s="454"/>
      <c r="X57" s="454">
        <v>12</v>
      </c>
      <c r="Y57" s="454"/>
      <c r="Z57" s="454"/>
      <c r="AA57" s="454"/>
      <c r="AB57" s="454"/>
      <c r="AC57" s="454"/>
      <c r="AD57" s="454"/>
      <c r="AE57" s="454"/>
      <c r="AF57" s="454"/>
      <c r="AG57" s="454">
        <f t="shared" si="6"/>
        <v>12</v>
      </c>
      <c r="AH57" s="454">
        <f>64+113</f>
        <v>177</v>
      </c>
      <c r="AI57" s="464"/>
    </row>
    <row r="58" spans="1:37" ht="1.5" hidden="1" customHeight="1" x14ac:dyDescent="0.2">
      <c r="A58" s="895"/>
      <c r="B58" s="896"/>
      <c r="C58" s="891"/>
      <c r="D58" s="891"/>
      <c r="E58" s="891"/>
      <c r="F58" s="891"/>
      <c r="G58" s="890"/>
      <c r="H58" s="894"/>
      <c r="I58" s="890"/>
      <c r="J58" s="890"/>
      <c r="K58" s="890"/>
      <c r="L58" s="891"/>
      <c r="M58" s="891"/>
      <c r="N58" s="890"/>
      <c r="O58" s="891"/>
      <c r="P58" s="454"/>
      <c r="Q58" s="432"/>
      <c r="R58" s="428"/>
      <c r="S58" s="434"/>
      <c r="T58" s="463"/>
      <c r="U58" s="463"/>
      <c r="V58" s="433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4"/>
      <c r="AH58" s="454"/>
      <c r="AI58" s="464"/>
    </row>
    <row r="59" spans="1:37" ht="24.95" customHeight="1" x14ac:dyDescent="0.2">
      <c r="A59" s="878">
        <v>13</v>
      </c>
      <c r="B59" s="880" t="s">
        <v>71</v>
      </c>
      <c r="C59" s="872">
        <v>3</v>
      </c>
      <c r="D59" s="872">
        <v>4</v>
      </c>
      <c r="E59" s="872">
        <v>4</v>
      </c>
      <c r="F59" s="872">
        <v>3</v>
      </c>
      <c r="G59" s="881"/>
      <c r="H59" s="881"/>
      <c r="I59" s="881"/>
      <c r="J59" s="881"/>
      <c r="K59" s="882"/>
      <c r="L59" s="872">
        <v>14</v>
      </c>
      <c r="M59" s="881"/>
      <c r="N59" s="881"/>
      <c r="O59" s="872">
        <f>(3*5)+(4*4)+(4*4)+(4*4)</f>
        <v>63</v>
      </c>
      <c r="P59" s="454">
        <v>1</v>
      </c>
      <c r="Q59" s="427" t="s">
        <v>274</v>
      </c>
      <c r="R59" s="471" t="s">
        <v>278</v>
      </c>
      <c r="S59" s="434" t="s">
        <v>279</v>
      </c>
      <c r="T59" s="463" t="s">
        <v>154</v>
      </c>
      <c r="U59" s="463" t="s">
        <v>158</v>
      </c>
      <c r="V59" s="433" t="s">
        <v>161</v>
      </c>
      <c r="W59" s="454">
        <v>12</v>
      </c>
      <c r="X59" s="454"/>
      <c r="Y59" s="454"/>
      <c r="Z59" s="454">
        <v>12</v>
      </c>
      <c r="AA59" s="454"/>
      <c r="AB59" s="454"/>
      <c r="AC59" s="454"/>
      <c r="AD59" s="454"/>
      <c r="AE59" s="454"/>
      <c r="AF59" s="454"/>
      <c r="AG59" s="454">
        <f t="shared" si="6"/>
        <v>24</v>
      </c>
      <c r="AH59" s="454">
        <f>119+125</f>
        <v>244</v>
      </c>
      <c r="AI59" s="464"/>
    </row>
    <row r="60" spans="1:37" ht="24.95" customHeight="1" x14ac:dyDescent="0.2">
      <c r="A60" s="878"/>
      <c r="B60" s="880"/>
      <c r="C60" s="872"/>
      <c r="D60" s="872"/>
      <c r="E60" s="872"/>
      <c r="F60" s="872"/>
      <c r="G60" s="881"/>
      <c r="H60" s="881"/>
      <c r="I60" s="881"/>
      <c r="J60" s="881"/>
      <c r="K60" s="883"/>
      <c r="L60" s="872"/>
      <c r="M60" s="881"/>
      <c r="N60" s="881"/>
      <c r="O60" s="872"/>
      <c r="P60" s="454">
        <v>2</v>
      </c>
      <c r="Q60" s="427" t="s">
        <v>275</v>
      </c>
      <c r="R60" s="428" t="s">
        <v>280</v>
      </c>
      <c r="S60" s="434" t="s">
        <v>281</v>
      </c>
      <c r="T60" s="463" t="s">
        <v>154</v>
      </c>
      <c r="U60" s="463" t="s">
        <v>158</v>
      </c>
      <c r="V60" s="433" t="s">
        <v>161</v>
      </c>
      <c r="W60" s="454"/>
      <c r="X60" s="454"/>
      <c r="Y60" s="454"/>
      <c r="Z60" s="454">
        <v>4</v>
      </c>
      <c r="AA60" s="454"/>
      <c r="AB60" s="454"/>
      <c r="AC60" s="454">
        <v>4</v>
      </c>
      <c r="AD60" s="454">
        <v>16</v>
      </c>
      <c r="AE60" s="454"/>
      <c r="AF60" s="454"/>
      <c r="AG60" s="454">
        <f t="shared" si="6"/>
        <v>24</v>
      </c>
      <c r="AH60" s="454">
        <f>64+126</f>
        <v>190</v>
      </c>
      <c r="AI60" s="464"/>
    </row>
    <row r="61" spans="1:37" ht="24.95" customHeight="1" x14ac:dyDescent="0.2">
      <c r="A61" s="878"/>
      <c r="B61" s="880"/>
      <c r="C61" s="872"/>
      <c r="D61" s="872"/>
      <c r="E61" s="872"/>
      <c r="F61" s="872"/>
      <c r="G61" s="881"/>
      <c r="H61" s="881"/>
      <c r="I61" s="881"/>
      <c r="J61" s="881"/>
      <c r="K61" s="890"/>
      <c r="L61" s="872"/>
      <c r="M61" s="881"/>
      <c r="N61" s="881"/>
      <c r="O61" s="872"/>
      <c r="P61" s="454">
        <v>3</v>
      </c>
      <c r="Q61" s="427" t="s">
        <v>799</v>
      </c>
      <c r="R61" s="470" t="s">
        <v>796</v>
      </c>
      <c r="S61" s="430" t="s">
        <v>797</v>
      </c>
      <c r="T61" s="463" t="s">
        <v>547</v>
      </c>
      <c r="U61" s="463" t="s">
        <v>220</v>
      </c>
      <c r="V61" s="433" t="s">
        <v>161</v>
      </c>
      <c r="W61" s="454">
        <v>3</v>
      </c>
      <c r="X61" s="454"/>
      <c r="Y61" s="454"/>
      <c r="Z61" s="454"/>
      <c r="AA61" s="454"/>
      <c r="AB61" s="454"/>
      <c r="AC61" s="454">
        <v>12</v>
      </c>
      <c r="AD61" s="454"/>
      <c r="AE61" s="454"/>
      <c r="AF61" s="454">
        <v>12</v>
      </c>
      <c r="AG61" s="454">
        <f t="shared" si="6"/>
        <v>27</v>
      </c>
      <c r="AH61" s="454">
        <f>62+134</f>
        <v>196</v>
      </c>
      <c r="AI61" s="464" t="s">
        <v>860</v>
      </c>
    </row>
    <row r="62" spans="1:37" ht="24.95" customHeight="1" x14ac:dyDescent="0.2">
      <c r="A62" s="878">
        <v>14</v>
      </c>
      <c r="B62" s="880" t="s">
        <v>16</v>
      </c>
      <c r="C62" s="872">
        <v>2</v>
      </c>
      <c r="D62" s="872">
        <v>2</v>
      </c>
      <c r="E62" s="872">
        <v>2</v>
      </c>
      <c r="F62" s="872">
        <v>2</v>
      </c>
      <c r="G62" s="872">
        <v>2</v>
      </c>
      <c r="H62" s="872">
        <v>2</v>
      </c>
      <c r="I62" s="872">
        <v>2</v>
      </c>
      <c r="J62" s="872">
        <v>2</v>
      </c>
      <c r="K62" s="872">
        <v>2</v>
      </c>
      <c r="L62" s="872">
        <v>14</v>
      </c>
      <c r="M62" s="872">
        <v>14</v>
      </c>
      <c r="N62" s="872">
        <v>3</v>
      </c>
      <c r="O62" s="872">
        <f>11*2+9*2+9*2</f>
        <v>58</v>
      </c>
      <c r="P62" s="454">
        <v>1</v>
      </c>
      <c r="Q62" s="427" t="s">
        <v>787</v>
      </c>
      <c r="R62" s="430" t="s">
        <v>149</v>
      </c>
      <c r="S62" s="430" t="s">
        <v>149</v>
      </c>
      <c r="T62" s="431" t="s">
        <v>149</v>
      </c>
      <c r="U62" s="463" t="s">
        <v>158</v>
      </c>
      <c r="V62" s="431" t="s">
        <v>149</v>
      </c>
      <c r="W62" s="454"/>
      <c r="X62" s="454"/>
      <c r="Y62" s="454"/>
      <c r="Z62" s="454">
        <v>8</v>
      </c>
      <c r="AA62" s="454"/>
      <c r="AB62" s="454">
        <v>2</v>
      </c>
      <c r="AC62" s="454">
        <v>8</v>
      </c>
      <c r="AD62" s="454">
        <v>8</v>
      </c>
      <c r="AE62" s="454">
        <v>2</v>
      </c>
      <c r="AF62" s="454"/>
      <c r="AG62" s="454">
        <f t="shared" ref="AG62:AG68" si="7">SUM(W62:AF62)</f>
        <v>28</v>
      </c>
      <c r="AH62" s="454">
        <f>271+126</f>
        <v>397</v>
      </c>
      <c r="AI62" s="464"/>
    </row>
    <row r="63" spans="1:37" ht="24.95" customHeight="1" x14ac:dyDescent="0.2">
      <c r="A63" s="878"/>
      <c r="B63" s="880"/>
      <c r="C63" s="872"/>
      <c r="D63" s="872"/>
      <c r="E63" s="872"/>
      <c r="F63" s="872"/>
      <c r="G63" s="872"/>
      <c r="H63" s="872"/>
      <c r="I63" s="872"/>
      <c r="J63" s="872"/>
      <c r="K63" s="872"/>
      <c r="L63" s="872"/>
      <c r="M63" s="872"/>
      <c r="N63" s="872"/>
      <c r="O63" s="872"/>
      <c r="P63" s="454">
        <v>2</v>
      </c>
      <c r="Q63" s="432" t="s">
        <v>290</v>
      </c>
      <c r="R63" s="430" t="s">
        <v>149</v>
      </c>
      <c r="S63" s="428" t="s">
        <v>292</v>
      </c>
      <c r="T63" s="431" t="s">
        <v>149</v>
      </c>
      <c r="U63" s="463" t="s">
        <v>158</v>
      </c>
      <c r="V63" s="431" t="s">
        <v>149</v>
      </c>
      <c r="W63" s="454">
        <v>10</v>
      </c>
      <c r="X63" s="454">
        <v>10</v>
      </c>
      <c r="Y63" s="454">
        <v>2</v>
      </c>
      <c r="Z63" s="454"/>
      <c r="AA63" s="454">
        <v>8</v>
      </c>
      <c r="AB63" s="454"/>
      <c r="AC63" s="454"/>
      <c r="AD63" s="454"/>
      <c r="AE63" s="454"/>
      <c r="AF63" s="454"/>
      <c r="AG63" s="454">
        <f t="shared" si="7"/>
        <v>30</v>
      </c>
      <c r="AH63" s="454">
        <f>838-AH62</f>
        <v>441</v>
      </c>
      <c r="AI63" s="464"/>
    </row>
    <row r="64" spans="1:37" ht="24.95" customHeight="1" x14ac:dyDescent="0.2">
      <c r="A64" s="878">
        <v>15</v>
      </c>
      <c r="B64" s="880" t="s">
        <v>90</v>
      </c>
      <c r="C64" s="872">
        <v>3</v>
      </c>
      <c r="D64" s="872">
        <v>3</v>
      </c>
      <c r="E64" s="872">
        <v>3</v>
      </c>
      <c r="F64" s="872">
        <v>3</v>
      </c>
      <c r="G64" s="872">
        <v>3</v>
      </c>
      <c r="H64" s="872">
        <v>3</v>
      </c>
      <c r="I64" s="872">
        <v>3</v>
      </c>
      <c r="J64" s="872">
        <v>3</v>
      </c>
      <c r="K64" s="872">
        <v>3</v>
      </c>
      <c r="L64" s="872">
        <v>14</v>
      </c>
      <c r="M64" s="872">
        <v>14</v>
      </c>
      <c r="N64" s="872">
        <v>3</v>
      </c>
      <c r="O64" s="872">
        <f>11*3+9*3+9*3</f>
        <v>87</v>
      </c>
      <c r="P64" s="454">
        <v>1</v>
      </c>
      <c r="Q64" s="427" t="s">
        <v>293</v>
      </c>
      <c r="R64" s="428" t="s">
        <v>297</v>
      </c>
      <c r="S64" s="434" t="s">
        <v>298</v>
      </c>
      <c r="T64" s="463" t="s">
        <v>251</v>
      </c>
      <c r="U64" s="463" t="s">
        <v>158</v>
      </c>
      <c r="V64" s="433" t="s">
        <v>161</v>
      </c>
      <c r="W64" s="454">
        <v>15</v>
      </c>
      <c r="X64" s="454">
        <v>3</v>
      </c>
      <c r="Y64" s="454"/>
      <c r="Z64" s="454"/>
      <c r="AA64" s="454"/>
      <c r="AB64" s="454"/>
      <c r="AC64" s="454">
        <v>12</v>
      </c>
      <c r="AD64" s="454"/>
      <c r="AE64" s="454"/>
      <c r="AF64" s="454"/>
      <c r="AG64" s="454">
        <f t="shared" si="7"/>
        <v>30</v>
      </c>
      <c r="AH64" s="454">
        <f>126+134</f>
        <v>260</v>
      </c>
      <c r="AI64" s="464"/>
    </row>
    <row r="65" spans="1:35" ht="24.95" customHeight="1" x14ac:dyDescent="0.2">
      <c r="A65" s="878"/>
      <c r="B65" s="880"/>
      <c r="C65" s="872"/>
      <c r="D65" s="872"/>
      <c r="E65" s="872"/>
      <c r="F65" s="872"/>
      <c r="G65" s="872"/>
      <c r="H65" s="872"/>
      <c r="I65" s="872"/>
      <c r="J65" s="872"/>
      <c r="K65" s="872"/>
      <c r="L65" s="872"/>
      <c r="M65" s="872"/>
      <c r="N65" s="872"/>
      <c r="O65" s="872"/>
      <c r="P65" s="454">
        <v>2</v>
      </c>
      <c r="Q65" s="427" t="s">
        <v>294</v>
      </c>
      <c r="R65" s="428" t="s">
        <v>299</v>
      </c>
      <c r="S65" s="434" t="s">
        <v>300</v>
      </c>
      <c r="T65" s="463" t="s">
        <v>154</v>
      </c>
      <c r="U65" s="463" t="s">
        <v>158</v>
      </c>
      <c r="V65" s="433" t="s">
        <v>161</v>
      </c>
      <c r="W65" s="454"/>
      <c r="X65" s="454"/>
      <c r="Y65" s="454"/>
      <c r="Z65" s="454">
        <v>12</v>
      </c>
      <c r="AA65" s="454"/>
      <c r="AB65" s="454"/>
      <c r="AC65" s="454"/>
      <c r="AD65" s="454">
        <v>12</v>
      </c>
      <c r="AE65" s="454">
        <v>3</v>
      </c>
      <c r="AF65" s="454"/>
      <c r="AG65" s="454">
        <f t="shared" si="7"/>
        <v>27</v>
      </c>
      <c r="AH65" s="454">
        <v>113</v>
      </c>
      <c r="AI65" s="464"/>
    </row>
    <row r="66" spans="1:35" ht="24.95" customHeight="1" x14ac:dyDescent="0.2">
      <c r="A66" s="878"/>
      <c r="B66" s="880"/>
      <c r="C66" s="872"/>
      <c r="D66" s="872"/>
      <c r="E66" s="872"/>
      <c r="F66" s="872"/>
      <c r="G66" s="872"/>
      <c r="H66" s="872"/>
      <c r="I66" s="872"/>
      <c r="J66" s="872"/>
      <c r="K66" s="872"/>
      <c r="L66" s="872"/>
      <c r="M66" s="872"/>
      <c r="N66" s="872"/>
      <c r="O66" s="872"/>
      <c r="P66" s="454"/>
      <c r="Q66" s="427" t="s">
        <v>845</v>
      </c>
      <c r="R66" s="428" t="s">
        <v>856</v>
      </c>
      <c r="S66" s="430" t="s">
        <v>853</v>
      </c>
      <c r="T66" s="463" t="s">
        <v>857</v>
      </c>
      <c r="U66" s="463" t="s">
        <v>158</v>
      </c>
      <c r="V66" s="433" t="s">
        <v>161</v>
      </c>
      <c r="W66" s="454"/>
      <c r="X66" s="454">
        <v>12</v>
      </c>
      <c r="Y66" s="454">
        <v>3</v>
      </c>
      <c r="Z66" s="454"/>
      <c r="AA66" s="454">
        <v>12</v>
      </c>
      <c r="AB66" s="454">
        <v>3</v>
      </c>
      <c r="AC66" s="454"/>
      <c r="AD66" s="454"/>
      <c r="AE66" s="454"/>
      <c r="AF66" s="454"/>
      <c r="AG66" s="454">
        <f t="shared" ref="AG66" si="8">SUM(W66:AF66)</f>
        <v>30</v>
      </c>
      <c r="AH66" s="454">
        <f>27+126+34+34</f>
        <v>221</v>
      </c>
      <c r="AI66" s="464"/>
    </row>
    <row r="67" spans="1:35" ht="24.95" customHeight="1" x14ac:dyDescent="0.2">
      <c r="A67" s="878"/>
      <c r="B67" s="880"/>
      <c r="C67" s="872"/>
      <c r="D67" s="872"/>
      <c r="E67" s="872"/>
      <c r="F67" s="872"/>
      <c r="G67" s="872"/>
      <c r="H67" s="872"/>
      <c r="I67" s="872"/>
      <c r="J67" s="872"/>
      <c r="K67" s="872"/>
      <c r="L67" s="872"/>
      <c r="M67" s="872"/>
      <c r="N67" s="872"/>
      <c r="O67" s="872"/>
      <c r="P67" s="454">
        <v>3</v>
      </c>
      <c r="Q67" s="427"/>
      <c r="R67" s="428"/>
      <c r="S67" s="430"/>
      <c r="T67" s="463"/>
      <c r="U67" s="463" t="s">
        <v>158</v>
      </c>
      <c r="V67" s="433"/>
      <c r="W67" s="454"/>
      <c r="X67" s="454"/>
      <c r="Y67" s="454"/>
      <c r="Z67" s="454"/>
      <c r="AA67" s="454"/>
      <c r="AB67" s="454"/>
      <c r="AC67" s="454"/>
      <c r="AD67" s="454"/>
      <c r="AE67" s="454"/>
      <c r="AF67" s="454"/>
      <c r="AG67" s="454">
        <f t="shared" si="7"/>
        <v>0</v>
      </c>
      <c r="AH67" s="454">
        <f>27+126+34+34</f>
        <v>221</v>
      </c>
      <c r="AI67" s="464"/>
    </row>
    <row r="68" spans="1:35" ht="24.95" customHeight="1" x14ac:dyDescent="0.2">
      <c r="A68" s="886">
        <v>16</v>
      </c>
      <c r="B68" s="888" t="s">
        <v>74</v>
      </c>
      <c r="C68" s="445"/>
      <c r="D68" s="882"/>
      <c r="E68" s="884">
        <v>4</v>
      </c>
      <c r="F68" s="884">
        <v>3</v>
      </c>
      <c r="G68" s="884">
        <v>4</v>
      </c>
      <c r="H68" s="884">
        <v>4</v>
      </c>
      <c r="I68" s="445"/>
      <c r="J68" s="882"/>
      <c r="K68" s="882"/>
      <c r="L68" s="884">
        <v>4</v>
      </c>
      <c r="M68" s="884">
        <v>11</v>
      </c>
      <c r="N68" s="882"/>
      <c r="O68" s="884">
        <f>(3*5)+(4*4)+(2*4)+(4*4)</f>
        <v>55</v>
      </c>
      <c r="P68" s="454">
        <v>1</v>
      </c>
      <c r="Q68" s="427" t="s">
        <v>846</v>
      </c>
      <c r="R68" s="428" t="s">
        <v>847</v>
      </c>
      <c r="S68" s="430" t="s">
        <v>854</v>
      </c>
      <c r="T68" s="463" t="s">
        <v>848</v>
      </c>
      <c r="U68" s="463" t="s">
        <v>220</v>
      </c>
      <c r="V68" s="433"/>
      <c r="W68" s="454"/>
      <c r="X68" s="454">
        <v>6</v>
      </c>
      <c r="Y68" s="454"/>
      <c r="Z68" s="454"/>
      <c r="AA68" s="454"/>
      <c r="AB68" s="454"/>
      <c r="AC68" s="454"/>
      <c r="AD68" s="454"/>
      <c r="AE68" s="454"/>
      <c r="AF68" s="454">
        <v>18</v>
      </c>
      <c r="AG68" s="454">
        <f t="shared" si="7"/>
        <v>24</v>
      </c>
      <c r="AH68" s="454">
        <v>62</v>
      </c>
      <c r="AI68" s="464" t="s">
        <v>494</v>
      </c>
    </row>
    <row r="69" spans="1:35" ht="24.95" customHeight="1" x14ac:dyDescent="0.2">
      <c r="A69" s="887"/>
      <c r="B69" s="889"/>
      <c r="C69" s="446"/>
      <c r="D69" s="883"/>
      <c r="E69" s="885"/>
      <c r="F69" s="885"/>
      <c r="G69" s="885"/>
      <c r="H69" s="885"/>
      <c r="I69" s="446"/>
      <c r="J69" s="883"/>
      <c r="K69" s="883"/>
      <c r="L69" s="885"/>
      <c r="M69" s="885"/>
      <c r="N69" s="883"/>
      <c r="O69" s="885"/>
      <c r="P69" s="454">
        <v>2</v>
      </c>
      <c r="Q69" s="427" t="s">
        <v>316</v>
      </c>
      <c r="R69" s="428" t="s">
        <v>320</v>
      </c>
      <c r="S69" s="434" t="s">
        <v>321</v>
      </c>
      <c r="T69" s="463" t="s">
        <v>154</v>
      </c>
      <c r="U69" s="463" t="s">
        <v>158</v>
      </c>
      <c r="V69" s="433" t="s">
        <v>161</v>
      </c>
      <c r="W69" s="454"/>
      <c r="X69" s="454"/>
      <c r="Y69" s="454"/>
      <c r="Z69" s="454"/>
      <c r="AA69" s="454"/>
      <c r="AB69" s="454"/>
      <c r="AC69" s="454">
        <v>8</v>
      </c>
      <c r="AD69" s="454">
        <v>16</v>
      </c>
      <c r="AE69" s="454"/>
      <c r="AF69" s="454"/>
      <c r="AG69" s="454">
        <f t="shared" ref="AG69:AG75" si="9">SUM(W69:AF69)</f>
        <v>24</v>
      </c>
      <c r="AH69" s="454">
        <f>64+113</f>
        <v>177</v>
      </c>
      <c r="AI69" s="464"/>
    </row>
    <row r="70" spans="1:35" ht="24.95" customHeight="1" x14ac:dyDescent="0.2">
      <c r="A70" s="887"/>
      <c r="B70" s="889"/>
      <c r="C70" s="446"/>
      <c r="D70" s="883"/>
      <c r="E70" s="885"/>
      <c r="F70" s="885"/>
      <c r="G70" s="885"/>
      <c r="H70" s="885"/>
      <c r="I70" s="446"/>
      <c r="J70" s="883"/>
      <c r="K70" s="883"/>
      <c r="L70" s="885"/>
      <c r="M70" s="885"/>
      <c r="N70" s="883"/>
      <c r="O70" s="885"/>
      <c r="P70" s="454">
        <v>3</v>
      </c>
      <c r="Q70" s="427" t="s">
        <v>317</v>
      </c>
      <c r="R70" s="428" t="s">
        <v>322</v>
      </c>
      <c r="S70" s="434" t="s">
        <v>153</v>
      </c>
      <c r="T70" s="463" t="s">
        <v>154</v>
      </c>
      <c r="U70" s="463" t="s">
        <v>158</v>
      </c>
      <c r="V70" s="433" t="s">
        <v>161</v>
      </c>
      <c r="W70" s="454"/>
      <c r="X70" s="454">
        <v>9</v>
      </c>
      <c r="Y70" s="454"/>
      <c r="Z70" s="454"/>
      <c r="AA70" s="454">
        <v>16</v>
      </c>
      <c r="AB70" s="454"/>
      <c r="AC70" s="454"/>
      <c r="AD70" s="454"/>
      <c r="AE70" s="454"/>
      <c r="AF70" s="454"/>
      <c r="AG70" s="454">
        <f t="shared" si="9"/>
        <v>25</v>
      </c>
      <c r="AH70" s="454">
        <f>67+126</f>
        <v>193</v>
      </c>
      <c r="AI70" s="464"/>
    </row>
    <row r="71" spans="1:35" ht="24.95" customHeight="1" x14ac:dyDescent="0.2">
      <c r="A71" s="878">
        <v>17</v>
      </c>
      <c r="B71" s="880" t="s">
        <v>577</v>
      </c>
      <c r="C71" s="872">
        <v>3</v>
      </c>
      <c r="D71" s="881"/>
      <c r="E71" s="881"/>
      <c r="F71" s="872">
        <v>3</v>
      </c>
      <c r="G71" s="872">
        <v>4</v>
      </c>
      <c r="H71" s="872">
        <v>4</v>
      </c>
      <c r="I71" s="872">
        <v>3</v>
      </c>
      <c r="J71" s="881"/>
      <c r="K71" s="872"/>
      <c r="L71" s="872">
        <v>5</v>
      </c>
      <c r="M71" s="872">
        <v>15</v>
      </c>
      <c r="N71" s="872">
        <v>1</v>
      </c>
      <c r="O71" s="872">
        <f>(3*5)+(3*5)+(3*1)+(4*4)+(4*4)</f>
        <v>65</v>
      </c>
      <c r="P71" s="454">
        <v>1</v>
      </c>
      <c r="Q71" s="427" t="s">
        <v>343</v>
      </c>
      <c r="R71" s="428" t="s">
        <v>351</v>
      </c>
      <c r="S71" s="434" t="s">
        <v>352</v>
      </c>
      <c r="T71" s="463" t="s">
        <v>154</v>
      </c>
      <c r="U71" s="463" t="s">
        <v>158</v>
      </c>
      <c r="V71" s="433" t="s">
        <v>161</v>
      </c>
      <c r="W71" s="454"/>
      <c r="X71" s="454"/>
      <c r="Y71" s="454"/>
      <c r="Z71" s="454"/>
      <c r="AA71" s="454">
        <v>16</v>
      </c>
      <c r="AB71" s="454"/>
      <c r="AC71" s="454"/>
      <c r="AD71" s="454">
        <v>8</v>
      </c>
      <c r="AE71" s="454"/>
      <c r="AF71" s="454"/>
      <c r="AG71" s="454">
        <f t="shared" si="9"/>
        <v>24</v>
      </c>
      <c r="AH71" s="454">
        <f>126+34</f>
        <v>160</v>
      </c>
      <c r="AI71" s="464"/>
    </row>
    <row r="72" spans="1:35" ht="24.95" customHeight="1" x14ac:dyDescent="0.2">
      <c r="A72" s="878"/>
      <c r="B72" s="880"/>
      <c r="C72" s="872"/>
      <c r="D72" s="881"/>
      <c r="E72" s="881"/>
      <c r="F72" s="872"/>
      <c r="G72" s="872"/>
      <c r="H72" s="872"/>
      <c r="I72" s="872"/>
      <c r="J72" s="881"/>
      <c r="K72" s="872"/>
      <c r="L72" s="872"/>
      <c r="M72" s="872"/>
      <c r="N72" s="872"/>
      <c r="O72" s="872"/>
      <c r="P72" s="454">
        <v>2</v>
      </c>
      <c r="Q72" s="427" t="s">
        <v>344</v>
      </c>
      <c r="R72" s="428" t="s">
        <v>353</v>
      </c>
      <c r="S72" s="430" t="s">
        <v>546</v>
      </c>
      <c r="T72" s="463" t="s">
        <v>547</v>
      </c>
      <c r="U72" s="463" t="s">
        <v>158</v>
      </c>
      <c r="V72" s="463" t="s">
        <v>161</v>
      </c>
      <c r="W72" s="454">
        <v>12</v>
      </c>
      <c r="X72" s="454">
        <v>12</v>
      </c>
      <c r="Y72" s="454"/>
      <c r="Z72" s="454"/>
      <c r="AA72" s="454"/>
      <c r="AB72" s="454"/>
      <c r="AC72" s="454"/>
      <c r="AD72" s="454"/>
      <c r="AE72" s="454"/>
      <c r="AF72" s="454"/>
      <c r="AG72" s="454">
        <f t="shared" si="9"/>
        <v>24</v>
      </c>
      <c r="AH72" s="454">
        <f>125+67+30</f>
        <v>222</v>
      </c>
      <c r="AI72" s="464"/>
    </row>
    <row r="73" spans="1:35" ht="24.95" customHeight="1" x14ac:dyDescent="0.2">
      <c r="A73" s="878"/>
      <c r="B73" s="880"/>
      <c r="C73" s="872"/>
      <c r="D73" s="881"/>
      <c r="E73" s="881"/>
      <c r="F73" s="872"/>
      <c r="G73" s="872"/>
      <c r="H73" s="872"/>
      <c r="I73" s="872"/>
      <c r="J73" s="881"/>
      <c r="K73" s="872"/>
      <c r="L73" s="872"/>
      <c r="M73" s="872"/>
      <c r="N73" s="872"/>
      <c r="O73" s="872"/>
      <c r="P73" s="454">
        <v>3</v>
      </c>
      <c r="Q73" s="427" t="s">
        <v>835</v>
      </c>
      <c r="R73" s="428" t="s">
        <v>836</v>
      </c>
      <c r="S73" s="430" t="s">
        <v>837</v>
      </c>
      <c r="T73" s="463" t="s">
        <v>547</v>
      </c>
      <c r="U73" s="463" t="s">
        <v>158</v>
      </c>
      <c r="V73" s="433" t="s">
        <v>161</v>
      </c>
      <c r="W73" s="454">
        <v>3</v>
      </c>
      <c r="X73" s="454">
        <v>3</v>
      </c>
      <c r="Y73" s="454">
        <v>3</v>
      </c>
      <c r="Z73" s="454"/>
      <c r="AA73" s="454"/>
      <c r="AB73" s="454"/>
      <c r="AC73" s="454"/>
      <c r="AD73" s="454">
        <v>8</v>
      </c>
      <c r="AE73" s="454"/>
      <c r="AF73" s="454"/>
      <c r="AG73" s="454">
        <f t="shared" si="9"/>
        <v>17</v>
      </c>
      <c r="AH73" s="454">
        <f>113-30+27</f>
        <v>110</v>
      </c>
      <c r="AI73" s="464"/>
    </row>
    <row r="74" spans="1:35" ht="24.95" customHeight="1" x14ac:dyDescent="0.2">
      <c r="A74" s="878">
        <v>18</v>
      </c>
      <c r="B74" s="879" t="s">
        <v>20</v>
      </c>
      <c r="C74" s="872">
        <v>2</v>
      </c>
      <c r="D74" s="872">
        <v>2</v>
      </c>
      <c r="E74" s="872">
        <v>2</v>
      </c>
      <c r="F74" s="872">
        <v>2</v>
      </c>
      <c r="G74" s="872">
        <v>2</v>
      </c>
      <c r="H74" s="872">
        <v>2</v>
      </c>
      <c r="I74" s="872">
        <v>2</v>
      </c>
      <c r="J74" s="872">
        <v>2</v>
      </c>
      <c r="K74" s="872">
        <v>2</v>
      </c>
      <c r="L74" s="872">
        <v>14</v>
      </c>
      <c r="M74" s="872">
        <v>14</v>
      </c>
      <c r="N74" s="872">
        <v>3</v>
      </c>
      <c r="O74" s="872">
        <f>11*2+9*2+9*2</f>
        <v>58</v>
      </c>
      <c r="P74" s="454">
        <v>1</v>
      </c>
      <c r="Q74" s="427" t="s">
        <v>328</v>
      </c>
      <c r="R74" s="428" t="s">
        <v>330</v>
      </c>
      <c r="S74" s="434" t="s">
        <v>331</v>
      </c>
      <c r="T74" s="463" t="s">
        <v>157</v>
      </c>
      <c r="U74" s="463" t="s">
        <v>158</v>
      </c>
      <c r="V74" s="433" t="s">
        <v>161</v>
      </c>
      <c r="W74" s="454"/>
      <c r="X74" s="454"/>
      <c r="Y74" s="454">
        <v>2</v>
      </c>
      <c r="Z74" s="454">
        <v>8</v>
      </c>
      <c r="AA74" s="454">
        <v>8</v>
      </c>
      <c r="AB74" s="454">
        <v>2</v>
      </c>
      <c r="AC74" s="454"/>
      <c r="AD74" s="454">
        <v>8</v>
      </c>
      <c r="AE74" s="454">
        <v>2</v>
      </c>
      <c r="AF74" s="454"/>
      <c r="AG74" s="454">
        <f t="shared" si="9"/>
        <v>30</v>
      </c>
      <c r="AH74" s="454">
        <f>126+126+113+34</f>
        <v>399</v>
      </c>
      <c r="AI74" s="464"/>
    </row>
    <row r="75" spans="1:35" ht="24.95" customHeight="1" x14ac:dyDescent="0.2">
      <c r="A75" s="878"/>
      <c r="B75" s="879"/>
      <c r="C75" s="872"/>
      <c r="D75" s="872"/>
      <c r="E75" s="872"/>
      <c r="F75" s="872"/>
      <c r="G75" s="872"/>
      <c r="H75" s="872"/>
      <c r="I75" s="872"/>
      <c r="J75" s="872"/>
      <c r="K75" s="872"/>
      <c r="L75" s="872"/>
      <c r="M75" s="872"/>
      <c r="N75" s="872"/>
      <c r="O75" s="872"/>
      <c r="P75" s="454">
        <v>2</v>
      </c>
      <c r="Q75" s="427" t="s">
        <v>329</v>
      </c>
      <c r="R75" s="428" t="s">
        <v>332</v>
      </c>
      <c r="S75" s="430" t="s">
        <v>333</v>
      </c>
      <c r="T75" s="463" t="s">
        <v>174</v>
      </c>
      <c r="U75" s="463" t="s">
        <v>158</v>
      </c>
      <c r="V75" s="422" t="s">
        <v>149</v>
      </c>
      <c r="W75" s="454">
        <v>10</v>
      </c>
      <c r="X75" s="454">
        <v>10</v>
      </c>
      <c r="Y75" s="454"/>
      <c r="Z75" s="454"/>
      <c r="AA75" s="454"/>
      <c r="AB75" s="454"/>
      <c r="AC75" s="454">
        <v>8</v>
      </c>
      <c r="AD75" s="454"/>
      <c r="AE75" s="454"/>
      <c r="AF75" s="454"/>
      <c r="AG75" s="454">
        <f t="shared" si="9"/>
        <v>28</v>
      </c>
      <c r="AH75" s="454">
        <f>838-AH74</f>
        <v>439</v>
      </c>
      <c r="AI75" s="464"/>
    </row>
    <row r="76" spans="1:35" ht="24.95" customHeight="1" x14ac:dyDescent="0.2">
      <c r="A76" s="456"/>
      <c r="B76" s="423"/>
      <c r="C76" s="875" t="s">
        <v>725</v>
      </c>
      <c r="D76" s="876"/>
      <c r="E76" s="876"/>
      <c r="F76" s="876"/>
      <c r="G76" s="876"/>
      <c r="H76" s="876"/>
      <c r="I76" s="876"/>
      <c r="J76" s="876"/>
      <c r="K76" s="877"/>
      <c r="L76" s="871"/>
      <c r="M76" s="871"/>
      <c r="N76" s="871"/>
      <c r="O76" s="423"/>
      <c r="P76" s="426"/>
      <c r="Q76" s="426"/>
      <c r="R76" s="420"/>
      <c r="S76" s="420"/>
      <c r="T76" s="420"/>
      <c r="U76" s="420"/>
      <c r="V76" s="420"/>
      <c r="W76" s="420"/>
      <c r="X76" s="420"/>
      <c r="Y76" s="420"/>
      <c r="Z76" s="420"/>
      <c r="AA76" s="420"/>
      <c r="AB76" s="420"/>
      <c r="AC76" s="420"/>
      <c r="AD76" s="420"/>
      <c r="AE76" s="420"/>
      <c r="AF76" s="420"/>
      <c r="AG76" s="420"/>
      <c r="AH76" s="420"/>
      <c r="AI76" s="421"/>
    </row>
    <row r="77" spans="1:35" ht="24.95" customHeight="1" x14ac:dyDescent="0.2">
      <c r="A77" s="863" t="s">
        <v>24</v>
      </c>
      <c r="B77" s="863"/>
      <c r="C77" s="459" t="s">
        <v>715</v>
      </c>
      <c r="D77" s="459" t="s">
        <v>718</v>
      </c>
      <c r="E77" s="459" t="s">
        <v>726</v>
      </c>
      <c r="F77" s="459" t="s">
        <v>716</v>
      </c>
      <c r="G77" s="459" t="s">
        <v>901</v>
      </c>
      <c r="H77" s="459" t="s">
        <v>142</v>
      </c>
      <c r="I77" s="459" t="s">
        <v>717</v>
      </c>
      <c r="J77" s="459" t="s">
        <v>720</v>
      </c>
      <c r="K77" s="459" t="s">
        <v>727</v>
      </c>
      <c r="L77" s="452" t="s">
        <v>65</v>
      </c>
      <c r="M77" s="452" t="s">
        <v>66</v>
      </c>
      <c r="N77" s="452" t="s">
        <v>67</v>
      </c>
      <c r="O77" s="452" t="s">
        <v>554</v>
      </c>
      <c r="P77" s="426"/>
      <c r="Q77" s="426"/>
      <c r="R77" s="420"/>
      <c r="S77" s="420"/>
      <c r="T77" s="420"/>
      <c r="U77" s="420"/>
      <c r="V77" s="420"/>
      <c r="W77" s="420"/>
      <c r="X77" s="420"/>
      <c r="Y77" s="420"/>
      <c r="Z77" s="420"/>
      <c r="AA77" s="420"/>
      <c r="AB77" s="420"/>
      <c r="AC77" s="420"/>
      <c r="AD77" s="420"/>
      <c r="AE77" s="420"/>
      <c r="AF77" s="420"/>
      <c r="AG77" s="420"/>
      <c r="AH77" s="420"/>
      <c r="AI77" s="421"/>
    </row>
    <row r="78" spans="1:35" ht="24.95" customHeight="1" x14ac:dyDescent="0.2">
      <c r="A78" s="863"/>
      <c r="B78" s="863"/>
      <c r="C78" s="452">
        <v>2</v>
      </c>
      <c r="D78" s="452">
        <v>2</v>
      </c>
      <c r="E78" s="452">
        <v>2</v>
      </c>
      <c r="F78" s="452">
        <v>2</v>
      </c>
      <c r="G78" s="452">
        <v>2</v>
      </c>
      <c r="H78" s="452">
        <v>2</v>
      </c>
      <c r="I78" s="452">
        <v>2</v>
      </c>
      <c r="J78" s="452">
        <v>2</v>
      </c>
      <c r="K78" s="452">
        <v>2</v>
      </c>
      <c r="L78" s="452">
        <v>9</v>
      </c>
      <c r="M78" s="452">
        <v>9</v>
      </c>
      <c r="N78" s="452">
        <v>10</v>
      </c>
      <c r="O78" s="452">
        <f>9*2+9*2+10*2</f>
        <v>56</v>
      </c>
      <c r="P78" s="426"/>
      <c r="Q78" s="426"/>
      <c r="R78" s="420"/>
      <c r="S78" s="420"/>
      <c r="T78" s="420"/>
      <c r="U78" s="420"/>
      <c r="V78" s="420"/>
      <c r="W78" s="420"/>
      <c r="X78" s="420"/>
      <c r="Y78" s="420"/>
      <c r="Z78" s="420"/>
      <c r="AA78" s="420"/>
      <c r="AB78" s="420"/>
      <c r="AC78" s="420"/>
      <c r="AD78" s="420"/>
      <c r="AE78" s="420"/>
      <c r="AF78" s="420"/>
      <c r="AG78" s="420"/>
      <c r="AH78" s="420"/>
      <c r="AI78" s="421"/>
    </row>
    <row r="79" spans="1:35" ht="24.95" customHeight="1" x14ac:dyDescent="0.2">
      <c r="A79" s="452">
        <v>1</v>
      </c>
      <c r="B79" s="469" t="s">
        <v>383</v>
      </c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4"/>
      <c r="N79" s="454"/>
      <c r="O79" s="454"/>
      <c r="P79" s="454"/>
      <c r="Q79" s="423"/>
      <c r="R79" s="454"/>
      <c r="S79" s="454"/>
      <c r="T79" s="454"/>
      <c r="U79" s="454"/>
      <c r="V79" s="454"/>
      <c r="W79" s="454"/>
      <c r="X79" s="454"/>
      <c r="Y79" s="454"/>
      <c r="Z79" s="454"/>
      <c r="AA79" s="454"/>
      <c r="AB79" s="454"/>
      <c r="AC79" s="454"/>
      <c r="AD79" s="454"/>
      <c r="AE79" s="454"/>
      <c r="AF79" s="454"/>
      <c r="AG79" s="454"/>
      <c r="AH79" s="454"/>
      <c r="AI79" s="464"/>
    </row>
    <row r="80" spans="1:35" ht="24.95" customHeight="1" x14ac:dyDescent="0.2">
      <c r="A80" s="451" t="s">
        <v>841</v>
      </c>
      <c r="B80" s="447"/>
      <c r="C80" s="864" t="s">
        <v>825</v>
      </c>
      <c r="D80" s="864"/>
      <c r="E80" s="864"/>
      <c r="F80" s="864" t="s">
        <v>63</v>
      </c>
      <c r="G80" s="864"/>
      <c r="H80" s="864"/>
      <c r="I80" s="864" t="s">
        <v>64</v>
      </c>
      <c r="J80" s="864"/>
      <c r="K80" s="864"/>
      <c r="L80" s="864" t="s">
        <v>825</v>
      </c>
      <c r="M80" s="864" t="s">
        <v>63</v>
      </c>
      <c r="N80" s="864" t="s">
        <v>826</v>
      </c>
      <c r="O80" s="447" t="s">
        <v>78</v>
      </c>
      <c r="P80" s="426"/>
      <c r="Q80" s="426"/>
      <c r="R80" s="420"/>
      <c r="S80" s="420"/>
      <c r="T80" s="420"/>
      <c r="U80" s="420"/>
      <c r="V80" s="420"/>
      <c r="W80" s="420"/>
      <c r="X80" s="420"/>
      <c r="Y80" s="420"/>
      <c r="Z80" s="420"/>
      <c r="AA80" s="420"/>
      <c r="AB80" s="420"/>
      <c r="AC80" s="420"/>
      <c r="AD80" s="420"/>
      <c r="AE80" s="420"/>
      <c r="AF80" s="420"/>
      <c r="AG80" s="420"/>
      <c r="AH80" s="420"/>
      <c r="AI80" s="421"/>
    </row>
    <row r="81" spans="1:35" ht="24.95" customHeight="1" x14ac:dyDescent="0.2">
      <c r="A81" s="863" t="s">
        <v>28</v>
      </c>
      <c r="B81" s="863"/>
      <c r="C81" s="462" t="s">
        <v>65</v>
      </c>
      <c r="D81" s="462" t="s">
        <v>66</v>
      </c>
      <c r="E81" s="462" t="s">
        <v>67</v>
      </c>
      <c r="F81" s="462" t="s">
        <v>65</v>
      </c>
      <c r="G81" s="462" t="s">
        <v>66</v>
      </c>
      <c r="H81" s="462" t="s">
        <v>67</v>
      </c>
      <c r="I81" s="462" t="s">
        <v>65</v>
      </c>
      <c r="J81" s="462" t="s">
        <v>66</v>
      </c>
      <c r="K81" s="462" t="s">
        <v>67</v>
      </c>
      <c r="L81" s="864"/>
      <c r="M81" s="864"/>
      <c r="N81" s="864"/>
      <c r="O81" s="447" t="s">
        <v>79</v>
      </c>
      <c r="P81" s="454"/>
      <c r="Q81" s="427"/>
      <c r="R81" s="428"/>
      <c r="S81" s="434"/>
      <c r="T81" s="463"/>
      <c r="U81" s="463"/>
      <c r="V81" s="433"/>
      <c r="W81" s="871"/>
      <c r="X81" s="871"/>
      <c r="Y81" s="871"/>
      <c r="Z81" s="871"/>
      <c r="AA81" s="871"/>
      <c r="AB81" s="871"/>
      <c r="AC81" s="871"/>
      <c r="AD81" s="871"/>
      <c r="AE81" s="871"/>
      <c r="AF81" s="454"/>
      <c r="AG81" s="454"/>
      <c r="AH81" s="454"/>
      <c r="AI81" s="464"/>
    </row>
    <row r="82" spans="1:35" ht="24.95" customHeight="1" x14ac:dyDescent="0.2">
      <c r="A82" s="863"/>
      <c r="B82" s="863"/>
      <c r="C82" s="872">
        <v>119</v>
      </c>
      <c r="D82" s="872">
        <v>126</v>
      </c>
      <c r="E82" s="872">
        <v>134</v>
      </c>
      <c r="F82" s="872">
        <v>125</v>
      </c>
      <c r="G82" s="872">
        <v>126</v>
      </c>
      <c r="H82" s="872">
        <v>113</v>
      </c>
      <c r="I82" s="872">
        <v>27</v>
      </c>
      <c r="J82" s="872">
        <v>34</v>
      </c>
      <c r="K82" s="872">
        <v>34</v>
      </c>
      <c r="L82" s="872">
        <f>C82+D82+E82</f>
        <v>379</v>
      </c>
      <c r="M82" s="872">
        <f>F82+G82+H82</f>
        <v>364</v>
      </c>
      <c r="N82" s="872">
        <f>I82+J82+K82</f>
        <v>95</v>
      </c>
      <c r="O82" s="872">
        <f>L82+M82+N82</f>
        <v>838</v>
      </c>
      <c r="P82" s="454">
        <v>1</v>
      </c>
      <c r="Q82" s="427" t="s">
        <v>359</v>
      </c>
      <c r="R82" s="428" t="s">
        <v>556</v>
      </c>
      <c r="S82" s="434" t="s">
        <v>369</v>
      </c>
      <c r="T82" s="463" t="s">
        <v>154</v>
      </c>
      <c r="U82" s="463" t="s">
        <v>158</v>
      </c>
      <c r="V82" s="433" t="s">
        <v>161</v>
      </c>
      <c r="W82" s="871">
        <v>281</v>
      </c>
      <c r="X82" s="871"/>
      <c r="Y82" s="871"/>
      <c r="Z82" s="871"/>
      <c r="AA82" s="871"/>
      <c r="AB82" s="871"/>
      <c r="AC82" s="871"/>
      <c r="AD82" s="871"/>
      <c r="AE82" s="871"/>
      <c r="AF82" s="454"/>
      <c r="AG82" s="454">
        <f>W82/6.25</f>
        <v>44.96</v>
      </c>
      <c r="AH82" s="454"/>
      <c r="AI82" s="458" t="s">
        <v>839</v>
      </c>
    </row>
    <row r="83" spans="1:35" ht="24.95" customHeight="1" x14ac:dyDescent="0.2">
      <c r="A83" s="863"/>
      <c r="B83" s="863"/>
      <c r="C83" s="872"/>
      <c r="D83" s="872"/>
      <c r="E83" s="872"/>
      <c r="F83" s="872"/>
      <c r="G83" s="872"/>
      <c r="H83" s="872"/>
      <c r="I83" s="872"/>
      <c r="J83" s="872"/>
      <c r="K83" s="872"/>
      <c r="L83" s="872"/>
      <c r="M83" s="872"/>
      <c r="N83" s="872"/>
      <c r="O83" s="872"/>
      <c r="P83" s="454">
        <v>2</v>
      </c>
      <c r="Q83" s="427" t="s">
        <v>360</v>
      </c>
      <c r="R83" s="428" t="s">
        <v>370</v>
      </c>
      <c r="S83" s="434" t="s">
        <v>371</v>
      </c>
      <c r="T83" s="463" t="s">
        <v>154</v>
      </c>
      <c r="U83" s="463" t="s">
        <v>158</v>
      </c>
      <c r="V83" s="433" t="s">
        <v>161</v>
      </c>
      <c r="W83" s="871">
        <v>271</v>
      </c>
      <c r="X83" s="871"/>
      <c r="Y83" s="871"/>
      <c r="Z83" s="871"/>
      <c r="AA83" s="871"/>
      <c r="AB83" s="871"/>
      <c r="AC83" s="871"/>
      <c r="AD83" s="871"/>
      <c r="AE83" s="871"/>
      <c r="AF83" s="454"/>
      <c r="AG83" s="454">
        <f t="shared" ref="AG83:AG87" si="10">W83/6.25</f>
        <v>43.36</v>
      </c>
      <c r="AH83" s="454"/>
      <c r="AI83" s="458" t="s">
        <v>840</v>
      </c>
    </row>
    <row r="84" spans="1:35" ht="24.95" customHeight="1" x14ac:dyDescent="0.2">
      <c r="A84" s="863"/>
      <c r="B84" s="863"/>
      <c r="C84" s="872"/>
      <c r="D84" s="872"/>
      <c r="E84" s="872"/>
      <c r="F84" s="872"/>
      <c r="G84" s="872"/>
      <c r="H84" s="872"/>
      <c r="I84" s="872"/>
      <c r="J84" s="872"/>
      <c r="K84" s="872"/>
      <c r="L84" s="872"/>
      <c r="M84" s="872"/>
      <c r="N84" s="872"/>
      <c r="O84" s="872"/>
      <c r="P84" s="454">
        <v>3</v>
      </c>
      <c r="Q84" s="427" t="s">
        <v>361</v>
      </c>
      <c r="R84" s="428" t="s">
        <v>372</v>
      </c>
      <c r="S84" s="434" t="s">
        <v>373</v>
      </c>
      <c r="T84" s="463" t="s">
        <v>154</v>
      </c>
      <c r="U84" s="463" t="s">
        <v>158</v>
      </c>
      <c r="V84" s="433" t="s">
        <v>161</v>
      </c>
      <c r="W84" s="871">
        <v>286</v>
      </c>
      <c r="X84" s="871"/>
      <c r="Y84" s="871"/>
      <c r="Z84" s="871"/>
      <c r="AA84" s="871"/>
      <c r="AB84" s="871"/>
      <c r="AC84" s="871"/>
      <c r="AD84" s="871"/>
      <c r="AE84" s="871"/>
      <c r="AF84" s="454"/>
      <c r="AG84" s="454">
        <f t="shared" si="10"/>
        <v>45.76</v>
      </c>
      <c r="AH84" s="454"/>
      <c r="AI84" s="458" t="s">
        <v>757</v>
      </c>
    </row>
    <row r="85" spans="1:35" ht="18.75" customHeight="1" x14ac:dyDescent="0.2">
      <c r="A85" s="464"/>
      <c r="B85" s="464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4"/>
      <c r="N85" s="454"/>
      <c r="O85" s="454"/>
      <c r="P85" s="454"/>
      <c r="Q85" s="427"/>
      <c r="R85" s="428"/>
      <c r="S85" s="434"/>
      <c r="T85" s="463"/>
      <c r="U85" s="463"/>
      <c r="V85" s="433"/>
      <c r="W85" s="868">
        <f>SUM(W82:AE84)</f>
        <v>838</v>
      </c>
      <c r="X85" s="869"/>
      <c r="Y85" s="869"/>
      <c r="Z85" s="869"/>
      <c r="AA85" s="869"/>
      <c r="AB85" s="869"/>
      <c r="AC85" s="869"/>
      <c r="AD85" s="869"/>
      <c r="AE85" s="870"/>
      <c r="AF85" s="454"/>
      <c r="AG85" s="454"/>
      <c r="AH85" s="454"/>
      <c r="AI85" s="464"/>
    </row>
    <row r="86" spans="1:35" ht="18.75" customHeight="1" x14ac:dyDescent="0.2">
      <c r="A86" s="464"/>
      <c r="B86" s="464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4"/>
      <c r="N86" s="454"/>
      <c r="O86" s="454"/>
      <c r="P86" s="454">
        <v>1</v>
      </c>
      <c r="Q86" s="427" t="s">
        <v>308</v>
      </c>
      <c r="R86" s="428" t="s">
        <v>312</v>
      </c>
      <c r="S86" s="430" t="s">
        <v>313</v>
      </c>
      <c r="T86" s="463" t="s">
        <v>174</v>
      </c>
      <c r="U86" s="463" t="s">
        <v>158</v>
      </c>
      <c r="V86" s="433"/>
      <c r="W86" s="868">
        <v>250</v>
      </c>
      <c r="X86" s="869"/>
      <c r="Y86" s="869"/>
      <c r="Z86" s="869"/>
      <c r="AA86" s="869"/>
      <c r="AB86" s="869"/>
      <c r="AC86" s="869"/>
      <c r="AD86" s="869"/>
      <c r="AE86" s="870"/>
      <c r="AF86" s="454"/>
      <c r="AG86" s="454">
        <f t="shared" si="10"/>
        <v>40</v>
      </c>
      <c r="AH86" s="454"/>
      <c r="AI86" s="464" t="s">
        <v>904</v>
      </c>
    </row>
    <row r="87" spans="1:35" ht="18.75" customHeight="1" x14ac:dyDescent="0.2">
      <c r="A87" s="464"/>
      <c r="B87" s="464"/>
      <c r="C87" s="454"/>
      <c r="D87" s="454"/>
      <c r="E87" s="454"/>
      <c r="F87" s="454"/>
      <c r="G87" s="454"/>
      <c r="H87" s="454"/>
      <c r="I87" s="454"/>
      <c r="J87" s="454"/>
      <c r="K87" s="454"/>
      <c r="L87" s="454"/>
      <c r="M87" s="454"/>
      <c r="N87" s="454"/>
      <c r="O87" s="454"/>
      <c r="P87" s="454">
        <v>2</v>
      </c>
      <c r="Q87" s="439" t="s">
        <v>307</v>
      </c>
      <c r="R87" s="439" t="s">
        <v>559</v>
      </c>
      <c r="S87" s="442" t="s">
        <v>311</v>
      </c>
      <c r="T87" s="465" t="s">
        <v>154</v>
      </c>
      <c r="U87" s="465" t="s">
        <v>158</v>
      </c>
      <c r="V87" s="433" t="s">
        <v>161</v>
      </c>
      <c r="W87" s="871">
        <v>250</v>
      </c>
      <c r="X87" s="871"/>
      <c r="Y87" s="871"/>
      <c r="Z87" s="871"/>
      <c r="AA87" s="871"/>
      <c r="AB87" s="871"/>
      <c r="AC87" s="871"/>
      <c r="AD87" s="871"/>
      <c r="AE87" s="871"/>
      <c r="AF87" s="454"/>
      <c r="AG87" s="454">
        <f t="shared" si="10"/>
        <v>40</v>
      </c>
      <c r="AH87" s="454"/>
      <c r="AI87" s="464" t="s">
        <v>903</v>
      </c>
    </row>
    <row r="88" spans="1:35" ht="48" customHeight="1" x14ac:dyDescent="0.2">
      <c r="A88" s="874" t="s">
        <v>574</v>
      </c>
      <c r="B88" s="874"/>
      <c r="C88" s="452">
        <v>42</v>
      </c>
      <c r="D88" s="452">
        <v>44</v>
      </c>
      <c r="E88" s="452">
        <v>44</v>
      </c>
      <c r="F88" s="452">
        <v>42</v>
      </c>
      <c r="G88" s="452">
        <v>44</v>
      </c>
      <c r="H88" s="452">
        <v>44</v>
      </c>
      <c r="I88" s="452">
        <v>42</v>
      </c>
      <c r="J88" s="452">
        <v>44</v>
      </c>
      <c r="K88" s="452">
        <v>44</v>
      </c>
      <c r="L88" s="420"/>
      <c r="M88" s="420"/>
      <c r="N88" s="420"/>
      <c r="O88" s="420"/>
      <c r="P88" s="426"/>
      <c r="Q88" s="426"/>
      <c r="R88" s="420"/>
      <c r="S88" s="420"/>
      <c r="T88" s="420"/>
      <c r="U88" s="420"/>
      <c r="V88" s="420"/>
      <c r="W88" s="871">
        <f>SUM(W86:AE87)</f>
        <v>500</v>
      </c>
      <c r="X88" s="871"/>
      <c r="Y88" s="871"/>
      <c r="Z88" s="871"/>
      <c r="AA88" s="871"/>
      <c r="AB88" s="871"/>
      <c r="AC88" s="871"/>
      <c r="AD88" s="871"/>
      <c r="AE88" s="871"/>
      <c r="AF88" s="420"/>
      <c r="AG88" s="420"/>
      <c r="AH88" s="420"/>
      <c r="AI88" s="421"/>
    </row>
    <row r="89" spans="1:35" ht="34.5" customHeight="1" x14ac:dyDescent="0.2">
      <c r="A89" s="874" t="s">
        <v>859</v>
      </c>
      <c r="B89" s="874"/>
      <c r="C89" s="452">
        <v>44</v>
      </c>
      <c r="D89" s="452">
        <v>46</v>
      </c>
      <c r="E89" s="452">
        <v>46</v>
      </c>
      <c r="F89" s="452">
        <v>44</v>
      </c>
      <c r="G89" s="452">
        <v>46</v>
      </c>
      <c r="H89" s="452">
        <v>46</v>
      </c>
      <c r="I89" s="452">
        <v>44</v>
      </c>
      <c r="J89" s="452">
        <v>46</v>
      </c>
      <c r="K89" s="452">
        <v>46</v>
      </c>
      <c r="L89" s="420"/>
      <c r="M89" s="420"/>
      <c r="N89" s="420"/>
      <c r="O89" s="420"/>
      <c r="P89" s="426"/>
      <c r="Q89" s="426"/>
      <c r="R89" s="420"/>
      <c r="S89" s="420"/>
      <c r="T89" s="420"/>
      <c r="U89" s="420"/>
      <c r="V89" s="420"/>
      <c r="W89" s="420"/>
      <c r="X89" s="420"/>
      <c r="Y89" s="420"/>
      <c r="Z89" s="420"/>
      <c r="AA89" s="420"/>
      <c r="AB89" s="420"/>
      <c r="AC89" s="420"/>
      <c r="AD89" s="420"/>
      <c r="AE89" s="420"/>
      <c r="AF89" s="420"/>
      <c r="AG89" s="420"/>
      <c r="AH89" s="420"/>
      <c r="AI89" s="421"/>
    </row>
    <row r="90" spans="1:35" ht="39.75" customHeight="1" x14ac:dyDescent="0.2">
      <c r="A90" s="419"/>
      <c r="B90" s="873"/>
      <c r="C90" s="873"/>
      <c r="D90" s="873"/>
      <c r="E90" s="873"/>
      <c r="F90" s="873"/>
      <c r="G90" s="873"/>
      <c r="H90" s="873"/>
      <c r="I90" s="873"/>
      <c r="J90" s="873"/>
      <c r="K90" s="873"/>
      <c r="L90" s="873"/>
      <c r="M90" s="873"/>
      <c r="N90" s="873"/>
      <c r="O90" s="873"/>
      <c r="P90" s="873"/>
      <c r="Q90" s="873"/>
      <c r="R90" s="873"/>
      <c r="S90" s="419"/>
      <c r="V90" s="419"/>
      <c r="W90" s="419"/>
      <c r="X90" s="419"/>
      <c r="Y90" s="419"/>
      <c r="Z90" s="419"/>
      <c r="AA90" s="419"/>
      <c r="AB90" s="419"/>
      <c r="AC90" s="444" t="s">
        <v>863</v>
      </c>
      <c r="AD90" s="444"/>
      <c r="AE90" s="444"/>
      <c r="AF90" s="444"/>
      <c r="AG90" s="444"/>
      <c r="AH90" s="444"/>
      <c r="AI90" s="444"/>
    </row>
    <row r="91" spans="1:35" ht="12" x14ac:dyDescent="0.2">
      <c r="A91" s="419"/>
      <c r="B91" s="873"/>
      <c r="C91" s="873"/>
      <c r="D91" s="873"/>
      <c r="E91" s="873"/>
      <c r="F91" s="873"/>
      <c r="G91" s="873"/>
      <c r="H91" s="873"/>
      <c r="I91" s="873"/>
      <c r="J91" s="873"/>
      <c r="K91" s="873"/>
      <c r="L91" s="873"/>
      <c r="M91" s="873"/>
      <c r="N91" s="873"/>
      <c r="O91" s="873"/>
      <c r="P91" s="873"/>
      <c r="Q91" s="873"/>
      <c r="R91" s="873"/>
      <c r="S91" s="419"/>
      <c r="V91" s="419"/>
      <c r="W91" s="419"/>
      <c r="X91" s="419"/>
      <c r="Y91" s="419"/>
      <c r="Z91" s="419"/>
      <c r="AA91" s="419"/>
      <c r="AB91" s="419"/>
      <c r="AC91" s="424" t="s">
        <v>379</v>
      </c>
      <c r="AI91" s="424"/>
    </row>
    <row r="92" spans="1:35" ht="12" x14ac:dyDescent="0.2">
      <c r="A92" s="419"/>
      <c r="B92" s="873"/>
      <c r="C92" s="873"/>
      <c r="D92" s="873"/>
      <c r="E92" s="873"/>
      <c r="F92" s="873"/>
      <c r="G92" s="873"/>
      <c r="H92" s="873"/>
      <c r="I92" s="873"/>
      <c r="J92" s="873"/>
      <c r="K92" s="873"/>
      <c r="L92" s="873"/>
      <c r="M92" s="873"/>
      <c r="N92" s="873"/>
      <c r="O92" s="873"/>
      <c r="P92" s="873"/>
      <c r="Q92" s="873"/>
      <c r="R92" s="873"/>
      <c r="S92" s="419"/>
      <c r="V92" s="419"/>
      <c r="W92" s="419"/>
      <c r="X92" s="419"/>
      <c r="Y92" s="419"/>
      <c r="Z92" s="419"/>
      <c r="AA92" s="419"/>
      <c r="AB92" s="419"/>
      <c r="AC92" s="419"/>
      <c r="AD92" s="419"/>
      <c r="AE92" s="419"/>
      <c r="AF92" s="419"/>
      <c r="AG92" s="419"/>
      <c r="AH92" s="419"/>
    </row>
    <row r="93" spans="1:35" ht="46.5" customHeight="1" x14ac:dyDescent="0.2">
      <c r="A93" s="419"/>
      <c r="B93" s="873"/>
      <c r="C93" s="873"/>
      <c r="D93" s="873"/>
      <c r="E93" s="873"/>
      <c r="F93" s="873"/>
      <c r="G93" s="873"/>
      <c r="H93" s="873"/>
      <c r="I93" s="873"/>
      <c r="J93" s="873"/>
      <c r="K93" s="873"/>
      <c r="L93" s="873"/>
      <c r="M93" s="873"/>
      <c r="N93" s="873"/>
      <c r="O93" s="873"/>
      <c r="P93" s="873"/>
      <c r="Q93" s="873"/>
      <c r="R93" s="873"/>
      <c r="S93" s="419"/>
      <c r="V93" s="419"/>
      <c r="W93" s="419"/>
      <c r="X93" s="419"/>
      <c r="Y93" s="419"/>
      <c r="Z93" s="419"/>
      <c r="AA93" s="419"/>
      <c r="AB93" s="419"/>
      <c r="AC93" s="419"/>
      <c r="AD93" s="419"/>
      <c r="AE93" s="419"/>
      <c r="AF93" s="419"/>
      <c r="AG93" s="419"/>
      <c r="AH93" s="419"/>
    </row>
    <row r="94" spans="1:35" ht="12" x14ac:dyDescent="0.2">
      <c r="A94" s="419"/>
      <c r="B94" s="873"/>
      <c r="C94" s="873"/>
      <c r="D94" s="873"/>
      <c r="E94" s="873"/>
      <c r="F94" s="873"/>
      <c r="G94" s="873"/>
      <c r="H94" s="873"/>
      <c r="I94" s="873"/>
      <c r="J94" s="873"/>
      <c r="K94" s="873"/>
      <c r="L94" s="873"/>
      <c r="M94" s="873"/>
      <c r="N94" s="873"/>
      <c r="O94" s="873"/>
      <c r="P94" s="873"/>
      <c r="Q94" s="873"/>
      <c r="R94" s="873"/>
      <c r="S94" s="419"/>
      <c r="V94" s="419"/>
      <c r="W94" s="419"/>
      <c r="X94" s="419"/>
      <c r="Y94" s="419"/>
      <c r="Z94" s="419"/>
      <c r="AA94" s="419"/>
      <c r="AB94" s="419"/>
      <c r="AC94" s="443" t="s">
        <v>850</v>
      </c>
      <c r="AD94" s="443"/>
      <c r="AE94" s="443"/>
      <c r="AF94" s="443"/>
      <c r="AG94" s="443"/>
      <c r="AH94" s="443"/>
      <c r="AI94" s="443"/>
    </row>
    <row r="95" spans="1:35" ht="12" x14ac:dyDescent="0.2">
      <c r="A95" s="419"/>
      <c r="B95" s="873"/>
      <c r="C95" s="873"/>
      <c r="D95" s="873"/>
      <c r="E95" s="873"/>
      <c r="F95" s="873"/>
      <c r="G95" s="873"/>
      <c r="H95" s="873"/>
      <c r="I95" s="873"/>
      <c r="J95" s="873"/>
      <c r="K95" s="873"/>
      <c r="L95" s="873"/>
      <c r="M95" s="873"/>
      <c r="N95" s="873"/>
      <c r="O95" s="873"/>
      <c r="P95" s="873"/>
      <c r="Q95" s="873"/>
      <c r="R95" s="873"/>
      <c r="S95" s="419"/>
      <c r="V95" s="419"/>
      <c r="W95" s="419"/>
      <c r="X95" s="419"/>
      <c r="Y95" s="419"/>
      <c r="Z95" s="419"/>
      <c r="AA95" s="419"/>
      <c r="AB95" s="419"/>
      <c r="AC95" s="424" t="s">
        <v>851</v>
      </c>
      <c r="AI95" s="424"/>
    </row>
    <row r="96" spans="1:35" ht="12" x14ac:dyDescent="0.2">
      <c r="R96" s="425"/>
      <c r="V96" s="419"/>
      <c r="W96" s="419"/>
      <c r="X96" s="419"/>
      <c r="Y96" s="419"/>
      <c r="Z96" s="419"/>
      <c r="AA96" s="419"/>
      <c r="AB96" s="419"/>
      <c r="AC96" s="419"/>
      <c r="AD96" s="419"/>
      <c r="AE96" s="419"/>
      <c r="AF96" s="419"/>
      <c r="AG96" s="419"/>
      <c r="AH96" s="419"/>
    </row>
    <row r="97" spans="18:34" ht="12" x14ac:dyDescent="0.2">
      <c r="R97" s="425"/>
      <c r="V97" s="419"/>
      <c r="W97" s="419"/>
      <c r="X97" s="419"/>
      <c r="Y97" s="419"/>
      <c r="Z97" s="419"/>
      <c r="AA97" s="419"/>
      <c r="AB97" s="419"/>
      <c r="AC97" s="419"/>
      <c r="AD97" s="419"/>
      <c r="AE97" s="419"/>
      <c r="AF97" s="419"/>
      <c r="AG97" s="419"/>
      <c r="AH97" s="419"/>
    </row>
  </sheetData>
  <mergeCells count="323">
    <mergeCell ref="C13:E13"/>
    <mergeCell ref="F13:H13"/>
    <mergeCell ref="I13:K13"/>
    <mergeCell ref="A6:AI6"/>
    <mergeCell ref="A7:AI7"/>
    <mergeCell ref="Q11:Q12"/>
    <mergeCell ref="A8:AI8"/>
    <mergeCell ref="A9:AI9"/>
    <mergeCell ref="A10:A12"/>
    <mergeCell ref="B10:B12"/>
    <mergeCell ref="C10:K10"/>
    <mergeCell ref="L10:N10"/>
    <mergeCell ref="O10:O12"/>
    <mergeCell ref="P10:AI10"/>
    <mergeCell ref="C11:E11"/>
    <mergeCell ref="F11:H11"/>
    <mergeCell ref="AF11:AF12"/>
    <mergeCell ref="AG11:AG12"/>
    <mergeCell ref="R11:R12"/>
    <mergeCell ref="S11:S12"/>
    <mergeCell ref="T11:T12"/>
    <mergeCell ref="U11:U12"/>
    <mergeCell ref="V11:V12"/>
    <mergeCell ref="W11:AE11"/>
    <mergeCell ref="I11:K11"/>
    <mergeCell ref="L11:L12"/>
    <mergeCell ref="M11:M12"/>
    <mergeCell ref="N11:N12"/>
    <mergeCell ref="P11:P12"/>
    <mergeCell ref="N15:N17"/>
    <mergeCell ref="O15:O17"/>
    <mergeCell ref="F15:F17"/>
    <mergeCell ref="G15:G17"/>
    <mergeCell ref="H15:H17"/>
    <mergeCell ref="I15:I17"/>
    <mergeCell ref="J15:J17"/>
    <mergeCell ref="K15:K17"/>
    <mergeCell ref="L15:L17"/>
    <mergeCell ref="M15:M17"/>
    <mergeCell ref="A14:B14"/>
    <mergeCell ref="A15:A19"/>
    <mergeCell ref="B15:B17"/>
    <mergeCell ref="C15:C17"/>
    <mergeCell ref="D15:D17"/>
    <mergeCell ref="E15:E17"/>
    <mergeCell ref="C25:C30"/>
    <mergeCell ref="D25:D30"/>
    <mergeCell ref="E25:E30"/>
    <mergeCell ref="F25:F30"/>
    <mergeCell ref="G25:G30"/>
    <mergeCell ref="H25:H30"/>
    <mergeCell ref="I25:I30"/>
    <mergeCell ref="J25:J30"/>
    <mergeCell ref="A22:A24"/>
    <mergeCell ref="A25:A30"/>
    <mergeCell ref="B25:B30"/>
    <mergeCell ref="A20:A21"/>
    <mergeCell ref="B20:B21"/>
    <mergeCell ref="C20:C21"/>
    <mergeCell ref="D20:D21"/>
    <mergeCell ref="E20:E21"/>
    <mergeCell ref="F20:F21"/>
    <mergeCell ref="M20:M21"/>
    <mergeCell ref="B22:B24"/>
    <mergeCell ref="N20:N21"/>
    <mergeCell ref="O20:O21"/>
    <mergeCell ref="C23:C24"/>
    <mergeCell ref="D23:D24"/>
    <mergeCell ref="E23:E24"/>
    <mergeCell ref="G20:G21"/>
    <mergeCell ref="H20:H21"/>
    <mergeCell ref="I20:I21"/>
    <mergeCell ref="J20:J21"/>
    <mergeCell ref="K20:K21"/>
    <mergeCell ref="L20:L21"/>
    <mergeCell ref="N23:N24"/>
    <mergeCell ref="K23:K24"/>
    <mergeCell ref="F23:F24"/>
    <mergeCell ref="G23:G24"/>
    <mergeCell ref="H23:H24"/>
    <mergeCell ref="I23:I24"/>
    <mergeCell ref="J23:J24"/>
    <mergeCell ref="O22:O24"/>
    <mergeCell ref="L23:L24"/>
    <mergeCell ref="M23:M24"/>
    <mergeCell ref="H35:H36"/>
    <mergeCell ref="I35:I36"/>
    <mergeCell ref="J35:J36"/>
    <mergeCell ref="K35:K36"/>
    <mergeCell ref="M35:M36"/>
    <mergeCell ref="O25:O30"/>
    <mergeCell ref="K25:K30"/>
    <mergeCell ref="L25:L30"/>
    <mergeCell ref="L31:L34"/>
    <mergeCell ref="M31:M34"/>
    <mergeCell ref="N31:N34"/>
    <mergeCell ref="O31:O34"/>
    <mergeCell ref="H31:H34"/>
    <mergeCell ref="I31:I34"/>
    <mergeCell ref="J31:J34"/>
    <mergeCell ref="M25:M30"/>
    <mergeCell ref="N25:N30"/>
    <mergeCell ref="A35:A37"/>
    <mergeCell ref="B35:B37"/>
    <mergeCell ref="C35:C37"/>
    <mergeCell ref="D35:D37"/>
    <mergeCell ref="E35:E37"/>
    <mergeCell ref="F35:F36"/>
    <mergeCell ref="E31:E34"/>
    <mergeCell ref="F31:F34"/>
    <mergeCell ref="G31:G34"/>
    <mergeCell ref="G35:G36"/>
    <mergeCell ref="A31:A34"/>
    <mergeCell ref="B31:B34"/>
    <mergeCell ref="C31:C34"/>
    <mergeCell ref="D31:D34"/>
    <mergeCell ref="O44:O45"/>
    <mergeCell ref="K31:K34"/>
    <mergeCell ref="N35:N36"/>
    <mergeCell ref="O35:O37"/>
    <mergeCell ref="O38:O42"/>
    <mergeCell ref="J44:J45"/>
    <mergeCell ref="K44:K45"/>
    <mergeCell ref="L44:L45"/>
    <mergeCell ref="M44:M45"/>
    <mergeCell ref="N44:N45"/>
    <mergeCell ref="J38:J42"/>
    <mergeCell ref="K38:K42"/>
    <mergeCell ref="L38:L42"/>
    <mergeCell ref="M38:M42"/>
    <mergeCell ref="N38:N42"/>
    <mergeCell ref="A44:A45"/>
    <mergeCell ref="B44:B45"/>
    <mergeCell ref="C44:C45"/>
    <mergeCell ref="D44:D45"/>
    <mergeCell ref="E44:E45"/>
    <mergeCell ref="F44:F45"/>
    <mergeCell ref="G44:G45"/>
    <mergeCell ref="H44:H45"/>
    <mergeCell ref="I38:I42"/>
    <mergeCell ref="A38:A42"/>
    <mergeCell ref="B38:B42"/>
    <mergeCell ref="C38:C42"/>
    <mergeCell ref="D38:D42"/>
    <mergeCell ref="E38:E42"/>
    <mergeCell ref="F38:F42"/>
    <mergeCell ref="G38:G42"/>
    <mergeCell ref="H38:H42"/>
    <mergeCell ref="I44:I45"/>
    <mergeCell ref="O46:O52"/>
    <mergeCell ref="K46:K52"/>
    <mergeCell ref="L46:L52"/>
    <mergeCell ref="M46:M52"/>
    <mergeCell ref="E53:E54"/>
    <mergeCell ref="F53:F54"/>
    <mergeCell ref="H46:H52"/>
    <mergeCell ref="I46:I52"/>
    <mergeCell ref="J46:J52"/>
    <mergeCell ref="O53:O54"/>
    <mergeCell ref="A46:A52"/>
    <mergeCell ref="B46:B52"/>
    <mergeCell ref="C46:C52"/>
    <mergeCell ref="D46:D52"/>
    <mergeCell ref="E46:E52"/>
    <mergeCell ref="F46:F52"/>
    <mergeCell ref="G46:G52"/>
    <mergeCell ref="M53:M54"/>
    <mergeCell ref="N53:N54"/>
    <mergeCell ref="K53:K54"/>
    <mergeCell ref="L53:L54"/>
    <mergeCell ref="N46:N52"/>
    <mergeCell ref="L55:L58"/>
    <mergeCell ref="M55:M58"/>
    <mergeCell ref="N55:N58"/>
    <mergeCell ref="O55:O58"/>
    <mergeCell ref="F55:F58"/>
    <mergeCell ref="G55:G58"/>
    <mergeCell ref="A53:A54"/>
    <mergeCell ref="B53:B54"/>
    <mergeCell ref="C53:C54"/>
    <mergeCell ref="D53:D54"/>
    <mergeCell ref="H55:H58"/>
    <mergeCell ref="I55:I58"/>
    <mergeCell ref="J55:J58"/>
    <mergeCell ref="K55:K58"/>
    <mergeCell ref="A55:A58"/>
    <mergeCell ref="B55:B58"/>
    <mergeCell ref="C55:C58"/>
    <mergeCell ref="D55:D58"/>
    <mergeCell ref="E55:E58"/>
    <mergeCell ref="G53:G54"/>
    <mergeCell ref="H53:H54"/>
    <mergeCell ref="I53:I54"/>
    <mergeCell ref="J53:J54"/>
    <mergeCell ref="M59:M61"/>
    <mergeCell ref="N59:N61"/>
    <mergeCell ref="O59:O61"/>
    <mergeCell ref="K59:K61"/>
    <mergeCell ref="L59:L61"/>
    <mergeCell ref="A62:A63"/>
    <mergeCell ref="B62:B63"/>
    <mergeCell ref="C62:C63"/>
    <mergeCell ref="D62:D63"/>
    <mergeCell ref="E62:E63"/>
    <mergeCell ref="G59:G61"/>
    <mergeCell ref="H59:H61"/>
    <mergeCell ref="I59:I61"/>
    <mergeCell ref="J59:J61"/>
    <mergeCell ref="A59:A61"/>
    <mergeCell ref="B59:B61"/>
    <mergeCell ref="C59:C61"/>
    <mergeCell ref="D59:D61"/>
    <mergeCell ref="E59:E61"/>
    <mergeCell ref="F59:F61"/>
    <mergeCell ref="L62:L63"/>
    <mergeCell ref="M62:M63"/>
    <mergeCell ref="N62:N63"/>
    <mergeCell ref="O62:O63"/>
    <mergeCell ref="F62:F63"/>
    <mergeCell ref="G62:G63"/>
    <mergeCell ref="H62:H63"/>
    <mergeCell ref="I62:I63"/>
    <mergeCell ref="J62:J63"/>
    <mergeCell ref="K62:K63"/>
    <mergeCell ref="M64:M67"/>
    <mergeCell ref="N64:N67"/>
    <mergeCell ref="O64:O67"/>
    <mergeCell ref="K64:K67"/>
    <mergeCell ref="L64:L67"/>
    <mergeCell ref="A68:A70"/>
    <mergeCell ref="B68:B70"/>
    <mergeCell ref="D68:D70"/>
    <mergeCell ref="E68:E70"/>
    <mergeCell ref="F68:F70"/>
    <mergeCell ref="G64:G67"/>
    <mergeCell ref="H64:H67"/>
    <mergeCell ref="I64:I67"/>
    <mergeCell ref="J64:J67"/>
    <mergeCell ref="A64:A67"/>
    <mergeCell ref="B64:B67"/>
    <mergeCell ref="C64:C67"/>
    <mergeCell ref="D64:D67"/>
    <mergeCell ref="E64:E67"/>
    <mergeCell ref="F64:F67"/>
    <mergeCell ref="F71:F73"/>
    <mergeCell ref="F74:F75"/>
    <mergeCell ref="G74:G75"/>
    <mergeCell ref="H74:H75"/>
    <mergeCell ref="N68:N70"/>
    <mergeCell ref="O68:O70"/>
    <mergeCell ref="G68:G70"/>
    <mergeCell ref="H68:H70"/>
    <mergeCell ref="J68:J70"/>
    <mergeCell ref="K68:K70"/>
    <mergeCell ref="L68:L70"/>
    <mergeCell ref="M68:M70"/>
    <mergeCell ref="M71:M73"/>
    <mergeCell ref="N71:N73"/>
    <mergeCell ref="O71:O73"/>
    <mergeCell ref="K71:K73"/>
    <mergeCell ref="L71:L73"/>
    <mergeCell ref="G71:G73"/>
    <mergeCell ref="H71:H73"/>
    <mergeCell ref="I71:I73"/>
    <mergeCell ref="J71:J73"/>
    <mergeCell ref="A74:A75"/>
    <mergeCell ref="B74:B75"/>
    <mergeCell ref="C74:C75"/>
    <mergeCell ref="D74:D75"/>
    <mergeCell ref="E74:E75"/>
    <mergeCell ref="A71:A73"/>
    <mergeCell ref="B71:B73"/>
    <mergeCell ref="C71:C73"/>
    <mergeCell ref="D71:D73"/>
    <mergeCell ref="E71:E73"/>
    <mergeCell ref="G82:G84"/>
    <mergeCell ref="H82:H84"/>
    <mergeCell ref="I82:I84"/>
    <mergeCell ref="W82:AE82"/>
    <mergeCell ref="W83:AE83"/>
    <mergeCell ref="W84:AE84"/>
    <mergeCell ref="L74:L75"/>
    <mergeCell ref="M74:M75"/>
    <mergeCell ref="N74:N75"/>
    <mergeCell ref="O74:O75"/>
    <mergeCell ref="I74:I75"/>
    <mergeCell ref="J74:J75"/>
    <mergeCell ref="K74:K75"/>
    <mergeCell ref="C76:K76"/>
    <mergeCell ref="L76:N76"/>
    <mergeCell ref="B93:R93"/>
    <mergeCell ref="B94:R94"/>
    <mergeCell ref="B95:R95"/>
    <mergeCell ref="A88:B88"/>
    <mergeCell ref="W88:AE88"/>
    <mergeCell ref="A89:B89"/>
    <mergeCell ref="B90:R90"/>
    <mergeCell ref="B91:R91"/>
    <mergeCell ref="B92:R92"/>
    <mergeCell ref="A77:B78"/>
    <mergeCell ref="C80:E80"/>
    <mergeCell ref="AH11:AH13"/>
    <mergeCell ref="AI11:AI13"/>
    <mergeCell ref="W85:AE85"/>
    <mergeCell ref="W86:AE86"/>
    <mergeCell ref="W87:AE87"/>
    <mergeCell ref="J82:J84"/>
    <mergeCell ref="K82:K84"/>
    <mergeCell ref="L82:L84"/>
    <mergeCell ref="M82:M84"/>
    <mergeCell ref="N82:N84"/>
    <mergeCell ref="O82:O84"/>
    <mergeCell ref="F80:H80"/>
    <mergeCell ref="I80:K80"/>
    <mergeCell ref="L80:L81"/>
    <mergeCell ref="M80:M81"/>
    <mergeCell ref="N80:N81"/>
    <mergeCell ref="A81:B84"/>
    <mergeCell ref="W81:AE81"/>
    <mergeCell ref="C82:C84"/>
    <mergeCell ref="D82:D84"/>
    <mergeCell ref="E82:E84"/>
    <mergeCell ref="F82:F84"/>
  </mergeCells>
  <pageMargins left="1.5354330708661419" right="0.31496062992125984" top="0.27559055118110237" bottom="0.35433070866141736" header="0.19685039370078741" footer="0.19685039370078741"/>
  <pageSetup paperSize="5" scale="60" orientation="landscape" r:id="rId1"/>
  <rowBreaks count="2" manualBreakCount="2">
    <brk id="38" max="34" man="1"/>
    <brk id="70" max="34" man="1"/>
  </rowBreaks>
  <colBreaks count="1" manualBreakCount="1">
    <brk id="35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60"/>
  <sheetViews>
    <sheetView workbookViewId="0">
      <selection activeCell="B8" sqref="B8"/>
    </sheetView>
  </sheetViews>
  <sheetFormatPr defaultRowHeight="24.95" customHeight="1" x14ac:dyDescent="0.25"/>
  <cols>
    <col min="1" max="1" width="5" style="137" customWidth="1"/>
    <col min="2" max="2" width="21.5703125" style="142" customWidth="1"/>
    <col min="3" max="5" width="9.140625" style="16"/>
  </cols>
  <sheetData>
    <row r="1" spans="1:5" ht="24.95" customHeight="1" x14ac:dyDescent="0.25">
      <c r="A1" s="908" t="s">
        <v>50</v>
      </c>
      <c r="B1" s="908" t="s">
        <v>711</v>
      </c>
      <c r="C1" s="475" t="s">
        <v>870</v>
      </c>
      <c r="D1" s="906" t="s">
        <v>874</v>
      </c>
      <c r="E1" s="907"/>
    </row>
    <row r="2" spans="1:5" ht="24.95" customHeight="1" x14ac:dyDescent="0.25">
      <c r="A2" s="909"/>
      <c r="B2" s="909"/>
      <c r="C2" s="475" t="s">
        <v>873</v>
      </c>
      <c r="D2" s="475" t="s">
        <v>871</v>
      </c>
      <c r="E2" s="475" t="s">
        <v>872</v>
      </c>
    </row>
    <row r="3" spans="1:5" ht="24.95" customHeight="1" x14ac:dyDescent="0.25">
      <c r="A3" s="99">
        <v>1</v>
      </c>
      <c r="B3" s="474" t="s">
        <v>864</v>
      </c>
      <c r="C3" s="130">
        <v>90</v>
      </c>
      <c r="D3" s="130">
        <v>50</v>
      </c>
      <c r="E3" s="130">
        <v>5</v>
      </c>
    </row>
    <row r="4" spans="1:5" ht="24.95" customHeight="1" x14ac:dyDescent="0.25">
      <c r="A4" s="99">
        <v>2</v>
      </c>
      <c r="B4" s="458" t="s">
        <v>865</v>
      </c>
      <c r="C4" s="130">
        <v>90</v>
      </c>
      <c r="D4" s="130">
        <v>50</v>
      </c>
      <c r="E4" s="130">
        <v>5</v>
      </c>
    </row>
    <row r="5" spans="1:5" ht="24.95" customHeight="1" x14ac:dyDescent="0.25">
      <c r="A5" s="99">
        <v>3</v>
      </c>
      <c r="B5" s="458" t="s">
        <v>675</v>
      </c>
      <c r="C5" s="130">
        <v>90</v>
      </c>
      <c r="D5" s="130">
        <v>50</v>
      </c>
      <c r="E5" s="130">
        <v>5</v>
      </c>
    </row>
    <row r="6" spans="1:5" ht="24.95" customHeight="1" x14ac:dyDescent="0.25">
      <c r="A6" s="99">
        <v>4</v>
      </c>
      <c r="B6" s="474" t="s">
        <v>658</v>
      </c>
      <c r="C6" s="130">
        <v>90</v>
      </c>
      <c r="D6" s="130">
        <v>50</v>
      </c>
      <c r="E6" s="130">
        <v>5</v>
      </c>
    </row>
    <row r="7" spans="1:5" ht="24.95" customHeight="1" x14ac:dyDescent="0.25">
      <c r="A7" s="99">
        <v>5</v>
      </c>
      <c r="B7" s="474" t="s">
        <v>566</v>
      </c>
      <c r="C7" s="130">
        <v>90</v>
      </c>
      <c r="D7" s="130">
        <v>50</v>
      </c>
      <c r="E7" s="130">
        <v>5</v>
      </c>
    </row>
    <row r="8" spans="1:5" ht="24.95" customHeight="1" x14ac:dyDescent="0.25">
      <c r="A8" s="99">
        <v>6</v>
      </c>
      <c r="B8" s="474" t="s">
        <v>11</v>
      </c>
      <c r="C8" s="130">
        <v>120</v>
      </c>
      <c r="D8" s="130">
        <v>50</v>
      </c>
      <c r="E8" s="130"/>
    </row>
    <row r="9" spans="1:5" ht="24.95" customHeight="1" x14ac:dyDescent="0.25">
      <c r="A9" s="99">
        <v>7</v>
      </c>
      <c r="B9" s="472" t="s">
        <v>688</v>
      </c>
      <c r="C9" s="130">
        <v>90</v>
      </c>
      <c r="D9" s="130">
        <v>50</v>
      </c>
      <c r="E9" s="130">
        <v>5</v>
      </c>
    </row>
    <row r="10" spans="1:5" ht="24.95" customHeight="1" x14ac:dyDescent="0.25">
      <c r="A10" s="99">
        <v>8</v>
      </c>
      <c r="B10" s="474" t="s">
        <v>866</v>
      </c>
      <c r="C10" s="130">
        <v>120</v>
      </c>
      <c r="D10" s="130">
        <v>40</v>
      </c>
      <c r="E10" s="130">
        <v>5</v>
      </c>
    </row>
    <row r="11" spans="1:5" ht="24.95" customHeight="1" x14ac:dyDescent="0.25">
      <c r="A11" s="99">
        <v>9</v>
      </c>
      <c r="B11" s="472" t="s">
        <v>12</v>
      </c>
      <c r="C11" s="130">
        <v>120</v>
      </c>
      <c r="D11" s="130">
        <v>50</v>
      </c>
      <c r="E11" s="130"/>
    </row>
    <row r="12" spans="1:5" ht="24.95" customHeight="1" x14ac:dyDescent="0.25">
      <c r="A12" s="99">
        <v>10</v>
      </c>
      <c r="B12" s="472" t="s">
        <v>13</v>
      </c>
      <c r="C12" s="130">
        <v>120</v>
      </c>
      <c r="D12" s="130">
        <v>40</v>
      </c>
      <c r="E12" s="130"/>
    </row>
    <row r="13" spans="1:5" ht="24.95" customHeight="1" x14ac:dyDescent="0.25">
      <c r="A13" s="99">
        <v>11</v>
      </c>
      <c r="B13" s="472" t="s">
        <v>69</v>
      </c>
      <c r="C13" s="130">
        <v>120</v>
      </c>
      <c r="D13" s="130">
        <v>40</v>
      </c>
      <c r="E13" s="130"/>
    </row>
    <row r="14" spans="1:5" ht="24.95" customHeight="1" x14ac:dyDescent="0.25">
      <c r="A14" s="99">
        <v>12</v>
      </c>
      <c r="B14" s="472" t="s">
        <v>70</v>
      </c>
      <c r="C14" s="130">
        <v>120</v>
      </c>
      <c r="D14" s="130">
        <v>40</v>
      </c>
      <c r="E14" s="130"/>
    </row>
    <row r="15" spans="1:5" ht="24.95" customHeight="1" x14ac:dyDescent="0.25">
      <c r="A15" s="99">
        <v>13</v>
      </c>
      <c r="B15" s="472" t="s">
        <v>71</v>
      </c>
      <c r="C15" s="130">
        <v>120</v>
      </c>
      <c r="D15" s="130">
        <v>40</v>
      </c>
      <c r="E15" s="130"/>
    </row>
    <row r="16" spans="1:5" ht="24.95" customHeight="1" x14ac:dyDescent="0.25">
      <c r="A16" s="99">
        <v>14</v>
      </c>
      <c r="B16" s="472" t="s">
        <v>16</v>
      </c>
      <c r="C16" s="130">
        <v>90</v>
      </c>
      <c r="D16" s="130">
        <v>50</v>
      </c>
      <c r="E16" s="130">
        <v>5</v>
      </c>
    </row>
    <row r="17" spans="1:5" ht="24.95" customHeight="1" x14ac:dyDescent="0.25">
      <c r="A17" s="99">
        <v>15</v>
      </c>
      <c r="B17" s="472" t="s">
        <v>90</v>
      </c>
      <c r="C17" s="130">
        <v>90</v>
      </c>
      <c r="D17" s="130">
        <v>50</v>
      </c>
      <c r="E17" s="130">
        <v>5</v>
      </c>
    </row>
    <row r="18" spans="1:5" ht="24.95" customHeight="1" x14ac:dyDescent="0.25">
      <c r="A18" s="99">
        <v>16</v>
      </c>
      <c r="B18" s="472" t="s">
        <v>74</v>
      </c>
      <c r="C18" s="130">
        <v>120</v>
      </c>
      <c r="D18" s="130">
        <v>50</v>
      </c>
      <c r="E18" s="130">
        <v>5</v>
      </c>
    </row>
    <row r="19" spans="1:5" ht="24.95" customHeight="1" x14ac:dyDescent="0.25">
      <c r="A19" s="99">
        <v>17</v>
      </c>
      <c r="B19" s="472" t="s">
        <v>577</v>
      </c>
      <c r="C19" s="130">
        <v>120</v>
      </c>
      <c r="D19" s="130">
        <v>40</v>
      </c>
      <c r="E19" s="130">
        <v>5</v>
      </c>
    </row>
    <row r="20" spans="1:5" ht="24.95" customHeight="1" x14ac:dyDescent="0.25">
      <c r="A20" s="99">
        <v>18</v>
      </c>
      <c r="B20" s="473" t="s">
        <v>20</v>
      </c>
      <c r="C20" s="130">
        <v>90</v>
      </c>
      <c r="D20" s="130">
        <v>50</v>
      </c>
      <c r="E20" s="130">
        <v>5</v>
      </c>
    </row>
    <row r="21" spans="1:5" ht="24.95" customHeight="1" x14ac:dyDescent="0.25">
      <c r="B21" s="476"/>
    </row>
    <row r="22" spans="1:5" ht="24.95" customHeight="1" x14ac:dyDescent="0.25">
      <c r="A22" s="910" t="s">
        <v>50</v>
      </c>
      <c r="B22" s="910" t="s">
        <v>711</v>
      </c>
      <c r="C22" s="475" t="s">
        <v>870</v>
      </c>
      <c r="D22" s="910" t="s">
        <v>874</v>
      </c>
      <c r="E22" s="910"/>
    </row>
    <row r="23" spans="1:5" ht="24.95" customHeight="1" x14ac:dyDescent="0.25">
      <c r="A23" s="910"/>
      <c r="B23" s="910"/>
      <c r="C23" s="475" t="s">
        <v>873</v>
      </c>
      <c r="D23" s="475" t="s">
        <v>871</v>
      </c>
      <c r="E23" s="475" t="s">
        <v>872</v>
      </c>
    </row>
    <row r="24" spans="1:5" ht="24.95" customHeight="1" x14ac:dyDescent="0.25">
      <c r="A24" s="99">
        <v>1</v>
      </c>
      <c r="B24" s="474" t="s">
        <v>864</v>
      </c>
      <c r="C24" s="130">
        <v>90</v>
      </c>
      <c r="D24" s="130">
        <v>50</v>
      </c>
      <c r="E24" s="130">
        <v>5</v>
      </c>
    </row>
    <row r="25" spans="1:5" ht="24.95" customHeight="1" x14ac:dyDescent="0.25">
      <c r="A25" s="99">
        <v>2</v>
      </c>
      <c r="B25" s="458" t="s">
        <v>865</v>
      </c>
      <c r="C25" s="130">
        <v>90</v>
      </c>
      <c r="D25" s="130">
        <v>50</v>
      </c>
      <c r="E25" s="130">
        <v>5</v>
      </c>
    </row>
    <row r="26" spans="1:5" ht="24.95" customHeight="1" x14ac:dyDescent="0.25">
      <c r="A26" s="99">
        <v>3</v>
      </c>
      <c r="B26" s="458" t="s">
        <v>675</v>
      </c>
      <c r="C26" s="130">
        <v>90</v>
      </c>
      <c r="D26" s="130">
        <v>50</v>
      </c>
      <c r="E26" s="130">
        <v>5</v>
      </c>
    </row>
    <row r="27" spans="1:5" ht="24.95" customHeight="1" x14ac:dyDescent="0.25">
      <c r="A27" s="99">
        <v>4</v>
      </c>
      <c r="B27" s="474" t="s">
        <v>658</v>
      </c>
      <c r="C27" s="130">
        <v>90</v>
      </c>
      <c r="D27" s="130">
        <v>50</v>
      </c>
      <c r="E27" s="130">
        <v>5</v>
      </c>
    </row>
    <row r="28" spans="1:5" ht="24.95" customHeight="1" x14ac:dyDescent="0.25">
      <c r="A28" s="99">
        <v>5</v>
      </c>
      <c r="B28" s="474" t="s">
        <v>566</v>
      </c>
      <c r="C28" s="130">
        <v>90</v>
      </c>
      <c r="D28" s="130">
        <v>50</v>
      </c>
      <c r="E28" s="130">
        <v>5</v>
      </c>
    </row>
    <row r="29" spans="1:5" ht="24.95" customHeight="1" x14ac:dyDescent="0.25">
      <c r="A29" s="99">
        <v>6</v>
      </c>
      <c r="B29" s="474" t="s">
        <v>11</v>
      </c>
      <c r="C29" s="130">
        <v>120</v>
      </c>
      <c r="D29" s="130">
        <v>50</v>
      </c>
      <c r="E29" s="130"/>
    </row>
    <row r="30" spans="1:5" ht="24.95" customHeight="1" x14ac:dyDescent="0.25">
      <c r="A30" s="99">
        <v>7</v>
      </c>
      <c r="B30" s="472" t="s">
        <v>688</v>
      </c>
      <c r="C30" s="130">
        <v>90</v>
      </c>
      <c r="D30" s="130">
        <v>50</v>
      </c>
      <c r="E30" s="130">
        <v>5</v>
      </c>
    </row>
    <row r="31" spans="1:5" ht="24.95" customHeight="1" x14ac:dyDescent="0.25">
      <c r="A31" s="99">
        <v>8</v>
      </c>
      <c r="B31" s="474" t="s">
        <v>866</v>
      </c>
      <c r="C31" s="130" t="s">
        <v>869</v>
      </c>
      <c r="D31" s="130">
        <v>40</v>
      </c>
      <c r="E31" s="130">
        <v>5</v>
      </c>
    </row>
    <row r="32" spans="1:5" ht="24.95" customHeight="1" x14ac:dyDescent="0.25">
      <c r="A32" s="99">
        <v>9</v>
      </c>
      <c r="B32" s="472" t="s">
        <v>12</v>
      </c>
      <c r="C32" s="130">
        <v>120</v>
      </c>
      <c r="D32" s="130">
        <v>50</v>
      </c>
      <c r="E32" s="130"/>
    </row>
    <row r="33" spans="1:5" ht="24.95" customHeight="1" x14ac:dyDescent="0.25">
      <c r="A33" s="99">
        <v>10</v>
      </c>
      <c r="B33" s="472" t="s">
        <v>70</v>
      </c>
      <c r="C33" s="130">
        <v>120</v>
      </c>
      <c r="D33" s="130">
        <v>40</v>
      </c>
      <c r="E33" s="130">
        <v>5</v>
      </c>
    </row>
    <row r="34" spans="1:5" ht="24.95" customHeight="1" x14ac:dyDescent="0.25">
      <c r="A34" s="99">
        <v>11</v>
      </c>
      <c r="B34" s="472" t="s">
        <v>16</v>
      </c>
      <c r="C34" s="130">
        <v>90</v>
      </c>
      <c r="D34" s="130">
        <v>50</v>
      </c>
      <c r="E34" s="130">
        <v>5</v>
      </c>
    </row>
    <row r="35" spans="1:5" ht="24.95" customHeight="1" x14ac:dyDescent="0.25">
      <c r="A35" s="99">
        <v>12</v>
      </c>
      <c r="B35" s="472" t="s">
        <v>90</v>
      </c>
      <c r="C35" s="130">
        <v>90</v>
      </c>
      <c r="D35" s="130">
        <v>50</v>
      </c>
      <c r="E35" s="130">
        <v>5</v>
      </c>
    </row>
    <row r="36" spans="1:5" ht="24.95" customHeight="1" x14ac:dyDescent="0.25">
      <c r="A36" s="99">
        <v>13</v>
      </c>
      <c r="B36" s="472" t="s">
        <v>74</v>
      </c>
      <c r="C36" s="130">
        <v>120</v>
      </c>
      <c r="D36" s="130">
        <v>50</v>
      </c>
      <c r="E36" s="130"/>
    </row>
    <row r="37" spans="1:5" ht="24.95" customHeight="1" x14ac:dyDescent="0.25">
      <c r="A37" s="99">
        <v>14</v>
      </c>
      <c r="B37" s="472" t="s">
        <v>577</v>
      </c>
      <c r="C37" s="130">
        <v>120</v>
      </c>
      <c r="D37" s="130">
        <v>40</v>
      </c>
      <c r="E37" s="130"/>
    </row>
    <row r="38" spans="1:5" ht="24.95" customHeight="1" x14ac:dyDescent="0.25">
      <c r="A38" s="99">
        <v>15</v>
      </c>
      <c r="B38" s="472" t="s">
        <v>76</v>
      </c>
      <c r="C38" s="130">
        <v>120</v>
      </c>
      <c r="D38" s="130">
        <v>50</v>
      </c>
      <c r="E38" s="130"/>
    </row>
    <row r="39" spans="1:5" ht="24.95" customHeight="1" x14ac:dyDescent="0.25">
      <c r="A39" s="99">
        <v>16</v>
      </c>
      <c r="B39" s="472" t="s">
        <v>482</v>
      </c>
      <c r="C39" s="130">
        <v>120</v>
      </c>
      <c r="D39" s="130">
        <v>50</v>
      </c>
      <c r="E39" s="130">
        <v>5</v>
      </c>
    </row>
    <row r="40" spans="1:5" ht="24.95" customHeight="1" x14ac:dyDescent="0.25">
      <c r="A40" s="99">
        <v>17</v>
      </c>
      <c r="B40" s="473" t="s">
        <v>20</v>
      </c>
      <c r="C40" s="130">
        <v>90</v>
      </c>
      <c r="D40" s="130">
        <v>50</v>
      </c>
      <c r="E40" s="130">
        <v>5</v>
      </c>
    </row>
    <row r="41" spans="1:5" ht="24.95" customHeight="1" x14ac:dyDescent="0.25">
      <c r="B41" s="476"/>
    </row>
    <row r="42" spans="1:5" ht="24.95" customHeight="1" x14ac:dyDescent="0.25">
      <c r="A42" s="910" t="s">
        <v>50</v>
      </c>
      <c r="B42" s="910" t="s">
        <v>711</v>
      </c>
      <c r="C42" s="475" t="s">
        <v>870</v>
      </c>
      <c r="D42" s="910" t="s">
        <v>874</v>
      </c>
      <c r="E42" s="910"/>
    </row>
    <row r="43" spans="1:5" ht="24.95" customHeight="1" x14ac:dyDescent="0.25">
      <c r="A43" s="910"/>
      <c r="B43" s="910"/>
      <c r="C43" s="475" t="s">
        <v>873</v>
      </c>
      <c r="D43" s="475" t="s">
        <v>871</v>
      </c>
      <c r="E43" s="475" t="s">
        <v>872</v>
      </c>
    </row>
    <row r="44" spans="1:5" ht="24.95" customHeight="1" x14ac:dyDescent="0.25">
      <c r="A44" s="99">
        <v>1</v>
      </c>
      <c r="B44" s="474" t="s">
        <v>864</v>
      </c>
      <c r="C44" s="130">
        <v>90</v>
      </c>
      <c r="D44" s="130">
        <v>50</v>
      </c>
      <c r="E44" s="130">
        <v>5</v>
      </c>
    </row>
    <row r="45" spans="1:5" ht="24.95" customHeight="1" x14ac:dyDescent="0.25">
      <c r="A45" s="99">
        <v>2</v>
      </c>
      <c r="B45" s="458" t="s">
        <v>865</v>
      </c>
      <c r="C45" s="130">
        <v>90</v>
      </c>
      <c r="D45" s="130">
        <v>50</v>
      </c>
      <c r="E45" s="130">
        <v>5</v>
      </c>
    </row>
    <row r="46" spans="1:5" ht="24.95" customHeight="1" x14ac:dyDescent="0.25">
      <c r="A46" s="99">
        <v>3</v>
      </c>
      <c r="B46" s="458" t="s">
        <v>675</v>
      </c>
      <c r="C46" s="130">
        <v>90</v>
      </c>
      <c r="D46" s="130">
        <v>50</v>
      </c>
      <c r="E46" s="130">
        <v>5</v>
      </c>
    </row>
    <row r="47" spans="1:5" ht="24.95" customHeight="1" x14ac:dyDescent="0.25">
      <c r="A47" s="99">
        <v>4</v>
      </c>
      <c r="B47" s="474" t="s">
        <v>658</v>
      </c>
      <c r="C47" s="130">
        <v>90</v>
      </c>
      <c r="D47" s="130">
        <v>50</v>
      </c>
      <c r="E47" s="130">
        <v>5</v>
      </c>
    </row>
    <row r="48" spans="1:5" ht="24.95" customHeight="1" x14ac:dyDescent="0.25">
      <c r="A48" s="99">
        <v>5</v>
      </c>
      <c r="B48" s="474" t="s">
        <v>566</v>
      </c>
      <c r="C48" s="130">
        <v>90</v>
      </c>
      <c r="D48" s="130">
        <v>50</v>
      </c>
      <c r="E48" s="130">
        <v>5</v>
      </c>
    </row>
    <row r="49" spans="1:5" ht="24.95" customHeight="1" x14ac:dyDescent="0.25">
      <c r="A49" s="99">
        <v>6</v>
      </c>
      <c r="B49" s="474" t="s">
        <v>11</v>
      </c>
      <c r="C49" s="130">
        <v>120</v>
      </c>
      <c r="D49" s="130">
        <v>50</v>
      </c>
      <c r="E49" s="130"/>
    </row>
    <row r="50" spans="1:5" ht="24.95" customHeight="1" x14ac:dyDescent="0.25">
      <c r="A50" s="99">
        <v>7</v>
      </c>
      <c r="B50" s="474" t="s">
        <v>868</v>
      </c>
      <c r="C50" s="130">
        <v>120</v>
      </c>
      <c r="D50" s="130">
        <v>50</v>
      </c>
      <c r="E50" s="130"/>
    </row>
    <row r="51" spans="1:5" ht="24.95" customHeight="1" x14ac:dyDescent="0.25">
      <c r="A51" s="99">
        <v>8</v>
      </c>
      <c r="B51" s="472" t="s">
        <v>688</v>
      </c>
      <c r="C51" s="130">
        <v>90</v>
      </c>
      <c r="D51" s="130">
        <v>50</v>
      </c>
      <c r="E51" s="130">
        <v>5</v>
      </c>
    </row>
    <row r="52" spans="1:5" ht="24.95" customHeight="1" x14ac:dyDescent="0.25">
      <c r="A52" s="99">
        <v>9</v>
      </c>
      <c r="B52" s="472" t="s">
        <v>12</v>
      </c>
      <c r="C52" s="130">
        <v>120</v>
      </c>
      <c r="D52" s="130">
        <v>50</v>
      </c>
      <c r="E52" s="130"/>
    </row>
    <row r="53" spans="1:5" ht="24.95" customHeight="1" x14ac:dyDescent="0.25">
      <c r="A53" s="99">
        <v>10</v>
      </c>
      <c r="B53" s="472" t="s">
        <v>867</v>
      </c>
      <c r="C53" s="130">
        <v>120</v>
      </c>
      <c r="D53" s="130">
        <v>50</v>
      </c>
      <c r="E53" s="130">
        <v>5</v>
      </c>
    </row>
    <row r="54" spans="1:5" ht="24.95" customHeight="1" x14ac:dyDescent="0.25">
      <c r="A54" s="99">
        <v>11</v>
      </c>
      <c r="B54" s="472" t="s">
        <v>834</v>
      </c>
      <c r="C54" s="130">
        <v>120</v>
      </c>
      <c r="D54" s="130">
        <v>50</v>
      </c>
      <c r="E54" s="130"/>
    </row>
    <row r="55" spans="1:5" ht="24.95" customHeight="1" x14ac:dyDescent="0.25">
      <c r="A55" s="99">
        <v>12</v>
      </c>
      <c r="B55" s="472" t="s">
        <v>660</v>
      </c>
      <c r="C55" s="130">
        <v>120</v>
      </c>
      <c r="D55" s="130">
        <v>50</v>
      </c>
      <c r="E55" s="130"/>
    </row>
    <row r="56" spans="1:5" ht="24.95" customHeight="1" x14ac:dyDescent="0.25">
      <c r="A56" s="99">
        <v>13</v>
      </c>
      <c r="B56" s="472" t="s">
        <v>13</v>
      </c>
      <c r="C56" s="130">
        <v>120</v>
      </c>
      <c r="D56" s="130">
        <v>40</v>
      </c>
      <c r="E56" s="130"/>
    </row>
    <row r="57" spans="1:5" ht="24.95" customHeight="1" x14ac:dyDescent="0.25">
      <c r="A57" s="99">
        <v>14</v>
      </c>
      <c r="B57" s="472" t="s">
        <v>16</v>
      </c>
      <c r="C57" s="130">
        <v>90</v>
      </c>
      <c r="D57" s="130">
        <v>50</v>
      </c>
      <c r="E57" s="130">
        <v>5</v>
      </c>
    </row>
    <row r="58" spans="1:5" ht="24.95" customHeight="1" x14ac:dyDescent="0.25">
      <c r="A58" s="99">
        <v>15</v>
      </c>
      <c r="B58" s="472" t="s">
        <v>90</v>
      </c>
      <c r="C58" s="130">
        <v>90</v>
      </c>
      <c r="D58" s="130">
        <v>50</v>
      </c>
      <c r="E58" s="130">
        <v>5</v>
      </c>
    </row>
    <row r="59" spans="1:5" ht="24.95" customHeight="1" x14ac:dyDescent="0.25">
      <c r="A59" s="99">
        <v>16</v>
      </c>
      <c r="B59" s="472" t="s">
        <v>577</v>
      </c>
      <c r="C59" s="130">
        <v>120</v>
      </c>
      <c r="D59" s="130">
        <v>40</v>
      </c>
      <c r="E59" s="130">
        <v>5</v>
      </c>
    </row>
    <row r="60" spans="1:5" ht="24.95" customHeight="1" x14ac:dyDescent="0.25">
      <c r="A60" s="99">
        <v>17</v>
      </c>
      <c r="B60" s="473" t="s">
        <v>20</v>
      </c>
      <c r="C60" s="130">
        <v>90</v>
      </c>
      <c r="D60" s="130">
        <v>50</v>
      </c>
      <c r="E60" s="130">
        <v>5</v>
      </c>
    </row>
  </sheetData>
  <mergeCells count="9">
    <mergeCell ref="D1:E1"/>
    <mergeCell ref="B1:B2"/>
    <mergeCell ref="B22:B23"/>
    <mergeCell ref="D22:E22"/>
    <mergeCell ref="A42:A43"/>
    <mergeCell ref="B42:B43"/>
    <mergeCell ref="D42:E42"/>
    <mergeCell ref="A22:A23"/>
    <mergeCell ref="A1:A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28"/>
  <sheetViews>
    <sheetView workbookViewId="0">
      <selection activeCell="D24" sqref="D24"/>
    </sheetView>
  </sheetViews>
  <sheetFormatPr defaultRowHeight="24.95" customHeight="1" x14ac:dyDescent="0.25"/>
  <cols>
    <col min="1" max="1" width="7.28515625" customWidth="1"/>
    <col min="2" max="2" width="14.140625" customWidth="1"/>
    <col min="3" max="3" width="14.28515625" style="16" customWidth="1"/>
    <col min="4" max="4" width="31.85546875" customWidth="1"/>
    <col min="5" max="5" width="12.140625" style="16" customWidth="1"/>
  </cols>
  <sheetData>
    <row r="1" spans="1:5" s="16" customFormat="1" ht="24.95" customHeight="1" x14ac:dyDescent="0.25">
      <c r="A1" s="130" t="s">
        <v>50</v>
      </c>
      <c r="B1" s="130" t="s">
        <v>890</v>
      </c>
      <c r="C1" s="130" t="s">
        <v>891</v>
      </c>
      <c r="D1" s="130" t="s">
        <v>711</v>
      </c>
      <c r="E1" s="130" t="s">
        <v>892</v>
      </c>
    </row>
    <row r="2" spans="1:5" ht="24.95" customHeight="1" x14ac:dyDescent="0.25">
      <c r="A2" s="701">
        <v>1</v>
      </c>
      <c r="B2" s="913" t="s">
        <v>878</v>
      </c>
      <c r="C2" s="99" t="s">
        <v>879</v>
      </c>
      <c r="D2" s="474" t="s">
        <v>11</v>
      </c>
      <c r="E2" s="99" t="s">
        <v>889</v>
      </c>
    </row>
    <row r="3" spans="1:5" ht="24.95" customHeight="1" x14ac:dyDescent="0.25">
      <c r="A3" s="701"/>
      <c r="B3" s="913"/>
      <c r="C3" s="99" t="s">
        <v>880</v>
      </c>
      <c r="D3" s="474" t="s">
        <v>11</v>
      </c>
      <c r="E3" s="99" t="s">
        <v>888</v>
      </c>
    </row>
    <row r="4" spans="1:5" ht="24.95" customHeight="1" x14ac:dyDescent="0.25">
      <c r="A4" s="701"/>
      <c r="B4" s="913"/>
      <c r="C4" s="99" t="s">
        <v>881</v>
      </c>
      <c r="D4" s="474" t="s">
        <v>11</v>
      </c>
      <c r="E4" s="99" t="s">
        <v>887</v>
      </c>
    </row>
    <row r="5" spans="1:5" ht="24.95" customHeight="1" x14ac:dyDescent="0.25">
      <c r="A5" s="701">
        <v>2</v>
      </c>
      <c r="B5" s="913" t="s">
        <v>882</v>
      </c>
      <c r="C5" s="99" t="s">
        <v>879</v>
      </c>
      <c r="D5" s="474" t="s">
        <v>875</v>
      </c>
      <c r="E5" s="99" t="s">
        <v>889</v>
      </c>
    </row>
    <row r="6" spans="1:5" ht="24.95" customHeight="1" x14ac:dyDescent="0.25">
      <c r="A6" s="701"/>
      <c r="B6" s="913"/>
      <c r="C6" s="99" t="s">
        <v>880</v>
      </c>
      <c r="D6" s="474" t="s">
        <v>875</v>
      </c>
      <c r="E6" s="99" t="s">
        <v>888</v>
      </c>
    </row>
    <row r="7" spans="1:5" ht="24.95" customHeight="1" x14ac:dyDescent="0.25">
      <c r="A7" s="701"/>
      <c r="B7" s="913"/>
      <c r="C7" s="99" t="s">
        <v>881</v>
      </c>
      <c r="D7" s="474" t="s">
        <v>875</v>
      </c>
      <c r="E7" s="99" t="s">
        <v>887</v>
      </c>
    </row>
    <row r="8" spans="1:5" ht="24.95" customHeight="1" x14ac:dyDescent="0.25">
      <c r="A8" s="701">
        <v>3</v>
      </c>
      <c r="B8" s="913" t="s">
        <v>883</v>
      </c>
      <c r="C8" s="99" t="s">
        <v>879</v>
      </c>
      <c r="D8" s="474" t="s">
        <v>13</v>
      </c>
      <c r="E8" s="99" t="s">
        <v>889</v>
      </c>
    </row>
    <row r="9" spans="1:5" ht="24.95" customHeight="1" x14ac:dyDescent="0.25">
      <c r="A9" s="701"/>
      <c r="B9" s="913"/>
      <c r="C9" s="99" t="s">
        <v>880</v>
      </c>
      <c r="D9" s="474" t="s">
        <v>13</v>
      </c>
      <c r="E9" s="99" t="s">
        <v>888</v>
      </c>
    </row>
    <row r="10" spans="1:5" ht="24.95" customHeight="1" x14ac:dyDescent="0.25">
      <c r="A10" s="701"/>
      <c r="B10" s="913"/>
      <c r="C10" s="99" t="s">
        <v>881</v>
      </c>
      <c r="D10" s="474" t="s">
        <v>13</v>
      </c>
      <c r="E10" s="99" t="s">
        <v>887</v>
      </c>
    </row>
    <row r="11" spans="1:5" ht="24.95" customHeight="1" x14ac:dyDescent="0.25">
      <c r="A11" s="701">
        <v>4</v>
      </c>
      <c r="B11" s="913" t="s">
        <v>884</v>
      </c>
      <c r="C11" s="99" t="s">
        <v>879</v>
      </c>
      <c r="D11" s="474" t="s">
        <v>876</v>
      </c>
      <c r="E11" s="99" t="s">
        <v>889</v>
      </c>
    </row>
    <row r="12" spans="1:5" ht="24.95" customHeight="1" x14ac:dyDescent="0.25">
      <c r="A12" s="701"/>
      <c r="B12" s="913"/>
      <c r="C12" s="99" t="s">
        <v>880</v>
      </c>
      <c r="D12" s="474" t="s">
        <v>876</v>
      </c>
      <c r="E12" s="99" t="s">
        <v>888</v>
      </c>
    </row>
    <row r="13" spans="1:5" ht="24.95" customHeight="1" x14ac:dyDescent="0.25">
      <c r="A13" s="701"/>
      <c r="B13" s="913"/>
      <c r="C13" s="99" t="s">
        <v>881</v>
      </c>
      <c r="D13" s="474" t="s">
        <v>876</v>
      </c>
      <c r="E13" s="99" t="s">
        <v>887</v>
      </c>
    </row>
    <row r="14" spans="1:5" ht="24.95" customHeight="1" x14ac:dyDescent="0.25">
      <c r="A14" s="701">
        <v>5</v>
      </c>
      <c r="B14" s="913" t="s">
        <v>885</v>
      </c>
      <c r="C14" s="99" t="s">
        <v>879</v>
      </c>
      <c r="D14" s="474" t="s">
        <v>877</v>
      </c>
      <c r="E14" s="99" t="s">
        <v>889</v>
      </c>
    </row>
    <row r="15" spans="1:5" ht="24.95" customHeight="1" x14ac:dyDescent="0.25">
      <c r="A15" s="701"/>
      <c r="B15" s="913"/>
      <c r="C15" s="99" t="s">
        <v>880</v>
      </c>
      <c r="D15" s="474" t="s">
        <v>877</v>
      </c>
      <c r="E15" s="99" t="s">
        <v>888</v>
      </c>
    </row>
    <row r="16" spans="1:5" ht="24.95" customHeight="1" x14ac:dyDescent="0.25">
      <c r="A16" s="701"/>
      <c r="B16" s="913"/>
      <c r="C16" s="99" t="s">
        <v>881</v>
      </c>
      <c r="D16" s="474" t="s">
        <v>877</v>
      </c>
      <c r="E16" s="99" t="s">
        <v>887</v>
      </c>
    </row>
    <row r="17" spans="1:5" ht="24.95" customHeight="1" x14ac:dyDescent="0.25">
      <c r="A17" s="701">
        <v>6</v>
      </c>
      <c r="B17" s="913" t="s">
        <v>886</v>
      </c>
      <c r="C17" s="99" t="s">
        <v>879</v>
      </c>
      <c r="D17" s="474" t="s">
        <v>490</v>
      </c>
      <c r="E17" s="99" t="s">
        <v>889</v>
      </c>
    </row>
    <row r="18" spans="1:5" ht="24.95" customHeight="1" x14ac:dyDescent="0.25">
      <c r="A18" s="701"/>
      <c r="B18" s="913"/>
      <c r="C18" s="99" t="s">
        <v>880</v>
      </c>
      <c r="D18" s="474" t="s">
        <v>490</v>
      </c>
      <c r="E18" s="99" t="s">
        <v>888</v>
      </c>
    </row>
    <row r="19" spans="1:5" ht="24.95" customHeight="1" x14ac:dyDescent="0.25">
      <c r="A19" s="701"/>
      <c r="B19" s="913"/>
      <c r="C19" s="99" t="s">
        <v>881</v>
      </c>
      <c r="D19" s="474" t="s">
        <v>490</v>
      </c>
      <c r="E19" s="99" t="s">
        <v>887</v>
      </c>
    </row>
    <row r="22" spans="1:5" ht="24.95" customHeight="1" x14ac:dyDescent="0.25">
      <c r="A22" s="130" t="s">
        <v>50</v>
      </c>
      <c r="B22" s="130" t="s">
        <v>890</v>
      </c>
      <c r="C22" s="130" t="s">
        <v>891</v>
      </c>
      <c r="D22" s="130" t="s">
        <v>711</v>
      </c>
      <c r="E22" s="130" t="s">
        <v>892</v>
      </c>
    </row>
    <row r="23" spans="1:5" ht="24.95" customHeight="1" x14ac:dyDescent="0.25">
      <c r="A23" s="576">
        <v>1</v>
      </c>
      <c r="B23" s="911" t="s">
        <v>893</v>
      </c>
      <c r="C23" s="99" t="s">
        <v>879</v>
      </c>
      <c r="D23" s="474" t="s">
        <v>11</v>
      </c>
      <c r="E23" s="99" t="s">
        <v>889</v>
      </c>
    </row>
    <row r="24" spans="1:5" ht="24.95" customHeight="1" x14ac:dyDescent="0.25">
      <c r="A24" s="577"/>
      <c r="B24" s="912"/>
      <c r="C24" s="99" t="s">
        <v>879</v>
      </c>
      <c r="D24" s="474" t="s">
        <v>875</v>
      </c>
      <c r="E24" s="99" t="s">
        <v>888</v>
      </c>
    </row>
    <row r="25" spans="1:5" ht="24.95" customHeight="1" x14ac:dyDescent="0.25">
      <c r="A25" s="576">
        <v>2</v>
      </c>
      <c r="B25" s="911" t="s">
        <v>894</v>
      </c>
      <c r="C25" s="99" t="s">
        <v>879</v>
      </c>
      <c r="D25" s="474" t="s">
        <v>13</v>
      </c>
      <c r="E25" s="99" t="s">
        <v>889</v>
      </c>
    </row>
    <row r="26" spans="1:5" ht="24.95" customHeight="1" x14ac:dyDescent="0.25">
      <c r="A26" s="577"/>
      <c r="B26" s="912"/>
      <c r="C26" s="99" t="s">
        <v>879</v>
      </c>
      <c r="D26" s="474" t="s">
        <v>876</v>
      </c>
      <c r="E26" s="99" t="s">
        <v>888</v>
      </c>
    </row>
    <row r="27" spans="1:5" ht="24.95" customHeight="1" x14ac:dyDescent="0.25">
      <c r="A27" s="576">
        <v>3</v>
      </c>
      <c r="B27" s="911" t="s">
        <v>895</v>
      </c>
      <c r="C27" s="99" t="s">
        <v>879</v>
      </c>
      <c r="D27" s="474" t="s">
        <v>877</v>
      </c>
      <c r="E27" s="99" t="s">
        <v>889</v>
      </c>
    </row>
    <row r="28" spans="1:5" ht="24.95" customHeight="1" x14ac:dyDescent="0.25">
      <c r="A28" s="577"/>
      <c r="B28" s="912"/>
      <c r="C28" s="99" t="s">
        <v>879</v>
      </c>
      <c r="D28" s="474" t="s">
        <v>490</v>
      </c>
      <c r="E28" s="99" t="s">
        <v>888</v>
      </c>
    </row>
  </sheetData>
  <mergeCells count="18">
    <mergeCell ref="A17:A19"/>
    <mergeCell ref="B2:B4"/>
    <mergeCell ref="B5:B7"/>
    <mergeCell ref="B8:B10"/>
    <mergeCell ref="B11:B13"/>
    <mergeCell ref="B14:B16"/>
    <mergeCell ref="B17:B19"/>
    <mergeCell ref="A2:A4"/>
    <mergeCell ref="A5:A7"/>
    <mergeCell ref="A8:A10"/>
    <mergeCell ref="A11:A13"/>
    <mergeCell ref="A14:A16"/>
    <mergeCell ref="A27:A28"/>
    <mergeCell ref="B27:B28"/>
    <mergeCell ref="A23:A24"/>
    <mergeCell ref="B23:B24"/>
    <mergeCell ref="A25:A26"/>
    <mergeCell ref="B25:B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5:H89"/>
  <sheetViews>
    <sheetView view="pageBreakPreview" topLeftCell="A79" zoomScale="78" zoomScaleSheetLayoutView="78" workbookViewId="0">
      <selection activeCell="J86" sqref="J86"/>
    </sheetView>
  </sheetViews>
  <sheetFormatPr defaultRowHeight="15" x14ac:dyDescent="0.25"/>
  <cols>
    <col min="2" max="2" width="9.7109375" customWidth="1"/>
    <col min="3" max="3" width="27.85546875" customWidth="1"/>
    <col min="4" max="4" width="22.28515625" customWidth="1"/>
    <col min="5" max="5" width="33" customWidth="1"/>
    <col min="6" max="6" width="20" customWidth="1"/>
    <col min="7" max="7" width="10.42578125" customWidth="1"/>
  </cols>
  <sheetData>
    <row r="5" spans="2:8" ht="20.25" x14ac:dyDescent="0.3">
      <c r="B5" s="492"/>
      <c r="C5" s="492"/>
      <c r="D5" s="492"/>
      <c r="E5" s="492"/>
      <c r="F5" s="492"/>
      <c r="G5" s="492"/>
      <c r="H5" s="492"/>
    </row>
    <row r="6" spans="2:8" ht="20.25" x14ac:dyDescent="0.3">
      <c r="B6" s="492"/>
      <c r="C6" s="492"/>
      <c r="D6" s="492"/>
      <c r="E6" s="492"/>
      <c r="F6" s="492"/>
      <c r="G6" s="492"/>
      <c r="H6" s="492"/>
    </row>
    <row r="7" spans="2:8" ht="20.25" x14ac:dyDescent="0.3">
      <c r="B7" s="492"/>
      <c r="C7" s="492"/>
      <c r="D7" s="492"/>
      <c r="E7" s="492"/>
      <c r="F7" s="492"/>
      <c r="G7" s="492"/>
      <c r="H7" s="492"/>
    </row>
    <row r="8" spans="2:8" ht="20.25" x14ac:dyDescent="0.3">
      <c r="B8" s="492"/>
      <c r="C8" s="492"/>
      <c r="D8" s="492"/>
      <c r="E8" s="492"/>
      <c r="F8" s="492"/>
      <c r="G8" s="492"/>
      <c r="H8" s="492"/>
    </row>
    <row r="9" spans="2:8" ht="20.25" x14ac:dyDescent="0.3">
      <c r="B9" s="492"/>
      <c r="C9" s="492"/>
      <c r="D9" s="492"/>
      <c r="E9" s="492"/>
      <c r="F9" s="492"/>
      <c r="G9" s="492"/>
      <c r="H9" s="492"/>
    </row>
    <row r="10" spans="2:8" ht="20.25" x14ac:dyDescent="0.3">
      <c r="B10" s="492"/>
      <c r="C10" s="492"/>
      <c r="D10" s="492"/>
      <c r="E10" s="492"/>
      <c r="F10" s="492"/>
      <c r="G10" s="492"/>
      <c r="H10" s="492"/>
    </row>
    <row r="11" spans="2:8" ht="28.5" customHeight="1" x14ac:dyDescent="0.3">
      <c r="B11" s="920" t="s">
        <v>130</v>
      </c>
      <c r="C11" s="920"/>
      <c r="D11" s="920"/>
      <c r="E11" s="920"/>
      <c r="F11" s="920"/>
      <c r="G11" s="920"/>
      <c r="H11" s="920"/>
    </row>
    <row r="12" spans="2:8" ht="20.25" x14ac:dyDescent="0.3">
      <c r="B12" s="926" t="s">
        <v>132</v>
      </c>
      <c r="C12" s="926"/>
      <c r="D12" s="926"/>
      <c r="E12" s="926"/>
      <c r="F12" s="926"/>
      <c r="G12" s="926"/>
      <c r="H12" s="926"/>
    </row>
    <row r="13" spans="2:8" ht="20.25" x14ac:dyDescent="0.3">
      <c r="B13" s="926" t="s">
        <v>970</v>
      </c>
      <c r="C13" s="926"/>
      <c r="D13" s="926"/>
      <c r="E13" s="926"/>
      <c r="F13" s="926"/>
      <c r="G13" s="926"/>
      <c r="H13" s="926"/>
    </row>
    <row r="15" spans="2:8" ht="18" x14ac:dyDescent="0.25">
      <c r="C15" s="484" t="s">
        <v>971</v>
      </c>
    </row>
    <row r="16" spans="2:8" ht="15.75" thickBot="1" x14ac:dyDescent="0.3"/>
    <row r="17" spans="2:8" ht="25.5" customHeight="1" x14ac:dyDescent="0.25">
      <c r="B17" s="927" t="s">
        <v>54</v>
      </c>
      <c r="C17" s="928"/>
      <c r="D17" s="928"/>
      <c r="E17" s="928"/>
      <c r="F17" s="928"/>
      <c r="G17" s="928"/>
      <c r="H17" s="928"/>
    </row>
    <row r="18" spans="2:8" ht="21" customHeight="1" x14ac:dyDescent="0.25">
      <c r="B18" s="918" t="s">
        <v>29</v>
      </c>
      <c r="C18" s="914" t="s">
        <v>30</v>
      </c>
      <c r="D18" s="914" t="s">
        <v>31</v>
      </c>
      <c r="E18" s="914" t="s">
        <v>934</v>
      </c>
      <c r="F18" s="914" t="s">
        <v>36</v>
      </c>
      <c r="G18" s="923" t="s">
        <v>374</v>
      </c>
      <c r="H18" s="914" t="s">
        <v>38</v>
      </c>
    </row>
    <row r="19" spans="2:8" ht="21" customHeight="1" x14ac:dyDescent="0.25">
      <c r="B19" s="921"/>
      <c r="C19" s="922"/>
      <c r="D19" s="922"/>
      <c r="E19" s="922"/>
      <c r="F19" s="922"/>
      <c r="G19" s="924"/>
      <c r="H19" s="922"/>
    </row>
    <row r="20" spans="2:8" ht="24" customHeight="1" x14ac:dyDescent="0.25">
      <c r="B20" s="919"/>
      <c r="C20" s="915"/>
      <c r="D20" s="915"/>
      <c r="E20" s="915"/>
      <c r="F20" s="915"/>
      <c r="G20" s="925"/>
      <c r="H20" s="915"/>
    </row>
    <row r="21" spans="2:8" ht="18" customHeight="1" x14ac:dyDescent="0.25">
      <c r="B21" s="485"/>
      <c r="C21" s="486"/>
      <c r="D21" s="486"/>
      <c r="E21" s="482"/>
      <c r="F21" s="486"/>
      <c r="G21" s="486"/>
      <c r="H21" s="486"/>
    </row>
    <row r="22" spans="2:8" ht="18" customHeight="1" x14ac:dyDescent="0.25">
      <c r="B22" s="485">
        <v>1</v>
      </c>
      <c r="C22" s="487" t="s">
        <v>846</v>
      </c>
      <c r="D22" s="487" t="s">
        <v>847</v>
      </c>
      <c r="E22" s="499" t="s">
        <v>74</v>
      </c>
      <c r="F22" s="487" t="s">
        <v>854</v>
      </c>
      <c r="G22" s="486" t="s">
        <v>848</v>
      </c>
      <c r="H22" s="486" t="s">
        <v>220</v>
      </c>
    </row>
    <row r="23" spans="2:8" ht="24" customHeight="1" x14ac:dyDescent="0.25">
      <c r="B23" s="485">
        <v>2</v>
      </c>
      <c r="C23" s="481" t="s">
        <v>224</v>
      </c>
      <c r="D23" s="481" t="s">
        <v>323</v>
      </c>
      <c r="E23" s="499" t="s">
        <v>834</v>
      </c>
      <c r="F23" s="481" t="s">
        <v>324</v>
      </c>
      <c r="G23" s="482" t="s">
        <v>154</v>
      </c>
      <c r="H23" s="482" t="s">
        <v>158</v>
      </c>
    </row>
    <row r="24" spans="2:8" ht="24" customHeight="1" x14ac:dyDescent="0.25">
      <c r="B24" s="485">
        <v>3</v>
      </c>
      <c r="C24" s="481" t="s">
        <v>138</v>
      </c>
      <c r="D24" s="481" t="s">
        <v>152</v>
      </c>
      <c r="E24" s="335" t="s">
        <v>865</v>
      </c>
      <c r="F24" s="481" t="s">
        <v>544</v>
      </c>
      <c r="G24" s="482" t="s">
        <v>154</v>
      </c>
      <c r="H24" s="482" t="s">
        <v>158</v>
      </c>
    </row>
    <row r="25" spans="2:8" ht="24" customHeight="1" x14ac:dyDescent="0.25">
      <c r="B25" s="485">
        <v>4</v>
      </c>
      <c r="C25" s="481" t="s">
        <v>232</v>
      </c>
      <c r="D25" s="481" t="s">
        <v>245</v>
      </c>
      <c r="E25" s="499" t="s">
        <v>13</v>
      </c>
      <c r="F25" s="481" t="s">
        <v>246</v>
      </c>
      <c r="G25" s="482" t="s">
        <v>154</v>
      </c>
      <c r="H25" s="482" t="s">
        <v>158</v>
      </c>
    </row>
    <row r="26" spans="2:8" ht="24" customHeight="1" x14ac:dyDescent="0.25">
      <c r="B26" s="485">
        <v>5</v>
      </c>
      <c r="C26" s="481" t="s">
        <v>227</v>
      </c>
      <c r="D26" s="481" t="s">
        <v>235</v>
      </c>
      <c r="E26" s="499" t="s">
        <v>13</v>
      </c>
      <c r="F26" s="481" t="s">
        <v>236</v>
      </c>
      <c r="G26" s="482" t="s">
        <v>251</v>
      </c>
      <c r="H26" s="482" t="s">
        <v>220</v>
      </c>
    </row>
    <row r="27" spans="2:8" ht="24" customHeight="1" x14ac:dyDescent="0.25">
      <c r="B27" s="485">
        <v>6</v>
      </c>
      <c r="C27" s="481" t="s">
        <v>231</v>
      </c>
      <c r="D27" s="481" t="s">
        <v>243</v>
      </c>
      <c r="E27" s="499" t="s">
        <v>13</v>
      </c>
      <c r="F27" s="481" t="s">
        <v>244</v>
      </c>
      <c r="G27" s="482" t="s">
        <v>154</v>
      </c>
      <c r="H27" s="482" t="s">
        <v>158</v>
      </c>
    </row>
    <row r="28" spans="2:8" ht="24" customHeight="1" x14ac:dyDescent="0.25">
      <c r="B28" s="485">
        <v>7</v>
      </c>
      <c r="C28" s="481" t="s">
        <v>178</v>
      </c>
      <c r="D28" s="481" t="s">
        <v>189</v>
      </c>
      <c r="E28" s="500" t="s">
        <v>175</v>
      </c>
      <c r="F28" s="481" t="s">
        <v>190</v>
      </c>
      <c r="G28" s="482" t="s">
        <v>154</v>
      </c>
      <c r="H28" s="482" t="s">
        <v>158</v>
      </c>
    </row>
    <row r="29" spans="2:8" ht="24" customHeight="1" x14ac:dyDescent="0.25">
      <c r="B29" s="485">
        <v>8</v>
      </c>
      <c r="C29" s="481" t="s">
        <v>265</v>
      </c>
      <c r="D29" s="481" t="s">
        <v>270</v>
      </c>
      <c r="E29" s="499" t="s">
        <v>70</v>
      </c>
      <c r="F29" s="481" t="s">
        <v>271</v>
      </c>
      <c r="G29" s="482" t="s">
        <v>154</v>
      </c>
      <c r="H29" s="482" t="s">
        <v>158</v>
      </c>
    </row>
    <row r="30" spans="2:8" ht="24" customHeight="1" x14ac:dyDescent="0.25">
      <c r="B30" s="485">
        <v>9</v>
      </c>
      <c r="C30" s="481" t="s">
        <v>294</v>
      </c>
      <c r="D30" s="481" t="s">
        <v>299</v>
      </c>
      <c r="E30" s="499" t="s">
        <v>908</v>
      </c>
      <c r="F30" s="481" t="s">
        <v>300</v>
      </c>
      <c r="G30" s="482" t="s">
        <v>154</v>
      </c>
      <c r="H30" s="482" t="s">
        <v>158</v>
      </c>
    </row>
    <row r="31" spans="2:8" ht="24" customHeight="1" x14ac:dyDescent="0.25">
      <c r="B31" s="485">
        <v>10</v>
      </c>
      <c r="C31" s="481" t="s">
        <v>254</v>
      </c>
      <c r="D31" s="481" t="s">
        <v>258</v>
      </c>
      <c r="E31" s="499" t="s">
        <v>69</v>
      </c>
      <c r="F31" s="481" t="s">
        <v>259</v>
      </c>
      <c r="G31" s="482" t="s">
        <v>154</v>
      </c>
      <c r="H31" s="482" t="s">
        <v>220</v>
      </c>
    </row>
    <row r="32" spans="2:8" ht="24" customHeight="1" x14ac:dyDescent="0.25">
      <c r="B32" s="485">
        <v>11</v>
      </c>
      <c r="C32" s="481" t="s">
        <v>316</v>
      </c>
      <c r="D32" s="481" t="s">
        <v>320</v>
      </c>
      <c r="E32" s="499" t="s">
        <v>74</v>
      </c>
      <c r="F32" s="481" t="s">
        <v>321</v>
      </c>
      <c r="G32" s="482" t="s">
        <v>251</v>
      </c>
      <c r="H32" s="482" t="s">
        <v>158</v>
      </c>
    </row>
    <row r="33" spans="2:8" ht="24" customHeight="1" x14ac:dyDescent="0.25">
      <c r="B33" s="485">
        <v>12</v>
      </c>
      <c r="C33" s="481" t="s">
        <v>263</v>
      </c>
      <c r="D33" s="481" t="s">
        <v>266</v>
      </c>
      <c r="E33" s="499" t="s">
        <v>70</v>
      </c>
      <c r="F33" s="481" t="s">
        <v>267</v>
      </c>
      <c r="G33" s="482" t="s">
        <v>251</v>
      </c>
      <c r="H33" s="482" t="s">
        <v>220</v>
      </c>
    </row>
    <row r="34" spans="2:8" ht="24" customHeight="1" x14ac:dyDescent="0.25">
      <c r="B34" s="485">
        <v>13</v>
      </c>
      <c r="C34" s="481" t="s">
        <v>205</v>
      </c>
      <c r="D34" s="481" t="s">
        <v>214</v>
      </c>
      <c r="E34" s="499" t="s">
        <v>576</v>
      </c>
      <c r="F34" s="481" t="s">
        <v>215</v>
      </c>
      <c r="G34" s="482" t="s">
        <v>154</v>
      </c>
      <c r="H34" s="482" t="s">
        <v>158</v>
      </c>
    </row>
    <row r="35" spans="2:8" ht="24" customHeight="1" x14ac:dyDescent="0.25">
      <c r="B35" s="485">
        <v>14</v>
      </c>
      <c r="C35" s="481" t="s">
        <v>203</v>
      </c>
      <c r="D35" s="481" t="s">
        <v>210</v>
      </c>
      <c r="E35" s="499" t="s">
        <v>576</v>
      </c>
      <c r="F35" s="481" t="s">
        <v>211</v>
      </c>
      <c r="G35" s="482" t="s">
        <v>251</v>
      </c>
      <c r="H35" s="482" t="s">
        <v>220</v>
      </c>
    </row>
    <row r="36" spans="2:8" ht="24" customHeight="1" x14ac:dyDescent="0.25">
      <c r="B36" s="485">
        <v>15</v>
      </c>
      <c r="C36" s="481" t="s">
        <v>164</v>
      </c>
      <c r="D36" s="481" t="s">
        <v>170</v>
      </c>
      <c r="E36" s="500" t="s">
        <v>480</v>
      </c>
      <c r="F36" s="481" t="s">
        <v>196</v>
      </c>
      <c r="G36" s="482" t="s">
        <v>157</v>
      </c>
      <c r="H36" s="482" t="s">
        <v>158</v>
      </c>
    </row>
    <row r="37" spans="2:8" ht="24" customHeight="1" x14ac:dyDescent="0.25">
      <c r="B37" s="485">
        <v>16</v>
      </c>
      <c r="C37" s="481" t="s">
        <v>275</v>
      </c>
      <c r="D37" s="481" t="s">
        <v>280</v>
      </c>
      <c r="E37" s="499" t="s">
        <v>71</v>
      </c>
      <c r="F37" s="481" t="s">
        <v>281</v>
      </c>
      <c r="G37" s="482" t="s">
        <v>154</v>
      </c>
      <c r="H37" s="482" t="s">
        <v>158</v>
      </c>
    </row>
    <row r="38" spans="2:8" ht="24" customHeight="1" x14ac:dyDescent="0.25">
      <c r="B38" s="485">
        <v>17</v>
      </c>
      <c r="C38" s="481" t="s">
        <v>134</v>
      </c>
      <c r="D38" s="481" t="s">
        <v>145</v>
      </c>
      <c r="E38" s="500" t="s">
        <v>907</v>
      </c>
      <c r="F38" s="481" t="s">
        <v>146</v>
      </c>
      <c r="G38" s="482" t="s">
        <v>154</v>
      </c>
      <c r="H38" s="482" t="s">
        <v>158</v>
      </c>
    </row>
    <row r="39" spans="2:8" ht="24" customHeight="1" x14ac:dyDescent="0.25">
      <c r="B39" s="485">
        <v>18</v>
      </c>
      <c r="C39" s="481" t="s">
        <v>938</v>
      </c>
      <c r="D39" s="481" t="s">
        <v>195</v>
      </c>
      <c r="E39" s="500" t="s">
        <v>175</v>
      </c>
      <c r="F39" s="481" t="s">
        <v>171</v>
      </c>
      <c r="G39" s="482" t="s">
        <v>157</v>
      </c>
      <c r="H39" s="482" t="s">
        <v>220</v>
      </c>
    </row>
    <row r="40" spans="2:8" ht="24" customHeight="1" x14ac:dyDescent="0.25">
      <c r="B40" s="485">
        <v>19</v>
      </c>
      <c r="C40" s="481" t="s">
        <v>225</v>
      </c>
      <c r="D40" s="481" t="s">
        <v>325</v>
      </c>
      <c r="E40" s="499" t="s">
        <v>834</v>
      </c>
      <c r="F40" s="481" t="s">
        <v>326</v>
      </c>
      <c r="G40" s="482" t="s">
        <v>547</v>
      </c>
      <c r="H40" s="482" t="s">
        <v>158</v>
      </c>
    </row>
    <row r="41" spans="2:8" ht="24" customHeight="1" x14ac:dyDescent="0.25">
      <c r="B41" s="485">
        <v>20</v>
      </c>
      <c r="C41" s="481" t="s">
        <v>283</v>
      </c>
      <c r="D41" s="481" t="s">
        <v>286</v>
      </c>
      <c r="E41" s="499" t="s">
        <v>831</v>
      </c>
      <c r="F41" s="481" t="s">
        <v>557</v>
      </c>
      <c r="G41" s="482" t="s">
        <v>547</v>
      </c>
      <c r="H41" s="482" t="s">
        <v>158</v>
      </c>
    </row>
    <row r="42" spans="2:8" ht="24" customHeight="1" x14ac:dyDescent="0.25">
      <c r="B42" s="485">
        <v>21</v>
      </c>
      <c r="C42" s="481" t="s">
        <v>328</v>
      </c>
      <c r="D42" s="481" t="s">
        <v>330</v>
      </c>
      <c r="E42" s="499" t="s">
        <v>20</v>
      </c>
      <c r="F42" s="481" t="s">
        <v>331</v>
      </c>
      <c r="G42" s="482" t="s">
        <v>157</v>
      </c>
      <c r="H42" s="482" t="s">
        <v>158</v>
      </c>
    </row>
    <row r="43" spans="2:8" ht="24" customHeight="1" x14ac:dyDescent="0.25">
      <c r="B43" s="485">
        <v>22</v>
      </c>
      <c r="C43" s="481" t="s">
        <v>207</v>
      </c>
      <c r="D43" s="481" t="s">
        <v>218</v>
      </c>
      <c r="E43" s="499" t="s">
        <v>576</v>
      </c>
      <c r="F43" s="481" t="s">
        <v>558</v>
      </c>
      <c r="G43" s="482" t="s">
        <v>547</v>
      </c>
      <c r="H43" s="482" t="s">
        <v>158</v>
      </c>
    </row>
    <row r="44" spans="2:8" ht="24" customHeight="1" x14ac:dyDescent="0.25">
      <c r="B44" s="485">
        <v>23</v>
      </c>
      <c r="C44" s="481" t="s">
        <v>335</v>
      </c>
      <c r="D44" s="481" t="s">
        <v>338</v>
      </c>
      <c r="E44" s="500" t="s">
        <v>937</v>
      </c>
      <c r="F44" s="481" t="s">
        <v>173</v>
      </c>
      <c r="G44" s="482" t="s">
        <v>157</v>
      </c>
      <c r="H44" s="482" t="s">
        <v>158</v>
      </c>
    </row>
    <row r="45" spans="2:8" ht="24" customHeight="1" x14ac:dyDescent="0.25">
      <c r="B45" s="485">
        <v>24</v>
      </c>
      <c r="C45" s="481" t="s">
        <v>206</v>
      </c>
      <c r="D45" s="481" t="s">
        <v>216</v>
      </c>
      <c r="E45" s="499" t="s">
        <v>576</v>
      </c>
      <c r="F45" s="481" t="s">
        <v>217</v>
      </c>
      <c r="G45" s="482" t="s">
        <v>154</v>
      </c>
      <c r="H45" s="482" t="s">
        <v>158</v>
      </c>
    </row>
    <row r="46" spans="2:8" ht="24" customHeight="1" x14ac:dyDescent="0.25">
      <c r="B46" s="485">
        <v>25</v>
      </c>
      <c r="C46" s="481" t="s">
        <v>165</v>
      </c>
      <c r="D46" s="481" t="s">
        <v>172</v>
      </c>
      <c r="E46" s="500" t="s">
        <v>480</v>
      </c>
      <c r="F46" s="481" t="s">
        <v>219</v>
      </c>
      <c r="G46" s="482" t="s">
        <v>157</v>
      </c>
      <c r="H46" s="482" t="s">
        <v>158</v>
      </c>
    </row>
    <row r="47" spans="2:8" ht="24" customHeight="1" x14ac:dyDescent="0.25">
      <c r="B47" s="485">
        <v>26</v>
      </c>
      <c r="C47" s="481" t="s">
        <v>284</v>
      </c>
      <c r="D47" s="481" t="s">
        <v>288</v>
      </c>
      <c r="E47" s="499" t="s">
        <v>831</v>
      </c>
      <c r="F47" s="481" t="s">
        <v>289</v>
      </c>
      <c r="G47" s="482" t="s">
        <v>157</v>
      </c>
      <c r="H47" s="482" t="s">
        <v>158</v>
      </c>
    </row>
    <row r="48" spans="2:8" ht="24" customHeight="1" x14ac:dyDescent="0.25">
      <c r="B48" s="485">
        <v>27</v>
      </c>
      <c r="C48" s="481" t="s">
        <v>234</v>
      </c>
      <c r="D48" s="481" t="s">
        <v>249</v>
      </c>
      <c r="E48" s="499" t="s">
        <v>13</v>
      </c>
      <c r="F48" s="481" t="s">
        <v>354</v>
      </c>
      <c r="G48" s="482" t="s">
        <v>157</v>
      </c>
      <c r="H48" s="482" t="s">
        <v>158</v>
      </c>
    </row>
    <row r="49" spans="2:8" ht="24" customHeight="1" x14ac:dyDescent="0.25">
      <c r="B49" s="485">
        <v>28</v>
      </c>
      <c r="C49" s="481" t="s">
        <v>344</v>
      </c>
      <c r="D49" s="481" t="s">
        <v>353</v>
      </c>
      <c r="E49" s="499" t="s">
        <v>577</v>
      </c>
      <c r="F49" s="481" t="s">
        <v>546</v>
      </c>
      <c r="G49" s="482" t="s">
        <v>547</v>
      </c>
      <c r="H49" s="482" t="s">
        <v>158</v>
      </c>
    </row>
    <row r="50" spans="2:8" ht="24" customHeight="1" x14ac:dyDescent="0.25">
      <c r="B50" s="485">
        <v>29</v>
      </c>
      <c r="C50" s="481" t="s">
        <v>182</v>
      </c>
      <c r="D50" s="481" t="s">
        <v>197</v>
      </c>
      <c r="E50" s="500" t="s">
        <v>175</v>
      </c>
      <c r="F50" s="481" t="s">
        <v>198</v>
      </c>
      <c r="G50" s="482" t="s">
        <v>547</v>
      </c>
      <c r="H50" s="482" t="s">
        <v>158</v>
      </c>
    </row>
    <row r="51" spans="2:8" ht="24" customHeight="1" x14ac:dyDescent="0.25">
      <c r="B51" s="485">
        <v>30</v>
      </c>
      <c r="C51" s="481" t="s">
        <v>137</v>
      </c>
      <c r="D51" s="481" t="s">
        <v>150</v>
      </c>
      <c r="E51" s="335" t="s">
        <v>905</v>
      </c>
      <c r="F51" s="481" t="s">
        <v>151</v>
      </c>
      <c r="G51" s="482" t="s">
        <v>156</v>
      </c>
      <c r="H51" s="482" t="s">
        <v>160</v>
      </c>
    </row>
    <row r="52" spans="2:8" ht="24" customHeight="1" x14ac:dyDescent="0.25">
      <c r="B52" s="485">
        <v>31</v>
      </c>
      <c r="C52" s="481" t="s">
        <v>329</v>
      </c>
      <c r="D52" s="481" t="s">
        <v>332</v>
      </c>
      <c r="E52" s="499" t="s">
        <v>20</v>
      </c>
      <c r="F52" s="481" t="s">
        <v>333</v>
      </c>
      <c r="G52" s="482" t="s">
        <v>547</v>
      </c>
      <c r="H52" s="482" t="s">
        <v>158</v>
      </c>
    </row>
    <row r="53" spans="2:8" ht="24" customHeight="1" x14ac:dyDescent="0.25">
      <c r="B53" s="485">
        <v>32</v>
      </c>
      <c r="C53" s="481" t="s">
        <v>307</v>
      </c>
      <c r="D53" s="481" t="s">
        <v>559</v>
      </c>
      <c r="E53" s="481" t="s">
        <v>906</v>
      </c>
      <c r="F53" s="481" t="s">
        <v>311</v>
      </c>
      <c r="G53" s="482" t="s">
        <v>154</v>
      </c>
      <c r="H53" s="482" t="s">
        <v>158</v>
      </c>
    </row>
    <row r="54" spans="2:8" ht="24" customHeight="1" x14ac:dyDescent="0.25">
      <c r="B54" s="485">
        <v>33</v>
      </c>
      <c r="C54" s="481" t="s">
        <v>308</v>
      </c>
      <c r="D54" s="481" t="s">
        <v>312</v>
      </c>
      <c r="E54" s="481" t="s">
        <v>906</v>
      </c>
      <c r="F54" s="481" t="s">
        <v>313</v>
      </c>
      <c r="G54" s="482" t="s">
        <v>174</v>
      </c>
      <c r="H54" s="482" t="s">
        <v>158</v>
      </c>
    </row>
    <row r="55" spans="2:8" ht="24" customHeight="1" x14ac:dyDescent="0.25">
      <c r="B55" s="485">
        <v>34</v>
      </c>
      <c r="C55" s="481" t="s">
        <v>233</v>
      </c>
      <c r="D55" s="481" t="s">
        <v>247</v>
      </c>
      <c r="E55" s="499" t="s">
        <v>13</v>
      </c>
      <c r="F55" s="481" t="s">
        <v>545</v>
      </c>
      <c r="G55" s="482" t="s">
        <v>547</v>
      </c>
      <c r="H55" s="482" t="s">
        <v>158</v>
      </c>
    </row>
    <row r="56" spans="2:8" ht="24" customHeight="1" x14ac:dyDescent="0.25">
      <c r="B56" s="485">
        <v>35</v>
      </c>
      <c r="C56" s="481" t="s">
        <v>135</v>
      </c>
      <c r="D56" s="481" t="s">
        <v>147</v>
      </c>
      <c r="E56" s="500" t="s">
        <v>907</v>
      </c>
      <c r="F56" s="481" t="s">
        <v>148</v>
      </c>
      <c r="G56" s="482" t="s">
        <v>174</v>
      </c>
      <c r="H56" s="482" t="s">
        <v>942</v>
      </c>
    </row>
    <row r="57" spans="2:8" ht="24" customHeight="1" x14ac:dyDescent="0.25">
      <c r="B57" s="485">
        <v>36</v>
      </c>
      <c r="C57" s="481" t="s">
        <v>282</v>
      </c>
      <c r="D57" s="481" t="s">
        <v>193</v>
      </c>
      <c r="E57" s="499" t="s">
        <v>831</v>
      </c>
      <c r="F57" s="481" t="s">
        <v>560</v>
      </c>
      <c r="G57" s="482" t="s">
        <v>154</v>
      </c>
      <c r="H57" s="482" t="s">
        <v>158</v>
      </c>
    </row>
    <row r="58" spans="2:8" ht="24" customHeight="1" x14ac:dyDescent="0.25">
      <c r="B58" s="485">
        <v>37</v>
      </c>
      <c r="C58" s="497" t="s">
        <v>180</v>
      </c>
      <c r="D58" s="494" t="s">
        <v>548</v>
      </c>
      <c r="E58" s="503" t="s">
        <v>175</v>
      </c>
      <c r="F58" s="494" t="s">
        <v>194</v>
      </c>
      <c r="G58" s="494" t="s">
        <v>251</v>
      </c>
      <c r="H58" s="494" t="s">
        <v>158</v>
      </c>
    </row>
    <row r="59" spans="2:8" ht="24" customHeight="1" x14ac:dyDescent="0.25">
      <c r="B59" s="918">
        <v>38</v>
      </c>
      <c r="C59" s="916" t="s">
        <v>754</v>
      </c>
      <c r="D59" s="916" t="s">
        <v>752</v>
      </c>
      <c r="E59" s="500" t="s">
        <v>70</v>
      </c>
      <c r="F59" s="481" t="s">
        <v>753</v>
      </c>
      <c r="G59" s="914" t="s">
        <v>157</v>
      </c>
      <c r="H59" s="914" t="s">
        <v>158</v>
      </c>
    </row>
    <row r="60" spans="2:8" ht="24" customHeight="1" x14ac:dyDescent="0.25">
      <c r="B60" s="919"/>
      <c r="C60" s="917"/>
      <c r="D60" s="917"/>
      <c r="E60" s="499" t="s">
        <v>566</v>
      </c>
      <c r="F60" s="481" t="s">
        <v>753</v>
      </c>
      <c r="G60" s="915"/>
      <c r="H60" s="915"/>
    </row>
    <row r="61" spans="2:8" ht="24" customHeight="1" x14ac:dyDescent="0.25">
      <c r="B61" s="485">
        <v>39</v>
      </c>
      <c r="C61" s="481" t="s">
        <v>799</v>
      </c>
      <c r="D61" s="481" t="s">
        <v>796</v>
      </c>
      <c r="E61" s="499" t="s">
        <v>71</v>
      </c>
      <c r="F61" s="481" t="s">
        <v>797</v>
      </c>
      <c r="G61" s="482" t="s">
        <v>157</v>
      </c>
      <c r="H61" s="482" t="s">
        <v>220</v>
      </c>
    </row>
    <row r="62" spans="2:8" ht="24" customHeight="1" x14ac:dyDescent="0.25">
      <c r="B62" s="485">
        <v>40</v>
      </c>
      <c r="C62" s="481" t="s">
        <v>967</v>
      </c>
      <c r="D62" s="481" t="s">
        <v>794</v>
      </c>
      <c r="E62" s="500" t="s">
        <v>175</v>
      </c>
      <c r="F62" s="481" t="s">
        <v>314</v>
      </c>
      <c r="G62" s="482" t="s">
        <v>155</v>
      </c>
      <c r="H62" s="482" t="s">
        <v>158</v>
      </c>
    </row>
    <row r="63" spans="2:8" ht="24" customHeight="1" x14ac:dyDescent="0.25">
      <c r="B63" s="485">
        <v>41</v>
      </c>
      <c r="C63" s="481" t="s">
        <v>918</v>
      </c>
      <c r="D63" s="481" t="s">
        <v>855</v>
      </c>
      <c r="E63" s="499" t="s">
        <v>69</v>
      </c>
      <c r="F63" s="481" t="s">
        <v>852</v>
      </c>
      <c r="G63" s="482" t="s">
        <v>943</v>
      </c>
      <c r="H63" s="482" t="s">
        <v>220</v>
      </c>
    </row>
    <row r="64" spans="2:8" ht="24" customHeight="1" x14ac:dyDescent="0.25">
      <c r="B64" s="485">
        <v>42</v>
      </c>
      <c r="C64" s="481" t="s">
        <v>845</v>
      </c>
      <c r="D64" s="481" t="s">
        <v>856</v>
      </c>
      <c r="E64" s="499" t="s">
        <v>908</v>
      </c>
      <c r="F64" s="481" t="s">
        <v>853</v>
      </c>
      <c r="G64" s="482" t="s">
        <v>857</v>
      </c>
      <c r="H64" s="482" t="s">
        <v>158</v>
      </c>
    </row>
    <row r="65" spans="2:8" ht="24" customHeight="1" x14ac:dyDescent="0.25">
      <c r="B65" s="485">
        <v>43</v>
      </c>
      <c r="C65" s="480" t="s">
        <v>835</v>
      </c>
      <c r="D65" s="505" t="s">
        <v>836</v>
      </c>
      <c r="E65" s="500" t="s">
        <v>577</v>
      </c>
      <c r="F65" s="505" t="s">
        <v>837</v>
      </c>
      <c r="G65" s="483" t="s">
        <v>157</v>
      </c>
      <c r="H65" s="483" t="s">
        <v>158</v>
      </c>
    </row>
    <row r="66" spans="2:8" ht="24" customHeight="1" x14ac:dyDescent="0.25">
      <c r="B66" s="485">
        <v>44</v>
      </c>
      <c r="C66" s="495" t="s">
        <v>968</v>
      </c>
      <c r="D66" s="495" t="s">
        <v>941</v>
      </c>
      <c r="E66" s="499" t="s">
        <v>936</v>
      </c>
      <c r="F66" s="506" t="s">
        <v>974</v>
      </c>
      <c r="G66" s="483" t="s">
        <v>174</v>
      </c>
      <c r="H66" s="483" t="s">
        <v>158</v>
      </c>
    </row>
    <row r="67" spans="2:8" ht="24" customHeight="1" x14ac:dyDescent="0.25">
      <c r="B67" s="485">
        <v>45</v>
      </c>
      <c r="C67" s="481" t="s">
        <v>919</v>
      </c>
      <c r="D67" s="481" t="s">
        <v>730</v>
      </c>
      <c r="E67" s="499" t="s">
        <v>913</v>
      </c>
      <c r="F67" s="481" t="s">
        <v>292</v>
      </c>
      <c r="G67" s="482" t="s">
        <v>547</v>
      </c>
      <c r="H67" s="482" t="s">
        <v>158</v>
      </c>
    </row>
    <row r="68" spans="2:8" ht="24" customHeight="1" x14ac:dyDescent="0.25">
      <c r="B68" s="485">
        <v>46</v>
      </c>
      <c r="C68" s="481" t="s">
        <v>969</v>
      </c>
      <c r="D68" s="498" t="s">
        <v>940</v>
      </c>
      <c r="E68" s="500" t="s">
        <v>939</v>
      </c>
      <c r="F68" s="498" t="s">
        <v>944</v>
      </c>
      <c r="G68" s="482" t="s">
        <v>547</v>
      </c>
      <c r="H68" s="482" t="s">
        <v>220</v>
      </c>
    </row>
    <row r="69" spans="2:8" ht="24" customHeight="1" x14ac:dyDescent="0.25">
      <c r="B69" s="485">
        <v>47</v>
      </c>
      <c r="C69" s="490" t="s">
        <v>945</v>
      </c>
      <c r="D69" s="493" t="s">
        <v>322</v>
      </c>
      <c r="E69" s="504" t="s">
        <v>74</v>
      </c>
      <c r="F69" s="498" t="s">
        <v>952</v>
      </c>
      <c r="G69" s="482" t="s">
        <v>946</v>
      </c>
      <c r="H69" s="482" t="s">
        <v>220</v>
      </c>
    </row>
    <row r="70" spans="2:8" ht="24" customHeight="1" x14ac:dyDescent="0.25">
      <c r="B70" s="485">
        <v>48</v>
      </c>
      <c r="C70" s="490" t="s">
        <v>953</v>
      </c>
      <c r="D70" s="493" t="s">
        <v>978</v>
      </c>
      <c r="E70" s="504" t="s">
        <v>491</v>
      </c>
      <c r="F70" s="498" t="s">
        <v>972</v>
      </c>
      <c r="G70" s="482" t="s">
        <v>174</v>
      </c>
      <c r="H70" s="482" t="s">
        <v>158</v>
      </c>
    </row>
    <row r="71" spans="2:8" ht="24" customHeight="1" x14ac:dyDescent="0.25">
      <c r="B71" s="485">
        <v>49</v>
      </c>
      <c r="C71" s="490" t="s">
        <v>975</v>
      </c>
      <c r="D71" s="493" t="s">
        <v>977</v>
      </c>
      <c r="E71" s="504" t="s">
        <v>13</v>
      </c>
      <c r="F71" s="498" t="s">
        <v>976</v>
      </c>
      <c r="G71" s="482" t="s">
        <v>547</v>
      </c>
      <c r="H71" s="482" t="s">
        <v>158</v>
      </c>
    </row>
    <row r="72" spans="2:8" ht="24" customHeight="1" x14ac:dyDescent="0.25">
      <c r="B72" s="485">
        <v>50</v>
      </c>
      <c r="C72" s="490" t="s">
        <v>947</v>
      </c>
      <c r="D72" s="493" t="s">
        <v>979</v>
      </c>
      <c r="E72" s="504" t="s">
        <v>13</v>
      </c>
      <c r="F72" s="493" t="s">
        <v>973</v>
      </c>
      <c r="G72" s="491" t="s">
        <v>251</v>
      </c>
      <c r="H72" s="491" t="s">
        <v>220</v>
      </c>
    </row>
    <row r="73" spans="2:8" ht="24" customHeight="1" x14ac:dyDescent="0.25">
      <c r="B73" s="485">
        <v>51</v>
      </c>
      <c r="C73" s="490" t="s">
        <v>948</v>
      </c>
      <c r="D73" s="493" t="s">
        <v>949</v>
      </c>
      <c r="E73" s="504" t="s">
        <v>13</v>
      </c>
      <c r="F73" s="493" t="s">
        <v>951</v>
      </c>
      <c r="G73" s="491" t="s">
        <v>943</v>
      </c>
      <c r="H73" s="491" t="s">
        <v>950</v>
      </c>
    </row>
    <row r="74" spans="2:8" ht="24" customHeight="1" x14ac:dyDescent="0.25">
      <c r="B74" s="485">
        <v>52</v>
      </c>
      <c r="C74" s="490" t="s">
        <v>290</v>
      </c>
      <c r="D74" s="493"/>
      <c r="E74" s="501" t="s">
        <v>16</v>
      </c>
      <c r="F74" s="490"/>
      <c r="G74" s="491"/>
      <c r="H74" s="491"/>
    </row>
    <row r="75" spans="2:8" ht="24" customHeight="1" x14ac:dyDescent="0.25">
      <c r="B75" s="485">
        <v>53</v>
      </c>
      <c r="C75" s="490" t="s">
        <v>954</v>
      </c>
      <c r="D75" s="493"/>
      <c r="E75" s="501" t="s">
        <v>907</v>
      </c>
      <c r="F75" s="490"/>
      <c r="G75" s="491"/>
      <c r="H75" s="491"/>
    </row>
    <row r="76" spans="2:8" ht="24" customHeight="1" x14ac:dyDescent="0.25">
      <c r="B76" s="485">
        <v>54</v>
      </c>
      <c r="C76" s="481" t="s">
        <v>955</v>
      </c>
      <c r="D76" s="481" t="s">
        <v>149</v>
      </c>
      <c r="E76" s="499" t="s">
        <v>16</v>
      </c>
      <c r="F76" s="481" t="s">
        <v>149</v>
      </c>
      <c r="G76" s="482" t="s">
        <v>149</v>
      </c>
      <c r="H76" s="482" t="s">
        <v>158</v>
      </c>
    </row>
    <row r="77" spans="2:8" ht="24" customHeight="1" x14ac:dyDescent="0.25">
      <c r="B77" s="485">
        <v>55</v>
      </c>
      <c r="C77" s="481" t="s">
        <v>920</v>
      </c>
      <c r="D77" s="481" t="s">
        <v>149</v>
      </c>
      <c r="E77" s="500" t="s">
        <v>660</v>
      </c>
      <c r="F77" s="481" t="s">
        <v>149</v>
      </c>
      <c r="G77" s="482" t="s">
        <v>149</v>
      </c>
      <c r="H77" s="482" t="s">
        <v>158</v>
      </c>
    </row>
    <row r="78" spans="2:8" ht="24" customHeight="1" x14ac:dyDescent="0.25">
      <c r="B78" s="485">
        <v>56</v>
      </c>
      <c r="C78" s="481" t="s">
        <v>921</v>
      </c>
      <c r="D78" s="481" t="s">
        <v>149</v>
      </c>
      <c r="E78" s="499" t="s">
        <v>13</v>
      </c>
      <c r="F78" s="481" t="s">
        <v>149</v>
      </c>
      <c r="G78" s="482" t="s">
        <v>149</v>
      </c>
      <c r="H78" s="482" t="s">
        <v>158</v>
      </c>
    </row>
    <row r="79" spans="2:8" ht="24" customHeight="1" x14ac:dyDescent="0.25">
      <c r="B79" s="485">
        <v>57</v>
      </c>
      <c r="C79" s="481" t="s">
        <v>922</v>
      </c>
      <c r="D79" s="481" t="s">
        <v>149</v>
      </c>
      <c r="E79" s="500" t="s">
        <v>566</v>
      </c>
      <c r="F79" s="481"/>
      <c r="G79" s="482" t="s">
        <v>149</v>
      </c>
      <c r="H79" s="482" t="s">
        <v>159</v>
      </c>
    </row>
    <row r="80" spans="2:8" ht="24" customHeight="1" x14ac:dyDescent="0.25">
      <c r="B80" s="485">
        <v>58</v>
      </c>
      <c r="C80" s="496" t="s">
        <v>956</v>
      </c>
      <c r="E80" s="502" t="s">
        <v>485</v>
      </c>
      <c r="G80" s="38"/>
      <c r="H80" s="38" t="s">
        <v>159</v>
      </c>
    </row>
    <row r="81" spans="2:8" ht="24" customHeight="1" x14ac:dyDescent="0.25">
      <c r="B81" s="485">
        <v>59</v>
      </c>
      <c r="C81" s="490" t="s">
        <v>957</v>
      </c>
      <c r="D81" s="490"/>
      <c r="E81" s="501" t="s">
        <v>485</v>
      </c>
      <c r="F81" s="490"/>
      <c r="G81" s="491"/>
      <c r="H81" s="491" t="s">
        <v>159</v>
      </c>
    </row>
    <row r="82" spans="2:8" ht="24" customHeight="1" x14ac:dyDescent="0.25">
      <c r="B82" s="485">
        <v>60</v>
      </c>
      <c r="C82" s="490" t="s">
        <v>958</v>
      </c>
      <c r="D82" s="490"/>
      <c r="E82" s="501" t="s">
        <v>490</v>
      </c>
      <c r="F82" s="490"/>
      <c r="G82" s="491"/>
      <c r="H82" s="491" t="s">
        <v>159</v>
      </c>
    </row>
    <row r="83" spans="2:8" ht="24" customHeight="1" x14ac:dyDescent="0.25">
      <c r="B83" s="485">
        <v>61</v>
      </c>
      <c r="C83" s="490" t="s">
        <v>959</v>
      </c>
      <c r="D83" s="490"/>
      <c r="E83" s="501" t="s">
        <v>17</v>
      </c>
      <c r="F83" s="490"/>
      <c r="G83" s="491"/>
      <c r="H83" s="491" t="s">
        <v>159</v>
      </c>
    </row>
    <row r="84" spans="2:8" ht="24" customHeight="1" x14ac:dyDescent="0.25">
      <c r="B84" s="485">
        <v>62</v>
      </c>
      <c r="C84" s="490" t="s">
        <v>960</v>
      </c>
      <c r="D84" s="490" t="s">
        <v>396</v>
      </c>
      <c r="E84" s="501" t="s">
        <v>966</v>
      </c>
      <c r="F84" s="493" t="s">
        <v>397</v>
      </c>
      <c r="G84" s="491"/>
      <c r="H84" s="491" t="s">
        <v>220</v>
      </c>
    </row>
    <row r="85" spans="2:8" ht="24" customHeight="1" x14ac:dyDescent="0.25">
      <c r="B85" s="485">
        <v>63</v>
      </c>
      <c r="C85" s="490" t="s">
        <v>961</v>
      </c>
      <c r="D85" s="490"/>
      <c r="E85" s="501" t="s">
        <v>487</v>
      </c>
      <c r="F85" s="490"/>
      <c r="G85" s="491"/>
      <c r="H85" s="491"/>
    </row>
    <row r="86" spans="2:8" ht="24" customHeight="1" x14ac:dyDescent="0.25">
      <c r="B86" s="485">
        <v>64</v>
      </c>
      <c r="C86" s="490" t="s">
        <v>962</v>
      </c>
      <c r="D86" s="490"/>
      <c r="E86" s="501" t="s">
        <v>480</v>
      </c>
      <c r="F86" s="490"/>
      <c r="G86" s="491"/>
      <c r="H86" s="491"/>
    </row>
    <row r="87" spans="2:8" ht="24" customHeight="1" x14ac:dyDescent="0.25">
      <c r="B87" s="485">
        <v>65</v>
      </c>
      <c r="C87" s="490" t="s">
        <v>963</v>
      </c>
      <c r="D87" s="490"/>
      <c r="E87" s="501" t="s">
        <v>480</v>
      </c>
      <c r="F87" s="490"/>
      <c r="G87" s="491"/>
      <c r="H87" s="491"/>
    </row>
    <row r="88" spans="2:8" ht="24" customHeight="1" x14ac:dyDescent="0.25">
      <c r="B88" s="485">
        <v>68</v>
      </c>
      <c r="C88" s="490" t="s">
        <v>964</v>
      </c>
      <c r="D88" s="490"/>
      <c r="E88" s="501" t="s">
        <v>17</v>
      </c>
      <c r="F88" s="490"/>
      <c r="G88" s="491"/>
      <c r="H88" s="491"/>
    </row>
    <row r="89" spans="2:8" ht="24" customHeight="1" thickBot="1" x14ac:dyDescent="0.3">
      <c r="B89" s="485">
        <v>69</v>
      </c>
      <c r="C89" s="488" t="s">
        <v>965</v>
      </c>
      <c r="D89" s="488"/>
      <c r="E89" s="488" t="s">
        <v>76</v>
      </c>
      <c r="F89" s="488"/>
      <c r="G89" s="489"/>
      <c r="H89" s="489"/>
    </row>
  </sheetData>
  <sortState ref="B8:AU66">
    <sortCondition ref="B8:B66"/>
  </sortState>
  <mergeCells count="16">
    <mergeCell ref="H18:H20"/>
    <mergeCell ref="B12:H12"/>
    <mergeCell ref="B13:H13"/>
    <mergeCell ref="B17:H17"/>
    <mergeCell ref="B59:B60"/>
    <mergeCell ref="B11:H11"/>
    <mergeCell ref="B18:B20"/>
    <mergeCell ref="C18:C20"/>
    <mergeCell ref="D18:D20"/>
    <mergeCell ref="E18:E20"/>
    <mergeCell ref="F18:F20"/>
    <mergeCell ref="G18:G20"/>
    <mergeCell ref="G59:G60"/>
    <mergeCell ref="H59:H60"/>
    <mergeCell ref="C59:C60"/>
    <mergeCell ref="D59:D60"/>
  </mergeCells>
  <pageMargins left="1.4173228346456694" right="0.11811023622047245" top="0.43307086614173229" bottom="0.23622047244094491" header="0.23622047244094491" footer="0.19685039370078741"/>
  <pageSetup paperSize="5" scale="45" orientation="landscape" r:id="rId1"/>
  <rowBreaks count="1" manualBreakCount="1">
    <brk id="50" min="1" max="48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23"/>
  <sheetViews>
    <sheetView topLeftCell="A10" workbookViewId="0">
      <selection activeCell="E22" sqref="E22:E23"/>
    </sheetView>
  </sheetViews>
  <sheetFormatPr defaultRowHeight="15" x14ac:dyDescent="0.25"/>
  <cols>
    <col min="4" max="4" width="24" customWidth="1"/>
    <col min="5" max="5" width="30.140625" customWidth="1"/>
  </cols>
  <sheetData>
    <row r="5" spans="4:5" x14ac:dyDescent="0.25">
      <c r="D5" t="s">
        <v>981</v>
      </c>
      <c r="E5" t="s">
        <v>980</v>
      </c>
    </row>
    <row r="6" spans="4:5" x14ac:dyDescent="0.25">
      <c r="D6" t="s">
        <v>983</v>
      </c>
      <c r="E6" t="s">
        <v>982</v>
      </c>
    </row>
    <row r="7" spans="4:5" x14ac:dyDescent="0.25">
      <c r="D7" t="s">
        <v>984</v>
      </c>
      <c r="E7" t="s">
        <v>982</v>
      </c>
    </row>
    <row r="8" spans="4:5" x14ac:dyDescent="0.25">
      <c r="D8" t="s">
        <v>568</v>
      </c>
      <c r="E8" t="s">
        <v>982</v>
      </c>
    </row>
    <row r="9" spans="4:5" x14ac:dyDescent="0.25">
      <c r="D9" t="s">
        <v>309</v>
      </c>
      <c r="E9" t="s">
        <v>982</v>
      </c>
    </row>
    <row r="10" spans="4:5" x14ac:dyDescent="0.25">
      <c r="D10" t="s">
        <v>985</v>
      </c>
      <c r="E10" t="s">
        <v>982</v>
      </c>
    </row>
    <row r="11" spans="4:5" x14ac:dyDescent="0.25">
      <c r="D11" t="s">
        <v>986</v>
      </c>
      <c r="E11" t="s">
        <v>982</v>
      </c>
    </row>
    <row r="12" spans="4:5" x14ac:dyDescent="0.25">
      <c r="D12" t="s">
        <v>987</v>
      </c>
      <c r="E12" t="s">
        <v>982</v>
      </c>
    </row>
    <row r="13" spans="4:5" x14ac:dyDescent="0.25">
      <c r="D13" t="s">
        <v>988</v>
      </c>
      <c r="E13" t="s">
        <v>982</v>
      </c>
    </row>
    <row r="14" spans="4:5" x14ac:dyDescent="0.25">
      <c r="D14" t="s">
        <v>989</v>
      </c>
      <c r="E14" t="s">
        <v>982</v>
      </c>
    </row>
    <row r="15" spans="4:5" x14ac:dyDescent="0.25">
      <c r="D15" t="s">
        <v>990</v>
      </c>
      <c r="E15" t="s">
        <v>982</v>
      </c>
    </row>
    <row r="16" spans="4:5" x14ac:dyDescent="0.25">
      <c r="D16" t="s">
        <v>991</v>
      </c>
      <c r="E16" t="s">
        <v>982</v>
      </c>
    </row>
    <row r="17" spans="4:5" x14ac:dyDescent="0.25">
      <c r="D17" t="s">
        <v>992</v>
      </c>
      <c r="E17" t="s">
        <v>982</v>
      </c>
    </row>
    <row r="18" spans="4:5" x14ac:dyDescent="0.25">
      <c r="D18" t="s">
        <v>993</v>
      </c>
      <c r="E18" t="s">
        <v>982</v>
      </c>
    </row>
    <row r="19" spans="4:5" x14ac:dyDescent="0.25">
      <c r="D19" t="s">
        <v>994</v>
      </c>
      <c r="E19" t="s">
        <v>982</v>
      </c>
    </row>
    <row r="20" spans="4:5" x14ac:dyDescent="0.25">
      <c r="D20" t="s">
        <v>995</v>
      </c>
      <c r="E20" t="s">
        <v>982</v>
      </c>
    </row>
    <row r="21" spans="4:5" x14ac:dyDescent="0.25">
      <c r="D21" t="s">
        <v>996</v>
      </c>
      <c r="E21" t="s">
        <v>982</v>
      </c>
    </row>
    <row r="22" spans="4:5" x14ac:dyDescent="0.25">
      <c r="D22" t="s">
        <v>997</v>
      </c>
      <c r="E22" t="s">
        <v>982</v>
      </c>
    </row>
    <row r="23" spans="4:5" x14ac:dyDescent="0.25">
      <c r="D23" t="s">
        <v>998</v>
      </c>
      <c r="E23" t="s">
        <v>982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22"/>
  <sheetViews>
    <sheetView topLeftCell="A85" workbookViewId="0">
      <selection activeCell="H11" sqref="H11"/>
    </sheetView>
  </sheetViews>
  <sheetFormatPr defaultRowHeight="15" x14ac:dyDescent="0.25"/>
  <cols>
    <col min="4" max="4" width="32.5703125" customWidth="1"/>
  </cols>
  <sheetData>
    <row r="3" spans="2:19" x14ac:dyDescent="0.25">
      <c r="B3" t="s">
        <v>999</v>
      </c>
    </row>
    <row r="4" spans="2:19" x14ac:dyDescent="0.25">
      <c r="B4" t="s">
        <v>1000</v>
      </c>
    </row>
    <row r="5" spans="2:19" x14ac:dyDescent="0.25">
      <c r="B5" t="s">
        <v>933</v>
      </c>
    </row>
    <row r="6" spans="2:19" x14ac:dyDescent="0.25">
      <c r="C6" t="s">
        <v>1001</v>
      </c>
      <c r="D6" t="s">
        <v>1002</v>
      </c>
      <c r="G6" t="s">
        <v>1003</v>
      </c>
      <c r="J6" t="s">
        <v>918</v>
      </c>
    </row>
    <row r="7" spans="2:19" x14ac:dyDescent="0.25">
      <c r="B7" t="s">
        <v>50</v>
      </c>
      <c r="C7" t="s">
        <v>1004</v>
      </c>
      <c r="D7" t="s">
        <v>1005</v>
      </c>
      <c r="E7" t="s">
        <v>1006</v>
      </c>
      <c r="F7" t="s">
        <v>1007</v>
      </c>
      <c r="G7" t="s">
        <v>1008</v>
      </c>
      <c r="S7" t="s">
        <v>422</v>
      </c>
    </row>
    <row r="9" spans="2:19" x14ac:dyDescent="0.25">
      <c r="B9">
        <v>1</v>
      </c>
      <c r="C9">
        <v>398299</v>
      </c>
      <c r="D9" t="s">
        <v>1009</v>
      </c>
      <c r="E9" t="s">
        <v>448</v>
      </c>
      <c r="F9" t="s">
        <v>1010</v>
      </c>
    </row>
    <row r="10" spans="2:19" x14ac:dyDescent="0.25">
      <c r="B10">
        <v>2</v>
      </c>
      <c r="C10">
        <v>398300</v>
      </c>
      <c r="D10" t="s">
        <v>1011</v>
      </c>
      <c r="E10" t="s">
        <v>449</v>
      </c>
      <c r="F10" t="s">
        <v>1010</v>
      </c>
    </row>
    <row r="11" spans="2:19" x14ac:dyDescent="0.25">
      <c r="B11">
        <v>3</v>
      </c>
      <c r="C11">
        <v>398301</v>
      </c>
      <c r="D11" t="s">
        <v>1012</v>
      </c>
      <c r="E11" t="s">
        <v>449</v>
      </c>
      <c r="F11" t="s">
        <v>1010</v>
      </c>
    </row>
    <row r="12" spans="2:19" x14ac:dyDescent="0.25">
      <c r="B12">
        <v>4</v>
      </c>
      <c r="C12">
        <v>398302</v>
      </c>
      <c r="D12" t="s">
        <v>1013</v>
      </c>
      <c r="E12" t="s">
        <v>449</v>
      </c>
      <c r="F12" t="s">
        <v>1010</v>
      </c>
    </row>
    <row r="13" spans="2:19" x14ac:dyDescent="0.25">
      <c r="B13">
        <v>5</v>
      </c>
      <c r="C13">
        <v>398303</v>
      </c>
      <c r="D13" t="s">
        <v>1014</v>
      </c>
      <c r="E13" t="s">
        <v>448</v>
      </c>
      <c r="F13" t="s">
        <v>1015</v>
      </c>
    </row>
    <row r="14" spans="2:19" x14ac:dyDescent="0.25">
      <c r="B14">
        <v>6</v>
      </c>
      <c r="C14">
        <v>398304</v>
      </c>
      <c r="D14" t="s">
        <v>1016</v>
      </c>
      <c r="E14" t="s">
        <v>449</v>
      </c>
      <c r="F14" t="s">
        <v>1010</v>
      </c>
    </row>
    <row r="15" spans="2:19" x14ac:dyDescent="0.25">
      <c r="B15">
        <v>7</v>
      </c>
      <c r="C15">
        <v>398305</v>
      </c>
      <c r="D15" t="s">
        <v>1017</v>
      </c>
      <c r="E15" t="s">
        <v>449</v>
      </c>
      <c r="F15" t="s">
        <v>1010</v>
      </c>
    </row>
    <row r="16" spans="2:19" x14ac:dyDescent="0.25">
      <c r="B16">
        <v>8</v>
      </c>
      <c r="C16">
        <v>398306</v>
      </c>
      <c r="D16" t="s">
        <v>1018</v>
      </c>
      <c r="E16" t="s">
        <v>449</v>
      </c>
      <c r="F16" t="s">
        <v>1010</v>
      </c>
    </row>
    <row r="17" spans="2:6" x14ac:dyDescent="0.25">
      <c r="B17">
        <v>9</v>
      </c>
      <c r="C17">
        <v>398307</v>
      </c>
      <c r="D17" t="s">
        <v>1019</v>
      </c>
      <c r="E17" t="s">
        <v>449</v>
      </c>
      <c r="F17" t="s">
        <v>1010</v>
      </c>
    </row>
    <row r="18" spans="2:6" x14ac:dyDescent="0.25">
      <c r="B18">
        <v>10</v>
      </c>
      <c r="C18">
        <v>398308</v>
      </c>
      <c r="D18" t="s">
        <v>1020</v>
      </c>
      <c r="E18" t="s">
        <v>449</v>
      </c>
      <c r="F18" t="s">
        <v>1010</v>
      </c>
    </row>
    <row r="19" spans="2:6" x14ac:dyDescent="0.25">
      <c r="B19">
        <v>11</v>
      </c>
      <c r="C19">
        <v>398309</v>
      </c>
      <c r="D19" t="s">
        <v>1021</v>
      </c>
      <c r="E19" t="s">
        <v>449</v>
      </c>
      <c r="F19" t="s">
        <v>1010</v>
      </c>
    </row>
    <row r="20" spans="2:6" x14ac:dyDescent="0.25">
      <c r="B20">
        <v>12</v>
      </c>
      <c r="C20">
        <v>398310</v>
      </c>
      <c r="D20" t="s">
        <v>1022</v>
      </c>
      <c r="E20" t="s">
        <v>448</v>
      </c>
      <c r="F20" t="s">
        <v>1010</v>
      </c>
    </row>
    <row r="21" spans="2:6" x14ac:dyDescent="0.25">
      <c r="B21">
        <v>13</v>
      </c>
      <c r="C21">
        <v>398311</v>
      </c>
      <c r="D21" t="s">
        <v>1023</v>
      </c>
      <c r="E21" t="s">
        <v>448</v>
      </c>
      <c r="F21" t="s">
        <v>1010</v>
      </c>
    </row>
    <row r="22" spans="2:6" x14ac:dyDescent="0.25">
      <c r="B22">
        <v>14</v>
      </c>
      <c r="C22">
        <v>398312</v>
      </c>
      <c r="D22" t="s">
        <v>1024</v>
      </c>
      <c r="E22" t="s">
        <v>449</v>
      </c>
      <c r="F22" t="s">
        <v>1010</v>
      </c>
    </row>
    <row r="23" spans="2:6" x14ac:dyDescent="0.25">
      <c r="B23">
        <v>15</v>
      </c>
      <c r="C23">
        <v>398313</v>
      </c>
      <c r="D23" t="s">
        <v>1025</v>
      </c>
      <c r="E23" t="s">
        <v>449</v>
      </c>
      <c r="F23" t="s">
        <v>1010</v>
      </c>
    </row>
    <row r="24" spans="2:6" x14ac:dyDescent="0.25">
      <c r="B24">
        <v>16</v>
      </c>
      <c r="C24">
        <v>398314</v>
      </c>
      <c r="D24" t="s">
        <v>1026</v>
      </c>
      <c r="E24" t="s">
        <v>449</v>
      </c>
      <c r="F24" t="s">
        <v>1010</v>
      </c>
    </row>
    <row r="25" spans="2:6" x14ac:dyDescent="0.25">
      <c r="B25">
        <v>17</v>
      </c>
      <c r="C25">
        <v>398315</v>
      </c>
      <c r="D25" t="s">
        <v>1027</v>
      </c>
      <c r="E25" t="s">
        <v>449</v>
      </c>
      <c r="F25" t="s">
        <v>1010</v>
      </c>
    </row>
    <row r="26" spans="2:6" x14ac:dyDescent="0.25">
      <c r="B26">
        <v>18</v>
      </c>
      <c r="C26">
        <v>398316</v>
      </c>
      <c r="D26" t="s">
        <v>1028</v>
      </c>
      <c r="E26" t="s">
        <v>449</v>
      </c>
      <c r="F26" t="s">
        <v>1010</v>
      </c>
    </row>
    <row r="27" spans="2:6" x14ac:dyDescent="0.25">
      <c r="B27">
        <v>19</v>
      </c>
      <c r="C27">
        <v>398317</v>
      </c>
      <c r="D27" t="s">
        <v>1029</v>
      </c>
      <c r="E27" t="s">
        <v>449</v>
      </c>
      <c r="F27" t="s">
        <v>1010</v>
      </c>
    </row>
    <row r="28" spans="2:6" x14ac:dyDescent="0.25">
      <c r="B28">
        <v>20</v>
      </c>
      <c r="C28">
        <v>398318</v>
      </c>
      <c r="D28" t="s">
        <v>1030</v>
      </c>
      <c r="E28" t="s">
        <v>449</v>
      </c>
      <c r="F28" t="s">
        <v>1015</v>
      </c>
    </row>
    <row r="29" spans="2:6" x14ac:dyDescent="0.25">
      <c r="B29">
        <v>21</v>
      </c>
      <c r="C29">
        <v>398319</v>
      </c>
      <c r="D29" t="s">
        <v>1031</v>
      </c>
      <c r="E29" t="s">
        <v>449</v>
      </c>
      <c r="F29" t="s">
        <v>1010</v>
      </c>
    </row>
    <row r="30" spans="2:6" x14ac:dyDescent="0.25">
      <c r="B30">
        <v>22</v>
      </c>
      <c r="C30">
        <v>398320</v>
      </c>
      <c r="D30" t="s">
        <v>1032</v>
      </c>
      <c r="E30" t="s">
        <v>449</v>
      </c>
      <c r="F30" t="s">
        <v>1010</v>
      </c>
    </row>
    <row r="31" spans="2:6" x14ac:dyDescent="0.25">
      <c r="B31">
        <v>23</v>
      </c>
      <c r="C31">
        <v>398321</v>
      </c>
      <c r="D31" t="s">
        <v>1033</v>
      </c>
      <c r="E31" t="s">
        <v>449</v>
      </c>
      <c r="F31" t="s">
        <v>1010</v>
      </c>
    </row>
    <row r="32" spans="2:6" x14ac:dyDescent="0.25">
      <c r="B32">
        <v>24</v>
      </c>
      <c r="C32">
        <v>398322</v>
      </c>
      <c r="D32" t="s">
        <v>1034</v>
      </c>
      <c r="E32" t="s">
        <v>448</v>
      </c>
      <c r="F32" t="s">
        <v>1010</v>
      </c>
    </row>
    <row r="33" spans="2:6" x14ac:dyDescent="0.25">
      <c r="B33">
        <v>25</v>
      </c>
      <c r="C33">
        <v>398323</v>
      </c>
      <c r="D33" t="s">
        <v>1035</v>
      </c>
      <c r="E33" t="s">
        <v>449</v>
      </c>
      <c r="F33" t="s">
        <v>1010</v>
      </c>
    </row>
    <row r="34" spans="2:6" x14ac:dyDescent="0.25">
      <c r="B34">
        <v>26</v>
      </c>
      <c r="C34">
        <v>398324</v>
      </c>
      <c r="D34" t="s">
        <v>1036</v>
      </c>
      <c r="E34" t="s">
        <v>449</v>
      </c>
      <c r="F34" t="s">
        <v>1010</v>
      </c>
    </row>
    <row r="35" spans="2:6" x14ac:dyDescent="0.25">
      <c r="B35">
        <v>27</v>
      </c>
      <c r="C35">
        <v>398325</v>
      </c>
      <c r="D35" t="s">
        <v>1037</v>
      </c>
      <c r="E35" t="s">
        <v>449</v>
      </c>
      <c r="F35" t="s">
        <v>1010</v>
      </c>
    </row>
    <row r="36" spans="2:6" x14ac:dyDescent="0.25">
      <c r="B36">
        <v>28</v>
      </c>
      <c r="C36">
        <v>398326</v>
      </c>
      <c r="D36" t="s">
        <v>1038</v>
      </c>
      <c r="E36" t="s">
        <v>448</v>
      </c>
      <c r="F36" t="s">
        <v>1010</v>
      </c>
    </row>
    <row r="37" spans="2:6" x14ac:dyDescent="0.25">
      <c r="B37">
        <v>29</v>
      </c>
      <c r="C37">
        <v>398327</v>
      </c>
      <c r="D37" t="s">
        <v>1039</v>
      </c>
      <c r="E37" t="s">
        <v>448</v>
      </c>
      <c r="F37" t="s">
        <v>1010</v>
      </c>
    </row>
    <row r="38" spans="2:6" x14ac:dyDescent="0.25">
      <c r="B38">
        <v>30</v>
      </c>
      <c r="C38">
        <v>398328</v>
      </c>
      <c r="D38" t="s">
        <v>1040</v>
      </c>
      <c r="E38" t="s">
        <v>449</v>
      </c>
      <c r="F38" t="s">
        <v>1015</v>
      </c>
    </row>
    <row r="39" spans="2:6" x14ac:dyDescent="0.25">
      <c r="B39">
        <v>31</v>
      </c>
      <c r="C39">
        <v>398329</v>
      </c>
      <c r="D39" t="s">
        <v>1041</v>
      </c>
      <c r="E39" t="s">
        <v>449</v>
      </c>
      <c r="F39" t="s">
        <v>1010</v>
      </c>
    </row>
    <row r="40" spans="2:6" x14ac:dyDescent="0.25">
      <c r="B40">
        <v>32</v>
      </c>
      <c r="C40">
        <v>398330</v>
      </c>
      <c r="D40" t="s">
        <v>1042</v>
      </c>
      <c r="E40" t="s">
        <v>449</v>
      </c>
      <c r="F40" t="s">
        <v>1010</v>
      </c>
    </row>
    <row r="41" spans="2:6" x14ac:dyDescent="0.25">
      <c r="B41">
        <v>33</v>
      </c>
      <c r="C41">
        <v>398331</v>
      </c>
      <c r="D41" t="s">
        <v>1043</v>
      </c>
      <c r="E41" t="s">
        <v>449</v>
      </c>
      <c r="F41" t="s">
        <v>1044</v>
      </c>
    </row>
    <row r="42" spans="2:6" x14ac:dyDescent="0.25">
      <c r="B42">
        <v>34</v>
      </c>
      <c r="C42">
        <v>398332</v>
      </c>
      <c r="D42" t="s">
        <v>1045</v>
      </c>
      <c r="E42" t="s">
        <v>449</v>
      </c>
      <c r="F42" t="s">
        <v>1010</v>
      </c>
    </row>
    <row r="43" spans="2:6" x14ac:dyDescent="0.25">
      <c r="B43">
        <v>35</v>
      </c>
      <c r="C43">
        <v>398333</v>
      </c>
      <c r="D43" t="s">
        <v>1046</v>
      </c>
      <c r="E43" t="s">
        <v>449</v>
      </c>
      <c r="F43" t="s">
        <v>1010</v>
      </c>
    </row>
    <row r="44" spans="2:6" x14ac:dyDescent="0.25">
      <c r="B44">
        <v>36</v>
      </c>
      <c r="C44">
        <v>398334</v>
      </c>
      <c r="D44" t="s">
        <v>1047</v>
      </c>
      <c r="E44" t="s">
        <v>449</v>
      </c>
      <c r="F44" t="s">
        <v>1010</v>
      </c>
    </row>
    <row r="45" spans="2:6" x14ac:dyDescent="0.25">
      <c r="D45" t="s">
        <v>1048</v>
      </c>
      <c r="E45">
        <v>7</v>
      </c>
    </row>
    <row r="46" spans="2:6" x14ac:dyDescent="0.25">
      <c r="D46" t="s">
        <v>1049</v>
      </c>
      <c r="E46">
        <v>29</v>
      </c>
    </row>
    <row r="47" spans="2:6" x14ac:dyDescent="0.25">
      <c r="D47" t="s">
        <v>1050</v>
      </c>
    </row>
    <row r="48" spans="2:6" x14ac:dyDescent="0.25">
      <c r="D48" t="s">
        <v>1051</v>
      </c>
    </row>
    <row r="49" spans="2:19" x14ac:dyDescent="0.25">
      <c r="B49" t="s">
        <v>1052</v>
      </c>
      <c r="D49" t="s">
        <v>1053</v>
      </c>
    </row>
    <row r="50" spans="2:19" x14ac:dyDescent="0.25">
      <c r="D50" t="s">
        <v>1054</v>
      </c>
    </row>
    <row r="51" spans="2:19" x14ac:dyDescent="0.25">
      <c r="D51" t="s">
        <v>1055</v>
      </c>
    </row>
    <row r="52" spans="2:19" x14ac:dyDescent="0.25">
      <c r="B52" t="s">
        <v>1056</v>
      </c>
    </row>
    <row r="53" spans="2:19" x14ac:dyDescent="0.25">
      <c r="C53" t="s">
        <v>725</v>
      </c>
      <c r="D53" t="s">
        <v>1057</v>
      </c>
      <c r="G53" t="s">
        <v>1003</v>
      </c>
      <c r="J53" t="s">
        <v>915</v>
      </c>
    </row>
    <row r="54" spans="2:19" x14ac:dyDescent="0.25">
      <c r="B54" t="s">
        <v>50</v>
      </c>
      <c r="C54" t="s">
        <v>1004</v>
      </c>
      <c r="D54" t="s">
        <v>1005</v>
      </c>
      <c r="E54" t="s">
        <v>1006</v>
      </c>
      <c r="F54" t="s">
        <v>1007</v>
      </c>
      <c r="G54" t="s">
        <v>1008</v>
      </c>
      <c r="S54" t="s">
        <v>422</v>
      </c>
    </row>
    <row r="56" spans="2:19" x14ac:dyDescent="0.25">
      <c r="B56">
        <v>1</v>
      </c>
      <c r="C56">
        <v>398335</v>
      </c>
      <c r="D56" t="s">
        <v>1058</v>
      </c>
      <c r="E56" t="s">
        <v>448</v>
      </c>
      <c r="F56" t="s">
        <v>1044</v>
      </c>
    </row>
    <row r="57" spans="2:19" x14ac:dyDescent="0.25">
      <c r="B57">
        <v>2</v>
      </c>
      <c r="C57">
        <v>398336</v>
      </c>
      <c r="D57" t="s">
        <v>1059</v>
      </c>
      <c r="E57" t="s">
        <v>449</v>
      </c>
      <c r="F57" t="s">
        <v>1010</v>
      </c>
    </row>
    <row r="58" spans="2:19" x14ac:dyDescent="0.25">
      <c r="B58">
        <v>3</v>
      </c>
      <c r="C58">
        <v>398337</v>
      </c>
      <c r="D58" t="s">
        <v>1060</v>
      </c>
      <c r="E58" t="s">
        <v>449</v>
      </c>
      <c r="F58" t="s">
        <v>1044</v>
      </c>
    </row>
    <row r="59" spans="2:19" x14ac:dyDescent="0.25">
      <c r="B59">
        <v>4</v>
      </c>
      <c r="C59">
        <v>398338</v>
      </c>
      <c r="D59" t="s">
        <v>1061</v>
      </c>
      <c r="E59" t="s">
        <v>449</v>
      </c>
      <c r="F59" t="s">
        <v>1010</v>
      </c>
    </row>
    <row r="60" spans="2:19" x14ac:dyDescent="0.25">
      <c r="B60">
        <v>5</v>
      </c>
      <c r="C60">
        <v>398339</v>
      </c>
      <c r="D60" t="s">
        <v>1062</v>
      </c>
      <c r="E60" t="s">
        <v>449</v>
      </c>
      <c r="F60" t="s">
        <v>1010</v>
      </c>
    </row>
    <row r="61" spans="2:19" x14ac:dyDescent="0.25">
      <c r="B61">
        <v>6</v>
      </c>
      <c r="C61">
        <v>398340</v>
      </c>
      <c r="D61" t="s">
        <v>1063</v>
      </c>
      <c r="E61" t="s">
        <v>449</v>
      </c>
      <c r="F61" t="s">
        <v>1010</v>
      </c>
    </row>
    <row r="62" spans="2:19" x14ac:dyDescent="0.25">
      <c r="B62">
        <v>7</v>
      </c>
      <c r="C62">
        <v>398341</v>
      </c>
      <c r="D62" t="s">
        <v>1064</v>
      </c>
      <c r="E62" t="s">
        <v>449</v>
      </c>
      <c r="F62" t="s">
        <v>1010</v>
      </c>
    </row>
    <row r="63" spans="2:19" x14ac:dyDescent="0.25">
      <c r="B63">
        <v>8</v>
      </c>
      <c r="C63">
        <v>398342</v>
      </c>
      <c r="D63" t="s">
        <v>1065</v>
      </c>
      <c r="E63" t="s">
        <v>449</v>
      </c>
      <c r="F63" t="s">
        <v>1010</v>
      </c>
    </row>
    <row r="64" spans="2:19" x14ac:dyDescent="0.25">
      <c r="B64">
        <v>9</v>
      </c>
      <c r="C64">
        <v>398343</v>
      </c>
      <c r="D64" t="s">
        <v>1066</v>
      </c>
      <c r="E64" t="s">
        <v>449</v>
      </c>
      <c r="F64" t="s">
        <v>1010</v>
      </c>
    </row>
    <row r="65" spans="2:6" x14ac:dyDescent="0.25">
      <c r="B65">
        <v>10</v>
      </c>
      <c r="C65">
        <v>398344</v>
      </c>
      <c r="D65" t="s">
        <v>1067</v>
      </c>
      <c r="E65" t="s">
        <v>448</v>
      </c>
      <c r="F65" t="s">
        <v>1044</v>
      </c>
    </row>
    <row r="66" spans="2:6" x14ac:dyDescent="0.25">
      <c r="B66">
        <v>11</v>
      </c>
      <c r="C66">
        <v>398345</v>
      </c>
      <c r="D66" t="s">
        <v>1068</v>
      </c>
      <c r="E66" t="s">
        <v>449</v>
      </c>
      <c r="F66" t="s">
        <v>1010</v>
      </c>
    </row>
    <row r="67" spans="2:6" x14ac:dyDescent="0.25">
      <c r="B67">
        <v>12</v>
      </c>
      <c r="C67">
        <v>398346</v>
      </c>
      <c r="D67" t="s">
        <v>1069</v>
      </c>
      <c r="E67" t="s">
        <v>448</v>
      </c>
      <c r="F67" t="s">
        <v>1044</v>
      </c>
    </row>
    <row r="68" spans="2:6" x14ac:dyDescent="0.25">
      <c r="B68">
        <v>13</v>
      </c>
      <c r="C68">
        <v>398347</v>
      </c>
      <c r="D68" t="s">
        <v>1070</v>
      </c>
      <c r="E68" t="s">
        <v>448</v>
      </c>
      <c r="F68" t="s">
        <v>1044</v>
      </c>
    </row>
    <row r="69" spans="2:6" x14ac:dyDescent="0.25">
      <c r="B69">
        <v>14</v>
      </c>
      <c r="C69">
        <v>398348</v>
      </c>
      <c r="D69" t="s">
        <v>1071</v>
      </c>
      <c r="E69" t="s">
        <v>449</v>
      </c>
      <c r="F69" t="s">
        <v>1010</v>
      </c>
    </row>
    <row r="70" spans="2:6" x14ac:dyDescent="0.25">
      <c r="B70">
        <v>15</v>
      </c>
      <c r="C70">
        <v>398349</v>
      </c>
      <c r="D70" t="s">
        <v>1072</v>
      </c>
      <c r="E70" t="s">
        <v>449</v>
      </c>
      <c r="F70" t="s">
        <v>1010</v>
      </c>
    </row>
    <row r="71" spans="2:6" x14ac:dyDescent="0.25">
      <c r="B71">
        <v>16</v>
      </c>
      <c r="C71">
        <v>398350</v>
      </c>
      <c r="D71" t="s">
        <v>1073</v>
      </c>
      <c r="E71" t="s">
        <v>448</v>
      </c>
      <c r="F71" t="s">
        <v>1044</v>
      </c>
    </row>
    <row r="72" spans="2:6" x14ac:dyDescent="0.25">
      <c r="B72">
        <v>17</v>
      </c>
      <c r="C72">
        <v>398351</v>
      </c>
      <c r="D72" t="s">
        <v>1074</v>
      </c>
      <c r="E72" t="s">
        <v>448</v>
      </c>
      <c r="F72" t="s">
        <v>1010</v>
      </c>
    </row>
    <row r="73" spans="2:6" x14ac:dyDescent="0.25">
      <c r="B73">
        <v>18</v>
      </c>
      <c r="C73">
        <v>398352</v>
      </c>
      <c r="D73" t="s">
        <v>1075</v>
      </c>
      <c r="E73" t="s">
        <v>448</v>
      </c>
      <c r="F73" t="s">
        <v>1044</v>
      </c>
    </row>
    <row r="74" spans="2:6" x14ac:dyDescent="0.25">
      <c r="B74">
        <v>19</v>
      </c>
      <c r="C74">
        <v>398353</v>
      </c>
      <c r="D74" t="s">
        <v>1076</v>
      </c>
      <c r="E74" t="s">
        <v>449</v>
      </c>
      <c r="F74" t="s">
        <v>1010</v>
      </c>
    </row>
    <row r="75" spans="2:6" x14ac:dyDescent="0.25">
      <c r="B75">
        <v>20</v>
      </c>
      <c r="C75">
        <v>398354</v>
      </c>
      <c r="D75" t="s">
        <v>1077</v>
      </c>
      <c r="E75" t="s">
        <v>449</v>
      </c>
      <c r="F75" t="s">
        <v>1044</v>
      </c>
    </row>
    <row r="76" spans="2:6" x14ac:dyDescent="0.25">
      <c r="B76">
        <v>21</v>
      </c>
      <c r="C76">
        <v>398355</v>
      </c>
      <c r="D76" t="s">
        <v>1078</v>
      </c>
      <c r="E76" t="s">
        <v>449</v>
      </c>
      <c r="F76" t="s">
        <v>1010</v>
      </c>
    </row>
    <row r="77" spans="2:6" x14ac:dyDescent="0.25">
      <c r="B77">
        <v>22</v>
      </c>
      <c r="C77">
        <v>398356</v>
      </c>
      <c r="D77" t="s">
        <v>1079</v>
      </c>
      <c r="E77" t="s">
        <v>449</v>
      </c>
      <c r="F77" t="s">
        <v>1044</v>
      </c>
    </row>
    <row r="78" spans="2:6" x14ac:dyDescent="0.25">
      <c r="B78">
        <v>23</v>
      </c>
      <c r="C78">
        <v>398357</v>
      </c>
      <c r="D78" t="s">
        <v>1080</v>
      </c>
      <c r="E78" t="s">
        <v>448</v>
      </c>
      <c r="F78" t="s">
        <v>1010</v>
      </c>
    </row>
    <row r="79" spans="2:6" x14ac:dyDescent="0.25">
      <c r="B79">
        <v>24</v>
      </c>
      <c r="C79">
        <v>398358</v>
      </c>
      <c r="D79" t="s">
        <v>1081</v>
      </c>
      <c r="E79" t="s">
        <v>448</v>
      </c>
      <c r="F79" t="s">
        <v>1044</v>
      </c>
    </row>
    <row r="80" spans="2:6" x14ac:dyDescent="0.25">
      <c r="B80">
        <v>25</v>
      </c>
      <c r="C80">
        <v>398359</v>
      </c>
      <c r="D80" t="s">
        <v>1082</v>
      </c>
      <c r="E80" t="s">
        <v>449</v>
      </c>
      <c r="F80" t="s">
        <v>1010</v>
      </c>
    </row>
    <row r="81" spans="2:6" x14ac:dyDescent="0.25">
      <c r="B81">
        <v>26</v>
      </c>
      <c r="C81">
        <v>398360</v>
      </c>
      <c r="D81" t="s">
        <v>1083</v>
      </c>
      <c r="E81" t="s">
        <v>449</v>
      </c>
      <c r="F81" t="s">
        <v>1010</v>
      </c>
    </row>
    <row r="82" spans="2:6" x14ac:dyDescent="0.25">
      <c r="B82">
        <v>27</v>
      </c>
      <c r="C82">
        <v>398361</v>
      </c>
      <c r="D82" t="s">
        <v>1084</v>
      </c>
      <c r="E82" t="s">
        <v>449</v>
      </c>
      <c r="F82" t="s">
        <v>1010</v>
      </c>
    </row>
    <row r="83" spans="2:6" x14ac:dyDescent="0.25">
      <c r="B83">
        <v>28</v>
      </c>
      <c r="C83">
        <v>398362</v>
      </c>
      <c r="D83" t="s">
        <v>1085</v>
      </c>
      <c r="E83" t="s">
        <v>449</v>
      </c>
      <c r="F83" t="s">
        <v>1044</v>
      </c>
    </row>
    <row r="84" spans="2:6" x14ac:dyDescent="0.25">
      <c r="B84">
        <v>29</v>
      </c>
      <c r="C84">
        <v>398363</v>
      </c>
      <c r="D84" t="s">
        <v>1086</v>
      </c>
      <c r="E84" t="s">
        <v>449</v>
      </c>
      <c r="F84" t="s">
        <v>1044</v>
      </c>
    </row>
    <row r="85" spans="2:6" x14ac:dyDescent="0.25">
      <c r="B85">
        <v>30</v>
      </c>
      <c r="C85">
        <v>398364</v>
      </c>
      <c r="D85" t="s">
        <v>1087</v>
      </c>
      <c r="E85" t="s">
        <v>449</v>
      </c>
      <c r="F85" t="s">
        <v>1044</v>
      </c>
    </row>
    <row r="86" spans="2:6" x14ac:dyDescent="0.25">
      <c r="B86">
        <v>31</v>
      </c>
      <c r="C86">
        <v>398365</v>
      </c>
      <c r="D86" t="s">
        <v>1088</v>
      </c>
      <c r="E86" t="s">
        <v>448</v>
      </c>
      <c r="F86" t="s">
        <v>1044</v>
      </c>
    </row>
    <row r="87" spans="2:6" x14ac:dyDescent="0.25">
      <c r="B87">
        <v>32</v>
      </c>
      <c r="C87">
        <v>398366</v>
      </c>
      <c r="D87" t="s">
        <v>1089</v>
      </c>
      <c r="E87" t="s">
        <v>449</v>
      </c>
      <c r="F87" t="s">
        <v>1044</v>
      </c>
    </row>
    <row r="88" spans="2:6" x14ac:dyDescent="0.25">
      <c r="B88">
        <v>33</v>
      </c>
      <c r="C88">
        <v>398367</v>
      </c>
      <c r="D88" t="s">
        <v>1090</v>
      </c>
      <c r="E88" t="s">
        <v>448</v>
      </c>
      <c r="F88" t="s">
        <v>1044</v>
      </c>
    </row>
    <row r="89" spans="2:6" x14ac:dyDescent="0.25">
      <c r="B89">
        <v>34</v>
      </c>
      <c r="C89">
        <v>398368</v>
      </c>
      <c r="D89" t="s">
        <v>1091</v>
      </c>
      <c r="E89" t="s">
        <v>448</v>
      </c>
      <c r="F89" t="s">
        <v>1044</v>
      </c>
    </row>
    <row r="90" spans="2:6" x14ac:dyDescent="0.25">
      <c r="B90">
        <v>35</v>
      </c>
      <c r="C90">
        <v>398369</v>
      </c>
      <c r="D90" t="s">
        <v>1092</v>
      </c>
      <c r="E90" t="s">
        <v>448</v>
      </c>
      <c r="F90" t="s">
        <v>1010</v>
      </c>
    </row>
    <row r="91" spans="2:6" x14ac:dyDescent="0.25">
      <c r="B91">
        <v>36</v>
      </c>
      <c r="C91" t="s">
        <v>1093</v>
      </c>
      <c r="D91" t="s">
        <v>1093</v>
      </c>
      <c r="E91" t="s">
        <v>1093</v>
      </c>
      <c r="F91" t="s">
        <v>1093</v>
      </c>
    </row>
    <row r="92" spans="2:6" x14ac:dyDescent="0.25">
      <c r="D92" t="s">
        <v>1048</v>
      </c>
      <c r="E92">
        <v>13</v>
      </c>
    </row>
    <row r="93" spans="2:6" x14ac:dyDescent="0.25">
      <c r="D93" t="s">
        <v>1049</v>
      </c>
      <c r="E93">
        <v>22</v>
      </c>
    </row>
    <row r="94" spans="2:6" x14ac:dyDescent="0.25">
      <c r="D94" t="s">
        <v>1050</v>
      </c>
    </row>
    <row r="95" spans="2:6" x14ac:dyDescent="0.25">
      <c r="D95" t="s">
        <v>1051</v>
      </c>
    </row>
    <row r="96" spans="2:6" x14ac:dyDescent="0.25">
      <c r="B96" t="s">
        <v>1052</v>
      </c>
      <c r="D96" t="s">
        <v>1053</v>
      </c>
    </row>
    <row r="97" spans="2:19" x14ac:dyDescent="0.25">
      <c r="D97" t="s">
        <v>1054</v>
      </c>
    </row>
    <row r="98" spans="2:19" x14ac:dyDescent="0.25">
      <c r="D98" t="s">
        <v>1055</v>
      </c>
    </row>
    <row r="99" spans="2:19" x14ac:dyDescent="0.25">
      <c r="B99" t="s">
        <v>1056</v>
      </c>
    </row>
    <row r="100" spans="2:19" x14ac:dyDescent="0.25">
      <c r="C100" t="s">
        <v>725</v>
      </c>
      <c r="D100" t="s">
        <v>1094</v>
      </c>
      <c r="G100" t="s">
        <v>1003</v>
      </c>
      <c r="J100" t="s">
        <v>225</v>
      </c>
    </row>
    <row r="101" spans="2:19" x14ac:dyDescent="0.25">
      <c r="B101" t="s">
        <v>50</v>
      </c>
      <c r="C101" t="s">
        <v>1004</v>
      </c>
      <c r="D101" t="s">
        <v>1005</v>
      </c>
      <c r="E101" t="s">
        <v>1006</v>
      </c>
      <c r="F101" t="s">
        <v>1007</v>
      </c>
      <c r="G101" t="s">
        <v>1008</v>
      </c>
      <c r="S101" t="s">
        <v>422</v>
      </c>
    </row>
    <row r="103" spans="2:19" x14ac:dyDescent="0.25">
      <c r="B103">
        <v>1</v>
      </c>
      <c r="C103">
        <v>398370</v>
      </c>
      <c r="D103" t="s">
        <v>1095</v>
      </c>
      <c r="E103" t="s">
        <v>448</v>
      </c>
      <c r="F103" t="s">
        <v>1010</v>
      </c>
    </row>
    <row r="104" spans="2:19" x14ac:dyDescent="0.25">
      <c r="B104">
        <v>2</v>
      </c>
      <c r="C104">
        <v>398371</v>
      </c>
      <c r="D104" t="s">
        <v>1096</v>
      </c>
      <c r="E104" t="s">
        <v>449</v>
      </c>
      <c r="F104" t="s">
        <v>1010</v>
      </c>
    </row>
    <row r="105" spans="2:19" x14ac:dyDescent="0.25">
      <c r="B105">
        <v>3</v>
      </c>
      <c r="C105">
        <v>398372</v>
      </c>
      <c r="D105" t="s">
        <v>1097</v>
      </c>
      <c r="E105" t="s">
        <v>449</v>
      </c>
      <c r="F105" t="s">
        <v>1010</v>
      </c>
    </row>
    <row r="106" spans="2:19" x14ac:dyDescent="0.25">
      <c r="B106">
        <v>4</v>
      </c>
      <c r="C106">
        <v>398373</v>
      </c>
      <c r="D106" t="s">
        <v>1098</v>
      </c>
      <c r="E106" t="s">
        <v>449</v>
      </c>
      <c r="F106" t="s">
        <v>1010</v>
      </c>
    </row>
    <row r="107" spans="2:19" x14ac:dyDescent="0.25">
      <c r="B107">
        <v>5</v>
      </c>
      <c r="C107">
        <v>398374</v>
      </c>
      <c r="D107" t="s">
        <v>1099</v>
      </c>
      <c r="E107" t="s">
        <v>448</v>
      </c>
      <c r="F107" t="s">
        <v>1015</v>
      </c>
    </row>
    <row r="108" spans="2:19" x14ac:dyDescent="0.25">
      <c r="B108">
        <v>6</v>
      </c>
      <c r="C108">
        <v>398375</v>
      </c>
      <c r="D108" t="s">
        <v>1100</v>
      </c>
      <c r="E108" t="s">
        <v>448</v>
      </c>
      <c r="F108" t="s">
        <v>1010</v>
      </c>
    </row>
    <row r="109" spans="2:19" x14ac:dyDescent="0.25">
      <c r="B109">
        <v>7</v>
      </c>
      <c r="C109">
        <v>398376</v>
      </c>
      <c r="D109" t="s">
        <v>1101</v>
      </c>
      <c r="E109" t="s">
        <v>449</v>
      </c>
      <c r="F109" t="s">
        <v>1010</v>
      </c>
    </row>
    <row r="110" spans="2:19" x14ac:dyDescent="0.25">
      <c r="B110">
        <v>8</v>
      </c>
      <c r="C110">
        <v>398377</v>
      </c>
      <c r="D110" t="s">
        <v>1102</v>
      </c>
      <c r="E110" t="s">
        <v>448</v>
      </c>
      <c r="F110" t="s">
        <v>1010</v>
      </c>
    </row>
    <row r="111" spans="2:19" x14ac:dyDescent="0.25">
      <c r="B111">
        <v>9</v>
      </c>
      <c r="C111">
        <v>398378</v>
      </c>
      <c r="D111" t="s">
        <v>1103</v>
      </c>
      <c r="E111" t="s">
        <v>449</v>
      </c>
      <c r="F111" t="s">
        <v>1010</v>
      </c>
    </row>
    <row r="112" spans="2:19" x14ac:dyDescent="0.25">
      <c r="B112">
        <v>10</v>
      </c>
      <c r="C112">
        <v>398379</v>
      </c>
      <c r="D112" t="s">
        <v>1104</v>
      </c>
      <c r="E112" t="s">
        <v>449</v>
      </c>
      <c r="F112" t="s">
        <v>1010</v>
      </c>
    </row>
    <row r="113" spans="2:6" x14ac:dyDescent="0.25">
      <c r="B113">
        <v>11</v>
      </c>
      <c r="C113">
        <v>398380</v>
      </c>
      <c r="D113" t="s">
        <v>1105</v>
      </c>
      <c r="E113" t="s">
        <v>448</v>
      </c>
      <c r="F113" t="s">
        <v>1010</v>
      </c>
    </row>
    <row r="114" spans="2:6" x14ac:dyDescent="0.25">
      <c r="B114">
        <v>12</v>
      </c>
      <c r="C114">
        <v>398381</v>
      </c>
      <c r="D114" t="s">
        <v>1106</v>
      </c>
      <c r="E114" t="s">
        <v>449</v>
      </c>
      <c r="F114" t="s">
        <v>1010</v>
      </c>
    </row>
    <row r="115" spans="2:6" x14ac:dyDescent="0.25">
      <c r="B115">
        <v>13</v>
      </c>
      <c r="C115">
        <v>398382</v>
      </c>
      <c r="D115" t="s">
        <v>1107</v>
      </c>
      <c r="E115" t="s">
        <v>449</v>
      </c>
      <c r="F115" t="s">
        <v>1010</v>
      </c>
    </row>
    <row r="116" spans="2:6" x14ac:dyDescent="0.25">
      <c r="B116">
        <v>14</v>
      </c>
      <c r="C116">
        <v>398383</v>
      </c>
      <c r="D116" t="s">
        <v>1108</v>
      </c>
      <c r="E116" t="s">
        <v>449</v>
      </c>
      <c r="F116" t="s">
        <v>1010</v>
      </c>
    </row>
    <row r="117" spans="2:6" x14ac:dyDescent="0.25">
      <c r="B117">
        <v>15</v>
      </c>
      <c r="C117">
        <v>398384</v>
      </c>
      <c r="D117" t="s">
        <v>1109</v>
      </c>
      <c r="E117" t="s">
        <v>449</v>
      </c>
      <c r="F117" t="s">
        <v>1010</v>
      </c>
    </row>
    <row r="118" spans="2:6" x14ac:dyDescent="0.25">
      <c r="B118">
        <v>16</v>
      </c>
      <c r="C118">
        <v>398385</v>
      </c>
      <c r="D118" t="s">
        <v>1110</v>
      </c>
      <c r="E118" t="s">
        <v>448</v>
      </c>
      <c r="F118" t="s">
        <v>1010</v>
      </c>
    </row>
    <row r="119" spans="2:6" x14ac:dyDescent="0.25">
      <c r="B119">
        <v>17</v>
      </c>
      <c r="C119">
        <v>398386</v>
      </c>
      <c r="D119" t="s">
        <v>1111</v>
      </c>
      <c r="E119" t="s">
        <v>448</v>
      </c>
      <c r="F119" t="s">
        <v>1010</v>
      </c>
    </row>
    <row r="120" spans="2:6" x14ac:dyDescent="0.25">
      <c r="B120">
        <v>18</v>
      </c>
      <c r="C120">
        <v>398387</v>
      </c>
      <c r="D120" t="s">
        <v>1112</v>
      </c>
      <c r="E120" t="s">
        <v>449</v>
      </c>
      <c r="F120" t="s">
        <v>1010</v>
      </c>
    </row>
    <row r="121" spans="2:6" x14ac:dyDescent="0.25">
      <c r="B121">
        <v>19</v>
      </c>
      <c r="C121">
        <v>398388</v>
      </c>
      <c r="D121" t="s">
        <v>1113</v>
      </c>
      <c r="E121" t="s">
        <v>448</v>
      </c>
      <c r="F121" t="s">
        <v>1010</v>
      </c>
    </row>
    <row r="122" spans="2:6" x14ac:dyDescent="0.25">
      <c r="B122">
        <v>20</v>
      </c>
      <c r="C122">
        <v>398389</v>
      </c>
      <c r="D122" t="s">
        <v>1114</v>
      </c>
      <c r="E122" t="s">
        <v>448</v>
      </c>
      <c r="F122" t="s">
        <v>1015</v>
      </c>
    </row>
    <row r="123" spans="2:6" x14ac:dyDescent="0.25">
      <c r="B123">
        <v>21</v>
      </c>
      <c r="C123">
        <v>398390</v>
      </c>
      <c r="D123" t="s">
        <v>1115</v>
      </c>
      <c r="E123" t="s">
        <v>449</v>
      </c>
      <c r="F123" t="s">
        <v>1010</v>
      </c>
    </row>
    <row r="124" spans="2:6" x14ac:dyDescent="0.25">
      <c r="B124">
        <v>22</v>
      </c>
      <c r="C124">
        <v>398391</v>
      </c>
      <c r="D124" t="s">
        <v>1116</v>
      </c>
      <c r="E124" t="s">
        <v>448</v>
      </c>
      <c r="F124" t="s">
        <v>1010</v>
      </c>
    </row>
    <row r="125" spans="2:6" x14ac:dyDescent="0.25">
      <c r="B125">
        <v>23</v>
      </c>
      <c r="C125">
        <v>398392</v>
      </c>
      <c r="D125" t="s">
        <v>1117</v>
      </c>
      <c r="E125" t="s">
        <v>448</v>
      </c>
      <c r="F125" t="s">
        <v>1010</v>
      </c>
    </row>
    <row r="126" spans="2:6" x14ac:dyDescent="0.25">
      <c r="B126">
        <v>24</v>
      </c>
      <c r="C126">
        <v>398393</v>
      </c>
      <c r="D126" t="s">
        <v>1118</v>
      </c>
      <c r="E126" t="s">
        <v>448</v>
      </c>
      <c r="F126" t="s">
        <v>1010</v>
      </c>
    </row>
    <row r="127" spans="2:6" x14ac:dyDescent="0.25">
      <c r="B127">
        <v>25</v>
      </c>
      <c r="C127">
        <v>398394</v>
      </c>
      <c r="D127" t="s">
        <v>1119</v>
      </c>
      <c r="E127" t="s">
        <v>448</v>
      </c>
      <c r="F127" t="s">
        <v>1010</v>
      </c>
    </row>
    <row r="128" spans="2:6" x14ac:dyDescent="0.25">
      <c r="B128">
        <v>26</v>
      </c>
      <c r="C128">
        <v>398395</v>
      </c>
      <c r="D128" t="s">
        <v>1120</v>
      </c>
      <c r="E128" t="s">
        <v>448</v>
      </c>
      <c r="F128" t="s">
        <v>1010</v>
      </c>
    </row>
    <row r="129" spans="2:6" x14ac:dyDescent="0.25">
      <c r="B129">
        <v>27</v>
      </c>
      <c r="C129">
        <v>398396</v>
      </c>
      <c r="D129" t="s">
        <v>1121</v>
      </c>
      <c r="E129" t="s">
        <v>449</v>
      </c>
      <c r="F129" t="s">
        <v>1010</v>
      </c>
    </row>
    <row r="130" spans="2:6" x14ac:dyDescent="0.25">
      <c r="B130">
        <v>28</v>
      </c>
      <c r="C130">
        <v>398397</v>
      </c>
      <c r="D130" t="s">
        <v>1122</v>
      </c>
      <c r="E130" t="s">
        <v>449</v>
      </c>
      <c r="F130" t="s">
        <v>1010</v>
      </c>
    </row>
    <row r="131" spans="2:6" x14ac:dyDescent="0.25">
      <c r="B131">
        <v>29</v>
      </c>
      <c r="C131">
        <v>398398</v>
      </c>
      <c r="D131" t="s">
        <v>1123</v>
      </c>
      <c r="E131" t="s">
        <v>449</v>
      </c>
      <c r="F131" t="s">
        <v>1010</v>
      </c>
    </row>
    <row r="132" spans="2:6" x14ac:dyDescent="0.25">
      <c r="B132">
        <v>30</v>
      </c>
      <c r="C132">
        <v>398399</v>
      </c>
      <c r="D132" t="s">
        <v>1124</v>
      </c>
      <c r="E132" t="s">
        <v>449</v>
      </c>
      <c r="F132" t="s">
        <v>1010</v>
      </c>
    </row>
    <row r="133" spans="2:6" x14ac:dyDescent="0.25">
      <c r="B133">
        <v>31</v>
      </c>
      <c r="C133">
        <v>398400</v>
      </c>
      <c r="D133" t="s">
        <v>1125</v>
      </c>
      <c r="E133" t="s">
        <v>449</v>
      </c>
      <c r="F133" t="s">
        <v>1010</v>
      </c>
    </row>
    <row r="134" spans="2:6" x14ac:dyDescent="0.25">
      <c r="B134">
        <v>32</v>
      </c>
      <c r="C134">
        <v>398401</v>
      </c>
      <c r="D134" t="s">
        <v>1126</v>
      </c>
      <c r="E134" t="s">
        <v>449</v>
      </c>
      <c r="F134" t="s">
        <v>1015</v>
      </c>
    </row>
    <row r="135" spans="2:6" x14ac:dyDescent="0.25">
      <c r="B135">
        <v>33</v>
      </c>
      <c r="C135">
        <v>398402</v>
      </c>
      <c r="D135" t="s">
        <v>1127</v>
      </c>
      <c r="E135" t="s">
        <v>448</v>
      </c>
      <c r="F135" t="s">
        <v>1015</v>
      </c>
    </row>
    <row r="136" spans="2:6" x14ac:dyDescent="0.25">
      <c r="B136">
        <v>34</v>
      </c>
      <c r="C136">
        <v>398403</v>
      </c>
      <c r="D136" t="s">
        <v>1128</v>
      </c>
      <c r="E136" t="s">
        <v>449</v>
      </c>
      <c r="F136" t="s">
        <v>1010</v>
      </c>
    </row>
    <row r="137" spans="2:6" x14ac:dyDescent="0.25">
      <c r="B137">
        <v>35</v>
      </c>
      <c r="C137" t="s">
        <v>1093</v>
      </c>
      <c r="D137" t="s">
        <v>1093</v>
      </c>
      <c r="E137" t="s">
        <v>1093</v>
      </c>
      <c r="F137" t="s">
        <v>1093</v>
      </c>
    </row>
    <row r="138" spans="2:6" x14ac:dyDescent="0.25">
      <c r="B138">
        <v>36</v>
      </c>
      <c r="C138" t="s">
        <v>1093</v>
      </c>
      <c r="D138" t="s">
        <v>1093</v>
      </c>
      <c r="E138" t="s">
        <v>1093</v>
      </c>
      <c r="F138" t="s">
        <v>1093</v>
      </c>
    </row>
    <row r="139" spans="2:6" x14ac:dyDescent="0.25">
      <c r="D139" t="s">
        <v>1048</v>
      </c>
      <c r="E139">
        <v>15</v>
      </c>
    </row>
    <row r="140" spans="2:6" x14ac:dyDescent="0.25">
      <c r="D140" t="s">
        <v>1049</v>
      </c>
      <c r="E140">
        <v>19</v>
      </c>
    </row>
    <row r="141" spans="2:6" x14ac:dyDescent="0.25">
      <c r="D141" t="s">
        <v>1050</v>
      </c>
    </row>
    <row r="142" spans="2:6" x14ac:dyDescent="0.25">
      <c r="D142" t="s">
        <v>1051</v>
      </c>
    </row>
    <row r="143" spans="2:6" x14ac:dyDescent="0.25">
      <c r="B143" t="s">
        <v>1052</v>
      </c>
      <c r="D143" t="s">
        <v>1053</v>
      </c>
    </row>
    <row r="144" spans="2:6" x14ac:dyDescent="0.25">
      <c r="D144" t="s">
        <v>1054</v>
      </c>
    </row>
    <row r="145" spans="2:19" x14ac:dyDescent="0.25">
      <c r="D145" t="s">
        <v>1055</v>
      </c>
    </row>
    <row r="146" spans="2:19" x14ac:dyDescent="0.25">
      <c r="B146" t="s">
        <v>1056</v>
      </c>
    </row>
    <row r="147" spans="2:19" x14ac:dyDescent="0.25">
      <c r="C147" t="s">
        <v>725</v>
      </c>
      <c r="D147" t="s">
        <v>1129</v>
      </c>
      <c r="G147" t="s">
        <v>1003</v>
      </c>
      <c r="J147" t="s">
        <v>329</v>
      </c>
    </row>
    <row r="148" spans="2:19" x14ac:dyDescent="0.25">
      <c r="B148" t="s">
        <v>50</v>
      </c>
      <c r="C148" t="s">
        <v>1004</v>
      </c>
      <c r="D148" t="s">
        <v>1005</v>
      </c>
      <c r="E148" t="s">
        <v>1006</v>
      </c>
      <c r="F148" t="s">
        <v>1007</v>
      </c>
      <c r="G148" t="s">
        <v>1008</v>
      </c>
      <c r="S148" t="s">
        <v>422</v>
      </c>
    </row>
    <row r="150" spans="2:19" x14ac:dyDescent="0.25">
      <c r="B150">
        <v>1</v>
      </c>
      <c r="C150">
        <v>398404</v>
      </c>
      <c r="D150" t="s">
        <v>1130</v>
      </c>
      <c r="E150" t="s">
        <v>449</v>
      </c>
      <c r="F150" t="s">
        <v>1010</v>
      </c>
    </row>
    <row r="151" spans="2:19" x14ac:dyDescent="0.25">
      <c r="B151">
        <v>2</v>
      </c>
      <c r="C151">
        <v>398405</v>
      </c>
      <c r="D151" t="s">
        <v>1131</v>
      </c>
      <c r="E151" t="s">
        <v>449</v>
      </c>
      <c r="F151" t="s">
        <v>1010</v>
      </c>
    </row>
    <row r="152" spans="2:19" x14ac:dyDescent="0.25">
      <c r="B152">
        <v>3</v>
      </c>
      <c r="C152">
        <v>398406</v>
      </c>
      <c r="D152" t="s">
        <v>1132</v>
      </c>
      <c r="E152" t="s">
        <v>449</v>
      </c>
      <c r="F152" t="s">
        <v>1010</v>
      </c>
    </row>
    <row r="153" spans="2:19" x14ac:dyDescent="0.25">
      <c r="B153">
        <v>4</v>
      </c>
      <c r="C153">
        <v>398407</v>
      </c>
      <c r="D153" t="s">
        <v>1133</v>
      </c>
      <c r="E153" t="s">
        <v>449</v>
      </c>
      <c r="F153" t="s">
        <v>1010</v>
      </c>
    </row>
    <row r="154" spans="2:19" x14ac:dyDescent="0.25">
      <c r="B154">
        <v>5</v>
      </c>
      <c r="C154">
        <v>398408</v>
      </c>
      <c r="D154" t="s">
        <v>1134</v>
      </c>
      <c r="E154" t="s">
        <v>449</v>
      </c>
      <c r="F154" t="s">
        <v>1010</v>
      </c>
    </row>
    <row r="155" spans="2:19" x14ac:dyDescent="0.25">
      <c r="B155">
        <v>6</v>
      </c>
      <c r="C155">
        <v>398409</v>
      </c>
      <c r="D155" t="s">
        <v>1135</v>
      </c>
      <c r="E155" t="s">
        <v>448</v>
      </c>
      <c r="F155" t="s">
        <v>1010</v>
      </c>
    </row>
    <row r="156" spans="2:19" x14ac:dyDescent="0.25">
      <c r="B156">
        <v>7</v>
      </c>
      <c r="C156">
        <v>398410</v>
      </c>
      <c r="D156" t="s">
        <v>1136</v>
      </c>
      <c r="E156" t="s">
        <v>449</v>
      </c>
      <c r="F156" t="s">
        <v>1010</v>
      </c>
    </row>
    <row r="157" spans="2:19" x14ac:dyDescent="0.25">
      <c r="B157">
        <v>8</v>
      </c>
      <c r="C157">
        <v>398411</v>
      </c>
      <c r="D157" t="s">
        <v>1137</v>
      </c>
      <c r="E157" t="s">
        <v>448</v>
      </c>
      <c r="F157" t="s">
        <v>1010</v>
      </c>
    </row>
    <row r="158" spans="2:19" x14ac:dyDescent="0.25">
      <c r="B158">
        <v>9</v>
      </c>
      <c r="C158">
        <v>398412</v>
      </c>
      <c r="D158" t="s">
        <v>1138</v>
      </c>
      <c r="E158" t="s">
        <v>449</v>
      </c>
      <c r="F158" t="s">
        <v>1010</v>
      </c>
    </row>
    <row r="159" spans="2:19" x14ac:dyDescent="0.25">
      <c r="B159">
        <v>10</v>
      </c>
      <c r="C159">
        <v>398413</v>
      </c>
      <c r="D159" t="s">
        <v>1139</v>
      </c>
      <c r="E159" t="s">
        <v>449</v>
      </c>
      <c r="F159" t="s">
        <v>1010</v>
      </c>
    </row>
    <row r="160" spans="2:19" x14ac:dyDescent="0.25">
      <c r="B160">
        <v>11</v>
      </c>
      <c r="C160">
        <v>398414</v>
      </c>
      <c r="D160" t="s">
        <v>1140</v>
      </c>
      <c r="E160" t="s">
        <v>448</v>
      </c>
      <c r="F160" t="s">
        <v>1010</v>
      </c>
    </row>
    <row r="161" spans="2:6" x14ac:dyDescent="0.25">
      <c r="B161">
        <v>12</v>
      </c>
      <c r="C161">
        <v>398415</v>
      </c>
      <c r="D161" t="s">
        <v>1141</v>
      </c>
      <c r="E161" t="s">
        <v>448</v>
      </c>
      <c r="F161" t="s">
        <v>1010</v>
      </c>
    </row>
    <row r="162" spans="2:6" x14ac:dyDescent="0.25">
      <c r="B162">
        <v>13</v>
      </c>
      <c r="C162">
        <v>398416</v>
      </c>
      <c r="D162" t="s">
        <v>1142</v>
      </c>
      <c r="E162" t="s">
        <v>448</v>
      </c>
      <c r="F162" t="s">
        <v>1010</v>
      </c>
    </row>
    <row r="163" spans="2:6" x14ac:dyDescent="0.25">
      <c r="B163">
        <v>14</v>
      </c>
      <c r="C163">
        <v>398417</v>
      </c>
      <c r="D163" t="s">
        <v>1143</v>
      </c>
      <c r="E163" t="s">
        <v>449</v>
      </c>
      <c r="F163" t="s">
        <v>1010</v>
      </c>
    </row>
    <row r="164" spans="2:6" x14ac:dyDescent="0.25">
      <c r="B164">
        <v>15</v>
      </c>
      <c r="C164">
        <v>398418</v>
      </c>
      <c r="D164" t="s">
        <v>1144</v>
      </c>
      <c r="E164" t="s">
        <v>449</v>
      </c>
      <c r="F164" t="s">
        <v>1010</v>
      </c>
    </row>
    <row r="165" spans="2:6" x14ac:dyDescent="0.25">
      <c r="B165">
        <v>16</v>
      </c>
      <c r="C165">
        <v>398419</v>
      </c>
      <c r="D165" t="s">
        <v>1145</v>
      </c>
      <c r="E165" t="s">
        <v>449</v>
      </c>
      <c r="F165" t="s">
        <v>1010</v>
      </c>
    </row>
    <row r="166" spans="2:6" x14ac:dyDescent="0.25">
      <c r="B166">
        <v>17</v>
      </c>
      <c r="C166">
        <v>398420</v>
      </c>
      <c r="D166" t="s">
        <v>1146</v>
      </c>
      <c r="E166" t="s">
        <v>448</v>
      </c>
      <c r="F166" t="s">
        <v>1010</v>
      </c>
    </row>
    <row r="167" spans="2:6" x14ac:dyDescent="0.25">
      <c r="B167">
        <v>18</v>
      </c>
      <c r="C167">
        <v>398421</v>
      </c>
      <c r="D167" t="s">
        <v>1147</v>
      </c>
      <c r="E167" t="s">
        <v>448</v>
      </c>
      <c r="F167" t="s">
        <v>1010</v>
      </c>
    </row>
    <row r="168" spans="2:6" x14ac:dyDescent="0.25">
      <c r="B168">
        <v>19</v>
      </c>
      <c r="C168">
        <v>398422</v>
      </c>
      <c r="D168" t="s">
        <v>1148</v>
      </c>
      <c r="E168" t="s">
        <v>448</v>
      </c>
      <c r="F168" t="s">
        <v>1010</v>
      </c>
    </row>
    <row r="169" spans="2:6" x14ac:dyDescent="0.25">
      <c r="B169">
        <v>20</v>
      </c>
      <c r="C169">
        <v>398423</v>
      </c>
      <c r="D169" t="s">
        <v>1149</v>
      </c>
      <c r="E169" t="s">
        <v>449</v>
      </c>
      <c r="F169" t="s">
        <v>1010</v>
      </c>
    </row>
    <row r="170" spans="2:6" x14ac:dyDescent="0.25">
      <c r="B170">
        <v>21</v>
      </c>
      <c r="C170">
        <v>398424</v>
      </c>
      <c r="D170" t="s">
        <v>1150</v>
      </c>
      <c r="E170" t="s">
        <v>449</v>
      </c>
      <c r="F170" t="s">
        <v>1010</v>
      </c>
    </row>
    <row r="171" spans="2:6" x14ac:dyDescent="0.25">
      <c r="B171">
        <v>22</v>
      </c>
      <c r="C171">
        <v>398425</v>
      </c>
      <c r="D171" t="s">
        <v>1151</v>
      </c>
      <c r="E171" t="s">
        <v>448</v>
      </c>
      <c r="F171" t="s">
        <v>1010</v>
      </c>
    </row>
    <row r="172" spans="2:6" x14ac:dyDescent="0.25">
      <c r="B172">
        <v>23</v>
      </c>
      <c r="C172">
        <v>398426</v>
      </c>
      <c r="D172" t="s">
        <v>1152</v>
      </c>
      <c r="E172" t="s">
        <v>448</v>
      </c>
      <c r="F172" t="s">
        <v>1010</v>
      </c>
    </row>
    <row r="173" spans="2:6" x14ac:dyDescent="0.25">
      <c r="B173">
        <v>24</v>
      </c>
      <c r="C173">
        <v>398427</v>
      </c>
      <c r="D173" t="s">
        <v>1153</v>
      </c>
      <c r="E173" t="s">
        <v>449</v>
      </c>
      <c r="F173" t="s">
        <v>1010</v>
      </c>
    </row>
    <row r="174" spans="2:6" x14ac:dyDescent="0.25">
      <c r="B174">
        <v>25</v>
      </c>
      <c r="C174">
        <v>398428</v>
      </c>
      <c r="D174" t="s">
        <v>1154</v>
      </c>
      <c r="E174" t="s">
        <v>449</v>
      </c>
      <c r="F174" t="s">
        <v>1010</v>
      </c>
    </row>
    <row r="175" spans="2:6" x14ac:dyDescent="0.25">
      <c r="B175">
        <v>26</v>
      </c>
      <c r="C175">
        <v>398429</v>
      </c>
      <c r="D175" t="s">
        <v>1155</v>
      </c>
      <c r="E175" t="s">
        <v>449</v>
      </c>
      <c r="F175" t="s">
        <v>1010</v>
      </c>
    </row>
    <row r="176" spans="2:6" x14ac:dyDescent="0.25">
      <c r="B176">
        <v>27</v>
      </c>
      <c r="C176">
        <v>398430</v>
      </c>
      <c r="D176" t="s">
        <v>1156</v>
      </c>
      <c r="E176" t="s">
        <v>449</v>
      </c>
      <c r="F176" t="s">
        <v>1010</v>
      </c>
    </row>
    <row r="177" spans="2:6" x14ac:dyDescent="0.25">
      <c r="B177">
        <v>28</v>
      </c>
      <c r="C177">
        <v>398431</v>
      </c>
      <c r="D177" t="s">
        <v>1157</v>
      </c>
      <c r="E177" t="s">
        <v>449</v>
      </c>
      <c r="F177" t="s">
        <v>1010</v>
      </c>
    </row>
    <row r="178" spans="2:6" x14ac:dyDescent="0.25">
      <c r="B178">
        <v>29</v>
      </c>
      <c r="C178">
        <v>398432</v>
      </c>
      <c r="D178" t="s">
        <v>1158</v>
      </c>
      <c r="E178" t="s">
        <v>449</v>
      </c>
      <c r="F178" t="s">
        <v>1010</v>
      </c>
    </row>
    <row r="179" spans="2:6" x14ac:dyDescent="0.25">
      <c r="B179">
        <v>30</v>
      </c>
      <c r="C179">
        <v>398433</v>
      </c>
      <c r="D179" t="s">
        <v>1159</v>
      </c>
      <c r="E179" t="s">
        <v>449</v>
      </c>
      <c r="F179" t="s">
        <v>1010</v>
      </c>
    </row>
    <row r="180" spans="2:6" x14ac:dyDescent="0.25">
      <c r="B180">
        <v>31</v>
      </c>
      <c r="C180">
        <v>398434</v>
      </c>
      <c r="D180" t="s">
        <v>1160</v>
      </c>
      <c r="E180" t="s">
        <v>448</v>
      </c>
      <c r="F180" t="s">
        <v>1010</v>
      </c>
    </row>
    <row r="181" spans="2:6" x14ac:dyDescent="0.25">
      <c r="B181">
        <v>32</v>
      </c>
      <c r="C181">
        <v>398435</v>
      </c>
      <c r="D181" t="s">
        <v>1161</v>
      </c>
      <c r="E181" t="s">
        <v>449</v>
      </c>
      <c r="F181" t="s">
        <v>1010</v>
      </c>
    </row>
    <row r="182" spans="2:6" x14ac:dyDescent="0.25">
      <c r="B182">
        <v>33</v>
      </c>
      <c r="C182">
        <v>398436</v>
      </c>
      <c r="D182" t="s">
        <v>1162</v>
      </c>
      <c r="E182" t="s">
        <v>449</v>
      </c>
      <c r="F182" t="s">
        <v>1010</v>
      </c>
    </row>
    <row r="183" spans="2:6" x14ac:dyDescent="0.25">
      <c r="B183">
        <v>34</v>
      </c>
      <c r="C183">
        <v>398437</v>
      </c>
      <c r="D183" t="s">
        <v>1163</v>
      </c>
      <c r="E183" t="s">
        <v>449</v>
      </c>
      <c r="F183" t="s">
        <v>1010</v>
      </c>
    </row>
    <row r="184" spans="2:6" x14ac:dyDescent="0.25">
      <c r="B184">
        <v>35</v>
      </c>
      <c r="C184" t="s">
        <v>1093</v>
      </c>
      <c r="D184" t="s">
        <v>1093</v>
      </c>
      <c r="E184" t="s">
        <v>1093</v>
      </c>
      <c r="F184" t="s">
        <v>1093</v>
      </c>
    </row>
    <row r="185" spans="2:6" x14ac:dyDescent="0.25">
      <c r="B185">
        <v>36</v>
      </c>
      <c r="C185" t="s">
        <v>1093</v>
      </c>
      <c r="D185" t="s">
        <v>1093</v>
      </c>
      <c r="E185" t="s">
        <v>1093</v>
      </c>
      <c r="F185" t="s">
        <v>1093</v>
      </c>
    </row>
    <row r="186" spans="2:6" x14ac:dyDescent="0.25">
      <c r="D186" t="s">
        <v>1048</v>
      </c>
      <c r="E186">
        <v>11</v>
      </c>
    </row>
    <row r="187" spans="2:6" x14ac:dyDescent="0.25">
      <c r="D187" t="s">
        <v>1049</v>
      </c>
      <c r="E187">
        <v>23</v>
      </c>
    </row>
    <row r="188" spans="2:6" x14ac:dyDescent="0.25">
      <c r="D188" t="s">
        <v>1050</v>
      </c>
    </row>
    <row r="189" spans="2:6" x14ac:dyDescent="0.25">
      <c r="D189" t="s">
        <v>1051</v>
      </c>
    </row>
    <row r="190" spans="2:6" x14ac:dyDescent="0.25">
      <c r="B190" t="s">
        <v>1052</v>
      </c>
      <c r="D190" t="s">
        <v>1053</v>
      </c>
    </row>
    <row r="191" spans="2:6" x14ac:dyDescent="0.25">
      <c r="D191" t="s">
        <v>1054</v>
      </c>
    </row>
    <row r="192" spans="2:6" x14ac:dyDescent="0.25">
      <c r="D192" t="s">
        <v>1055</v>
      </c>
    </row>
    <row r="193" spans="2:19" x14ac:dyDescent="0.25">
      <c r="B193" t="s">
        <v>1056</v>
      </c>
    </row>
    <row r="194" spans="2:19" x14ac:dyDescent="0.25">
      <c r="C194" t="s">
        <v>725</v>
      </c>
      <c r="D194" t="s">
        <v>1164</v>
      </c>
      <c r="G194" t="s">
        <v>1003</v>
      </c>
      <c r="J194" t="s">
        <v>1165</v>
      </c>
    </row>
    <row r="195" spans="2:19" x14ac:dyDescent="0.25">
      <c r="B195" t="s">
        <v>50</v>
      </c>
      <c r="C195" t="s">
        <v>1004</v>
      </c>
      <c r="D195" t="s">
        <v>1005</v>
      </c>
      <c r="E195" t="s">
        <v>1006</v>
      </c>
      <c r="F195" t="s">
        <v>1007</v>
      </c>
      <c r="G195" t="s">
        <v>1008</v>
      </c>
      <c r="S195" t="s">
        <v>422</v>
      </c>
    </row>
    <row r="197" spans="2:19" x14ac:dyDescent="0.25">
      <c r="B197">
        <v>1</v>
      </c>
      <c r="C197">
        <v>398438</v>
      </c>
      <c r="D197" t="s">
        <v>1166</v>
      </c>
      <c r="E197" t="s">
        <v>449</v>
      </c>
      <c r="F197" t="s">
        <v>1010</v>
      </c>
    </row>
    <row r="198" spans="2:19" x14ac:dyDescent="0.25">
      <c r="B198">
        <v>2</v>
      </c>
      <c r="C198">
        <v>398439</v>
      </c>
      <c r="D198" t="s">
        <v>1167</v>
      </c>
      <c r="E198" t="s">
        <v>449</v>
      </c>
      <c r="F198" t="s">
        <v>1010</v>
      </c>
    </row>
    <row r="199" spans="2:19" x14ac:dyDescent="0.25">
      <c r="B199">
        <v>3</v>
      </c>
      <c r="C199">
        <v>398440</v>
      </c>
      <c r="D199" t="s">
        <v>1168</v>
      </c>
      <c r="E199" t="s">
        <v>449</v>
      </c>
      <c r="F199" t="s">
        <v>1010</v>
      </c>
    </row>
    <row r="200" spans="2:19" x14ac:dyDescent="0.25">
      <c r="B200">
        <v>4</v>
      </c>
      <c r="C200">
        <v>398441</v>
      </c>
      <c r="D200" t="s">
        <v>1169</v>
      </c>
      <c r="E200" t="s">
        <v>449</v>
      </c>
      <c r="F200" t="s">
        <v>1010</v>
      </c>
    </row>
    <row r="201" spans="2:19" x14ac:dyDescent="0.25">
      <c r="B201">
        <v>5</v>
      </c>
      <c r="C201">
        <v>398442</v>
      </c>
      <c r="D201" t="s">
        <v>1170</v>
      </c>
      <c r="E201" t="s">
        <v>449</v>
      </c>
      <c r="F201" t="s">
        <v>1010</v>
      </c>
    </row>
    <row r="202" spans="2:19" x14ac:dyDescent="0.25">
      <c r="B202">
        <v>6</v>
      </c>
      <c r="C202">
        <v>398443</v>
      </c>
      <c r="D202" t="s">
        <v>1171</v>
      </c>
      <c r="E202" t="s">
        <v>449</v>
      </c>
      <c r="F202" t="s">
        <v>1010</v>
      </c>
    </row>
    <row r="203" spans="2:19" x14ac:dyDescent="0.25">
      <c r="B203">
        <v>7</v>
      </c>
      <c r="C203">
        <v>398444</v>
      </c>
      <c r="D203" t="s">
        <v>1172</v>
      </c>
      <c r="E203" t="s">
        <v>448</v>
      </c>
      <c r="F203" t="s">
        <v>1010</v>
      </c>
    </row>
    <row r="204" spans="2:19" x14ac:dyDescent="0.25">
      <c r="B204">
        <v>8</v>
      </c>
      <c r="C204">
        <v>398445</v>
      </c>
      <c r="D204" t="s">
        <v>1173</v>
      </c>
      <c r="E204" t="s">
        <v>448</v>
      </c>
      <c r="F204" t="s">
        <v>1010</v>
      </c>
    </row>
    <row r="205" spans="2:19" x14ac:dyDescent="0.25">
      <c r="B205">
        <v>9</v>
      </c>
      <c r="C205">
        <v>398446</v>
      </c>
      <c r="D205" t="s">
        <v>1174</v>
      </c>
      <c r="E205" t="s">
        <v>449</v>
      </c>
      <c r="F205" t="s">
        <v>1010</v>
      </c>
    </row>
    <row r="206" spans="2:19" x14ac:dyDescent="0.25">
      <c r="B206">
        <v>10</v>
      </c>
      <c r="C206">
        <v>398447</v>
      </c>
      <c r="D206" t="s">
        <v>1175</v>
      </c>
      <c r="E206" t="s">
        <v>449</v>
      </c>
      <c r="F206" t="s">
        <v>1010</v>
      </c>
    </row>
    <row r="207" spans="2:19" x14ac:dyDescent="0.25">
      <c r="B207">
        <v>11</v>
      </c>
      <c r="C207">
        <v>398448</v>
      </c>
      <c r="D207" t="s">
        <v>1176</v>
      </c>
      <c r="E207" t="s">
        <v>448</v>
      </c>
      <c r="F207" t="s">
        <v>1010</v>
      </c>
    </row>
    <row r="208" spans="2:19" x14ac:dyDescent="0.25">
      <c r="B208">
        <v>12</v>
      </c>
      <c r="C208">
        <v>398449</v>
      </c>
      <c r="D208" t="s">
        <v>1177</v>
      </c>
      <c r="E208" t="s">
        <v>449</v>
      </c>
      <c r="F208" t="s">
        <v>1010</v>
      </c>
    </row>
    <row r="209" spans="2:6" x14ac:dyDescent="0.25">
      <c r="B209">
        <v>13</v>
      </c>
      <c r="C209">
        <v>398450</v>
      </c>
      <c r="D209" t="s">
        <v>1178</v>
      </c>
      <c r="E209" t="s">
        <v>449</v>
      </c>
      <c r="F209" t="s">
        <v>1010</v>
      </c>
    </row>
    <row r="210" spans="2:6" x14ac:dyDescent="0.25">
      <c r="B210">
        <v>14</v>
      </c>
      <c r="C210">
        <v>398451</v>
      </c>
      <c r="D210" t="s">
        <v>1179</v>
      </c>
      <c r="E210" t="s">
        <v>449</v>
      </c>
      <c r="F210" t="s">
        <v>1010</v>
      </c>
    </row>
    <row r="211" spans="2:6" x14ac:dyDescent="0.25">
      <c r="B211">
        <v>15</v>
      </c>
      <c r="C211">
        <v>398452</v>
      </c>
      <c r="D211" t="s">
        <v>1180</v>
      </c>
      <c r="E211" t="s">
        <v>448</v>
      </c>
      <c r="F211" t="s">
        <v>1010</v>
      </c>
    </row>
    <row r="212" spans="2:6" x14ac:dyDescent="0.25">
      <c r="B212">
        <v>16</v>
      </c>
      <c r="C212">
        <v>398453</v>
      </c>
      <c r="D212" t="s">
        <v>1181</v>
      </c>
      <c r="E212" t="s">
        <v>449</v>
      </c>
      <c r="F212" t="s">
        <v>1010</v>
      </c>
    </row>
    <row r="213" spans="2:6" x14ac:dyDescent="0.25">
      <c r="B213">
        <v>17</v>
      </c>
      <c r="C213">
        <v>398454</v>
      </c>
      <c r="D213" t="s">
        <v>1182</v>
      </c>
      <c r="E213" t="s">
        <v>449</v>
      </c>
      <c r="F213" t="s">
        <v>1010</v>
      </c>
    </row>
    <row r="214" spans="2:6" x14ac:dyDescent="0.25">
      <c r="B214">
        <v>18</v>
      </c>
      <c r="C214">
        <v>398455</v>
      </c>
      <c r="D214" t="s">
        <v>1183</v>
      </c>
      <c r="E214" t="s">
        <v>449</v>
      </c>
      <c r="F214" t="s">
        <v>1010</v>
      </c>
    </row>
    <row r="215" spans="2:6" x14ac:dyDescent="0.25">
      <c r="B215">
        <v>19</v>
      </c>
      <c r="C215">
        <v>398456</v>
      </c>
      <c r="D215" t="s">
        <v>1184</v>
      </c>
      <c r="E215" t="s">
        <v>448</v>
      </c>
      <c r="F215" t="s">
        <v>1010</v>
      </c>
    </row>
    <row r="216" spans="2:6" x14ac:dyDescent="0.25">
      <c r="B216">
        <v>20</v>
      </c>
      <c r="C216">
        <v>398457</v>
      </c>
      <c r="D216" t="s">
        <v>1185</v>
      </c>
      <c r="E216" t="s">
        <v>449</v>
      </c>
      <c r="F216" t="s">
        <v>1010</v>
      </c>
    </row>
    <row r="217" spans="2:6" x14ac:dyDescent="0.25">
      <c r="B217">
        <v>21</v>
      </c>
      <c r="C217">
        <v>398458</v>
      </c>
      <c r="D217" t="s">
        <v>1186</v>
      </c>
      <c r="E217" t="s">
        <v>449</v>
      </c>
      <c r="F217" t="s">
        <v>1010</v>
      </c>
    </row>
    <row r="218" spans="2:6" x14ac:dyDescent="0.25">
      <c r="B218">
        <v>22</v>
      </c>
      <c r="C218">
        <v>398459</v>
      </c>
      <c r="D218" t="s">
        <v>1187</v>
      </c>
      <c r="E218" t="s">
        <v>448</v>
      </c>
      <c r="F218" t="s">
        <v>1010</v>
      </c>
    </row>
    <row r="219" spans="2:6" x14ac:dyDescent="0.25">
      <c r="B219">
        <v>23</v>
      </c>
      <c r="C219">
        <v>398460</v>
      </c>
      <c r="D219" t="s">
        <v>1188</v>
      </c>
      <c r="E219" t="s">
        <v>448</v>
      </c>
      <c r="F219" t="s">
        <v>1010</v>
      </c>
    </row>
    <row r="220" spans="2:6" x14ac:dyDescent="0.25">
      <c r="B220">
        <v>24</v>
      </c>
      <c r="C220">
        <v>398461</v>
      </c>
      <c r="D220" t="s">
        <v>1189</v>
      </c>
      <c r="E220" t="s">
        <v>449</v>
      </c>
      <c r="F220" t="s">
        <v>1010</v>
      </c>
    </row>
    <row r="221" spans="2:6" x14ac:dyDescent="0.25">
      <c r="B221">
        <v>25</v>
      </c>
      <c r="C221">
        <v>398462</v>
      </c>
      <c r="D221" t="s">
        <v>1190</v>
      </c>
      <c r="E221" t="s">
        <v>449</v>
      </c>
      <c r="F221" t="s">
        <v>1010</v>
      </c>
    </row>
    <row r="222" spans="2:6" x14ac:dyDescent="0.25">
      <c r="B222">
        <v>26</v>
      </c>
      <c r="C222">
        <v>398463</v>
      </c>
      <c r="D222" t="s">
        <v>1191</v>
      </c>
      <c r="E222" t="s">
        <v>449</v>
      </c>
      <c r="F222" t="s">
        <v>1010</v>
      </c>
    </row>
    <row r="223" spans="2:6" x14ac:dyDescent="0.25">
      <c r="B223">
        <v>27</v>
      </c>
      <c r="C223">
        <v>398464</v>
      </c>
      <c r="D223" t="s">
        <v>1192</v>
      </c>
      <c r="E223" t="s">
        <v>448</v>
      </c>
      <c r="F223" t="s">
        <v>1010</v>
      </c>
    </row>
    <row r="224" spans="2:6" x14ac:dyDescent="0.25">
      <c r="B224">
        <v>28</v>
      </c>
      <c r="C224">
        <v>398465</v>
      </c>
      <c r="D224" t="s">
        <v>1193</v>
      </c>
      <c r="E224" t="s">
        <v>449</v>
      </c>
      <c r="F224" t="s">
        <v>1010</v>
      </c>
    </row>
    <row r="225" spans="2:6" x14ac:dyDescent="0.25">
      <c r="B225">
        <v>29</v>
      </c>
      <c r="C225">
        <v>398466</v>
      </c>
      <c r="D225" t="s">
        <v>1194</v>
      </c>
      <c r="E225" t="s">
        <v>448</v>
      </c>
      <c r="F225" t="s">
        <v>1010</v>
      </c>
    </row>
    <row r="226" spans="2:6" x14ac:dyDescent="0.25">
      <c r="B226">
        <v>30</v>
      </c>
      <c r="C226">
        <v>398467</v>
      </c>
      <c r="D226" t="s">
        <v>1195</v>
      </c>
      <c r="E226" t="s">
        <v>448</v>
      </c>
      <c r="F226" t="s">
        <v>1010</v>
      </c>
    </row>
    <row r="227" spans="2:6" x14ac:dyDescent="0.25">
      <c r="B227">
        <v>31</v>
      </c>
      <c r="C227">
        <v>398468</v>
      </c>
      <c r="D227" t="s">
        <v>1196</v>
      </c>
      <c r="E227" t="s">
        <v>449</v>
      </c>
      <c r="F227" t="s">
        <v>1010</v>
      </c>
    </row>
    <row r="228" spans="2:6" x14ac:dyDescent="0.25">
      <c r="B228">
        <v>32</v>
      </c>
      <c r="C228">
        <v>398469</v>
      </c>
      <c r="D228" t="s">
        <v>1197</v>
      </c>
      <c r="E228" t="s">
        <v>448</v>
      </c>
      <c r="F228" t="s">
        <v>1010</v>
      </c>
    </row>
    <row r="229" spans="2:6" x14ac:dyDescent="0.25">
      <c r="B229">
        <v>33</v>
      </c>
      <c r="C229">
        <v>398470</v>
      </c>
      <c r="D229" t="s">
        <v>1198</v>
      </c>
      <c r="E229" t="s">
        <v>449</v>
      </c>
      <c r="F229" t="s">
        <v>1010</v>
      </c>
    </row>
    <row r="230" spans="2:6" x14ac:dyDescent="0.25">
      <c r="B230">
        <v>34</v>
      </c>
      <c r="C230">
        <v>398471</v>
      </c>
      <c r="D230" t="s">
        <v>1199</v>
      </c>
      <c r="E230" t="s">
        <v>449</v>
      </c>
      <c r="F230" t="s">
        <v>1010</v>
      </c>
    </row>
    <row r="231" spans="2:6" x14ac:dyDescent="0.25">
      <c r="B231">
        <v>35</v>
      </c>
      <c r="C231" t="s">
        <v>1093</v>
      </c>
      <c r="D231" t="s">
        <v>1093</v>
      </c>
      <c r="E231" t="s">
        <v>1093</v>
      </c>
      <c r="F231" t="s">
        <v>1093</v>
      </c>
    </row>
    <row r="232" spans="2:6" x14ac:dyDescent="0.25">
      <c r="B232">
        <v>36</v>
      </c>
      <c r="C232" t="s">
        <v>1093</v>
      </c>
      <c r="D232" t="s">
        <v>1093</v>
      </c>
      <c r="E232" t="s">
        <v>1093</v>
      </c>
      <c r="F232" t="s">
        <v>1093</v>
      </c>
    </row>
    <row r="233" spans="2:6" x14ac:dyDescent="0.25">
      <c r="D233" t="s">
        <v>1048</v>
      </c>
      <c r="E233">
        <v>11</v>
      </c>
    </row>
    <row r="234" spans="2:6" x14ac:dyDescent="0.25">
      <c r="D234" t="s">
        <v>1049</v>
      </c>
      <c r="E234">
        <v>23</v>
      </c>
    </row>
    <row r="235" spans="2:6" x14ac:dyDescent="0.25">
      <c r="D235" t="s">
        <v>1050</v>
      </c>
    </row>
    <row r="236" spans="2:6" x14ac:dyDescent="0.25">
      <c r="D236" t="s">
        <v>1051</v>
      </c>
    </row>
    <row r="237" spans="2:6" x14ac:dyDescent="0.25">
      <c r="B237" t="s">
        <v>1052</v>
      </c>
      <c r="D237" t="s">
        <v>1053</v>
      </c>
    </row>
    <row r="238" spans="2:6" x14ac:dyDescent="0.25">
      <c r="D238" t="s">
        <v>1054</v>
      </c>
    </row>
    <row r="239" spans="2:6" x14ac:dyDescent="0.25">
      <c r="D239" t="s">
        <v>1055</v>
      </c>
    </row>
    <row r="240" spans="2:6" x14ac:dyDescent="0.25">
      <c r="B240" t="s">
        <v>1056</v>
      </c>
    </row>
    <row r="241" spans="2:19" x14ac:dyDescent="0.25">
      <c r="C241" t="s">
        <v>725</v>
      </c>
      <c r="D241" t="s">
        <v>928</v>
      </c>
      <c r="G241" t="s">
        <v>1003</v>
      </c>
      <c r="J241" t="s">
        <v>1200</v>
      </c>
    </row>
    <row r="242" spans="2:19" x14ac:dyDescent="0.25">
      <c r="B242" t="s">
        <v>50</v>
      </c>
      <c r="C242" t="s">
        <v>1004</v>
      </c>
      <c r="D242" t="s">
        <v>1005</v>
      </c>
      <c r="E242" t="s">
        <v>1006</v>
      </c>
      <c r="F242" t="s">
        <v>1007</v>
      </c>
      <c r="G242" t="s">
        <v>1008</v>
      </c>
      <c r="S242" t="s">
        <v>422</v>
      </c>
    </row>
    <row r="244" spans="2:19" x14ac:dyDescent="0.25">
      <c r="B244">
        <v>1</v>
      </c>
      <c r="C244">
        <v>398472</v>
      </c>
      <c r="D244" t="s">
        <v>1201</v>
      </c>
      <c r="E244" t="s">
        <v>449</v>
      </c>
      <c r="F244" t="s">
        <v>1010</v>
      </c>
    </row>
    <row r="245" spans="2:19" x14ac:dyDescent="0.25">
      <c r="B245">
        <v>2</v>
      </c>
      <c r="C245">
        <v>398473</v>
      </c>
      <c r="D245" t="s">
        <v>1202</v>
      </c>
      <c r="E245" t="s">
        <v>449</v>
      </c>
      <c r="F245" t="s">
        <v>1010</v>
      </c>
    </row>
    <row r="246" spans="2:19" x14ac:dyDescent="0.25">
      <c r="B246">
        <v>3</v>
      </c>
      <c r="C246">
        <v>398474</v>
      </c>
      <c r="D246" t="s">
        <v>1203</v>
      </c>
      <c r="E246" t="s">
        <v>448</v>
      </c>
      <c r="F246" t="s">
        <v>1010</v>
      </c>
    </row>
    <row r="247" spans="2:19" x14ac:dyDescent="0.25">
      <c r="B247">
        <v>4</v>
      </c>
      <c r="C247">
        <v>398475</v>
      </c>
      <c r="D247" t="s">
        <v>1204</v>
      </c>
      <c r="E247" t="s">
        <v>449</v>
      </c>
      <c r="F247" t="s">
        <v>1044</v>
      </c>
    </row>
    <row r="248" spans="2:19" x14ac:dyDescent="0.25">
      <c r="B248">
        <v>5</v>
      </c>
      <c r="C248">
        <v>398476</v>
      </c>
      <c r="D248" t="s">
        <v>1205</v>
      </c>
      <c r="E248" t="s">
        <v>449</v>
      </c>
      <c r="F248" t="s">
        <v>1015</v>
      </c>
    </row>
    <row r="249" spans="2:19" x14ac:dyDescent="0.25">
      <c r="B249">
        <v>6</v>
      </c>
      <c r="C249">
        <v>398477</v>
      </c>
      <c r="D249" t="s">
        <v>1206</v>
      </c>
      <c r="E249" t="s">
        <v>448</v>
      </c>
      <c r="F249" t="s">
        <v>1010</v>
      </c>
    </row>
    <row r="250" spans="2:19" x14ac:dyDescent="0.25">
      <c r="B250">
        <v>7</v>
      </c>
      <c r="C250">
        <v>398478</v>
      </c>
      <c r="D250" t="s">
        <v>1207</v>
      </c>
      <c r="E250" t="s">
        <v>448</v>
      </c>
      <c r="F250" t="s">
        <v>1044</v>
      </c>
    </row>
    <row r="251" spans="2:19" x14ac:dyDescent="0.25">
      <c r="B251">
        <v>8</v>
      </c>
      <c r="C251">
        <v>398479</v>
      </c>
      <c r="D251" t="s">
        <v>1208</v>
      </c>
      <c r="E251" t="s">
        <v>449</v>
      </c>
      <c r="F251" t="s">
        <v>1044</v>
      </c>
    </row>
    <row r="252" spans="2:19" x14ac:dyDescent="0.25">
      <c r="B252">
        <v>9</v>
      </c>
      <c r="C252">
        <v>398480</v>
      </c>
      <c r="D252" t="s">
        <v>1209</v>
      </c>
      <c r="E252" t="s">
        <v>448</v>
      </c>
      <c r="F252" t="s">
        <v>1044</v>
      </c>
    </row>
    <row r="253" spans="2:19" x14ac:dyDescent="0.25">
      <c r="B253">
        <v>10</v>
      </c>
      <c r="C253">
        <v>398481</v>
      </c>
      <c r="D253" t="s">
        <v>1210</v>
      </c>
      <c r="E253" t="s">
        <v>449</v>
      </c>
      <c r="F253" t="s">
        <v>1015</v>
      </c>
    </row>
    <row r="254" spans="2:19" x14ac:dyDescent="0.25">
      <c r="B254">
        <v>11</v>
      </c>
      <c r="C254">
        <v>398482</v>
      </c>
      <c r="D254" t="s">
        <v>1211</v>
      </c>
      <c r="E254" t="s">
        <v>449</v>
      </c>
      <c r="F254" t="s">
        <v>1044</v>
      </c>
    </row>
    <row r="255" spans="2:19" x14ac:dyDescent="0.25">
      <c r="B255">
        <v>12</v>
      </c>
      <c r="C255">
        <v>398483</v>
      </c>
      <c r="D255" t="s">
        <v>1212</v>
      </c>
      <c r="E255" t="s">
        <v>449</v>
      </c>
      <c r="F255" t="s">
        <v>1010</v>
      </c>
    </row>
    <row r="256" spans="2:19" x14ac:dyDescent="0.25">
      <c r="B256">
        <v>13</v>
      </c>
      <c r="C256">
        <v>398484</v>
      </c>
      <c r="D256" t="s">
        <v>1213</v>
      </c>
      <c r="E256" t="s">
        <v>449</v>
      </c>
      <c r="F256" t="s">
        <v>1010</v>
      </c>
    </row>
    <row r="257" spans="2:6" x14ac:dyDescent="0.25">
      <c r="B257">
        <v>14</v>
      </c>
      <c r="C257">
        <v>398485</v>
      </c>
      <c r="D257" t="s">
        <v>1214</v>
      </c>
      <c r="E257" t="s">
        <v>449</v>
      </c>
      <c r="F257" t="s">
        <v>1010</v>
      </c>
    </row>
    <row r="258" spans="2:6" x14ac:dyDescent="0.25">
      <c r="B258">
        <v>15</v>
      </c>
      <c r="C258">
        <v>398486</v>
      </c>
      <c r="D258" t="s">
        <v>1215</v>
      </c>
      <c r="E258" t="s">
        <v>448</v>
      </c>
      <c r="F258" t="s">
        <v>1010</v>
      </c>
    </row>
    <row r="259" spans="2:6" x14ac:dyDescent="0.25">
      <c r="B259">
        <v>16</v>
      </c>
      <c r="C259">
        <v>398487</v>
      </c>
      <c r="D259" t="s">
        <v>1216</v>
      </c>
      <c r="E259" t="s">
        <v>449</v>
      </c>
      <c r="F259" t="s">
        <v>1044</v>
      </c>
    </row>
    <row r="260" spans="2:6" x14ac:dyDescent="0.25">
      <c r="B260">
        <v>17</v>
      </c>
      <c r="C260">
        <v>398488</v>
      </c>
      <c r="D260" t="s">
        <v>1217</v>
      </c>
      <c r="E260" t="s">
        <v>448</v>
      </c>
      <c r="F260" t="s">
        <v>1015</v>
      </c>
    </row>
    <row r="261" spans="2:6" x14ac:dyDescent="0.25">
      <c r="B261">
        <v>18</v>
      </c>
      <c r="C261">
        <v>398489</v>
      </c>
      <c r="D261" t="s">
        <v>1218</v>
      </c>
      <c r="E261" t="s">
        <v>448</v>
      </c>
      <c r="F261" t="s">
        <v>1044</v>
      </c>
    </row>
    <row r="262" spans="2:6" x14ac:dyDescent="0.25">
      <c r="B262">
        <v>19</v>
      </c>
      <c r="C262">
        <v>398490</v>
      </c>
      <c r="D262" t="s">
        <v>1219</v>
      </c>
      <c r="E262" t="s">
        <v>449</v>
      </c>
      <c r="F262" t="s">
        <v>1044</v>
      </c>
    </row>
    <row r="263" spans="2:6" x14ac:dyDescent="0.25">
      <c r="B263">
        <v>20</v>
      </c>
      <c r="C263">
        <v>398491</v>
      </c>
      <c r="D263" t="s">
        <v>1220</v>
      </c>
      <c r="E263" t="s">
        <v>449</v>
      </c>
      <c r="F263" t="s">
        <v>1010</v>
      </c>
    </row>
    <row r="264" spans="2:6" x14ac:dyDescent="0.25">
      <c r="B264">
        <v>21</v>
      </c>
      <c r="C264">
        <v>398492</v>
      </c>
      <c r="D264" t="s">
        <v>1221</v>
      </c>
      <c r="E264" t="s">
        <v>449</v>
      </c>
      <c r="F264" t="s">
        <v>1044</v>
      </c>
    </row>
    <row r="265" spans="2:6" x14ac:dyDescent="0.25">
      <c r="B265">
        <v>22</v>
      </c>
      <c r="C265">
        <v>398493</v>
      </c>
      <c r="D265" t="s">
        <v>1222</v>
      </c>
      <c r="E265" t="s">
        <v>448</v>
      </c>
      <c r="F265" t="s">
        <v>1044</v>
      </c>
    </row>
    <row r="266" spans="2:6" x14ac:dyDescent="0.25">
      <c r="B266">
        <v>23</v>
      </c>
      <c r="C266">
        <v>398494</v>
      </c>
      <c r="D266" t="s">
        <v>1223</v>
      </c>
      <c r="E266" t="s">
        <v>449</v>
      </c>
      <c r="F266" t="s">
        <v>1044</v>
      </c>
    </row>
    <row r="267" spans="2:6" x14ac:dyDescent="0.25">
      <c r="B267">
        <v>24</v>
      </c>
      <c r="C267">
        <v>398495</v>
      </c>
      <c r="D267" t="s">
        <v>1224</v>
      </c>
      <c r="E267" t="s">
        <v>448</v>
      </c>
      <c r="F267" t="s">
        <v>1010</v>
      </c>
    </row>
    <row r="268" spans="2:6" x14ac:dyDescent="0.25">
      <c r="B268">
        <v>25</v>
      </c>
      <c r="C268">
        <v>398496</v>
      </c>
      <c r="D268" t="s">
        <v>1225</v>
      </c>
      <c r="E268" t="s">
        <v>448</v>
      </c>
      <c r="F268" t="s">
        <v>1010</v>
      </c>
    </row>
    <row r="269" spans="2:6" x14ac:dyDescent="0.25">
      <c r="B269">
        <v>26</v>
      </c>
      <c r="C269">
        <v>398497</v>
      </c>
      <c r="D269" t="s">
        <v>1226</v>
      </c>
      <c r="E269" t="s">
        <v>449</v>
      </c>
      <c r="F269" t="s">
        <v>1010</v>
      </c>
    </row>
    <row r="270" spans="2:6" x14ac:dyDescent="0.25">
      <c r="B270">
        <v>27</v>
      </c>
      <c r="C270">
        <v>398498</v>
      </c>
      <c r="D270" t="s">
        <v>1227</v>
      </c>
      <c r="E270" t="s">
        <v>448</v>
      </c>
      <c r="F270" t="s">
        <v>1044</v>
      </c>
    </row>
    <row r="271" spans="2:6" x14ac:dyDescent="0.25">
      <c r="B271">
        <v>28</v>
      </c>
      <c r="C271">
        <v>398499</v>
      </c>
      <c r="D271" t="s">
        <v>1228</v>
      </c>
      <c r="E271" t="s">
        <v>449</v>
      </c>
      <c r="F271" t="s">
        <v>1044</v>
      </c>
    </row>
    <row r="272" spans="2:6" x14ac:dyDescent="0.25">
      <c r="B272">
        <v>29</v>
      </c>
      <c r="C272">
        <v>398500</v>
      </c>
      <c r="D272" t="s">
        <v>1229</v>
      </c>
      <c r="E272" t="s">
        <v>449</v>
      </c>
      <c r="F272" t="s">
        <v>1044</v>
      </c>
    </row>
    <row r="273" spans="2:10" x14ac:dyDescent="0.25">
      <c r="B273">
        <v>30</v>
      </c>
      <c r="C273">
        <v>398501</v>
      </c>
      <c r="D273" t="s">
        <v>1230</v>
      </c>
      <c r="E273" t="s">
        <v>448</v>
      </c>
      <c r="F273" t="s">
        <v>1044</v>
      </c>
    </row>
    <row r="274" spans="2:10" x14ac:dyDescent="0.25">
      <c r="B274">
        <v>31</v>
      </c>
      <c r="C274">
        <v>398502</v>
      </c>
      <c r="D274" t="s">
        <v>1231</v>
      </c>
      <c r="E274" t="s">
        <v>448</v>
      </c>
      <c r="F274" t="s">
        <v>1010</v>
      </c>
    </row>
    <row r="275" spans="2:10" x14ac:dyDescent="0.25">
      <c r="B275">
        <v>32</v>
      </c>
      <c r="C275">
        <v>398503</v>
      </c>
      <c r="D275" t="s">
        <v>1232</v>
      </c>
      <c r="E275" t="s">
        <v>449</v>
      </c>
      <c r="F275" t="s">
        <v>1044</v>
      </c>
    </row>
    <row r="276" spans="2:10" x14ac:dyDescent="0.25">
      <c r="B276">
        <v>33</v>
      </c>
      <c r="C276">
        <v>398504</v>
      </c>
      <c r="D276" t="s">
        <v>1233</v>
      </c>
      <c r="E276" t="s">
        <v>449</v>
      </c>
      <c r="F276" t="s">
        <v>1010</v>
      </c>
    </row>
    <row r="277" spans="2:10" x14ac:dyDescent="0.25">
      <c r="B277">
        <v>34</v>
      </c>
      <c r="C277">
        <v>398505</v>
      </c>
      <c r="D277" t="s">
        <v>1234</v>
      </c>
      <c r="E277" t="s">
        <v>449</v>
      </c>
      <c r="F277" t="s">
        <v>1044</v>
      </c>
    </row>
    <row r="278" spans="2:10" x14ac:dyDescent="0.25">
      <c r="B278">
        <v>35</v>
      </c>
      <c r="C278" t="s">
        <v>1093</v>
      </c>
      <c r="D278" t="s">
        <v>1093</v>
      </c>
      <c r="E278" t="s">
        <v>1093</v>
      </c>
      <c r="F278" t="s">
        <v>1093</v>
      </c>
    </row>
    <row r="279" spans="2:10" x14ac:dyDescent="0.25">
      <c r="B279">
        <v>36</v>
      </c>
      <c r="C279" t="s">
        <v>1093</v>
      </c>
      <c r="D279" t="s">
        <v>1093</v>
      </c>
      <c r="E279" t="s">
        <v>1093</v>
      </c>
      <c r="F279" t="s">
        <v>1093</v>
      </c>
    </row>
    <row r="280" spans="2:10" x14ac:dyDescent="0.25">
      <c r="D280" t="s">
        <v>1048</v>
      </c>
      <c r="E280">
        <v>13</v>
      </c>
    </row>
    <row r="281" spans="2:10" x14ac:dyDescent="0.25">
      <c r="D281" t="s">
        <v>1049</v>
      </c>
      <c r="E281">
        <v>21</v>
      </c>
    </row>
    <row r="282" spans="2:10" x14ac:dyDescent="0.25">
      <c r="D282" t="s">
        <v>1050</v>
      </c>
    </row>
    <row r="283" spans="2:10" x14ac:dyDescent="0.25">
      <c r="D283" t="s">
        <v>1051</v>
      </c>
    </row>
    <row r="284" spans="2:10" x14ac:dyDescent="0.25">
      <c r="B284" t="s">
        <v>1052</v>
      </c>
      <c r="D284" t="s">
        <v>1053</v>
      </c>
    </row>
    <row r="285" spans="2:10" x14ac:dyDescent="0.25">
      <c r="D285" t="s">
        <v>1054</v>
      </c>
    </row>
    <row r="286" spans="2:10" x14ac:dyDescent="0.25">
      <c r="D286" t="s">
        <v>1055</v>
      </c>
    </row>
    <row r="287" spans="2:10" x14ac:dyDescent="0.25">
      <c r="B287" t="s">
        <v>1056</v>
      </c>
    </row>
    <row r="288" spans="2:10" x14ac:dyDescent="0.25">
      <c r="C288" t="s">
        <v>725</v>
      </c>
      <c r="D288" t="s">
        <v>926</v>
      </c>
      <c r="G288" t="s">
        <v>1003</v>
      </c>
      <c r="J288" t="s">
        <v>1235</v>
      </c>
    </row>
    <row r="289" spans="2:19" x14ac:dyDescent="0.25">
      <c r="B289" t="s">
        <v>50</v>
      </c>
      <c r="C289" t="s">
        <v>1004</v>
      </c>
      <c r="D289" t="s">
        <v>1005</v>
      </c>
      <c r="E289" t="s">
        <v>1006</v>
      </c>
      <c r="F289" t="s">
        <v>1007</v>
      </c>
      <c r="G289" t="s">
        <v>1008</v>
      </c>
      <c r="S289" t="s">
        <v>422</v>
      </c>
    </row>
    <row r="291" spans="2:19" x14ac:dyDescent="0.25">
      <c r="B291">
        <v>1</v>
      </c>
      <c r="C291">
        <v>398506</v>
      </c>
      <c r="D291" t="s">
        <v>1236</v>
      </c>
      <c r="E291" t="s">
        <v>449</v>
      </c>
      <c r="F291" t="s">
        <v>1044</v>
      </c>
    </row>
    <row r="292" spans="2:19" x14ac:dyDescent="0.25">
      <c r="B292">
        <v>2</v>
      </c>
      <c r="C292">
        <v>398507</v>
      </c>
      <c r="D292" t="s">
        <v>1237</v>
      </c>
      <c r="E292" t="s">
        <v>448</v>
      </c>
      <c r="F292" t="s">
        <v>1044</v>
      </c>
    </row>
    <row r="293" spans="2:19" x14ac:dyDescent="0.25">
      <c r="B293">
        <v>3</v>
      </c>
      <c r="C293">
        <v>398508</v>
      </c>
      <c r="D293" t="s">
        <v>1238</v>
      </c>
      <c r="E293" t="s">
        <v>448</v>
      </c>
      <c r="F293" t="s">
        <v>1010</v>
      </c>
    </row>
    <row r="294" spans="2:19" x14ac:dyDescent="0.25">
      <c r="B294">
        <v>4</v>
      </c>
      <c r="C294">
        <v>398509</v>
      </c>
      <c r="D294" t="s">
        <v>1239</v>
      </c>
      <c r="E294" t="s">
        <v>449</v>
      </c>
      <c r="F294" t="s">
        <v>1044</v>
      </c>
    </row>
    <row r="295" spans="2:19" x14ac:dyDescent="0.25">
      <c r="B295">
        <v>5</v>
      </c>
      <c r="C295">
        <v>398510</v>
      </c>
      <c r="D295" t="s">
        <v>1240</v>
      </c>
      <c r="E295" t="s">
        <v>449</v>
      </c>
      <c r="F295" t="s">
        <v>1010</v>
      </c>
    </row>
    <row r="296" spans="2:19" x14ac:dyDescent="0.25">
      <c r="B296">
        <v>6</v>
      </c>
      <c r="C296">
        <v>398511</v>
      </c>
      <c r="D296" t="s">
        <v>1241</v>
      </c>
      <c r="E296" t="s">
        <v>449</v>
      </c>
      <c r="F296" t="s">
        <v>1044</v>
      </c>
    </row>
    <row r="297" spans="2:19" x14ac:dyDescent="0.25">
      <c r="B297">
        <v>7</v>
      </c>
      <c r="C297">
        <v>398512</v>
      </c>
      <c r="D297" t="s">
        <v>1242</v>
      </c>
      <c r="E297" t="s">
        <v>449</v>
      </c>
      <c r="F297" t="s">
        <v>1010</v>
      </c>
    </row>
    <row r="298" spans="2:19" x14ac:dyDescent="0.25">
      <c r="B298">
        <v>8</v>
      </c>
      <c r="C298">
        <v>398513</v>
      </c>
      <c r="D298" t="s">
        <v>1243</v>
      </c>
      <c r="E298" t="s">
        <v>449</v>
      </c>
      <c r="F298" t="s">
        <v>1010</v>
      </c>
    </row>
    <row r="299" spans="2:19" x14ac:dyDescent="0.25">
      <c r="B299">
        <v>9</v>
      </c>
      <c r="C299">
        <v>398514</v>
      </c>
      <c r="D299" t="s">
        <v>1244</v>
      </c>
      <c r="E299" t="s">
        <v>449</v>
      </c>
      <c r="F299" t="s">
        <v>1010</v>
      </c>
    </row>
    <row r="300" spans="2:19" x14ac:dyDescent="0.25">
      <c r="B300">
        <v>10</v>
      </c>
      <c r="C300">
        <v>398515</v>
      </c>
      <c r="D300" t="s">
        <v>1245</v>
      </c>
      <c r="E300" t="s">
        <v>448</v>
      </c>
      <c r="F300" t="s">
        <v>1044</v>
      </c>
    </row>
    <row r="301" spans="2:19" x14ac:dyDescent="0.25">
      <c r="B301">
        <v>11</v>
      </c>
      <c r="C301">
        <v>398516</v>
      </c>
      <c r="D301" t="s">
        <v>1246</v>
      </c>
      <c r="E301" t="s">
        <v>448</v>
      </c>
      <c r="F301" t="s">
        <v>1044</v>
      </c>
    </row>
    <row r="302" spans="2:19" x14ac:dyDescent="0.25">
      <c r="B302">
        <v>12</v>
      </c>
      <c r="C302">
        <v>398517</v>
      </c>
      <c r="D302" t="s">
        <v>1247</v>
      </c>
      <c r="E302" t="s">
        <v>448</v>
      </c>
      <c r="F302" t="s">
        <v>1010</v>
      </c>
    </row>
    <row r="303" spans="2:19" x14ac:dyDescent="0.25">
      <c r="B303">
        <v>13</v>
      </c>
      <c r="C303">
        <v>398518</v>
      </c>
      <c r="D303" t="s">
        <v>1248</v>
      </c>
      <c r="E303" t="s">
        <v>449</v>
      </c>
      <c r="F303" t="s">
        <v>1010</v>
      </c>
    </row>
    <row r="304" spans="2:19" x14ac:dyDescent="0.25">
      <c r="B304">
        <v>14</v>
      </c>
      <c r="C304">
        <v>398519</v>
      </c>
      <c r="D304" t="s">
        <v>1249</v>
      </c>
      <c r="E304" t="s">
        <v>449</v>
      </c>
      <c r="F304" t="s">
        <v>1044</v>
      </c>
    </row>
    <row r="305" spans="2:6" x14ac:dyDescent="0.25">
      <c r="B305">
        <v>15</v>
      </c>
      <c r="C305">
        <v>398520</v>
      </c>
      <c r="D305" t="s">
        <v>1250</v>
      </c>
      <c r="E305" t="s">
        <v>448</v>
      </c>
      <c r="F305" t="s">
        <v>1044</v>
      </c>
    </row>
    <row r="306" spans="2:6" x14ac:dyDescent="0.25">
      <c r="B306">
        <v>16</v>
      </c>
      <c r="C306">
        <v>398521</v>
      </c>
      <c r="D306" t="s">
        <v>1251</v>
      </c>
      <c r="E306" t="s">
        <v>449</v>
      </c>
      <c r="F306" t="s">
        <v>1010</v>
      </c>
    </row>
    <row r="307" spans="2:6" x14ac:dyDescent="0.25">
      <c r="B307">
        <v>17</v>
      </c>
      <c r="C307">
        <v>398522</v>
      </c>
      <c r="D307" t="s">
        <v>1252</v>
      </c>
      <c r="E307" t="s">
        <v>449</v>
      </c>
      <c r="F307" t="s">
        <v>1044</v>
      </c>
    </row>
    <row r="308" spans="2:6" x14ac:dyDescent="0.25">
      <c r="B308">
        <v>18</v>
      </c>
      <c r="C308">
        <v>398523</v>
      </c>
      <c r="D308" t="s">
        <v>1253</v>
      </c>
      <c r="E308" t="s">
        <v>449</v>
      </c>
      <c r="F308" t="s">
        <v>1010</v>
      </c>
    </row>
    <row r="309" spans="2:6" x14ac:dyDescent="0.25">
      <c r="B309">
        <v>19</v>
      </c>
      <c r="C309">
        <v>398524</v>
      </c>
      <c r="D309" t="s">
        <v>1254</v>
      </c>
      <c r="E309" t="s">
        <v>449</v>
      </c>
      <c r="F309" t="s">
        <v>1044</v>
      </c>
    </row>
    <row r="310" spans="2:6" x14ac:dyDescent="0.25">
      <c r="B310">
        <v>20</v>
      </c>
      <c r="C310">
        <v>398525</v>
      </c>
      <c r="D310" t="s">
        <v>1255</v>
      </c>
      <c r="E310" t="s">
        <v>448</v>
      </c>
      <c r="F310" t="s">
        <v>1044</v>
      </c>
    </row>
    <row r="311" spans="2:6" x14ac:dyDescent="0.25">
      <c r="B311">
        <v>21</v>
      </c>
      <c r="C311">
        <v>398526</v>
      </c>
      <c r="D311" t="s">
        <v>1256</v>
      </c>
      <c r="E311" t="s">
        <v>449</v>
      </c>
      <c r="F311" t="s">
        <v>1010</v>
      </c>
    </row>
    <row r="312" spans="2:6" x14ac:dyDescent="0.25">
      <c r="B312">
        <v>22</v>
      </c>
      <c r="C312">
        <v>398527</v>
      </c>
      <c r="D312" t="s">
        <v>1257</v>
      </c>
      <c r="E312" t="s">
        <v>448</v>
      </c>
      <c r="F312" t="s">
        <v>1044</v>
      </c>
    </row>
    <row r="313" spans="2:6" x14ac:dyDescent="0.25">
      <c r="B313">
        <v>23</v>
      </c>
      <c r="C313">
        <v>398528</v>
      </c>
      <c r="D313" t="s">
        <v>1258</v>
      </c>
      <c r="E313" t="s">
        <v>449</v>
      </c>
      <c r="F313" t="s">
        <v>1010</v>
      </c>
    </row>
    <row r="314" spans="2:6" x14ac:dyDescent="0.25">
      <c r="B314">
        <v>24</v>
      </c>
      <c r="C314">
        <v>398529</v>
      </c>
      <c r="D314" t="s">
        <v>1259</v>
      </c>
      <c r="E314" t="s">
        <v>448</v>
      </c>
      <c r="F314" t="s">
        <v>1010</v>
      </c>
    </row>
    <row r="315" spans="2:6" x14ac:dyDescent="0.25">
      <c r="B315">
        <v>25</v>
      </c>
      <c r="C315">
        <v>398530</v>
      </c>
      <c r="D315" t="s">
        <v>1260</v>
      </c>
      <c r="E315" t="s">
        <v>448</v>
      </c>
      <c r="F315" t="s">
        <v>1010</v>
      </c>
    </row>
    <row r="316" spans="2:6" x14ac:dyDescent="0.25">
      <c r="B316">
        <v>26</v>
      </c>
      <c r="C316">
        <v>398531</v>
      </c>
      <c r="D316" t="s">
        <v>1261</v>
      </c>
      <c r="E316" t="s">
        <v>449</v>
      </c>
      <c r="F316" t="s">
        <v>1044</v>
      </c>
    </row>
    <row r="317" spans="2:6" x14ac:dyDescent="0.25">
      <c r="B317">
        <v>27</v>
      </c>
      <c r="C317">
        <v>398532</v>
      </c>
      <c r="D317" t="s">
        <v>1262</v>
      </c>
      <c r="E317" t="s">
        <v>449</v>
      </c>
      <c r="F317" t="s">
        <v>1044</v>
      </c>
    </row>
    <row r="318" spans="2:6" x14ac:dyDescent="0.25">
      <c r="B318">
        <v>28</v>
      </c>
      <c r="C318">
        <v>398533</v>
      </c>
      <c r="D318" t="s">
        <v>1263</v>
      </c>
      <c r="E318" t="s">
        <v>448</v>
      </c>
      <c r="F318" t="s">
        <v>1010</v>
      </c>
    </row>
    <row r="319" spans="2:6" x14ac:dyDescent="0.25">
      <c r="B319">
        <v>29</v>
      </c>
      <c r="C319">
        <v>398534</v>
      </c>
      <c r="D319" t="s">
        <v>1264</v>
      </c>
      <c r="E319" t="s">
        <v>449</v>
      </c>
      <c r="F319" t="s">
        <v>1044</v>
      </c>
    </row>
    <row r="320" spans="2:6" x14ac:dyDescent="0.25">
      <c r="B320">
        <v>30</v>
      </c>
      <c r="C320">
        <v>398535</v>
      </c>
      <c r="D320" t="s">
        <v>1265</v>
      </c>
      <c r="E320" t="s">
        <v>448</v>
      </c>
      <c r="F320" t="s">
        <v>1010</v>
      </c>
    </row>
    <row r="321" spans="2:19" x14ac:dyDescent="0.25">
      <c r="B321">
        <v>31</v>
      </c>
      <c r="C321">
        <v>398536</v>
      </c>
      <c r="D321" t="s">
        <v>1266</v>
      </c>
      <c r="E321" t="s">
        <v>449</v>
      </c>
      <c r="F321" t="s">
        <v>1010</v>
      </c>
    </row>
    <row r="322" spans="2:19" x14ac:dyDescent="0.25">
      <c r="B322">
        <v>32</v>
      </c>
      <c r="C322">
        <v>398537</v>
      </c>
      <c r="D322" t="s">
        <v>1267</v>
      </c>
      <c r="E322" t="s">
        <v>449</v>
      </c>
      <c r="F322" t="s">
        <v>1010</v>
      </c>
    </row>
    <row r="323" spans="2:19" x14ac:dyDescent="0.25">
      <c r="B323">
        <v>33</v>
      </c>
      <c r="C323">
        <v>398538</v>
      </c>
      <c r="D323" t="s">
        <v>1268</v>
      </c>
      <c r="E323" t="s">
        <v>449</v>
      </c>
      <c r="F323" t="s">
        <v>1010</v>
      </c>
    </row>
    <row r="324" spans="2:19" x14ac:dyDescent="0.25">
      <c r="B324">
        <v>34</v>
      </c>
      <c r="C324">
        <v>398539</v>
      </c>
      <c r="D324" t="s">
        <v>1269</v>
      </c>
      <c r="E324" t="s">
        <v>448</v>
      </c>
      <c r="F324" t="s">
        <v>1044</v>
      </c>
    </row>
    <row r="325" spans="2:19" x14ac:dyDescent="0.25">
      <c r="B325">
        <v>35</v>
      </c>
      <c r="C325" t="s">
        <v>1093</v>
      </c>
      <c r="D325" t="s">
        <v>1093</v>
      </c>
      <c r="E325" t="s">
        <v>1093</v>
      </c>
      <c r="F325" t="s">
        <v>1093</v>
      </c>
    </row>
    <row r="326" spans="2:19" x14ac:dyDescent="0.25">
      <c r="B326">
        <v>36</v>
      </c>
      <c r="C326" t="s">
        <v>1093</v>
      </c>
      <c r="D326" t="s">
        <v>1093</v>
      </c>
      <c r="E326" t="s">
        <v>1093</v>
      </c>
      <c r="F326" t="s">
        <v>1093</v>
      </c>
    </row>
    <row r="327" spans="2:19" x14ac:dyDescent="0.25">
      <c r="D327" t="s">
        <v>1048</v>
      </c>
      <c r="E327">
        <v>13</v>
      </c>
    </row>
    <row r="328" spans="2:19" x14ac:dyDescent="0.25">
      <c r="D328" t="s">
        <v>1049</v>
      </c>
      <c r="E328">
        <v>21</v>
      </c>
    </row>
    <row r="329" spans="2:19" x14ac:dyDescent="0.25">
      <c r="D329" t="s">
        <v>1050</v>
      </c>
    </row>
    <row r="330" spans="2:19" x14ac:dyDescent="0.25">
      <c r="D330" t="s">
        <v>1051</v>
      </c>
    </row>
    <row r="331" spans="2:19" x14ac:dyDescent="0.25">
      <c r="B331" t="s">
        <v>1052</v>
      </c>
      <c r="D331" t="s">
        <v>1053</v>
      </c>
    </row>
    <row r="332" spans="2:19" x14ac:dyDescent="0.25">
      <c r="D332" t="s">
        <v>1054</v>
      </c>
    </row>
    <row r="333" spans="2:19" x14ac:dyDescent="0.25">
      <c r="D333" t="s">
        <v>1055</v>
      </c>
    </row>
    <row r="334" spans="2:19" x14ac:dyDescent="0.25">
      <c r="B334" t="s">
        <v>1056</v>
      </c>
    </row>
    <row r="335" spans="2:19" x14ac:dyDescent="0.25">
      <c r="C335" t="s">
        <v>725</v>
      </c>
      <c r="D335" t="s">
        <v>927</v>
      </c>
      <c r="G335" t="s">
        <v>1003</v>
      </c>
      <c r="J335" t="s">
        <v>916</v>
      </c>
    </row>
    <row r="336" spans="2:19" x14ac:dyDescent="0.25">
      <c r="B336" t="s">
        <v>50</v>
      </c>
      <c r="C336" t="s">
        <v>1004</v>
      </c>
      <c r="D336" t="s">
        <v>1005</v>
      </c>
      <c r="E336" t="s">
        <v>1006</v>
      </c>
      <c r="F336" t="s">
        <v>1007</v>
      </c>
      <c r="G336" t="s">
        <v>1008</v>
      </c>
      <c r="S336" t="s">
        <v>422</v>
      </c>
    </row>
    <row r="338" spans="2:18" x14ac:dyDescent="0.25">
      <c r="B338">
        <v>1</v>
      </c>
      <c r="C338">
        <v>398540</v>
      </c>
      <c r="D338" t="s">
        <v>1270</v>
      </c>
      <c r="E338" t="s">
        <v>448</v>
      </c>
      <c r="F338" t="s">
        <v>1010</v>
      </c>
      <c r="R338" t="s">
        <v>1093</v>
      </c>
    </row>
    <row r="339" spans="2:18" x14ac:dyDescent="0.25">
      <c r="B339">
        <v>2</v>
      </c>
      <c r="C339">
        <v>398541</v>
      </c>
      <c r="D339" t="s">
        <v>1271</v>
      </c>
      <c r="E339" t="s">
        <v>449</v>
      </c>
      <c r="F339" t="s">
        <v>1010</v>
      </c>
      <c r="R339" t="s">
        <v>1093</v>
      </c>
    </row>
    <row r="340" spans="2:18" x14ac:dyDescent="0.25">
      <c r="B340">
        <v>3</v>
      </c>
      <c r="C340">
        <v>398542</v>
      </c>
      <c r="D340" t="s">
        <v>1272</v>
      </c>
      <c r="E340" t="s">
        <v>448</v>
      </c>
      <c r="F340" t="s">
        <v>1010</v>
      </c>
      <c r="R340" t="s">
        <v>1093</v>
      </c>
    </row>
    <row r="341" spans="2:18" x14ac:dyDescent="0.25">
      <c r="B341">
        <v>4</v>
      </c>
      <c r="C341">
        <v>398543</v>
      </c>
      <c r="D341" t="s">
        <v>1273</v>
      </c>
      <c r="E341" t="s">
        <v>448</v>
      </c>
      <c r="F341" t="s">
        <v>1010</v>
      </c>
      <c r="R341" t="s">
        <v>1093</v>
      </c>
    </row>
    <row r="342" spans="2:18" x14ac:dyDescent="0.25">
      <c r="B342">
        <v>5</v>
      </c>
      <c r="C342">
        <v>398544</v>
      </c>
      <c r="D342" t="s">
        <v>1274</v>
      </c>
      <c r="E342" t="s">
        <v>448</v>
      </c>
      <c r="F342" t="s">
        <v>1010</v>
      </c>
      <c r="R342" t="s">
        <v>1093</v>
      </c>
    </row>
    <row r="343" spans="2:18" x14ac:dyDescent="0.25">
      <c r="B343">
        <v>6</v>
      </c>
      <c r="C343">
        <v>398545</v>
      </c>
      <c r="D343" t="s">
        <v>1275</v>
      </c>
      <c r="E343" t="s">
        <v>449</v>
      </c>
      <c r="F343" t="s">
        <v>1010</v>
      </c>
      <c r="R343" t="s">
        <v>1093</v>
      </c>
    </row>
    <row r="344" spans="2:18" x14ac:dyDescent="0.25">
      <c r="B344">
        <v>7</v>
      </c>
      <c r="C344">
        <v>398546</v>
      </c>
      <c r="D344" t="s">
        <v>1276</v>
      </c>
      <c r="E344" t="s">
        <v>448</v>
      </c>
      <c r="F344" t="s">
        <v>1010</v>
      </c>
      <c r="R344" t="s">
        <v>1093</v>
      </c>
    </row>
    <row r="345" spans="2:18" x14ac:dyDescent="0.25">
      <c r="B345">
        <v>8</v>
      </c>
      <c r="C345">
        <v>398547</v>
      </c>
      <c r="D345" t="s">
        <v>1277</v>
      </c>
      <c r="E345" t="s">
        <v>448</v>
      </c>
      <c r="F345" t="s">
        <v>1010</v>
      </c>
      <c r="R345" t="s">
        <v>1093</v>
      </c>
    </row>
    <row r="346" spans="2:18" x14ac:dyDescent="0.25">
      <c r="B346">
        <v>9</v>
      </c>
      <c r="C346">
        <v>398548</v>
      </c>
      <c r="D346" t="s">
        <v>1278</v>
      </c>
      <c r="E346" t="s">
        <v>449</v>
      </c>
      <c r="F346" t="s">
        <v>1010</v>
      </c>
      <c r="R346" t="s">
        <v>1093</v>
      </c>
    </row>
    <row r="347" spans="2:18" x14ac:dyDescent="0.25">
      <c r="B347">
        <v>10</v>
      </c>
      <c r="C347">
        <v>398549</v>
      </c>
      <c r="D347" t="s">
        <v>1279</v>
      </c>
      <c r="E347" t="s">
        <v>449</v>
      </c>
      <c r="F347" t="s">
        <v>1010</v>
      </c>
      <c r="R347" t="s">
        <v>1093</v>
      </c>
    </row>
    <row r="348" spans="2:18" x14ac:dyDescent="0.25">
      <c r="B348">
        <v>11</v>
      </c>
      <c r="C348">
        <v>398550</v>
      </c>
      <c r="D348" t="s">
        <v>1280</v>
      </c>
      <c r="E348" t="s">
        <v>448</v>
      </c>
      <c r="F348" t="s">
        <v>1010</v>
      </c>
      <c r="R348" t="s">
        <v>1093</v>
      </c>
    </row>
    <row r="349" spans="2:18" x14ac:dyDescent="0.25">
      <c r="B349">
        <v>12</v>
      </c>
      <c r="C349">
        <v>398551</v>
      </c>
      <c r="D349" t="s">
        <v>1281</v>
      </c>
      <c r="E349" t="s">
        <v>448</v>
      </c>
      <c r="F349" t="s">
        <v>1010</v>
      </c>
      <c r="R349" t="s">
        <v>1093</v>
      </c>
    </row>
    <row r="350" spans="2:18" x14ac:dyDescent="0.25">
      <c r="B350">
        <v>13</v>
      </c>
      <c r="C350">
        <v>398552</v>
      </c>
      <c r="D350" t="s">
        <v>1282</v>
      </c>
      <c r="E350" t="s">
        <v>449</v>
      </c>
      <c r="F350" t="s">
        <v>1010</v>
      </c>
      <c r="R350" t="s">
        <v>1093</v>
      </c>
    </row>
    <row r="351" spans="2:18" x14ac:dyDescent="0.25">
      <c r="B351">
        <v>14</v>
      </c>
      <c r="C351">
        <v>398553</v>
      </c>
      <c r="D351" t="s">
        <v>1283</v>
      </c>
      <c r="E351" t="s">
        <v>449</v>
      </c>
      <c r="F351" t="s">
        <v>1010</v>
      </c>
      <c r="R351" t="s">
        <v>1093</v>
      </c>
    </row>
    <row r="352" spans="2:18" x14ac:dyDescent="0.25">
      <c r="B352">
        <v>15</v>
      </c>
      <c r="C352">
        <v>398554</v>
      </c>
      <c r="D352" t="s">
        <v>1284</v>
      </c>
      <c r="E352" t="s">
        <v>448</v>
      </c>
      <c r="F352" t="s">
        <v>1010</v>
      </c>
      <c r="R352" t="s">
        <v>1093</v>
      </c>
    </row>
    <row r="353" spans="2:18" x14ac:dyDescent="0.25">
      <c r="B353">
        <v>16</v>
      </c>
      <c r="C353">
        <v>398555</v>
      </c>
      <c r="D353" t="s">
        <v>1285</v>
      </c>
      <c r="E353" t="s">
        <v>448</v>
      </c>
      <c r="F353" t="s">
        <v>1010</v>
      </c>
      <c r="R353" t="s">
        <v>1093</v>
      </c>
    </row>
    <row r="354" spans="2:18" x14ac:dyDescent="0.25">
      <c r="B354">
        <v>17</v>
      </c>
      <c r="C354">
        <v>398556</v>
      </c>
      <c r="D354" t="s">
        <v>1286</v>
      </c>
      <c r="E354" t="s">
        <v>448</v>
      </c>
      <c r="F354" t="s">
        <v>1010</v>
      </c>
      <c r="R354" t="s">
        <v>1093</v>
      </c>
    </row>
    <row r="355" spans="2:18" x14ac:dyDescent="0.25">
      <c r="B355">
        <v>18</v>
      </c>
      <c r="C355">
        <v>398557</v>
      </c>
      <c r="D355" t="s">
        <v>1287</v>
      </c>
      <c r="E355" t="s">
        <v>449</v>
      </c>
      <c r="F355" t="s">
        <v>1010</v>
      </c>
      <c r="R355" t="s">
        <v>1093</v>
      </c>
    </row>
    <row r="356" spans="2:18" x14ac:dyDescent="0.25">
      <c r="B356">
        <v>19</v>
      </c>
      <c r="C356">
        <v>398558</v>
      </c>
      <c r="D356" t="s">
        <v>1288</v>
      </c>
      <c r="E356" t="s">
        <v>448</v>
      </c>
      <c r="F356" t="s">
        <v>1010</v>
      </c>
      <c r="R356" t="s">
        <v>1093</v>
      </c>
    </row>
    <row r="357" spans="2:18" x14ac:dyDescent="0.25">
      <c r="B357">
        <v>20</v>
      </c>
      <c r="C357">
        <v>398559</v>
      </c>
      <c r="D357" t="s">
        <v>1289</v>
      </c>
      <c r="E357" t="s">
        <v>449</v>
      </c>
      <c r="F357" t="s">
        <v>1010</v>
      </c>
      <c r="R357" t="s">
        <v>1093</v>
      </c>
    </row>
    <row r="358" spans="2:18" x14ac:dyDescent="0.25">
      <c r="B358">
        <v>21</v>
      </c>
      <c r="C358">
        <v>398560</v>
      </c>
      <c r="D358" t="s">
        <v>1290</v>
      </c>
      <c r="E358" t="s">
        <v>449</v>
      </c>
      <c r="F358" t="s">
        <v>1010</v>
      </c>
      <c r="R358" t="s">
        <v>1093</v>
      </c>
    </row>
    <row r="359" spans="2:18" x14ac:dyDescent="0.25">
      <c r="B359">
        <v>22</v>
      </c>
      <c r="C359">
        <v>398561</v>
      </c>
      <c r="D359" t="s">
        <v>1291</v>
      </c>
      <c r="E359" t="s">
        <v>449</v>
      </c>
      <c r="F359" t="s">
        <v>1010</v>
      </c>
      <c r="R359" t="s">
        <v>1093</v>
      </c>
    </row>
    <row r="360" spans="2:18" x14ac:dyDescent="0.25">
      <c r="B360">
        <v>23</v>
      </c>
      <c r="C360">
        <v>398562</v>
      </c>
      <c r="D360" t="s">
        <v>1292</v>
      </c>
      <c r="E360" t="s">
        <v>449</v>
      </c>
      <c r="F360" t="s">
        <v>1010</v>
      </c>
      <c r="R360" t="s">
        <v>1093</v>
      </c>
    </row>
    <row r="361" spans="2:18" x14ac:dyDescent="0.25">
      <c r="B361">
        <v>24</v>
      </c>
      <c r="C361">
        <v>398563</v>
      </c>
      <c r="D361" t="s">
        <v>1293</v>
      </c>
      <c r="E361" t="s">
        <v>449</v>
      </c>
      <c r="F361" t="s">
        <v>1010</v>
      </c>
      <c r="R361" t="s">
        <v>1093</v>
      </c>
    </row>
    <row r="362" spans="2:18" x14ac:dyDescent="0.25">
      <c r="B362">
        <v>25</v>
      </c>
      <c r="C362">
        <v>398564</v>
      </c>
      <c r="D362" t="s">
        <v>1294</v>
      </c>
      <c r="E362" t="s">
        <v>448</v>
      </c>
      <c r="F362" t="s">
        <v>1010</v>
      </c>
      <c r="R362" t="s">
        <v>1093</v>
      </c>
    </row>
    <row r="363" spans="2:18" x14ac:dyDescent="0.25">
      <c r="B363">
        <v>26</v>
      </c>
      <c r="C363">
        <v>398565</v>
      </c>
      <c r="D363" t="s">
        <v>1295</v>
      </c>
      <c r="E363" t="s">
        <v>448</v>
      </c>
      <c r="F363" t="s">
        <v>1010</v>
      </c>
      <c r="R363" t="s">
        <v>1093</v>
      </c>
    </row>
    <row r="364" spans="2:18" x14ac:dyDescent="0.25">
      <c r="B364">
        <v>27</v>
      </c>
      <c r="C364">
        <v>398676</v>
      </c>
      <c r="D364" t="s">
        <v>1296</v>
      </c>
      <c r="E364" t="s">
        <v>448</v>
      </c>
      <c r="F364" t="s">
        <v>1010</v>
      </c>
      <c r="R364" t="s">
        <v>1093</v>
      </c>
    </row>
    <row r="365" spans="2:18" x14ac:dyDescent="0.25">
      <c r="B365">
        <v>28</v>
      </c>
      <c r="C365">
        <v>398566</v>
      </c>
      <c r="D365" t="s">
        <v>1297</v>
      </c>
      <c r="E365" t="s">
        <v>449</v>
      </c>
      <c r="F365" t="s">
        <v>1010</v>
      </c>
      <c r="R365" t="s">
        <v>1093</v>
      </c>
    </row>
    <row r="366" spans="2:18" x14ac:dyDescent="0.25">
      <c r="B366">
        <v>29</v>
      </c>
      <c r="C366">
        <v>398567</v>
      </c>
      <c r="D366" t="s">
        <v>1298</v>
      </c>
      <c r="E366" t="s">
        <v>449</v>
      </c>
      <c r="F366" t="s">
        <v>1010</v>
      </c>
      <c r="R366" t="s">
        <v>1093</v>
      </c>
    </row>
    <row r="367" spans="2:18" x14ac:dyDescent="0.25">
      <c r="B367">
        <v>30</v>
      </c>
      <c r="C367">
        <v>398568</v>
      </c>
      <c r="D367" t="s">
        <v>1299</v>
      </c>
      <c r="E367" t="s">
        <v>449</v>
      </c>
      <c r="F367" t="s">
        <v>1010</v>
      </c>
      <c r="R367" t="s">
        <v>1093</v>
      </c>
    </row>
    <row r="368" spans="2:18" x14ac:dyDescent="0.25">
      <c r="B368">
        <v>31</v>
      </c>
      <c r="C368">
        <v>398569</v>
      </c>
      <c r="D368" t="s">
        <v>1300</v>
      </c>
      <c r="E368" t="s">
        <v>449</v>
      </c>
      <c r="F368" t="s">
        <v>1010</v>
      </c>
    </row>
    <row r="369" spans="2:19" x14ac:dyDescent="0.25">
      <c r="B369">
        <v>32</v>
      </c>
      <c r="C369">
        <v>398570</v>
      </c>
      <c r="D369" t="s">
        <v>1301</v>
      </c>
      <c r="E369" t="s">
        <v>449</v>
      </c>
      <c r="F369" t="s">
        <v>1010</v>
      </c>
    </row>
    <row r="370" spans="2:19" x14ac:dyDescent="0.25">
      <c r="B370">
        <v>33</v>
      </c>
      <c r="C370">
        <v>398571</v>
      </c>
      <c r="D370" t="s">
        <v>1302</v>
      </c>
      <c r="E370" t="s">
        <v>449</v>
      </c>
      <c r="F370" t="s">
        <v>1010</v>
      </c>
    </row>
    <row r="371" spans="2:19" x14ac:dyDescent="0.25">
      <c r="B371">
        <v>34</v>
      </c>
      <c r="C371">
        <v>398572</v>
      </c>
      <c r="D371" t="s">
        <v>1303</v>
      </c>
      <c r="E371" t="s">
        <v>448</v>
      </c>
      <c r="F371" t="s">
        <v>1010</v>
      </c>
    </row>
    <row r="372" spans="2:19" x14ac:dyDescent="0.25">
      <c r="B372">
        <v>35</v>
      </c>
      <c r="C372">
        <v>398573</v>
      </c>
      <c r="D372" t="s">
        <v>1304</v>
      </c>
      <c r="E372" t="s">
        <v>449</v>
      </c>
      <c r="F372" t="s">
        <v>1010</v>
      </c>
    </row>
    <row r="373" spans="2:19" x14ac:dyDescent="0.25">
      <c r="B373">
        <v>36</v>
      </c>
      <c r="C373" t="s">
        <v>1093</v>
      </c>
      <c r="D373" t="s">
        <v>1093</v>
      </c>
      <c r="E373" t="s">
        <v>1093</v>
      </c>
      <c r="F373" t="s">
        <v>1093</v>
      </c>
    </row>
    <row r="374" spans="2:19" x14ac:dyDescent="0.25">
      <c r="D374" t="s">
        <v>1048</v>
      </c>
      <c r="E374">
        <v>16</v>
      </c>
    </row>
    <row r="375" spans="2:19" x14ac:dyDescent="0.25">
      <c r="D375" t="s">
        <v>1049</v>
      </c>
      <c r="E375">
        <v>19</v>
      </c>
    </row>
    <row r="376" spans="2:19" x14ac:dyDescent="0.25">
      <c r="D376" t="s">
        <v>1050</v>
      </c>
    </row>
    <row r="377" spans="2:19" x14ac:dyDescent="0.25">
      <c r="D377" t="s">
        <v>1051</v>
      </c>
    </row>
    <row r="378" spans="2:19" x14ac:dyDescent="0.25">
      <c r="B378" t="s">
        <v>1052</v>
      </c>
      <c r="D378" t="s">
        <v>1053</v>
      </c>
    </row>
    <row r="379" spans="2:19" x14ac:dyDescent="0.25">
      <c r="D379" t="s">
        <v>1054</v>
      </c>
    </row>
    <row r="380" spans="2:19" x14ac:dyDescent="0.25">
      <c r="D380" t="s">
        <v>1055</v>
      </c>
    </row>
    <row r="381" spans="2:19" x14ac:dyDescent="0.25">
      <c r="B381" t="s">
        <v>1056</v>
      </c>
    </row>
    <row r="382" spans="2:19" x14ac:dyDescent="0.25">
      <c r="C382" t="s">
        <v>725</v>
      </c>
      <c r="D382" t="s">
        <v>929</v>
      </c>
      <c r="G382" t="s">
        <v>1003</v>
      </c>
      <c r="J382" t="s">
        <v>919</v>
      </c>
    </row>
    <row r="383" spans="2:19" x14ac:dyDescent="0.25">
      <c r="B383" t="s">
        <v>50</v>
      </c>
      <c r="C383" t="s">
        <v>1004</v>
      </c>
      <c r="D383" t="s">
        <v>1005</v>
      </c>
      <c r="E383" t="s">
        <v>1006</v>
      </c>
      <c r="F383" t="s">
        <v>1007</v>
      </c>
      <c r="G383" t="s">
        <v>1008</v>
      </c>
      <c r="S383" t="s">
        <v>422</v>
      </c>
    </row>
    <row r="385" spans="2:18" x14ac:dyDescent="0.25">
      <c r="B385">
        <v>1</v>
      </c>
      <c r="C385">
        <v>398574</v>
      </c>
      <c r="D385" t="s">
        <v>1305</v>
      </c>
      <c r="E385" t="s">
        <v>449</v>
      </c>
      <c r="F385" t="s">
        <v>1010</v>
      </c>
    </row>
    <row r="386" spans="2:18" x14ac:dyDescent="0.25">
      <c r="B386">
        <v>2</v>
      </c>
      <c r="C386">
        <v>398575</v>
      </c>
      <c r="D386" t="s">
        <v>1306</v>
      </c>
      <c r="E386" t="s">
        <v>449</v>
      </c>
      <c r="F386" t="s">
        <v>1010</v>
      </c>
      <c r="R386" t="s">
        <v>1093</v>
      </c>
    </row>
    <row r="387" spans="2:18" x14ac:dyDescent="0.25">
      <c r="B387">
        <v>3</v>
      </c>
      <c r="C387">
        <v>398576</v>
      </c>
      <c r="D387" t="s">
        <v>1307</v>
      </c>
      <c r="E387" t="s">
        <v>449</v>
      </c>
      <c r="F387" t="s">
        <v>1010</v>
      </c>
      <c r="R387" t="s">
        <v>1093</v>
      </c>
    </row>
    <row r="388" spans="2:18" x14ac:dyDescent="0.25">
      <c r="B388">
        <v>4</v>
      </c>
      <c r="C388">
        <v>398577</v>
      </c>
      <c r="D388" t="s">
        <v>1308</v>
      </c>
      <c r="E388" t="s">
        <v>448</v>
      </c>
      <c r="F388" t="s">
        <v>1010</v>
      </c>
      <c r="R388" t="s">
        <v>1093</v>
      </c>
    </row>
    <row r="389" spans="2:18" x14ac:dyDescent="0.25">
      <c r="B389">
        <v>5</v>
      </c>
      <c r="C389">
        <v>398578</v>
      </c>
      <c r="D389" t="s">
        <v>1309</v>
      </c>
      <c r="E389" t="s">
        <v>448</v>
      </c>
      <c r="F389" t="s">
        <v>1010</v>
      </c>
      <c r="R389" t="s">
        <v>1093</v>
      </c>
    </row>
    <row r="390" spans="2:18" x14ac:dyDescent="0.25">
      <c r="B390">
        <v>6</v>
      </c>
      <c r="C390">
        <v>398579</v>
      </c>
      <c r="D390" t="s">
        <v>1310</v>
      </c>
      <c r="E390" t="s">
        <v>449</v>
      </c>
      <c r="F390" t="s">
        <v>1010</v>
      </c>
      <c r="R390" t="s">
        <v>1093</v>
      </c>
    </row>
    <row r="391" spans="2:18" x14ac:dyDescent="0.25">
      <c r="B391">
        <v>7</v>
      </c>
      <c r="C391">
        <v>398580</v>
      </c>
      <c r="D391" t="s">
        <v>1311</v>
      </c>
      <c r="E391" t="s">
        <v>448</v>
      </c>
      <c r="F391" t="s">
        <v>1010</v>
      </c>
      <c r="R391" t="s">
        <v>1093</v>
      </c>
    </row>
    <row r="392" spans="2:18" x14ac:dyDescent="0.25">
      <c r="B392">
        <v>8</v>
      </c>
      <c r="C392">
        <v>398581</v>
      </c>
      <c r="D392" t="s">
        <v>1312</v>
      </c>
      <c r="E392" t="s">
        <v>448</v>
      </c>
      <c r="F392" t="s">
        <v>1010</v>
      </c>
      <c r="R392" t="s">
        <v>1093</v>
      </c>
    </row>
    <row r="393" spans="2:18" x14ac:dyDescent="0.25">
      <c r="B393">
        <v>9</v>
      </c>
      <c r="C393">
        <v>398582</v>
      </c>
      <c r="D393" t="s">
        <v>1313</v>
      </c>
      <c r="E393" t="s">
        <v>449</v>
      </c>
      <c r="F393" t="s">
        <v>1010</v>
      </c>
      <c r="R393" t="s">
        <v>1093</v>
      </c>
    </row>
    <row r="394" spans="2:18" x14ac:dyDescent="0.25">
      <c r="B394">
        <v>10</v>
      </c>
      <c r="C394">
        <v>398583</v>
      </c>
      <c r="D394" t="s">
        <v>1314</v>
      </c>
      <c r="E394" t="s">
        <v>449</v>
      </c>
      <c r="F394" t="s">
        <v>1010</v>
      </c>
      <c r="R394" t="s">
        <v>1093</v>
      </c>
    </row>
    <row r="395" spans="2:18" x14ac:dyDescent="0.25">
      <c r="B395">
        <v>11</v>
      </c>
      <c r="C395">
        <v>398584</v>
      </c>
      <c r="D395" t="s">
        <v>1315</v>
      </c>
      <c r="E395" t="s">
        <v>449</v>
      </c>
      <c r="F395" t="s">
        <v>1010</v>
      </c>
      <c r="R395" t="s">
        <v>1093</v>
      </c>
    </row>
    <row r="396" spans="2:18" x14ac:dyDescent="0.25">
      <c r="B396">
        <v>12</v>
      </c>
      <c r="C396">
        <v>398585</v>
      </c>
      <c r="D396" t="s">
        <v>1316</v>
      </c>
      <c r="E396" t="s">
        <v>448</v>
      </c>
      <c r="F396" t="s">
        <v>1010</v>
      </c>
      <c r="R396" t="s">
        <v>1093</v>
      </c>
    </row>
    <row r="397" spans="2:18" x14ac:dyDescent="0.25">
      <c r="B397">
        <v>13</v>
      </c>
      <c r="C397">
        <v>398586</v>
      </c>
      <c r="D397" t="s">
        <v>1317</v>
      </c>
      <c r="E397" t="s">
        <v>448</v>
      </c>
      <c r="F397" t="s">
        <v>1010</v>
      </c>
      <c r="R397" t="s">
        <v>1093</v>
      </c>
    </row>
    <row r="398" spans="2:18" x14ac:dyDescent="0.25">
      <c r="B398">
        <v>14</v>
      </c>
      <c r="C398">
        <v>398587</v>
      </c>
      <c r="D398" t="s">
        <v>1318</v>
      </c>
      <c r="E398" t="s">
        <v>448</v>
      </c>
      <c r="F398" t="s">
        <v>1010</v>
      </c>
      <c r="R398" t="s">
        <v>1093</v>
      </c>
    </row>
    <row r="399" spans="2:18" x14ac:dyDescent="0.25">
      <c r="B399">
        <v>15</v>
      </c>
      <c r="C399">
        <v>398588</v>
      </c>
      <c r="D399" t="s">
        <v>1319</v>
      </c>
      <c r="E399" t="s">
        <v>449</v>
      </c>
      <c r="F399" t="s">
        <v>1010</v>
      </c>
      <c r="R399" t="s">
        <v>1093</v>
      </c>
    </row>
    <row r="400" spans="2:18" x14ac:dyDescent="0.25">
      <c r="B400">
        <v>16</v>
      </c>
      <c r="C400">
        <v>398589</v>
      </c>
      <c r="D400" t="s">
        <v>1320</v>
      </c>
      <c r="E400" t="s">
        <v>449</v>
      </c>
      <c r="F400" t="s">
        <v>1010</v>
      </c>
      <c r="R400" t="s">
        <v>1093</v>
      </c>
    </row>
    <row r="401" spans="2:18" x14ac:dyDescent="0.25">
      <c r="B401">
        <v>17</v>
      </c>
      <c r="C401">
        <v>398590</v>
      </c>
      <c r="D401" t="s">
        <v>1321</v>
      </c>
      <c r="E401" t="s">
        <v>448</v>
      </c>
      <c r="F401" t="s">
        <v>1010</v>
      </c>
      <c r="R401" t="s">
        <v>1093</v>
      </c>
    </row>
    <row r="402" spans="2:18" x14ac:dyDescent="0.25">
      <c r="B402">
        <v>18</v>
      </c>
      <c r="C402">
        <v>398591</v>
      </c>
      <c r="D402" t="s">
        <v>1322</v>
      </c>
      <c r="E402" t="s">
        <v>448</v>
      </c>
      <c r="F402" t="s">
        <v>1010</v>
      </c>
      <c r="R402" t="s">
        <v>1093</v>
      </c>
    </row>
    <row r="403" spans="2:18" x14ac:dyDescent="0.25">
      <c r="B403">
        <v>19</v>
      </c>
      <c r="C403">
        <v>398592</v>
      </c>
      <c r="D403" t="s">
        <v>1323</v>
      </c>
      <c r="E403" t="s">
        <v>449</v>
      </c>
      <c r="F403" t="s">
        <v>1010</v>
      </c>
      <c r="R403" t="s">
        <v>1093</v>
      </c>
    </row>
    <row r="404" spans="2:18" x14ac:dyDescent="0.25">
      <c r="B404">
        <v>20</v>
      </c>
      <c r="C404">
        <v>398593</v>
      </c>
      <c r="D404" t="s">
        <v>1324</v>
      </c>
      <c r="E404" t="s">
        <v>449</v>
      </c>
      <c r="F404" t="s">
        <v>1010</v>
      </c>
      <c r="R404" t="s">
        <v>1093</v>
      </c>
    </row>
    <row r="405" spans="2:18" x14ac:dyDescent="0.25">
      <c r="B405">
        <v>21</v>
      </c>
      <c r="C405">
        <v>398594</v>
      </c>
      <c r="D405" t="s">
        <v>1325</v>
      </c>
      <c r="E405" t="s">
        <v>449</v>
      </c>
      <c r="F405" t="s">
        <v>1010</v>
      </c>
      <c r="R405" t="s">
        <v>1093</v>
      </c>
    </row>
    <row r="406" spans="2:18" x14ac:dyDescent="0.25">
      <c r="B406">
        <v>22</v>
      </c>
      <c r="C406">
        <v>398595</v>
      </c>
      <c r="D406" t="s">
        <v>1326</v>
      </c>
      <c r="E406" t="s">
        <v>449</v>
      </c>
      <c r="F406" t="s">
        <v>1010</v>
      </c>
      <c r="R406" t="s">
        <v>1093</v>
      </c>
    </row>
    <row r="407" spans="2:18" x14ac:dyDescent="0.25">
      <c r="B407">
        <v>23</v>
      </c>
      <c r="C407">
        <v>398596</v>
      </c>
      <c r="D407" t="s">
        <v>1327</v>
      </c>
      <c r="E407" t="s">
        <v>449</v>
      </c>
      <c r="F407" t="s">
        <v>1010</v>
      </c>
      <c r="R407" t="s">
        <v>1093</v>
      </c>
    </row>
    <row r="408" spans="2:18" x14ac:dyDescent="0.25">
      <c r="B408">
        <v>24</v>
      </c>
      <c r="C408">
        <v>398597</v>
      </c>
      <c r="D408" t="s">
        <v>1328</v>
      </c>
      <c r="E408" t="s">
        <v>449</v>
      </c>
      <c r="F408" t="s">
        <v>1010</v>
      </c>
      <c r="R408" t="s">
        <v>1093</v>
      </c>
    </row>
    <row r="409" spans="2:18" x14ac:dyDescent="0.25">
      <c r="B409">
        <v>25</v>
      </c>
      <c r="C409">
        <v>398598</v>
      </c>
      <c r="D409" t="s">
        <v>1329</v>
      </c>
      <c r="E409" t="s">
        <v>448</v>
      </c>
      <c r="F409" t="s">
        <v>1010</v>
      </c>
      <c r="R409" t="s">
        <v>1093</v>
      </c>
    </row>
    <row r="410" spans="2:18" x14ac:dyDescent="0.25">
      <c r="B410">
        <v>26</v>
      </c>
      <c r="C410">
        <v>398599</v>
      </c>
      <c r="D410" t="s">
        <v>1330</v>
      </c>
      <c r="E410" t="s">
        <v>448</v>
      </c>
      <c r="F410" t="s">
        <v>1010</v>
      </c>
      <c r="R410" t="s">
        <v>1093</v>
      </c>
    </row>
    <row r="411" spans="2:18" x14ac:dyDescent="0.25">
      <c r="B411">
        <v>27</v>
      </c>
      <c r="C411">
        <v>398600</v>
      </c>
      <c r="D411" t="s">
        <v>1331</v>
      </c>
      <c r="E411" t="s">
        <v>449</v>
      </c>
      <c r="F411" t="s">
        <v>1010</v>
      </c>
      <c r="R411" t="s">
        <v>1093</v>
      </c>
    </row>
    <row r="412" spans="2:18" x14ac:dyDescent="0.25">
      <c r="B412">
        <v>28</v>
      </c>
      <c r="C412">
        <v>398601</v>
      </c>
      <c r="D412" t="s">
        <v>1332</v>
      </c>
      <c r="E412" t="s">
        <v>448</v>
      </c>
      <c r="F412" t="s">
        <v>1010</v>
      </c>
      <c r="R412" t="s">
        <v>1093</v>
      </c>
    </row>
    <row r="413" spans="2:18" x14ac:dyDescent="0.25">
      <c r="B413">
        <v>29</v>
      </c>
      <c r="C413">
        <v>398602</v>
      </c>
      <c r="D413" t="s">
        <v>1333</v>
      </c>
      <c r="E413" t="s">
        <v>448</v>
      </c>
      <c r="F413" t="s">
        <v>1010</v>
      </c>
      <c r="R413" t="s">
        <v>1093</v>
      </c>
    </row>
    <row r="414" spans="2:18" x14ac:dyDescent="0.25">
      <c r="B414">
        <v>30</v>
      </c>
      <c r="C414">
        <v>398603</v>
      </c>
      <c r="D414" t="s">
        <v>1334</v>
      </c>
      <c r="E414" t="s">
        <v>448</v>
      </c>
      <c r="F414" t="s">
        <v>1010</v>
      </c>
    </row>
    <row r="415" spans="2:18" x14ac:dyDescent="0.25">
      <c r="B415">
        <v>31</v>
      </c>
      <c r="C415">
        <v>398604</v>
      </c>
      <c r="D415" t="s">
        <v>1335</v>
      </c>
      <c r="E415" t="s">
        <v>449</v>
      </c>
      <c r="F415" t="s">
        <v>1010</v>
      </c>
    </row>
    <row r="416" spans="2:18" x14ac:dyDescent="0.25">
      <c r="B416">
        <v>32</v>
      </c>
      <c r="C416">
        <v>398605</v>
      </c>
      <c r="D416" t="s">
        <v>1336</v>
      </c>
      <c r="E416" t="s">
        <v>449</v>
      </c>
      <c r="F416" t="s">
        <v>1010</v>
      </c>
    </row>
    <row r="417" spans="2:19" x14ac:dyDescent="0.25">
      <c r="B417">
        <v>33</v>
      </c>
      <c r="C417">
        <v>398606</v>
      </c>
      <c r="D417" t="s">
        <v>1337</v>
      </c>
      <c r="E417" t="s">
        <v>448</v>
      </c>
      <c r="F417" t="s">
        <v>1010</v>
      </c>
    </row>
    <row r="418" spans="2:19" x14ac:dyDescent="0.25">
      <c r="B418">
        <v>34</v>
      </c>
      <c r="C418" t="s">
        <v>1093</v>
      </c>
      <c r="D418" t="s">
        <v>1093</v>
      </c>
      <c r="E418" t="s">
        <v>1093</v>
      </c>
      <c r="F418" t="s">
        <v>1093</v>
      </c>
    </row>
    <row r="419" spans="2:19" x14ac:dyDescent="0.25">
      <c r="B419">
        <v>35</v>
      </c>
      <c r="C419" t="s">
        <v>1093</v>
      </c>
      <c r="D419" t="s">
        <v>1093</v>
      </c>
      <c r="E419" t="s">
        <v>1093</v>
      </c>
      <c r="F419" t="s">
        <v>1093</v>
      </c>
    </row>
    <row r="420" spans="2:19" x14ac:dyDescent="0.25">
      <c r="B420">
        <v>36</v>
      </c>
      <c r="C420" t="s">
        <v>1093</v>
      </c>
      <c r="D420" t="s">
        <v>1093</v>
      </c>
      <c r="E420" t="s">
        <v>1093</v>
      </c>
      <c r="F420" t="s">
        <v>1093</v>
      </c>
    </row>
    <row r="421" spans="2:19" x14ac:dyDescent="0.25">
      <c r="D421" t="s">
        <v>1048</v>
      </c>
      <c r="E421">
        <v>15</v>
      </c>
      <c r="R421" t="s">
        <v>1093</v>
      </c>
    </row>
    <row r="422" spans="2:19" x14ac:dyDescent="0.25">
      <c r="D422" t="s">
        <v>1049</v>
      </c>
      <c r="E422">
        <v>18</v>
      </c>
      <c r="R422" t="s">
        <v>1093</v>
      </c>
    </row>
    <row r="423" spans="2:19" x14ac:dyDescent="0.25">
      <c r="D423" t="s">
        <v>1050</v>
      </c>
    </row>
    <row r="424" spans="2:19" x14ac:dyDescent="0.25">
      <c r="D424" t="s">
        <v>1051</v>
      </c>
    </row>
    <row r="425" spans="2:19" x14ac:dyDescent="0.25">
      <c r="B425" t="s">
        <v>1052</v>
      </c>
      <c r="D425" t="s">
        <v>1053</v>
      </c>
    </row>
    <row r="426" spans="2:19" x14ac:dyDescent="0.25">
      <c r="D426" t="s">
        <v>1054</v>
      </c>
    </row>
    <row r="427" spans="2:19" x14ac:dyDescent="0.25">
      <c r="D427" t="s">
        <v>1055</v>
      </c>
    </row>
    <row r="428" spans="2:19" x14ac:dyDescent="0.25">
      <c r="B428" t="s">
        <v>1056</v>
      </c>
    </row>
    <row r="429" spans="2:19" x14ac:dyDescent="0.25">
      <c r="C429" t="s">
        <v>725</v>
      </c>
      <c r="D429" t="s">
        <v>932</v>
      </c>
      <c r="G429" t="s">
        <v>1003</v>
      </c>
      <c r="J429" t="s">
        <v>344</v>
      </c>
    </row>
    <row r="430" spans="2:19" x14ac:dyDescent="0.25">
      <c r="B430" t="s">
        <v>50</v>
      </c>
      <c r="C430" t="s">
        <v>1004</v>
      </c>
      <c r="D430" t="s">
        <v>1005</v>
      </c>
      <c r="E430" t="s">
        <v>1006</v>
      </c>
      <c r="F430" t="s">
        <v>1007</v>
      </c>
      <c r="G430" t="s">
        <v>1008</v>
      </c>
      <c r="S430" t="s">
        <v>422</v>
      </c>
    </row>
    <row r="432" spans="2:19" x14ac:dyDescent="0.25">
      <c r="B432">
        <v>1</v>
      </c>
      <c r="C432">
        <v>398607</v>
      </c>
      <c r="D432" t="s">
        <v>1338</v>
      </c>
      <c r="E432" t="s">
        <v>448</v>
      </c>
      <c r="F432" t="s">
        <v>1010</v>
      </c>
      <c r="R432" t="s">
        <v>1093</v>
      </c>
    </row>
    <row r="433" spans="2:18" x14ac:dyDescent="0.25">
      <c r="B433">
        <v>2</v>
      </c>
      <c r="C433">
        <v>398608</v>
      </c>
      <c r="D433" t="s">
        <v>1339</v>
      </c>
      <c r="E433" t="s">
        <v>449</v>
      </c>
      <c r="F433" t="s">
        <v>1010</v>
      </c>
    </row>
    <row r="434" spans="2:18" x14ac:dyDescent="0.25">
      <c r="B434">
        <v>3</v>
      </c>
      <c r="C434">
        <v>398609</v>
      </c>
      <c r="D434" t="s">
        <v>1340</v>
      </c>
      <c r="E434" t="s">
        <v>449</v>
      </c>
      <c r="F434" t="s">
        <v>1010</v>
      </c>
      <c r="R434" t="s">
        <v>1093</v>
      </c>
    </row>
    <row r="435" spans="2:18" x14ac:dyDescent="0.25">
      <c r="B435">
        <v>4</v>
      </c>
      <c r="C435">
        <v>398610</v>
      </c>
      <c r="D435" t="s">
        <v>1341</v>
      </c>
      <c r="E435" t="s">
        <v>448</v>
      </c>
      <c r="F435" t="s">
        <v>1010</v>
      </c>
      <c r="R435" t="s">
        <v>1093</v>
      </c>
    </row>
    <row r="436" spans="2:18" x14ac:dyDescent="0.25">
      <c r="B436">
        <v>5</v>
      </c>
      <c r="C436">
        <v>398611</v>
      </c>
      <c r="D436" t="s">
        <v>1342</v>
      </c>
      <c r="E436" t="s">
        <v>449</v>
      </c>
      <c r="F436" t="s">
        <v>1010</v>
      </c>
      <c r="R436" t="s">
        <v>1093</v>
      </c>
    </row>
    <row r="437" spans="2:18" x14ac:dyDescent="0.25">
      <c r="B437">
        <v>6</v>
      </c>
      <c r="C437">
        <v>398612</v>
      </c>
      <c r="D437" t="s">
        <v>1343</v>
      </c>
      <c r="E437" t="s">
        <v>449</v>
      </c>
      <c r="F437" t="s">
        <v>1010</v>
      </c>
      <c r="R437" t="s">
        <v>1093</v>
      </c>
    </row>
    <row r="438" spans="2:18" x14ac:dyDescent="0.25">
      <c r="B438">
        <v>7</v>
      </c>
      <c r="C438">
        <v>398613</v>
      </c>
      <c r="D438" t="s">
        <v>1344</v>
      </c>
      <c r="E438" t="s">
        <v>448</v>
      </c>
      <c r="F438" t="s">
        <v>1010</v>
      </c>
      <c r="R438" t="s">
        <v>1093</v>
      </c>
    </row>
    <row r="439" spans="2:18" x14ac:dyDescent="0.25">
      <c r="B439">
        <v>8</v>
      </c>
      <c r="C439">
        <v>398614</v>
      </c>
      <c r="D439" t="s">
        <v>1345</v>
      </c>
      <c r="E439" t="s">
        <v>449</v>
      </c>
      <c r="F439" t="s">
        <v>1010</v>
      </c>
      <c r="R439" t="s">
        <v>1093</v>
      </c>
    </row>
    <row r="440" spans="2:18" x14ac:dyDescent="0.25">
      <c r="B440">
        <v>9</v>
      </c>
      <c r="C440">
        <v>398615</v>
      </c>
      <c r="D440" t="s">
        <v>1346</v>
      </c>
      <c r="E440" t="s">
        <v>449</v>
      </c>
      <c r="F440" t="s">
        <v>1010</v>
      </c>
      <c r="R440" t="s">
        <v>1093</v>
      </c>
    </row>
    <row r="441" spans="2:18" x14ac:dyDescent="0.25">
      <c r="B441">
        <v>10</v>
      </c>
      <c r="C441">
        <v>398616</v>
      </c>
      <c r="D441" t="s">
        <v>1347</v>
      </c>
      <c r="E441" t="s">
        <v>448</v>
      </c>
      <c r="F441" t="s">
        <v>1010</v>
      </c>
      <c r="R441" t="s">
        <v>1093</v>
      </c>
    </row>
    <row r="442" spans="2:18" x14ac:dyDescent="0.25">
      <c r="B442">
        <v>11</v>
      </c>
      <c r="C442">
        <v>398617</v>
      </c>
      <c r="D442" t="s">
        <v>1348</v>
      </c>
      <c r="E442" t="s">
        <v>448</v>
      </c>
      <c r="F442" t="s">
        <v>1010</v>
      </c>
      <c r="R442" t="s">
        <v>1093</v>
      </c>
    </row>
    <row r="443" spans="2:18" x14ac:dyDescent="0.25">
      <c r="B443">
        <v>12</v>
      </c>
      <c r="C443">
        <v>398618</v>
      </c>
      <c r="D443" t="s">
        <v>1349</v>
      </c>
      <c r="E443" t="s">
        <v>448</v>
      </c>
      <c r="F443" t="s">
        <v>1010</v>
      </c>
      <c r="R443" t="s">
        <v>1093</v>
      </c>
    </row>
    <row r="444" spans="2:18" x14ac:dyDescent="0.25">
      <c r="B444">
        <v>13</v>
      </c>
      <c r="C444">
        <v>398619</v>
      </c>
      <c r="D444" t="s">
        <v>1350</v>
      </c>
      <c r="E444" t="s">
        <v>449</v>
      </c>
      <c r="F444" t="s">
        <v>1010</v>
      </c>
      <c r="R444" t="s">
        <v>1093</v>
      </c>
    </row>
    <row r="445" spans="2:18" x14ac:dyDescent="0.25">
      <c r="B445">
        <v>14</v>
      </c>
      <c r="C445">
        <v>398620</v>
      </c>
      <c r="D445" t="s">
        <v>1351</v>
      </c>
      <c r="E445" t="s">
        <v>449</v>
      </c>
      <c r="F445" t="s">
        <v>1010</v>
      </c>
      <c r="R445" t="s">
        <v>1093</v>
      </c>
    </row>
    <row r="446" spans="2:18" x14ac:dyDescent="0.25">
      <c r="B446">
        <v>15</v>
      </c>
      <c r="C446">
        <v>398621</v>
      </c>
      <c r="D446" t="s">
        <v>1352</v>
      </c>
      <c r="E446" t="s">
        <v>448</v>
      </c>
      <c r="F446" t="s">
        <v>1010</v>
      </c>
      <c r="R446" t="s">
        <v>1093</v>
      </c>
    </row>
    <row r="447" spans="2:18" x14ac:dyDescent="0.25">
      <c r="B447">
        <v>16</v>
      </c>
      <c r="C447">
        <v>398622</v>
      </c>
      <c r="D447" t="s">
        <v>1353</v>
      </c>
      <c r="E447" t="s">
        <v>449</v>
      </c>
      <c r="F447" t="s">
        <v>1010</v>
      </c>
      <c r="R447" t="s">
        <v>1093</v>
      </c>
    </row>
    <row r="448" spans="2:18" x14ac:dyDescent="0.25">
      <c r="B448">
        <v>17</v>
      </c>
      <c r="C448">
        <v>398623</v>
      </c>
      <c r="D448" t="s">
        <v>1354</v>
      </c>
      <c r="E448" t="s">
        <v>449</v>
      </c>
      <c r="F448" t="s">
        <v>1010</v>
      </c>
      <c r="R448" t="s">
        <v>1093</v>
      </c>
    </row>
    <row r="449" spans="2:18" x14ac:dyDescent="0.25">
      <c r="B449">
        <v>18</v>
      </c>
      <c r="C449">
        <v>398624</v>
      </c>
      <c r="D449" t="s">
        <v>1355</v>
      </c>
      <c r="E449" t="s">
        <v>449</v>
      </c>
      <c r="F449" t="s">
        <v>1010</v>
      </c>
      <c r="R449" t="s">
        <v>1093</v>
      </c>
    </row>
    <row r="450" spans="2:18" x14ac:dyDescent="0.25">
      <c r="B450">
        <v>19</v>
      </c>
      <c r="C450">
        <v>398625</v>
      </c>
      <c r="D450" t="s">
        <v>1356</v>
      </c>
      <c r="E450" t="s">
        <v>449</v>
      </c>
      <c r="F450" t="s">
        <v>1010</v>
      </c>
      <c r="R450" t="s">
        <v>1093</v>
      </c>
    </row>
    <row r="451" spans="2:18" x14ac:dyDescent="0.25">
      <c r="B451">
        <v>20</v>
      </c>
      <c r="C451">
        <v>398626</v>
      </c>
      <c r="D451" t="s">
        <v>1357</v>
      </c>
      <c r="E451" t="s">
        <v>449</v>
      </c>
      <c r="F451" t="s">
        <v>1010</v>
      </c>
      <c r="R451" t="s">
        <v>1093</v>
      </c>
    </row>
    <row r="452" spans="2:18" x14ac:dyDescent="0.25">
      <c r="B452">
        <v>21</v>
      </c>
      <c r="C452">
        <v>398627</v>
      </c>
      <c r="D452" t="s">
        <v>1358</v>
      </c>
      <c r="E452" t="s">
        <v>449</v>
      </c>
      <c r="F452" t="s">
        <v>1010</v>
      </c>
      <c r="R452" t="s">
        <v>1093</v>
      </c>
    </row>
    <row r="453" spans="2:18" x14ac:dyDescent="0.25">
      <c r="B453">
        <v>22</v>
      </c>
      <c r="C453">
        <v>398628</v>
      </c>
      <c r="D453" t="s">
        <v>1359</v>
      </c>
      <c r="E453" t="s">
        <v>448</v>
      </c>
      <c r="F453" t="s">
        <v>1010</v>
      </c>
      <c r="R453" t="s">
        <v>1093</v>
      </c>
    </row>
    <row r="454" spans="2:18" x14ac:dyDescent="0.25">
      <c r="B454">
        <v>23</v>
      </c>
      <c r="C454">
        <v>398629</v>
      </c>
      <c r="D454" t="s">
        <v>1360</v>
      </c>
      <c r="E454" t="s">
        <v>448</v>
      </c>
      <c r="F454" t="s">
        <v>1010</v>
      </c>
      <c r="R454" t="s">
        <v>1093</v>
      </c>
    </row>
    <row r="455" spans="2:18" x14ac:dyDescent="0.25">
      <c r="B455">
        <v>24</v>
      </c>
      <c r="C455">
        <v>398630</v>
      </c>
      <c r="D455" t="s">
        <v>1361</v>
      </c>
      <c r="E455" t="s">
        <v>449</v>
      </c>
      <c r="F455" t="s">
        <v>1010</v>
      </c>
      <c r="R455" t="s">
        <v>1093</v>
      </c>
    </row>
    <row r="456" spans="2:18" x14ac:dyDescent="0.25">
      <c r="B456">
        <v>25</v>
      </c>
      <c r="C456">
        <v>398631</v>
      </c>
      <c r="D456" t="s">
        <v>1362</v>
      </c>
      <c r="E456" t="s">
        <v>449</v>
      </c>
      <c r="F456" t="s">
        <v>1010</v>
      </c>
      <c r="R456" t="s">
        <v>1093</v>
      </c>
    </row>
    <row r="457" spans="2:18" x14ac:dyDescent="0.25">
      <c r="B457">
        <v>26</v>
      </c>
      <c r="C457">
        <v>398632</v>
      </c>
      <c r="D457" t="s">
        <v>1363</v>
      </c>
      <c r="E457" t="s">
        <v>449</v>
      </c>
      <c r="F457" t="s">
        <v>1010</v>
      </c>
      <c r="R457" t="s">
        <v>1093</v>
      </c>
    </row>
    <row r="458" spans="2:18" x14ac:dyDescent="0.25">
      <c r="B458">
        <v>27</v>
      </c>
      <c r="C458">
        <v>398633</v>
      </c>
      <c r="D458" t="s">
        <v>1364</v>
      </c>
      <c r="E458" t="s">
        <v>449</v>
      </c>
      <c r="F458" t="s">
        <v>1010</v>
      </c>
      <c r="R458" t="s">
        <v>1093</v>
      </c>
    </row>
    <row r="459" spans="2:18" x14ac:dyDescent="0.25">
      <c r="B459">
        <v>28</v>
      </c>
      <c r="C459">
        <v>398634</v>
      </c>
      <c r="D459" t="s">
        <v>1365</v>
      </c>
      <c r="E459" t="s">
        <v>448</v>
      </c>
      <c r="F459" t="s">
        <v>1010</v>
      </c>
      <c r="R459" t="s">
        <v>1093</v>
      </c>
    </row>
    <row r="460" spans="2:18" x14ac:dyDescent="0.25">
      <c r="B460">
        <v>29</v>
      </c>
      <c r="C460">
        <v>398635</v>
      </c>
      <c r="D460" t="s">
        <v>1366</v>
      </c>
      <c r="E460" t="s">
        <v>448</v>
      </c>
      <c r="F460" t="s">
        <v>1010</v>
      </c>
      <c r="R460" t="s">
        <v>1093</v>
      </c>
    </row>
    <row r="461" spans="2:18" x14ac:dyDescent="0.25">
      <c r="B461">
        <v>30</v>
      </c>
      <c r="C461">
        <v>398636</v>
      </c>
      <c r="D461" t="s">
        <v>1367</v>
      </c>
      <c r="E461" t="s">
        <v>448</v>
      </c>
      <c r="F461" t="s">
        <v>1010</v>
      </c>
      <c r="R461" t="s">
        <v>1093</v>
      </c>
    </row>
    <row r="462" spans="2:18" x14ac:dyDescent="0.25">
      <c r="B462">
        <v>31</v>
      </c>
      <c r="C462">
        <v>398637</v>
      </c>
      <c r="D462" t="s">
        <v>1368</v>
      </c>
      <c r="E462" t="s">
        <v>449</v>
      </c>
      <c r="F462" t="s">
        <v>1010</v>
      </c>
    </row>
    <row r="463" spans="2:18" x14ac:dyDescent="0.25">
      <c r="B463">
        <v>32</v>
      </c>
      <c r="C463">
        <v>398638</v>
      </c>
      <c r="D463" t="s">
        <v>1369</v>
      </c>
      <c r="E463" t="s">
        <v>449</v>
      </c>
      <c r="F463" t="s">
        <v>1010</v>
      </c>
    </row>
    <row r="464" spans="2:18" x14ac:dyDescent="0.25">
      <c r="B464">
        <v>33</v>
      </c>
      <c r="C464">
        <v>398639</v>
      </c>
      <c r="D464" t="s">
        <v>1370</v>
      </c>
      <c r="E464" t="s">
        <v>449</v>
      </c>
      <c r="F464" t="s">
        <v>1010</v>
      </c>
    </row>
    <row r="465" spans="2:19" x14ac:dyDescent="0.25">
      <c r="B465">
        <v>34</v>
      </c>
      <c r="C465">
        <v>398640</v>
      </c>
      <c r="D465" t="s">
        <v>1371</v>
      </c>
      <c r="E465" t="s">
        <v>448</v>
      </c>
      <c r="F465" t="s">
        <v>1010</v>
      </c>
    </row>
    <row r="466" spans="2:19" x14ac:dyDescent="0.25">
      <c r="B466">
        <v>35</v>
      </c>
      <c r="C466" t="s">
        <v>1093</v>
      </c>
      <c r="D466" t="s">
        <v>1093</v>
      </c>
      <c r="E466" t="s">
        <v>1093</v>
      </c>
      <c r="F466" t="s">
        <v>1093</v>
      </c>
    </row>
    <row r="467" spans="2:19" x14ac:dyDescent="0.25">
      <c r="B467">
        <v>36</v>
      </c>
      <c r="C467" t="s">
        <v>1093</v>
      </c>
      <c r="D467" t="s">
        <v>1093</v>
      </c>
      <c r="E467" t="s">
        <v>1093</v>
      </c>
      <c r="F467" t="s">
        <v>1093</v>
      </c>
    </row>
    <row r="468" spans="2:19" x14ac:dyDescent="0.25">
      <c r="D468" t="s">
        <v>1048</v>
      </c>
      <c r="E468">
        <v>13</v>
      </c>
      <c r="R468" t="s">
        <v>1093</v>
      </c>
    </row>
    <row r="469" spans="2:19" x14ac:dyDescent="0.25">
      <c r="D469" t="s">
        <v>1049</v>
      </c>
      <c r="E469">
        <v>21</v>
      </c>
      <c r="R469" t="s">
        <v>1093</v>
      </c>
    </row>
    <row r="470" spans="2:19" x14ac:dyDescent="0.25">
      <c r="D470" t="s">
        <v>1050</v>
      </c>
    </row>
    <row r="471" spans="2:19" x14ac:dyDescent="0.25">
      <c r="D471" t="s">
        <v>1051</v>
      </c>
    </row>
    <row r="472" spans="2:19" x14ac:dyDescent="0.25">
      <c r="B472" t="s">
        <v>1052</v>
      </c>
      <c r="D472" t="s">
        <v>1053</v>
      </c>
    </row>
    <row r="473" spans="2:19" x14ac:dyDescent="0.25">
      <c r="D473" t="s">
        <v>1054</v>
      </c>
    </row>
    <row r="474" spans="2:19" x14ac:dyDescent="0.25">
      <c r="D474" t="s">
        <v>1055</v>
      </c>
    </row>
    <row r="475" spans="2:19" x14ac:dyDescent="0.25">
      <c r="B475" t="s">
        <v>1056</v>
      </c>
    </row>
    <row r="476" spans="2:19" x14ac:dyDescent="0.25">
      <c r="C476" t="s">
        <v>1001</v>
      </c>
      <c r="D476" t="s">
        <v>828</v>
      </c>
      <c r="G476" t="s">
        <v>1003</v>
      </c>
      <c r="J476" t="s">
        <v>1372</v>
      </c>
    </row>
    <row r="477" spans="2:19" x14ac:dyDescent="0.25">
      <c r="B477" t="s">
        <v>50</v>
      </c>
      <c r="C477" t="s">
        <v>1004</v>
      </c>
      <c r="D477" t="s">
        <v>1005</v>
      </c>
      <c r="E477" t="s">
        <v>1006</v>
      </c>
      <c r="F477" t="s">
        <v>1007</v>
      </c>
      <c r="G477" t="s">
        <v>1008</v>
      </c>
      <c r="S477" t="s">
        <v>422</v>
      </c>
    </row>
    <row r="479" spans="2:19" x14ac:dyDescent="0.25">
      <c r="B479">
        <v>1</v>
      </c>
      <c r="C479">
        <v>398641</v>
      </c>
      <c r="D479" t="s">
        <v>1373</v>
      </c>
      <c r="E479" t="s">
        <v>449</v>
      </c>
      <c r="F479" t="s">
        <v>1010</v>
      </c>
      <c r="R479" t="s">
        <v>1093</v>
      </c>
    </row>
    <row r="480" spans="2:19" x14ac:dyDescent="0.25">
      <c r="B480">
        <v>2</v>
      </c>
      <c r="C480">
        <v>398642</v>
      </c>
      <c r="D480" t="s">
        <v>1374</v>
      </c>
      <c r="E480" t="s">
        <v>449</v>
      </c>
      <c r="F480" t="s">
        <v>1010</v>
      </c>
      <c r="R480" t="s">
        <v>1093</v>
      </c>
    </row>
    <row r="481" spans="2:18" x14ac:dyDescent="0.25">
      <c r="B481">
        <v>3</v>
      </c>
      <c r="C481">
        <v>398643</v>
      </c>
      <c r="D481" t="s">
        <v>1375</v>
      </c>
      <c r="E481" t="s">
        <v>449</v>
      </c>
      <c r="F481" t="s">
        <v>1010</v>
      </c>
      <c r="R481" t="s">
        <v>1093</v>
      </c>
    </row>
    <row r="482" spans="2:18" x14ac:dyDescent="0.25">
      <c r="B482">
        <v>4</v>
      </c>
      <c r="C482">
        <v>398644</v>
      </c>
      <c r="D482" t="s">
        <v>1376</v>
      </c>
      <c r="E482" t="s">
        <v>449</v>
      </c>
      <c r="F482" t="s">
        <v>1010</v>
      </c>
      <c r="R482" t="s">
        <v>1093</v>
      </c>
    </row>
    <row r="483" spans="2:18" x14ac:dyDescent="0.25">
      <c r="B483">
        <v>5</v>
      </c>
      <c r="C483">
        <v>398645</v>
      </c>
      <c r="D483" t="s">
        <v>1377</v>
      </c>
      <c r="E483" t="s">
        <v>448</v>
      </c>
      <c r="F483" t="s">
        <v>1010</v>
      </c>
      <c r="R483" t="s">
        <v>1093</v>
      </c>
    </row>
    <row r="484" spans="2:18" x14ac:dyDescent="0.25">
      <c r="B484">
        <v>6</v>
      </c>
      <c r="C484">
        <v>398646</v>
      </c>
      <c r="D484" t="s">
        <v>1378</v>
      </c>
      <c r="E484" t="s">
        <v>448</v>
      </c>
      <c r="F484" t="s">
        <v>1044</v>
      </c>
      <c r="R484" t="s">
        <v>1093</v>
      </c>
    </row>
    <row r="485" spans="2:18" x14ac:dyDescent="0.25">
      <c r="B485">
        <v>7</v>
      </c>
      <c r="C485">
        <v>398647</v>
      </c>
      <c r="D485" t="s">
        <v>1379</v>
      </c>
      <c r="E485" t="s">
        <v>449</v>
      </c>
      <c r="F485" t="s">
        <v>1010</v>
      </c>
      <c r="R485" t="s">
        <v>1093</v>
      </c>
    </row>
    <row r="486" spans="2:18" x14ac:dyDescent="0.25">
      <c r="B486">
        <v>8</v>
      </c>
      <c r="C486">
        <v>398648</v>
      </c>
      <c r="D486" t="s">
        <v>1380</v>
      </c>
      <c r="E486" t="s">
        <v>449</v>
      </c>
      <c r="F486" t="s">
        <v>1010</v>
      </c>
      <c r="R486" t="s">
        <v>1093</v>
      </c>
    </row>
    <row r="487" spans="2:18" x14ac:dyDescent="0.25">
      <c r="B487">
        <v>9</v>
      </c>
      <c r="C487">
        <v>398649</v>
      </c>
      <c r="D487" t="s">
        <v>1381</v>
      </c>
      <c r="E487" t="s">
        <v>449</v>
      </c>
      <c r="F487" t="s">
        <v>1044</v>
      </c>
      <c r="R487" t="s">
        <v>1093</v>
      </c>
    </row>
    <row r="488" spans="2:18" x14ac:dyDescent="0.25">
      <c r="B488">
        <v>10</v>
      </c>
      <c r="C488">
        <v>398650</v>
      </c>
      <c r="D488" t="s">
        <v>1382</v>
      </c>
      <c r="E488" t="s">
        <v>448</v>
      </c>
      <c r="F488" t="s">
        <v>1010</v>
      </c>
      <c r="R488" t="s">
        <v>1093</v>
      </c>
    </row>
    <row r="489" spans="2:18" x14ac:dyDescent="0.25">
      <c r="B489">
        <v>11</v>
      </c>
      <c r="C489">
        <v>398651</v>
      </c>
      <c r="D489" t="s">
        <v>1383</v>
      </c>
      <c r="E489" t="s">
        <v>449</v>
      </c>
      <c r="F489" t="s">
        <v>1010</v>
      </c>
      <c r="R489" t="s">
        <v>1093</v>
      </c>
    </row>
    <row r="490" spans="2:18" x14ac:dyDescent="0.25">
      <c r="B490">
        <v>12</v>
      </c>
      <c r="C490">
        <v>398652</v>
      </c>
      <c r="D490" t="s">
        <v>1384</v>
      </c>
      <c r="E490" t="s">
        <v>449</v>
      </c>
      <c r="F490" t="s">
        <v>1010</v>
      </c>
      <c r="R490" t="s">
        <v>1093</v>
      </c>
    </row>
    <row r="491" spans="2:18" x14ac:dyDescent="0.25">
      <c r="B491">
        <v>13</v>
      </c>
      <c r="C491">
        <v>398653</v>
      </c>
      <c r="D491" t="s">
        <v>1385</v>
      </c>
      <c r="E491" t="s">
        <v>448</v>
      </c>
      <c r="F491" t="s">
        <v>1010</v>
      </c>
      <c r="R491" t="s">
        <v>1093</v>
      </c>
    </row>
    <row r="492" spans="2:18" x14ac:dyDescent="0.25">
      <c r="B492">
        <v>14</v>
      </c>
      <c r="C492">
        <v>398654</v>
      </c>
      <c r="D492" t="s">
        <v>1386</v>
      </c>
      <c r="E492" t="s">
        <v>448</v>
      </c>
      <c r="F492" t="s">
        <v>1010</v>
      </c>
      <c r="R492" t="s">
        <v>1093</v>
      </c>
    </row>
    <row r="493" spans="2:18" x14ac:dyDescent="0.25">
      <c r="B493">
        <v>15</v>
      </c>
      <c r="C493">
        <v>398655</v>
      </c>
      <c r="D493" t="s">
        <v>1387</v>
      </c>
      <c r="E493" t="s">
        <v>449</v>
      </c>
      <c r="F493" t="s">
        <v>1010</v>
      </c>
      <c r="R493" t="s">
        <v>1093</v>
      </c>
    </row>
    <row r="494" spans="2:18" x14ac:dyDescent="0.25">
      <c r="B494">
        <v>16</v>
      </c>
      <c r="C494">
        <v>398656</v>
      </c>
      <c r="D494" t="s">
        <v>1388</v>
      </c>
      <c r="E494" t="s">
        <v>448</v>
      </c>
      <c r="F494" t="s">
        <v>1044</v>
      </c>
      <c r="R494" t="s">
        <v>1093</v>
      </c>
    </row>
    <row r="495" spans="2:18" x14ac:dyDescent="0.25">
      <c r="B495">
        <v>17</v>
      </c>
      <c r="C495">
        <v>398657</v>
      </c>
      <c r="D495" t="s">
        <v>1389</v>
      </c>
      <c r="E495" t="s">
        <v>449</v>
      </c>
      <c r="F495" t="s">
        <v>1010</v>
      </c>
      <c r="R495" t="s">
        <v>1093</v>
      </c>
    </row>
    <row r="496" spans="2:18" x14ac:dyDescent="0.25">
      <c r="B496">
        <v>18</v>
      </c>
      <c r="C496">
        <v>398658</v>
      </c>
      <c r="D496" t="s">
        <v>1390</v>
      </c>
      <c r="E496" t="s">
        <v>448</v>
      </c>
      <c r="F496" t="s">
        <v>1010</v>
      </c>
      <c r="R496" t="s">
        <v>1093</v>
      </c>
    </row>
    <row r="497" spans="2:18" x14ac:dyDescent="0.25">
      <c r="B497">
        <v>19</v>
      </c>
      <c r="C497">
        <v>398659</v>
      </c>
      <c r="D497" t="s">
        <v>1391</v>
      </c>
      <c r="E497" t="s">
        <v>449</v>
      </c>
      <c r="F497" t="s">
        <v>1010</v>
      </c>
      <c r="R497" t="s">
        <v>1093</v>
      </c>
    </row>
    <row r="498" spans="2:18" x14ac:dyDescent="0.25">
      <c r="B498">
        <v>20</v>
      </c>
      <c r="C498">
        <v>398660</v>
      </c>
      <c r="D498" t="s">
        <v>1392</v>
      </c>
      <c r="E498" t="s">
        <v>448</v>
      </c>
      <c r="F498" t="s">
        <v>1010</v>
      </c>
      <c r="R498" t="s">
        <v>1093</v>
      </c>
    </row>
    <row r="499" spans="2:18" x14ac:dyDescent="0.25">
      <c r="B499">
        <v>21</v>
      </c>
      <c r="C499">
        <v>398661</v>
      </c>
      <c r="D499" t="s">
        <v>1393</v>
      </c>
      <c r="E499" t="s">
        <v>448</v>
      </c>
      <c r="F499" t="s">
        <v>1010</v>
      </c>
      <c r="R499" t="s">
        <v>1093</v>
      </c>
    </row>
    <row r="500" spans="2:18" x14ac:dyDescent="0.25">
      <c r="B500">
        <v>22</v>
      </c>
      <c r="C500">
        <v>398662</v>
      </c>
      <c r="D500" t="s">
        <v>1394</v>
      </c>
      <c r="E500" t="s">
        <v>449</v>
      </c>
      <c r="F500" t="s">
        <v>1044</v>
      </c>
      <c r="R500" t="s">
        <v>1093</v>
      </c>
    </row>
    <row r="501" spans="2:18" x14ac:dyDescent="0.25">
      <c r="B501">
        <v>23</v>
      </c>
      <c r="C501">
        <v>398663</v>
      </c>
      <c r="D501" t="s">
        <v>1395</v>
      </c>
      <c r="E501" t="s">
        <v>448</v>
      </c>
      <c r="F501" t="s">
        <v>1044</v>
      </c>
      <c r="R501" t="s">
        <v>1093</v>
      </c>
    </row>
    <row r="502" spans="2:18" x14ac:dyDescent="0.25">
      <c r="B502">
        <v>24</v>
      </c>
      <c r="C502">
        <v>398664</v>
      </c>
      <c r="D502" t="s">
        <v>1396</v>
      </c>
      <c r="E502" t="s">
        <v>449</v>
      </c>
      <c r="F502" t="s">
        <v>1010</v>
      </c>
      <c r="R502" t="s">
        <v>1093</v>
      </c>
    </row>
    <row r="503" spans="2:18" x14ac:dyDescent="0.25">
      <c r="B503">
        <v>25</v>
      </c>
      <c r="C503">
        <v>398665</v>
      </c>
      <c r="D503" t="s">
        <v>1397</v>
      </c>
      <c r="E503" t="s">
        <v>449</v>
      </c>
      <c r="F503" t="s">
        <v>1010</v>
      </c>
    </row>
    <row r="504" spans="2:18" x14ac:dyDescent="0.25">
      <c r="B504">
        <v>26</v>
      </c>
      <c r="C504">
        <v>398666</v>
      </c>
      <c r="D504" t="s">
        <v>1398</v>
      </c>
      <c r="E504" t="s">
        <v>448</v>
      </c>
      <c r="F504" t="s">
        <v>1010</v>
      </c>
      <c r="R504" t="s">
        <v>1093</v>
      </c>
    </row>
    <row r="505" spans="2:18" x14ac:dyDescent="0.25">
      <c r="B505">
        <v>27</v>
      </c>
      <c r="C505">
        <v>398667</v>
      </c>
      <c r="D505" t="s">
        <v>1399</v>
      </c>
      <c r="E505" t="s">
        <v>448</v>
      </c>
      <c r="F505" t="s">
        <v>1010</v>
      </c>
      <c r="R505" t="s">
        <v>1093</v>
      </c>
    </row>
    <row r="506" spans="2:18" x14ac:dyDescent="0.25">
      <c r="B506">
        <v>28</v>
      </c>
      <c r="C506">
        <v>398668</v>
      </c>
      <c r="D506" t="s">
        <v>1400</v>
      </c>
      <c r="E506" t="s">
        <v>449</v>
      </c>
      <c r="F506" t="s">
        <v>1010</v>
      </c>
      <c r="R506" t="s">
        <v>1093</v>
      </c>
    </row>
    <row r="507" spans="2:18" x14ac:dyDescent="0.25">
      <c r="B507">
        <v>29</v>
      </c>
      <c r="C507">
        <v>398669</v>
      </c>
      <c r="D507" t="s">
        <v>1401</v>
      </c>
      <c r="E507" t="s">
        <v>448</v>
      </c>
      <c r="F507" t="s">
        <v>1010</v>
      </c>
      <c r="R507" t="s">
        <v>1093</v>
      </c>
    </row>
    <row r="508" spans="2:18" x14ac:dyDescent="0.25">
      <c r="B508">
        <v>30</v>
      </c>
      <c r="C508">
        <v>398670</v>
      </c>
      <c r="D508" t="s">
        <v>1402</v>
      </c>
      <c r="E508" t="s">
        <v>449</v>
      </c>
      <c r="F508" t="s">
        <v>1010</v>
      </c>
      <c r="R508" t="s">
        <v>1093</v>
      </c>
    </row>
    <row r="509" spans="2:18" x14ac:dyDescent="0.25">
      <c r="B509">
        <v>31</v>
      </c>
      <c r="C509">
        <v>398671</v>
      </c>
      <c r="D509" t="s">
        <v>1403</v>
      </c>
      <c r="E509" t="s">
        <v>448</v>
      </c>
      <c r="F509" t="s">
        <v>1010</v>
      </c>
      <c r="R509" t="s">
        <v>1093</v>
      </c>
    </row>
    <row r="510" spans="2:18" x14ac:dyDescent="0.25">
      <c r="B510">
        <v>32</v>
      </c>
      <c r="C510">
        <v>398672</v>
      </c>
      <c r="D510" t="s">
        <v>1404</v>
      </c>
      <c r="E510" t="s">
        <v>449</v>
      </c>
      <c r="F510" t="s">
        <v>1010</v>
      </c>
    </row>
    <row r="511" spans="2:18" x14ac:dyDescent="0.25">
      <c r="B511">
        <v>33</v>
      </c>
      <c r="C511">
        <v>398673</v>
      </c>
      <c r="D511" t="s">
        <v>1405</v>
      </c>
      <c r="E511" t="s">
        <v>449</v>
      </c>
      <c r="F511" t="s">
        <v>1010</v>
      </c>
    </row>
    <row r="512" spans="2:18" x14ac:dyDescent="0.25">
      <c r="B512">
        <v>34</v>
      </c>
      <c r="C512">
        <v>398674</v>
      </c>
      <c r="D512" t="s">
        <v>1406</v>
      </c>
      <c r="E512" t="s">
        <v>449</v>
      </c>
      <c r="F512" t="s">
        <v>1010</v>
      </c>
    </row>
    <row r="513" spans="2:6" x14ac:dyDescent="0.25">
      <c r="B513">
        <v>35</v>
      </c>
      <c r="C513">
        <v>398675</v>
      </c>
      <c r="D513" t="s">
        <v>1407</v>
      </c>
      <c r="E513" t="s">
        <v>449</v>
      </c>
      <c r="F513" t="s">
        <v>1044</v>
      </c>
    </row>
    <row r="514" spans="2:6" x14ac:dyDescent="0.25">
      <c r="B514">
        <v>36</v>
      </c>
      <c r="C514" t="s">
        <v>1093</v>
      </c>
      <c r="D514" t="s">
        <v>1093</v>
      </c>
      <c r="E514" t="s">
        <v>1093</v>
      </c>
      <c r="F514" t="s">
        <v>1093</v>
      </c>
    </row>
    <row r="515" spans="2:6" x14ac:dyDescent="0.25">
      <c r="D515" t="s">
        <v>1048</v>
      </c>
      <c r="E515">
        <v>14</v>
      </c>
    </row>
    <row r="516" spans="2:6" x14ac:dyDescent="0.25">
      <c r="D516" t="s">
        <v>1049</v>
      </c>
      <c r="E516">
        <v>21</v>
      </c>
    </row>
    <row r="517" spans="2:6" x14ac:dyDescent="0.25">
      <c r="D517" t="s">
        <v>1050</v>
      </c>
    </row>
    <row r="518" spans="2:6" x14ac:dyDescent="0.25">
      <c r="D518" t="s">
        <v>1051</v>
      </c>
    </row>
    <row r="519" spans="2:6" x14ac:dyDescent="0.25">
      <c r="B519" t="s">
        <v>1052</v>
      </c>
      <c r="D519" t="s">
        <v>1053</v>
      </c>
    </row>
    <row r="520" spans="2:6" x14ac:dyDescent="0.25">
      <c r="D520" t="s">
        <v>1054</v>
      </c>
    </row>
    <row r="521" spans="2:6" x14ac:dyDescent="0.25">
      <c r="D521" t="s">
        <v>1055</v>
      </c>
    </row>
    <row r="522" spans="2:6" x14ac:dyDescent="0.25">
      <c r="B522" t="s">
        <v>1056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523"/>
  <sheetViews>
    <sheetView topLeftCell="A106" workbookViewId="0">
      <selection activeCell="J12" sqref="J12"/>
    </sheetView>
  </sheetViews>
  <sheetFormatPr defaultRowHeight="15" x14ac:dyDescent="0.25"/>
  <cols>
    <col min="4" max="4" width="34.7109375" customWidth="1"/>
  </cols>
  <sheetData>
    <row r="4" spans="2:19" x14ac:dyDescent="0.25">
      <c r="B4" t="s">
        <v>999</v>
      </c>
    </row>
    <row r="5" spans="2:19" x14ac:dyDescent="0.25">
      <c r="B5" t="s">
        <v>1000</v>
      </c>
    </row>
    <row r="6" spans="2:19" x14ac:dyDescent="0.25">
      <c r="B6" t="s">
        <v>1408</v>
      </c>
    </row>
    <row r="7" spans="2:19" x14ac:dyDescent="0.25">
      <c r="C7" t="s">
        <v>1001</v>
      </c>
      <c r="D7" t="s">
        <v>1409</v>
      </c>
      <c r="G7" t="s">
        <v>1003</v>
      </c>
      <c r="J7" t="s">
        <v>265</v>
      </c>
    </row>
    <row r="8" spans="2:19" x14ac:dyDescent="0.25">
      <c r="B8" t="s">
        <v>50</v>
      </c>
      <c r="C8" t="s">
        <v>1004</v>
      </c>
      <c r="D8" t="s">
        <v>1005</v>
      </c>
      <c r="E8" t="s">
        <v>1006</v>
      </c>
      <c r="F8" t="s">
        <v>1007</v>
      </c>
      <c r="G8" t="s">
        <v>1008</v>
      </c>
      <c r="S8" t="s">
        <v>422</v>
      </c>
    </row>
    <row r="10" spans="2:19" x14ac:dyDescent="0.25">
      <c r="B10">
        <v>1</v>
      </c>
      <c r="C10">
        <v>387901</v>
      </c>
      <c r="D10" t="s">
        <v>1410</v>
      </c>
      <c r="E10" t="s">
        <v>449</v>
      </c>
      <c r="F10" t="s">
        <v>1010</v>
      </c>
    </row>
    <row r="11" spans="2:19" x14ac:dyDescent="0.25">
      <c r="B11">
        <v>2</v>
      </c>
      <c r="C11">
        <v>387902</v>
      </c>
      <c r="D11" t="s">
        <v>1411</v>
      </c>
      <c r="E11" t="s">
        <v>449</v>
      </c>
      <c r="F11" t="s">
        <v>1010</v>
      </c>
    </row>
    <row r="12" spans="2:19" x14ac:dyDescent="0.25">
      <c r="B12">
        <v>3</v>
      </c>
      <c r="C12">
        <v>387903</v>
      </c>
      <c r="D12" t="s">
        <v>1412</v>
      </c>
      <c r="E12" t="s">
        <v>449</v>
      </c>
      <c r="F12" t="s">
        <v>1010</v>
      </c>
    </row>
    <row r="13" spans="2:19" x14ac:dyDescent="0.25">
      <c r="B13">
        <v>4</v>
      </c>
      <c r="C13">
        <v>387904</v>
      </c>
      <c r="D13" t="s">
        <v>1413</v>
      </c>
      <c r="E13" t="s">
        <v>449</v>
      </c>
      <c r="F13" t="s">
        <v>1010</v>
      </c>
    </row>
    <row r="14" spans="2:19" x14ac:dyDescent="0.25">
      <c r="B14">
        <v>5</v>
      </c>
      <c r="C14">
        <v>387905</v>
      </c>
      <c r="D14" t="s">
        <v>1414</v>
      </c>
      <c r="E14" t="s">
        <v>448</v>
      </c>
      <c r="F14" t="s">
        <v>1010</v>
      </c>
    </row>
    <row r="15" spans="2:19" x14ac:dyDescent="0.25">
      <c r="B15">
        <v>6</v>
      </c>
      <c r="C15">
        <v>387906</v>
      </c>
      <c r="D15" t="s">
        <v>1415</v>
      </c>
      <c r="E15" t="s">
        <v>449</v>
      </c>
      <c r="F15" t="s">
        <v>1010</v>
      </c>
    </row>
    <row r="16" spans="2:19" x14ac:dyDescent="0.25">
      <c r="B16">
        <v>7</v>
      </c>
      <c r="C16">
        <v>387907</v>
      </c>
      <c r="D16" t="s">
        <v>1416</v>
      </c>
      <c r="E16" t="s">
        <v>449</v>
      </c>
      <c r="F16" t="s">
        <v>1010</v>
      </c>
    </row>
    <row r="17" spans="2:6" x14ac:dyDescent="0.25">
      <c r="B17">
        <v>8</v>
      </c>
      <c r="C17">
        <v>387908</v>
      </c>
      <c r="D17" t="s">
        <v>1417</v>
      </c>
      <c r="E17" t="s">
        <v>449</v>
      </c>
      <c r="F17" t="s">
        <v>1044</v>
      </c>
    </row>
    <row r="18" spans="2:6" x14ac:dyDescent="0.25">
      <c r="B18">
        <v>9</v>
      </c>
      <c r="C18">
        <v>387909</v>
      </c>
      <c r="D18" t="s">
        <v>1418</v>
      </c>
      <c r="E18" t="s">
        <v>449</v>
      </c>
      <c r="F18" t="s">
        <v>1010</v>
      </c>
    </row>
    <row r="19" spans="2:6" x14ac:dyDescent="0.25">
      <c r="B19">
        <v>10</v>
      </c>
      <c r="C19">
        <v>387910</v>
      </c>
      <c r="D19" t="s">
        <v>1419</v>
      </c>
      <c r="E19" t="s">
        <v>448</v>
      </c>
      <c r="F19" t="s">
        <v>1010</v>
      </c>
    </row>
    <row r="20" spans="2:6" x14ac:dyDescent="0.25">
      <c r="B20">
        <v>11</v>
      </c>
      <c r="C20">
        <v>387911</v>
      </c>
      <c r="D20" t="s">
        <v>1420</v>
      </c>
      <c r="E20" t="s">
        <v>449</v>
      </c>
      <c r="F20" t="s">
        <v>1044</v>
      </c>
    </row>
    <row r="21" spans="2:6" x14ac:dyDescent="0.25">
      <c r="B21">
        <v>12</v>
      </c>
      <c r="C21">
        <v>387912</v>
      </c>
      <c r="D21" t="s">
        <v>1421</v>
      </c>
      <c r="E21" t="s">
        <v>449</v>
      </c>
      <c r="F21" t="s">
        <v>1010</v>
      </c>
    </row>
    <row r="22" spans="2:6" x14ac:dyDescent="0.25">
      <c r="B22">
        <v>13</v>
      </c>
      <c r="C22">
        <v>387913</v>
      </c>
      <c r="D22" t="s">
        <v>1422</v>
      </c>
      <c r="E22" t="s">
        <v>448</v>
      </c>
      <c r="F22" t="s">
        <v>1010</v>
      </c>
    </row>
    <row r="23" spans="2:6" x14ac:dyDescent="0.25">
      <c r="B23">
        <v>14</v>
      </c>
      <c r="C23">
        <v>387914</v>
      </c>
      <c r="D23" t="s">
        <v>1423</v>
      </c>
      <c r="E23" t="s">
        <v>449</v>
      </c>
      <c r="F23" t="s">
        <v>1044</v>
      </c>
    </row>
    <row r="24" spans="2:6" x14ac:dyDescent="0.25">
      <c r="B24">
        <v>15</v>
      </c>
      <c r="C24">
        <v>387915</v>
      </c>
      <c r="D24" t="s">
        <v>1424</v>
      </c>
      <c r="E24" t="s">
        <v>449</v>
      </c>
      <c r="F24" t="s">
        <v>1044</v>
      </c>
    </row>
    <row r="25" spans="2:6" x14ac:dyDescent="0.25">
      <c r="B25">
        <v>16</v>
      </c>
      <c r="C25">
        <v>387916</v>
      </c>
      <c r="D25" t="s">
        <v>1425</v>
      </c>
      <c r="E25" t="s">
        <v>449</v>
      </c>
      <c r="F25" t="s">
        <v>1010</v>
      </c>
    </row>
    <row r="26" spans="2:6" x14ac:dyDescent="0.25">
      <c r="B26">
        <v>17</v>
      </c>
      <c r="C26">
        <v>388298</v>
      </c>
      <c r="D26" t="s">
        <v>1426</v>
      </c>
      <c r="E26" t="s">
        <v>449</v>
      </c>
      <c r="F26" t="s">
        <v>1010</v>
      </c>
    </row>
    <row r="27" spans="2:6" x14ac:dyDescent="0.25">
      <c r="B27">
        <v>18</v>
      </c>
      <c r="C27">
        <v>387919</v>
      </c>
      <c r="D27" t="s">
        <v>1427</v>
      </c>
      <c r="E27" t="s">
        <v>448</v>
      </c>
      <c r="F27" t="s">
        <v>1044</v>
      </c>
    </row>
    <row r="28" spans="2:6" x14ac:dyDescent="0.25">
      <c r="B28">
        <v>19</v>
      </c>
      <c r="C28">
        <v>387920</v>
      </c>
      <c r="D28" t="s">
        <v>1428</v>
      </c>
      <c r="E28" t="s">
        <v>449</v>
      </c>
      <c r="F28" t="s">
        <v>1010</v>
      </c>
    </row>
    <row r="29" spans="2:6" x14ac:dyDescent="0.25">
      <c r="B29">
        <v>20</v>
      </c>
      <c r="C29">
        <v>387921</v>
      </c>
      <c r="D29" t="s">
        <v>1429</v>
      </c>
      <c r="E29" t="s">
        <v>448</v>
      </c>
      <c r="F29" t="s">
        <v>1010</v>
      </c>
    </row>
    <row r="30" spans="2:6" x14ac:dyDescent="0.25">
      <c r="B30">
        <v>21</v>
      </c>
      <c r="C30">
        <v>387922</v>
      </c>
      <c r="D30" t="s">
        <v>1430</v>
      </c>
      <c r="E30" t="s">
        <v>448</v>
      </c>
      <c r="F30" t="s">
        <v>1010</v>
      </c>
    </row>
    <row r="31" spans="2:6" x14ac:dyDescent="0.25">
      <c r="B31">
        <v>22</v>
      </c>
      <c r="C31">
        <v>387923</v>
      </c>
      <c r="D31" t="s">
        <v>1431</v>
      </c>
      <c r="E31" t="s">
        <v>448</v>
      </c>
      <c r="F31" t="s">
        <v>1010</v>
      </c>
    </row>
    <row r="32" spans="2:6" x14ac:dyDescent="0.25">
      <c r="B32">
        <v>23</v>
      </c>
      <c r="C32">
        <v>387924</v>
      </c>
      <c r="D32" t="s">
        <v>1432</v>
      </c>
      <c r="E32" t="s">
        <v>448</v>
      </c>
      <c r="F32" t="s">
        <v>1010</v>
      </c>
    </row>
    <row r="33" spans="2:6" x14ac:dyDescent="0.25">
      <c r="B33">
        <v>24</v>
      </c>
      <c r="C33">
        <v>387925</v>
      </c>
      <c r="D33" t="s">
        <v>1433</v>
      </c>
      <c r="E33" t="s">
        <v>448</v>
      </c>
      <c r="F33" t="s">
        <v>1010</v>
      </c>
    </row>
    <row r="34" spans="2:6" x14ac:dyDescent="0.25">
      <c r="B34">
        <v>25</v>
      </c>
      <c r="C34">
        <v>387926</v>
      </c>
      <c r="D34" t="s">
        <v>1434</v>
      </c>
      <c r="E34" t="s">
        <v>448</v>
      </c>
      <c r="F34" t="s">
        <v>1010</v>
      </c>
    </row>
    <row r="35" spans="2:6" x14ac:dyDescent="0.25">
      <c r="B35">
        <v>26</v>
      </c>
      <c r="C35">
        <v>387927</v>
      </c>
      <c r="D35" t="s">
        <v>1435</v>
      </c>
      <c r="E35" t="s">
        <v>448</v>
      </c>
      <c r="F35" t="s">
        <v>1010</v>
      </c>
    </row>
    <row r="36" spans="2:6" x14ac:dyDescent="0.25">
      <c r="B36">
        <v>27</v>
      </c>
      <c r="C36">
        <v>387928</v>
      </c>
      <c r="D36" t="s">
        <v>1436</v>
      </c>
      <c r="E36" t="s">
        <v>449</v>
      </c>
      <c r="F36" t="s">
        <v>1010</v>
      </c>
    </row>
    <row r="37" spans="2:6" x14ac:dyDescent="0.25">
      <c r="B37">
        <v>28</v>
      </c>
      <c r="C37">
        <v>387929</v>
      </c>
      <c r="D37" t="s">
        <v>1437</v>
      </c>
      <c r="E37" t="s">
        <v>449</v>
      </c>
      <c r="F37" t="s">
        <v>1010</v>
      </c>
    </row>
    <row r="38" spans="2:6" x14ac:dyDescent="0.25">
      <c r="B38">
        <v>29</v>
      </c>
      <c r="C38">
        <v>387931</v>
      </c>
      <c r="D38" t="s">
        <v>1438</v>
      </c>
      <c r="E38" t="s">
        <v>449</v>
      </c>
      <c r="F38" t="s">
        <v>1010</v>
      </c>
    </row>
    <row r="39" spans="2:6" x14ac:dyDescent="0.25">
      <c r="B39">
        <v>30</v>
      </c>
      <c r="C39">
        <v>387932</v>
      </c>
      <c r="D39" t="s">
        <v>1439</v>
      </c>
      <c r="E39" t="s">
        <v>448</v>
      </c>
      <c r="F39" t="s">
        <v>1015</v>
      </c>
    </row>
    <row r="40" spans="2:6" x14ac:dyDescent="0.25">
      <c r="B40">
        <v>31</v>
      </c>
      <c r="C40">
        <v>387933</v>
      </c>
      <c r="D40" t="s">
        <v>1440</v>
      </c>
      <c r="E40" t="s">
        <v>449</v>
      </c>
      <c r="F40" t="s">
        <v>1010</v>
      </c>
    </row>
    <row r="41" spans="2:6" x14ac:dyDescent="0.25">
      <c r="B41">
        <v>32</v>
      </c>
      <c r="C41">
        <v>387934</v>
      </c>
      <c r="D41" t="s">
        <v>1441</v>
      </c>
      <c r="E41" t="s">
        <v>449</v>
      </c>
      <c r="F41" t="s">
        <v>1010</v>
      </c>
    </row>
    <row r="42" spans="2:6" x14ac:dyDescent="0.25">
      <c r="B42">
        <v>33</v>
      </c>
      <c r="C42">
        <v>398677</v>
      </c>
      <c r="D42" t="s">
        <v>1442</v>
      </c>
      <c r="E42" t="s">
        <v>449</v>
      </c>
      <c r="F42" t="s">
        <v>1010</v>
      </c>
    </row>
    <row r="43" spans="2:6" x14ac:dyDescent="0.25">
      <c r="B43">
        <v>34</v>
      </c>
      <c r="C43">
        <v>398678</v>
      </c>
      <c r="D43" t="s">
        <v>1443</v>
      </c>
      <c r="E43" t="s">
        <v>449</v>
      </c>
      <c r="F43" t="s">
        <v>1010</v>
      </c>
    </row>
    <row r="44" spans="2:6" x14ac:dyDescent="0.25">
      <c r="B44">
        <v>35</v>
      </c>
      <c r="C44">
        <v>398679</v>
      </c>
      <c r="D44" t="s">
        <v>1444</v>
      </c>
      <c r="E44" t="s">
        <v>449</v>
      </c>
      <c r="F44" t="s">
        <v>1010</v>
      </c>
    </row>
    <row r="45" spans="2:6" x14ac:dyDescent="0.25">
      <c r="B45">
        <v>36</v>
      </c>
      <c r="C45" t="s">
        <v>1093</v>
      </c>
      <c r="D45" t="s">
        <v>1093</v>
      </c>
      <c r="E45" t="s">
        <v>1093</v>
      </c>
      <c r="F45" t="s">
        <v>1093</v>
      </c>
    </row>
    <row r="46" spans="2:6" x14ac:dyDescent="0.25">
      <c r="D46" t="s">
        <v>1048</v>
      </c>
      <c r="E46">
        <v>12</v>
      </c>
    </row>
    <row r="47" spans="2:6" x14ac:dyDescent="0.25">
      <c r="D47" t="s">
        <v>1049</v>
      </c>
      <c r="E47">
        <v>23</v>
      </c>
    </row>
    <row r="48" spans="2:6" x14ac:dyDescent="0.25">
      <c r="D48" t="s">
        <v>1050</v>
      </c>
    </row>
    <row r="49" spans="2:19" x14ac:dyDescent="0.25">
      <c r="D49" t="s">
        <v>1051</v>
      </c>
    </row>
    <row r="50" spans="2:19" x14ac:dyDescent="0.25">
      <c r="B50" t="s">
        <v>1052</v>
      </c>
      <c r="D50" t="s">
        <v>1053</v>
      </c>
    </row>
    <row r="51" spans="2:19" x14ac:dyDescent="0.25">
      <c r="D51" t="s">
        <v>1054</v>
      </c>
    </row>
    <row r="52" spans="2:19" x14ac:dyDescent="0.25">
      <c r="D52" t="s">
        <v>1055</v>
      </c>
    </row>
    <row r="53" spans="2:19" x14ac:dyDescent="0.25">
      <c r="B53" t="s">
        <v>1056</v>
      </c>
    </row>
    <row r="54" spans="2:19" x14ac:dyDescent="0.25">
      <c r="C54" t="s">
        <v>725</v>
      </c>
      <c r="D54" t="s">
        <v>1445</v>
      </c>
      <c r="G54" t="s">
        <v>1003</v>
      </c>
      <c r="J54" t="s">
        <v>1446</v>
      </c>
    </row>
    <row r="55" spans="2:19" x14ac:dyDescent="0.25">
      <c r="B55" t="s">
        <v>50</v>
      </c>
      <c r="C55" t="s">
        <v>1004</v>
      </c>
      <c r="D55" t="s">
        <v>1005</v>
      </c>
      <c r="E55" t="s">
        <v>1006</v>
      </c>
      <c r="F55" t="s">
        <v>1007</v>
      </c>
      <c r="G55" t="s">
        <v>1008</v>
      </c>
      <c r="S55" t="s">
        <v>422</v>
      </c>
    </row>
    <row r="57" spans="2:19" x14ac:dyDescent="0.25">
      <c r="B57">
        <v>1</v>
      </c>
      <c r="C57">
        <v>387935</v>
      </c>
      <c r="D57" t="s">
        <v>1447</v>
      </c>
      <c r="E57" t="s">
        <v>448</v>
      </c>
      <c r="F57" t="s">
        <v>1010</v>
      </c>
    </row>
    <row r="58" spans="2:19" x14ac:dyDescent="0.25">
      <c r="B58">
        <v>2</v>
      </c>
      <c r="C58">
        <v>387936</v>
      </c>
      <c r="D58" t="s">
        <v>1448</v>
      </c>
      <c r="E58" t="s">
        <v>448</v>
      </c>
      <c r="F58" t="s">
        <v>1044</v>
      </c>
    </row>
    <row r="59" spans="2:19" x14ac:dyDescent="0.25">
      <c r="B59">
        <v>3</v>
      </c>
      <c r="C59">
        <v>387937</v>
      </c>
      <c r="D59" t="s">
        <v>1449</v>
      </c>
      <c r="E59" t="s">
        <v>449</v>
      </c>
      <c r="F59" t="s">
        <v>1044</v>
      </c>
    </row>
    <row r="60" spans="2:19" x14ac:dyDescent="0.25">
      <c r="B60">
        <v>4</v>
      </c>
      <c r="C60">
        <v>387938</v>
      </c>
      <c r="D60" t="s">
        <v>1450</v>
      </c>
      <c r="E60" t="s">
        <v>449</v>
      </c>
      <c r="F60" t="s">
        <v>1044</v>
      </c>
    </row>
    <row r="61" spans="2:19" x14ac:dyDescent="0.25">
      <c r="B61">
        <v>5</v>
      </c>
      <c r="C61">
        <v>387939</v>
      </c>
      <c r="D61" t="s">
        <v>1451</v>
      </c>
      <c r="E61" t="s">
        <v>448</v>
      </c>
      <c r="F61" t="s">
        <v>1044</v>
      </c>
    </row>
    <row r="62" spans="2:19" x14ac:dyDescent="0.25">
      <c r="B62">
        <v>6</v>
      </c>
      <c r="C62">
        <v>387940</v>
      </c>
      <c r="D62" t="s">
        <v>1452</v>
      </c>
      <c r="E62" t="s">
        <v>448</v>
      </c>
      <c r="F62" t="s">
        <v>1044</v>
      </c>
    </row>
    <row r="63" spans="2:19" x14ac:dyDescent="0.25">
      <c r="B63">
        <v>7</v>
      </c>
      <c r="C63">
        <v>387941</v>
      </c>
      <c r="D63" t="s">
        <v>1453</v>
      </c>
      <c r="E63" t="s">
        <v>449</v>
      </c>
      <c r="F63" t="s">
        <v>1044</v>
      </c>
    </row>
    <row r="64" spans="2:19" x14ac:dyDescent="0.25">
      <c r="B64">
        <v>8</v>
      </c>
      <c r="C64">
        <v>387942</v>
      </c>
      <c r="D64" t="s">
        <v>1454</v>
      </c>
      <c r="E64" t="s">
        <v>449</v>
      </c>
      <c r="F64" t="s">
        <v>1044</v>
      </c>
    </row>
    <row r="65" spans="2:6" x14ac:dyDescent="0.25">
      <c r="B65">
        <v>9</v>
      </c>
      <c r="C65">
        <v>387943</v>
      </c>
      <c r="D65" t="s">
        <v>1455</v>
      </c>
      <c r="E65" t="s">
        <v>449</v>
      </c>
      <c r="F65" t="s">
        <v>1044</v>
      </c>
    </row>
    <row r="66" spans="2:6" x14ac:dyDescent="0.25">
      <c r="B66">
        <v>10</v>
      </c>
      <c r="C66">
        <v>387944</v>
      </c>
      <c r="D66" t="s">
        <v>1456</v>
      </c>
      <c r="E66" t="s">
        <v>449</v>
      </c>
      <c r="F66" t="s">
        <v>1044</v>
      </c>
    </row>
    <row r="67" spans="2:6" x14ac:dyDescent="0.25">
      <c r="B67">
        <v>11</v>
      </c>
      <c r="C67">
        <v>387945</v>
      </c>
      <c r="D67" t="s">
        <v>1457</v>
      </c>
      <c r="E67" t="s">
        <v>448</v>
      </c>
      <c r="F67" t="s">
        <v>1044</v>
      </c>
    </row>
    <row r="68" spans="2:6" x14ac:dyDescent="0.25">
      <c r="B68">
        <v>12</v>
      </c>
      <c r="C68">
        <v>387946</v>
      </c>
      <c r="D68" t="s">
        <v>1458</v>
      </c>
      <c r="E68" t="s">
        <v>449</v>
      </c>
      <c r="F68" t="s">
        <v>1044</v>
      </c>
    </row>
    <row r="69" spans="2:6" x14ac:dyDescent="0.25">
      <c r="B69">
        <v>13</v>
      </c>
      <c r="C69">
        <v>387947</v>
      </c>
      <c r="D69" t="s">
        <v>1459</v>
      </c>
      <c r="E69" t="s">
        <v>449</v>
      </c>
      <c r="F69" t="s">
        <v>1010</v>
      </c>
    </row>
    <row r="70" spans="2:6" x14ac:dyDescent="0.25">
      <c r="B70">
        <v>14</v>
      </c>
      <c r="C70">
        <v>387948</v>
      </c>
      <c r="D70" t="s">
        <v>1460</v>
      </c>
      <c r="E70" t="s">
        <v>449</v>
      </c>
      <c r="F70" t="s">
        <v>1044</v>
      </c>
    </row>
    <row r="71" spans="2:6" x14ac:dyDescent="0.25">
      <c r="B71">
        <v>15</v>
      </c>
      <c r="C71">
        <v>387949</v>
      </c>
      <c r="D71" t="s">
        <v>1461</v>
      </c>
      <c r="E71" t="s">
        <v>449</v>
      </c>
      <c r="F71" t="s">
        <v>1044</v>
      </c>
    </row>
    <row r="72" spans="2:6" x14ac:dyDescent="0.25">
      <c r="B72">
        <v>16</v>
      </c>
      <c r="C72">
        <v>387950</v>
      </c>
      <c r="D72" t="s">
        <v>1462</v>
      </c>
      <c r="E72" t="s">
        <v>449</v>
      </c>
      <c r="F72" t="s">
        <v>1044</v>
      </c>
    </row>
    <row r="73" spans="2:6" x14ac:dyDescent="0.25">
      <c r="B73">
        <v>17</v>
      </c>
      <c r="C73">
        <v>387951</v>
      </c>
      <c r="D73" t="s">
        <v>1463</v>
      </c>
      <c r="E73" t="s">
        <v>448</v>
      </c>
      <c r="F73" t="s">
        <v>1044</v>
      </c>
    </row>
    <row r="74" spans="2:6" x14ac:dyDescent="0.25">
      <c r="B74">
        <v>18</v>
      </c>
      <c r="C74">
        <v>387952</v>
      </c>
      <c r="D74" t="s">
        <v>1464</v>
      </c>
      <c r="E74" t="s">
        <v>449</v>
      </c>
      <c r="F74" t="s">
        <v>1010</v>
      </c>
    </row>
    <row r="75" spans="2:6" x14ac:dyDescent="0.25">
      <c r="B75">
        <v>19</v>
      </c>
      <c r="C75">
        <v>387953</v>
      </c>
      <c r="D75" t="s">
        <v>1465</v>
      </c>
      <c r="E75" t="s">
        <v>448</v>
      </c>
      <c r="F75" t="s">
        <v>1044</v>
      </c>
    </row>
    <row r="76" spans="2:6" x14ac:dyDescent="0.25">
      <c r="B76">
        <v>20</v>
      </c>
      <c r="C76">
        <v>387954</v>
      </c>
      <c r="D76" t="s">
        <v>1466</v>
      </c>
      <c r="E76" t="s">
        <v>449</v>
      </c>
      <c r="F76" t="s">
        <v>1044</v>
      </c>
    </row>
    <row r="77" spans="2:6" x14ac:dyDescent="0.25">
      <c r="B77">
        <v>21</v>
      </c>
      <c r="C77">
        <v>387955</v>
      </c>
      <c r="D77" t="s">
        <v>1467</v>
      </c>
      <c r="E77" t="s">
        <v>449</v>
      </c>
      <c r="F77" t="s">
        <v>1044</v>
      </c>
    </row>
    <row r="78" spans="2:6" x14ac:dyDescent="0.25">
      <c r="B78">
        <v>22</v>
      </c>
      <c r="C78">
        <v>387956</v>
      </c>
      <c r="D78" t="s">
        <v>1468</v>
      </c>
      <c r="E78" t="s">
        <v>449</v>
      </c>
      <c r="F78" t="s">
        <v>1044</v>
      </c>
    </row>
    <row r="79" spans="2:6" x14ac:dyDescent="0.25">
      <c r="B79">
        <v>23</v>
      </c>
      <c r="C79">
        <v>387957</v>
      </c>
      <c r="D79" t="s">
        <v>1469</v>
      </c>
      <c r="E79" t="s">
        <v>448</v>
      </c>
      <c r="F79" t="s">
        <v>1010</v>
      </c>
    </row>
    <row r="80" spans="2:6" x14ac:dyDescent="0.25">
      <c r="B80">
        <v>24</v>
      </c>
      <c r="C80">
        <v>387958</v>
      </c>
      <c r="D80" t="s">
        <v>1470</v>
      </c>
      <c r="E80" t="s">
        <v>449</v>
      </c>
      <c r="F80" t="s">
        <v>1010</v>
      </c>
    </row>
    <row r="81" spans="2:6" x14ac:dyDescent="0.25">
      <c r="B81">
        <v>25</v>
      </c>
      <c r="C81">
        <v>387959</v>
      </c>
      <c r="D81" t="s">
        <v>1471</v>
      </c>
      <c r="E81" t="s">
        <v>449</v>
      </c>
      <c r="F81" t="s">
        <v>1010</v>
      </c>
    </row>
    <row r="82" spans="2:6" x14ac:dyDescent="0.25">
      <c r="B82">
        <v>26</v>
      </c>
      <c r="C82">
        <v>387960</v>
      </c>
      <c r="D82" t="s">
        <v>1472</v>
      </c>
      <c r="E82" t="s">
        <v>449</v>
      </c>
      <c r="F82" t="s">
        <v>1044</v>
      </c>
    </row>
    <row r="83" spans="2:6" x14ac:dyDescent="0.25">
      <c r="B83">
        <v>27</v>
      </c>
      <c r="C83">
        <v>387961</v>
      </c>
      <c r="D83" t="s">
        <v>1473</v>
      </c>
      <c r="E83" t="s">
        <v>449</v>
      </c>
      <c r="F83" t="s">
        <v>1044</v>
      </c>
    </row>
    <row r="84" spans="2:6" x14ac:dyDescent="0.25">
      <c r="B84">
        <v>28</v>
      </c>
      <c r="C84">
        <v>387962</v>
      </c>
      <c r="D84" t="s">
        <v>1474</v>
      </c>
      <c r="E84" t="s">
        <v>448</v>
      </c>
      <c r="F84" t="s">
        <v>1044</v>
      </c>
    </row>
    <row r="85" spans="2:6" x14ac:dyDescent="0.25">
      <c r="B85">
        <v>29</v>
      </c>
      <c r="C85">
        <v>387963</v>
      </c>
      <c r="D85" t="s">
        <v>1475</v>
      </c>
      <c r="E85" t="s">
        <v>449</v>
      </c>
      <c r="F85" t="s">
        <v>1010</v>
      </c>
    </row>
    <row r="86" spans="2:6" x14ac:dyDescent="0.25">
      <c r="B86">
        <v>30</v>
      </c>
      <c r="C86">
        <v>387964</v>
      </c>
      <c r="D86" t="s">
        <v>1476</v>
      </c>
      <c r="E86" t="s">
        <v>449</v>
      </c>
      <c r="F86" t="s">
        <v>1010</v>
      </c>
    </row>
    <row r="87" spans="2:6" x14ac:dyDescent="0.25">
      <c r="B87">
        <v>31</v>
      </c>
      <c r="C87">
        <v>387965</v>
      </c>
      <c r="D87" t="s">
        <v>1477</v>
      </c>
      <c r="E87" t="s">
        <v>448</v>
      </c>
      <c r="F87" t="s">
        <v>1010</v>
      </c>
    </row>
    <row r="88" spans="2:6" x14ac:dyDescent="0.25">
      <c r="B88">
        <v>32</v>
      </c>
      <c r="C88">
        <v>387966</v>
      </c>
      <c r="D88" t="s">
        <v>1478</v>
      </c>
      <c r="E88" t="s">
        <v>449</v>
      </c>
      <c r="F88" t="s">
        <v>1044</v>
      </c>
    </row>
    <row r="89" spans="2:6" x14ac:dyDescent="0.25">
      <c r="B89">
        <v>33</v>
      </c>
      <c r="C89">
        <v>387967</v>
      </c>
      <c r="D89" t="s">
        <v>1479</v>
      </c>
      <c r="E89" t="s">
        <v>448</v>
      </c>
      <c r="F89" t="s">
        <v>1044</v>
      </c>
    </row>
    <row r="90" spans="2:6" x14ac:dyDescent="0.25">
      <c r="B90">
        <v>34</v>
      </c>
      <c r="C90">
        <v>387968</v>
      </c>
      <c r="D90" t="s">
        <v>1480</v>
      </c>
      <c r="E90" t="s">
        <v>448</v>
      </c>
      <c r="F90" t="s">
        <v>1044</v>
      </c>
    </row>
    <row r="91" spans="2:6" x14ac:dyDescent="0.25">
      <c r="B91">
        <v>35</v>
      </c>
      <c r="C91">
        <v>387969</v>
      </c>
      <c r="D91" t="s">
        <v>1481</v>
      </c>
      <c r="E91" t="s">
        <v>449</v>
      </c>
      <c r="F91" t="s">
        <v>1010</v>
      </c>
    </row>
    <row r="92" spans="2:6" x14ac:dyDescent="0.25">
      <c r="B92">
        <v>36</v>
      </c>
      <c r="C92">
        <v>387970</v>
      </c>
      <c r="D92" t="s">
        <v>1482</v>
      </c>
      <c r="E92" t="s">
        <v>448</v>
      </c>
      <c r="F92" t="s">
        <v>1044</v>
      </c>
    </row>
    <row r="93" spans="2:6" x14ac:dyDescent="0.25">
      <c r="D93" t="s">
        <v>1048</v>
      </c>
      <c r="E93">
        <v>13</v>
      </c>
    </row>
    <row r="94" spans="2:6" x14ac:dyDescent="0.25">
      <c r="D94" t="s">
        <v>1049</v>
      </c>
      <c r="E94">
        <v>23</v>
      </c>
    </row>
    <row r="95" spans="2:6" x14ac:dyDescent="0.25">
      <c r="D95" t="s">
        <v>1050</v>
      </c>
    </row>
    <row r="96" spans="2:6" x14ac:dyDescent="0.25">
      <c r="D96" t="s">
        <v>1051</v>
      </c>
    </row>
    <row r="97" spans="2:19" x14ac:dyDescent="0.25">
      <c r="B97" t="s">
        <v>1052</v>
      </c>
      <c r="D97" t="s">
        <v>1053</v>
      </c>
    </row>
    <row r="98" spans="2:19" x14ac:dyDescent="0.25">
      <c r="D98" t="s">
        <v>1054</v>
      </c>
    </row>
    <row r="99" spans="2:19" x14ac:dyDescent="0.25">
      <c r="D99" t="s">
        <v>1055</v>
      </c>
    </row>
    <row r="100" spans="2:19" x14ac:dyDescent="0.25">
      <c r="B100" t="s">
        <v>1056</v>
      </c>
    </row>
    <row r="101" spans="2:19" x14ac:dyDescent="0.25">
      <c r="C101" t="s">
        <v>725</v>
      </c>
      <c r="D101" t="s">
        <v>1483</v>
      </c>
      <c r="G101" t="s">
        <v>1003</v>
      </c>
      <c r="J101" t="s">
        <v>912</v>
      </c>
    </row>
    <row r="102" spans="2:19" x14ac:dyDescent="0.25">
      <c r="B102" t="s">
        <v>50</v>
      </c>
      <c r="C102" t="s">
        <v>1004</v>
      </c>
      <c r="D102" t="s">
        <v>1005</v>
      </c>
      <c r="E102" t="s">
        <v>1006</v>
      </c>
      <c r="F102" t="s">
        <v>1007</v>
      </c>
      <c r="G102" t="s">
        <v>1008</v>
      </c>
      <c r="S102" t="s">
        <v>422</v>
      </c>
    </row>
    <row r="104" spans="2:19" x14ac:dyDescent="0.25">
      <c r="B104">
        <v>1</v>
      </c>
      <c r="C104">
        <v>387971</v>
      </c>
      <c r="D104" t="s">
        <v>1484</v>
      </c>
      <c r="E104" t="s">
        <v>449</v>
      </c>
      <c r="F104" t="s">
        <v>1015</v>
      </c>
    </row>
    <row r="105" spans="2:19" x14ac:dyDescent="0.25">
      <c r="B105">
        <v>2</v>
      </c>
      <c r="C105">
        <v>387972</v>
      </c>
      <c r="D105" t="s">
        <v>1485</v>
      </c>
      <c r="E105" t="s">
        <v>449</v>
      </c>
      <c r="F105" t="s">
        <v>1015</v>
      </c>
    </row>
    <row r="106" spans="2:19" x14ac:dyDescent="0.25">
      <c r="B106">
        <v>3</v>
      </c>
      <c r="C106">
        <v>387973</v>
      </c>
      <c r="D106" t="s">
        <v>1486</v>
      </c>
      <c r="E106" t="s">
        <v>448</v>
      </c>
      <c r="F106" t="s">
        <v>1015</v>
      </c>
    </row>
    <row r="107" spans="2:19" x14ac:dyDescent="0.25">
      <c r="B107">
        <v>4</v>
      </c>
      <c r="C107">
        <v>387974</v>
      </c>
      <c r="D107" t="s">
        <v>1487</v>
      </c>
      <c r="E107" t="s">
        <v>449</v>
      </c>
      <c r="F107" t="s">
        <v>1010</v>
      </c>
    </row>
    <row r="108" spans="2:19" x14ac:dyDescent="0.25">
      <c r="B108">
        <v>5</v>
      </c>
      <c r="C108">
        <v>387975</v>
      </c>
      <c r="D108" t="s">
        <v>1488</v>
      </c>
      <c r="E108" t="s">
        <v>448</v>
      </c>
      <c r="F108" t="s">
        <v>1010</v>
      </c>
    </row>
    <row r="109" spans="2:19" x14ac:dyDescent="0.25">
      <c r="B109">
        <v>6</v>
      </c>
      <c r="C109">
        <v>387976</v>
      </c>
      <c r="D109" t="s">
        <v>1489</v>
      </c>
      <c r="E109" t="s">
        <v>449</v>
      </c>
      <c r="F109" t="s">
        <v>1010</v>
      </c>
    </row>
    <row r="110" spans="2:19" x14ac:dyDescent="0.25">
      <c r="B110">
        <v>7</v>
      </c>
      <c r="C110">
        <v>387977</v>
      </c>
      <c r="D110" t="s">
        <v>1490</v>
      </c>
      <c r="E110" t="s">
        <v>448</v>
      </c>
      <c r="F110" t="s">
        <v>1010</v>
      </c>
    </row>
    <row r="111" spans="2:19" x14ac:dyDescent="0.25">
      <c r="B111">
        <v>8</v>
      </c>
      <c r="C111">
        <v>387978</v>
      </c>
      <c r="D111" t="s">
        <v>1491</v>
      </c>
      <c r="E111" t="s">
        <v>449</v>
      </c>
      <c r="F111" t="s">
        <v>1010</v>
      </c>
    </row>
    <row r="112" spans="2:19" x14ac:dyDescent="0.25">
      <c r="B112">
        <v>9</v>
      </c>
      <c r="C112">
        <v>387979</v>
      </c>
      <c r="D112" t="s">
        <v>1492</v>
      </c>
      <c r="E112" t="s">
        <v>449</v>
      </c>
      <c r="F112" t="s">
        <v>1010</v>
      </c>
    </row>
    <row r="113" spans="2:6" x14ac:dyDescent="0.25">
      <c r="B113">
        <v>10</v>
      </c>
      <c r="C113">
        <v>387981</v>
      </c>
      <c r="D113" t="s">
        <v>1493</v>
      </c>
      <c r="E113" t="s">
        <v>448</v>
      </c>
      <c r="F113" t="s">
        <v>1010</v>
      </c>
    </row>
    <row r="114" spans="2:6" x14ac:dyDescent="0.25">
      <c r="B114">
        <v>11</v>
      </c>
      <c r="C114">
        <v>387982</v>
      </c>
      <c r="D114" t="s">
        <v>1494</v>
      </c>
      <c r="E114" t="s">
        <v>449</v>
      </c>
      <c r="F114" t="s">
        <v>1010</v>
      </c>
    </row>
    <row r="115" spans="2:6" x14ac:dyDescent="0.25">
      <c r="B115">
        <v>12</v>
      </c>
      <c r="C115">
        <v>387983</v>
      </c>
      <c r="D115" t="s">
        <v>1495</v>
      </c>
      <c r="E115" t="s">
        <v>449</v>
      </c>
      <c r="F115" t="s">
        <v>1010</v>
      </c>
    </row>
    <row r="116" spans="2:6" x14ac:dyDescent="0.25">
      <c r="B116">
        <v>13</v>
      </c>
      <c r="C116">
        <v>387984</v>
      </c>
      <c r="D116" t="s">
        <v>1496</v>
      </c>
      <c r="E116" t="s">
        <v>449</v>
      </c>
      <c r="F116" t="s">
        <v>1010</v>
      </c>
    </row>
    <row r="117" spans="2:6" x14ac:dyDescent="0.25">
      <c r="B117">
        <v>14</v>
      </c>
      <c r="C117">
        <v>387985</v>
      </c>
      <c r="D117" t="s">
        <v>1497</v>
      </c>
      <c r="E117" t="s">
        <v>448</v>
      </c>
      <c r="F117" t="s">
        <v>1010</v>
      </c>
    </row>
    <row r="118" spans="2:6" x14ac:dyDescent="0.25">
      <c r="B118">
        <v>15</v>
      </c>
      <c r="C118">
        <v>387986</v>
      </c>
      <c r="D118" t="s">
        <v>1498</v>
      </c>
      <c r="E118" t="s">
        <v>449</v>
      </c>
      <c r="F118" t="s">
        <v>1010</v>
      </c>
    </row>
    <row r="119" spans="2:6" x14ac:dyDescent="0.25">
      <c r="B119">
        <v>16</v>
      </c>
      <c r="C119">
        <v>387987</v>
      </c>
      <c r="D119" t="s">
        <v>1499</v>
      </c>
      <c r="E119" t="s">
        <v>448</v>
      </c>
      <c r="F119" t="s">
        <v>1015</v>
      </c>
    </row>
    <row r="120" spans="2:6" x14ac:dyDescent="0.25">
      <c r="B120">
        <v>17</v>
      </c>
      <c r="C120">
        <v>387988</v>
      </c>
      <c r="D120" t="s">
        <v>1500</v>
      </c>
      <c r="E120" t="s">
        <v>449</v>
      </c>
      <c r="F120" t="s">
        <v>1010</v>
      </c>
    </row>
    <row r="121" spans="2:6" x14ac:dyDescent="0.25">
      <c r="B121">
        <v>18</v>
      </c>
      <c r="C121">
        <v>387989</v>
      </c>
      <c r="D121" t="s">
        <v>1501</v>
      </c>
      <c r="E121" t="s">
        <v>449</v>
      </c>
      <c r="F121" t="s">
        <v>1015</v>
      </c>
    </row>
    <row r="122" spans="2:6" x14ac:dyDescent="0.25">
      <c r="B122">
        <v>19</v>
      </c>
      <c r="C122">
        <v>387990</v>
      </c>
      <c r="D122" t="s">
        <v>1502</v>
      </c>
      <c r="E122" t="s">
        <v>448</v>
      </c>
      <c r="F122" t="s">
        <v>1010</v>
      </c>
    </row>
    <row r="123" spans="2:6" x14ac:dyDescent="0.25">
      <c r="B123">
        <v>20</v>
      </c>
      <c r="C123">
        <v>387991</v>
      </c>
      <c r="D123" t="s">
        <v>1503</v>
      </c>
      <c r="E123" t="s">
        <v>448</v>
      </c>
      <c r="F123" t="s">
        <v>1010</v>
      </c>
    </row>
    <row r="124" spans="2:6" x14ac:dyDescent="0.25">
      <c r="B124">
        <v>21</v>
      </c>
      <c r="C124">
        <v>387992</v>
      </c>
      <c r="D124" t="s">
        <v>1504</v>
      </c>
      <c r="E124" t="s">
        <v>449</v>
      </c>
      <c r="F124" t="s">
        <v>1010</v>
      </c>
    </row>
    <row r="125" spans="2:6" x14ac:dyDescent="0.25">
      <c r="B125">
        <v>22</v>
      </c>
      <c r="C125">
        <v>387993</v>
      </c>
      <c r="D125" t="s">
        <v>1505</v>
      </c>
      <c r="E125" t="s">
        <v>449</v>
      </c>
      <c r="F125" t="s">
        <v>1010</v>
      </c>
    </row>
    <row r="126" spans="2:6" x14ac:dyDescent="0.25">
      <c r="B126">
        <v>23</v>
      </c>
      <c r="C126">
        <v>387994</v>
      </c>
      <c r="D126" t="s">
        <v>1506</v>
      </c>
      <c r="E126" t="s">
        <v>449</v>
      </c>
      <c r="F126" t="s">
        <v>1010</v>
      </c>
    </row>
    <row r="127" spans="2:6" x14ac:dyDescent="0.25">
      <c r="B127">
        <v>24</v>
      </c>
      <c r="C127">
        <v>387995</v>
      </c>
      <c r="D127" t="s">
        <v>1507</v>
      </c>
      <c r="E127" t="s">
        <v>448</v>
      </c>
      <c r="F127" t="s">
        <v>1010</v>
      </c>
    </row>
    <row r="128" spans="2:6" x14ac:dyDescent="0.25">
      <c r="B128">
        <v>25</v>
      </c>
      <c r="C128">
        <v>387996</v>
      </c>
      <c r="D128" t="s">
        <v>1508</v>
      </c>
      <c r="E128" t="s">
        <v>448</v>
      </c>
      <c r="F128" t="s">
        <v>1015</v>
      </c>
    </row>
    <row r="129" spans="2:6" x14ac:dyDescent="0.25">
      <c r="B129">
        <v>26</v>
      </c>
      <c r="C129">
        <v>387997</v>
      </c>
      <c r="D129" t="s">
        <v>1509</v>
      </c>
      <c r="E129" t="s">
        <v>448</v>
      </c>
      <c r="F129" t="s">
        <v>1010</v>
      </c>
    </row>
    <row r="130" spans="2:6" x14ac:dyDescent="0.25">
      <c r="B130">
        <v>27</v>
      </c>
      <c r="C130">
        <v>387998</v>
      </c>
      <c r="D130" t="s">
        <v>1510</v>
      </c>
      <c r="E130" t="s">
        <v>449</v>
      </c>
      <c r="F130" t="s">
        <v>1010</v>
      </c>
    </row>
    <row r="131" spans="2:6" x14ac:dyDescent="0.25">
      <c r="B131">
        <v>28</v>
      </c>
      <c r="C131">
        <v>387999</v>
      </c>
      <c r="D131" t="s">
        <v>1511</v>
      </c>
      <c r="E131" t="s">
        <v>449</v>
      </c>
      <c r="F131" t="s">
        <v>1010</v>
      </c>
    </row>
    <row r="132" spans="2:6" x14ac:dyDescent="0.25">
      <c r="B132">
        <v>29</v>
      </c>
      <c r="C132">
        <v>388000</v>
      </c>
      <c r="D132" t="s">
        <v>1512</v>
      </c>
      <c r="E132" t="s">
        <v>449</v>
      </c>
      <c r="F132" t="s">
        <v>1010</v>
      </c>
    </row>
    <row r="133" spans="2:6" x14ac:dyDescent="0.25">
      <c r="B133">
        <v>30</v>
      </c>
      <c r="C133">
        <v>388001</v>
      </c>
      <c r="D133" t="s">
        <v>1513</v>
      </c>
      <c r="E133" t="s">
        <v>449</v>
      </c>
      <c r="F133" t="s">
        <v>1010</v>
      </c>
    </row>
    <row r="134" spans="2:6" x14ac:dyDescent="0.25">
      <c r="B134">
        <v>31</v>
      </c>
      <c r="C134">
        <v>388002</v>
      </c>
      <c r="D134" t="s">
        <v>1514</v>
      </c>
      <c r="E134" t="s">
        <v>448</v>
      </c>
      <c r="F134" t="s">
        <v>1010</v>
      </c>
    </row>
    <row r="135" spans="2:6" x14ac:dyDescent="0.25">
      <c r="B135">
        <v>32</v>
      </c>
      <c r="C135">
        <v>388003</v>
      </c>
      <c r="D135" t="s">
        <v>1515</v>
      </c>
      <c r="E135" t="s">
        <v>449</v>
      </c>
      <c r="F135" t="s">
        <v>1010</v>
      </c>
    </row>
    <row r="136" spans="2:6" x14ac:dyDescent="0.25">
      <c r="B136">
        <v>33</v>
      </c>
      <c r="C136">
        <v>388004</v>
      </c>
      <c r="D136" t="s">
        <v>1516</v>
      </c>
      <c r="E136" t="s">
        <v>448</v>
      </c>
      <c r="F136" t="s">
        <v>1015</v>
      </c>
    </row>
    <row r="137" spans="2:6" x14ac:dyDescent="0.25">
      <c r="B137">
        <v>34</v>
      </c>
      <c r="C137">
        <v>388005</v>
      </c>
      <c r="D137" t="s">
        <v>1517</v>
      </c>
      <c r="E137" t="s">
        <v>449</v>
      </c>
      <c r="F137" t="s">
        <v>1010</v>
      </c>
    </row>
    <row r="138" spans="2:6" x14ac:dyDescent="0.25">
      <c r="B138">
        <v>35</v>
      </c>
      <c r="C138">
        <v>388006</v>
      </c>
      <c r="D138" t="s">
        <v>1518</v>
      </c>
      <c r="E138" t="s">
        <v>448</v>
      </c>
      <c r="F138" t="s">
        <v>1015</v>
      </c>
    </row>
    <row r="139" spans="2:6" x14ac:dyDescent="0.25">
      <c r="B139">
        <v>36</v>
      </c>
      <c r="C139">
        <v>398681</v>
      </c>
      <c r="D139" t="s">
        <v>1519</v>
      </c>
      <c r="E139" t="s">
        <v>449</v>
      </c>
      <c r="F139" t="s">
        <v>1010</v>
      </c>
    </row>
    <row r="140" spans="2:6" x14ac:dyDescent="0.25">
      <c r="D140" t="s">
        <v>1048</v>
      </c>
      <c r="E140">
        <v>14</v>
      </c>
    </row>
    <row r="141" spans="2:6" x14ac:dyDescent="0.25">
      <c r="D141" t="s">
        <v>1049</v>
      </c>
      <c r="E141">
        <v>22</v>
      </c>
    </row>
    <row r="142" spans="2:6" x14ac:dyDescent="0.25">
      <c r="D142" t="s">
        <v>1050</v>
      </c>
    </row>
    <row r="143" spans="2:6" x14ac:dyDescent="0.25">
      <c r="D143" t="s">
        <v>1051</v>
      </c>
    </row>
    <row r="144" spans="2:6" x14ac:dyDescent="0.25">
      <c r="B144" t="s">
        <v>1052</v>
      </c>
      <c r="D144" t="s">
        <v>1053</v>
      </c>
    </row>
    <row r="145" spans="2:19" x14ac:dyDescent="0.25">
      <c r="D145" t="s">
        <v>1054</v>
      </c>
    </row>
    <row r="146" spans="2:19" x14ac:dyDescent="0.25">
      <c r="D146" t="s">
        <v>1055</v>
      </c>
    </row>
    <row r="147" spans="2:19" x14ac:dyDescent="0.25">
      <c r="B147" t="s">
        <v>1056</v>
      </c>
    </row>
    <row r="148" spans="2:19" x14ac:dyDescent="0.25">
      <c r="C148" t="s">
        <v>725</v>
      </c>
      <c r="D148" t="s">
        <v>1520</v>
      </c>
      <c r="G148" t="s">
        <v>1003</v>
      </c>
      <c r="J148" t="s">
        <v>234</v>
      </c>
    </row>
    <row r="149" spans="2:19" x14ac:dyDescent="0.25">
      <c r="B149" t="s">
        <v>50</v>
      </c>
      <c r="C149" t="s">
        <v>1004</v>
      </c>
      <c r="D149" t="s">
        <v>1005</v>
      </c>
      <c r="E149" t="s">
        <v>1006</v>
      </c>
      <c r="F149" t="s">
        <v>1007</v>
      </c>
      <c r="G149" t="s">
        <v>1008</v>
      </c>
      <c r="S149" t="s">
        <v>422</v>
      </c>
    </row>
    <row r="151" spans="2:19" x14ac:dyDescent="0.25">
      <c r="B151">
        <v>1</v>
      </c>
      <c r="C151">
        <v>388007</v>
      </c>
      <c r="D151" t="s">
        <v>1521</v>
      </c>
      <c r="E151" t="s">
        <v>449</v>
      </c>
      <c r="F151" t="s">
        <v>1010</v>
      </c>
    </row>
    <row r="152" spans="2:19" x14ac:dyDescent="0.25">
      <c r="B152">
        <v>2</v>
      </c>
      <c r="C152">
        <v>388008</v>
      </c>
      <c r="D152" t="s">
        <v>1522</v>
      </c>
      <c r="E152" t="s">
        <v>448</v>
      </c>
      <c r="F152" t="s">
        <v>1010</v>
      </c>
    </row>
    <row r="153" spans="2:19" x14ac:dyDescent="0.25">
      <c r="B153">
        <v>3</v>
      </c>
      <c r="C153">
        <v>388009</v>
      </c>
      <c r="D153" t="s">
        <v>1523</v>
      </c>
      <c r="E153" t="s">
        <v>449</v>
      </c>
      <c r="F153" t="s">
        <v>1010</v>
      </c>
    </row>
    <row r="154" spans="2:19" x14ac:dyDescent="0.25">
      <c r="B154">
        <v>4</v>
      </c>
      <c r="C154">
        <v>388010</v>
      </c>
      <c r="D154" t="s">
        <v>1524</v>
      </c>
      <c r="E154" t="s">
        <v>449</v>
      </c>
      <c r="F154" t="s">
        <v>1010</v>
      </c>
    </row>
    <row r="155" spans="2:19" x14ac:dyDescent="0.25">
      <c r="B155">
        <v>5</v>
      </c>
      <c r="C155">
        <v>388011</v>
      </c>
      <c r="D155" t="s">
        <v>1525</v>
      </c>
      <c r="E155" t="s">
        <v>449</v>
      </c>
      <c r="F155" t="s">
        <v>1010</v>
      </c>
    </row>
    <row r="156" spans="2:19" x14ac:dyDescent="0.25">
      <c r="B156">
        <v>6</v>
      </c>
      <c r="C156">
        <v>388012</v>
      </c>
      <c r="D156" t="s">
        <v>1526</v>
      </c>
      <c r="E156" t="s">
        <v>449</v>
      </c>
      <c r="F156" t="s">
        <v>1010</v>
      </c>
    </row>
    <row r="157" spans="2:19" x14ac:dyDescent="0.25">
      <c r="B157">
        <v>7</v>
      </c>
      <c r="C157">
        <v>388013</v>
      </c>
      <c r="D157" t="s">
        <v>1527</v>
      </c>
      <c r="E157" t="s">
        <v>449</v>
      </c>
      <c r="F157" t="s">
        <v>1010</v>
      </c>
    </row>
    <row r="158" spans="2:19" x14ac:dyDescent="0.25">
      <c r="B158">
        <v>8</v>
      </c>
      <c r="C158">
        <v>388014</v>
      </c>
      <c r="D158" t="s">
        <v>1528</v>
      </c>
      <c r="E158" t="s">
        <v>449</v>
      </c>
      <c r="F158" t="s">
        <v>1010</v>
      </c>
    </row>
    <row r="159" spans="2:19" x14ac:dyDescent="0.25">
      <c r="B159">
        <v>9</v>
      </c>
      <c r="C159">
        <v>388015</v>
      </c>
      <c r="D159" t="s">
        <v>1529</v>
      </c>
      <c r="E159" t="s">
        <v>449</v>
      </c>
      <c r="F159" t="s">
        <v>1010</v>
      </c>
    </row>
    <row r="160" spans="2:19" x14ac:dyDescent="0.25">
      <c r="B160">
        <v>10</v>
      </c>
      <c r="C160">
        <v>388016</v>
      </c>
      <c r="D160" t="s">
        <v>1530</v>
      </c>
      <c r="E160" t="s">
        <v>448</v>
      </c>
      <c r="F160" t="s">
        <v>1010</v>
      </c>
    </row>
    <row r="161" spans="2:6" x14ac:dyDescent="0.25">
      <c r="B161">
        <v>11</v>
      </c>
      <c r="C161">
        <v>388017</v>
      </c>
      <c r="D161" t="s">
        <v>1531</v>
      </c>
      <c r="E161" t="s">
        <v>449</v>
      </c>
      <c r="F161" t="s">
        <v>1010</v>
      </c>
    </row>
    <row r="162" spans="2:6" x14ac:dyDescent="0.25">
      <c r="B162">
        <v>12</v>
      </c>
      <c r="C162">
        <v>388018</v>
      </c>
      <c r="D162" t="s">
        <v>1532</v>
      </c>
      <c r="E162" t="s">
        <v>449</v>
      </c>
      <c r="F162" t="s">
        <v>1010</v>
      </c>
    </row>
    <row r="163" spans="2:6" x14ac:dyDescent="0.25">
      <c r="B163">
        <v>13</v>
      </c>
      <c r="C163">
        <v>388019</v>
      </c>
      <c r="D163" t="s">
        <v>1533</v>
      </c>
      <c r="E163" t="s">
        <v>448</v>
      </c>
      <c r="F163" t="s">
        <v>1010</v>
      </c>
    </row>
    <row r="164" spans="2:6" x14ac:dyDescent="0.25">
      <c r="B164">
        <v>14</v>
      </c>
      <c r="C164">
        <v>388020</v>
      </c>
      <c r="D164" t="s">
        <v>1534</v>
      </c>
      <c r="E164" t="s">
        <v>449</v>
      </c>
      <c r="F164" t="s">
        <v>1010</v>
      </c>
    </row>
    <row r="165" spans="2:6" x14ac:dyDescent="0.25">
      <c r="B165">
        <v>15</v>
      </c>
      <c r="C165">
        <v>388021</v>
      </c>
      <c r="D165" t="s">
        <v>1535</v>
      </c>
      <c r="E165" t="s">
        <v>448</v>
      </c>
      <c r="F165" t="s">
        <v>1010</v>
      </c>
    </row>
    <row r="166" spans="2:6" x14ac:dyDescent="0.25">
      <c r="B166">
        <v>16</v>
      </c>
      <c r="C166">
        <v>388022</v>
      </c>
      <c r="D166" t="s">
        <v>1536</v>
      </c>
      <c r="E166" t="s">
        <v>448</v>
      </c>
      <c r="F166" t="s">
        <v>1010</v>
      </c>
    </row>
    <row r="167" spans="2:6" x14ac:dyDescent="0.25">
      <c r="B167">
        <v>17</v>
      </c>
      <c r="C167">
        <v>388023</v>
      </c>
      <c r="D167" t="s">
        <v>1537</v>
      </c>
      <c r="E167" t="s">
        <v>448</v>
      </c>
      <c r="F167" t="s">
        <v>1010</v>
      </c>
    </row>
    <row r="168" spans="2:6" x14ac:dyDescent="0.25">
      <c r="B168">
        <v>18</v>
      </c>
      <c r="C168">
        <v>388024</v>
      </c>
      <c r="D168" t="s">
        <v>1538</v>
      </c>
      <c r="E168" t="s">
        <v>448</v>
      </c>
      <c r="F168" t="s">
        <v>1010</v>
      </c>
    </row>
    <row r="169" spans="2:6" x14ac:dyDescent="0.25">
      <c r="B169">
        <v>19</v>
      </c>
      <c r="C169">
        <v>388025</v>
      </c>
      <c r="D169" t="s">
        <v>1539</v>
      </c>
      <c r="E169" t="s">
        <v>448</v>
      </c>
      <c r="F169" t="s">
        <v>1010</v>
      </c>
    </row>
    <row r="170" spans="2:6" x14ac:dyDescent="0.25">
      <c r="B170">
        <v>20</v>
      </c>
      <c r="C170">
        <v>388026</v>
      </c>
      <c r="D170" t="s">
        <v>1540</v>
      </c>
      <c r="E170" t="s">
        <v>448</v>
      </c>
      <c r="F170" t="s">
        <v>1010</v>
      </c>
    </row>
    <row r="171" spans="2:6" x14ac:dyDescent="0.25">
      <c r="B171">
        <v>21</v>
      </c>
      <c r="C171">
        <v>388027</v>
      </c>
      <c r="D171" t="s">
        <v>1541</v>
      </c>
      <c r="E171" t="s">
        <v>448</v>
      </c>
      <c r="F171" t="s">
        <v>1010</v>
      </c>
    </row>
    <row r="172" spans="2:6" x14ac:dyDescent="0.25">
      <c r="B172">
        <v>22</v>
      </c>
      <c r="C172">
        <v>388028</v>
      </c>
      <c r="D172" t="s">
        <v>1542</v>
      </c>
      <c r="E172" t="s">
        <v>449</v>
      </c>
      <c r="F172" t="s">
        <v>1010</v>
      </c>
    </row>
    <row r="173" spans="2:6" x14ac:dyDescent="0.25">
      <c r="B173">
        <v>23</v>
      </c>
      <c r="C173">
        <v>388029</v>
      </c>
      <c r="D173" t="s">
        <v>1543</v>
      </c>
      <c r="E173" t="s">
        <v>448</v>
      </c>
      <c r="F173" t="s">
        <v>1010</v>
      </c>
    </row>
    <row r="174" spans="2:6" x14ac:dyDescent="0.25">
      <c r="B174">
        <v>24</v>
      </c>
      <c r="C174">
        <v>388030</v>
      </c>
      <c r="D174" t="s">
        <v>1544</v>
      </c>
      <c r="E174" t="s">
        <v>449</v>
      </c>
      <c r="F174" t="s">
        <v>1010</v>
      </c>
    </row>
    <row r="175" spans="2:6" x14ac:dyDescent="0.25">
      <c r="B175">
        <v>25</v>
      </c>
      <c r="C175">
        <v>388031</v>
      </c>
      <c r="D175" t="s">
        <v>1545</v>
      </c>
      <c r="E175" t="s">
        <v>449</v>
      </c>
      <c r="F175" t="s">
        <v>1010</v>
      </c>
    </row>
    <row r="176" spans="2:6" x14ac:dyDescent="0.25">
      <c r="B176">
        <v>26</v>
      </c>
      <c r="C176">
        <v>388032</v>
      </c>
      <c r="D176" t="s">
        <v>1546</v>
      </c>
      <c r="E176" t="s">
        <v>449</v>
      </c>
      <c r="F176" t="s">
        <v>1010</v>
      </c>
    </row>
    <row r="177" spans="2:6" x14ac:dyDescent="0.25">
      <c r="B177">
        <v>27</v>
      </c>
      <c r="C177">
        <v>388033</v>
      </c>
      <c r="D177" t="s">
        <v>1547</v>
      </c>
      <c r="E177" t="s">
        <v>449</v>
      </c>
      <c r="F177" t="s">
        <v>1010</v>
      </c>
    </row>
    <row r="178" spans="2:6" x14ac:dyDescent="0.25">
      <c r="B178">
        <v>28</v>
      </c>
      <c r="C178">
        <v>388034</v>
      </c>
      <c r="D178" t="s">
        <v>1548</v>
      </c>
      <c r="E178" t="s">
        <v>448</v>
      </c>
      <c r="F178" t="s">
        <v>1010</v>
      </c>
    </row>
    <row r="179" spans="2:6" x14ac:dyDescent="0.25">
      <c r="B179">
        <v>29</v>
      </c>
      <c r="C179">
        <v>388035</v>
      </c>
      <c r="D179" t="s">
        <v>1549</v>
      </c>
      <c r="E179" t="s">
        <v>449</v>
      </c>
      <c r="F179" t="s">
        <v>1010</v>
      </c>
    </row>
    <row r="180" spans="2:6" x14ac:dyDescent="0.25">
      <c r="B180">
        <v>30</v>
      </c>
      <c r="C180">
        <v>388036</v>
      </c>
      <c r="D180" t="s">
        <v>1550</v>
      </c>
      <c r="E180" t="s">
        <v>449</v>
      </c>
      <c r="F180" t="s">
        <v>1010</v>
      </c>
    </row>
    <row r="181" spans="2:6" x14ac:dyDescent="0.25">
      <c r="B181">
        <v>31</v>
      </c>
      <c r="C181">
        <v>388037</v>
      </c>
      <c r="D181" t="s">
        <v>1551</v>
      </c>
      <c r="E181" t="s">
        <v>448</v>
      </c>
      <c r="F181" t="s">
        <v>1010</v>
      </c>
    </row>
    <row r="182" spans="2:6" x14ac:dyDescent="0.25">
      <c r="B182">
        <v>32</v>
      </c>
      <c r="C182">
        <v>388038</v>
      </c>
      <c r="D182" t="s">
        <v>1552</v>
      </c>
      <c r="E182" t="s">
        <v>449</v>
      </c>
      <c r="F182" t="s">
        <v>1010</v>
      </c>
    </row>
    <row r="183" spans="2:6" x14ac:dyDescent="0.25">
      <c r="B183">
        <v>33</v>
      </c>
      <c r="C183">
        <v>388039</v>
      </c>
      <c r="D183" t="s">
        <v>1553</v>
      </c>
      <c r="E183" t="s">
        <v>449</v>
      </c>
      <c r="F183" t="s">
        <v>1010</v>
      </c>
    </row>
    <row r="184" spans="2:6" x14ac:dyDescent="0.25">
      <c r="B184">
        <v>34</v>
      </c>
      <c r="C184">
        <v>388040</v>
      </c>
      <c r="D184" t="s">
        <v>1554</v>
      </c>
      <c r="E184" t="s">
        <v>448</v>
      </c>
      <c r="F184" t="s">
        <v>1010</v>
      </c>
    </row>
    <row r="185" spans="2:6" x14ac:dyDescent="0.25">
      <c r="B185">
        <v>35</v>
      </c>
      <c r="C185">
        <v>388041</v>
      </c>
      <c r="D185" t="s">
        <v>1555</v>
      </c>
      <c r="E185" t="s">
        <v>449</v>
      </c>
      <c r="F185" t="s">
        <v>1010</v>
      </c>
    </row>
    <row r="186" spans="2:6" x14ac:dyDescent="0.25">
      <c r="B186">
        <v>36</v>
      </c>
      <c r="C186">
        <v>388042</v>
      </c>
      <c r="D186" t="s">
        <v>1556</v>
      </c>
      <c r="E186" t="s">
        <v>449</v>
      </c>
      <c r="F186" t="s">
        <v>1010</v>
      </c>
    </row>
    <row r="187" spans="2:6" x14ac:dyDescent="0.25">
      <c r="D187" t="s">
        <v>1048</v>
      </c>
      <c r="E187">
        <v>14</v>
      </c>
    </row>
    <row r="188" spans="2:6" x14ac:dyDescent="0.25">
      <c r="D188" t="s">
        <v>1049</v>
      </c>
      <c r="E188">
        <v>22</v>
      </c>
    </row>
    <row r="189" spans="2:6" x14ac:dyDescent="0.25">
      <c r="D189" t="s">
        <v>1050</v>
      </c>
    </row>
    <row r="190" spans="2:6" x14ac:dyDescent="0.25">
      <c r="D190" t="s">
        <v>1051</v>
      </c>
    </row>
    <row r="191" spans="2:6" x14ac:dyDescent="0.25">
      <c r="B191" t="s">
        <v>1052</v>
      </c>
      <c r="D191" t="s">
        <v>1053</v>
      </c>
    </row>
    <row r="192" spans="2:6" x14ac:dyDescent="0.25">
      <c r="D192" t="s">
        <v>1054</v>
      </c>
    </row>
    <row r="193" spans="2:19" x14ac:dyDescent="0.25">
      <c r="D193" t="s">
        <v>1055</v>
      </c>
    </row>
    <row r="194" spans="2:19" x14ac:dyDescent="0.25">
      <c r="B194" t="s">
        <v>1056</v>
      </c>
    </row>
    <row r="195" spans="2:19" x14ac:dyDescent="0.25">
      <c r="C195" t="s">
        <v>725</v>
      </c>
      <c r="D195" t="s">
        <v>1557</v>
      </c>
      <c r="G195" t="s">
        <v>1003</v>
      </c>
      <c r="J195" t="s">
        <v>207</v>
      </c>
    </row>
    <row r="196" spans="2:19" x14ac:dyDescent="0.25">
      <c r="B196" t="s">
        <v>50</v>
      </c>
      <c r="C196" t="s">
        <v>1004</v>
      </c>
      <c r="D196" t="s">
        <v>1005</v>
      </c>
      <c r="E196" t="s">
        <v>1006</v>
      </c>
      <c r="F196" t="s">
        <v>1007</v>
      </c>
      <c r="G196" t="s">
        <v>1008</v>
      </c>
      <c r="S196" t="s">
        <v>422</v>
      </c>
    </row>
    <row r="198" spans="2:19" x14ac:dyDescent="0.25">
      <c r="B198">
        <v>1</v>
      </c>
      <c r="C198">
        <v>388043</v>
      </c>
      <c r="D198" t="s">
        <v>1558</v>
      </c>
      <c r="E198" t="s">
        <v>448</v>
      </c>
      <c r="F198" t="s">
        <v>1010</v>
      </c>
    </row>
    <row r="199" spans="2:19" x14ac:dyDescent="0.25">
      <c r="B199">
        <v>2</v>
      </c>
      <c r="C199">
        <v>388084</v>
      </c>
      <c r="D199" t="s">
        <v>1559</v>
      </c>
      <c r="E199" t="s">
        <v>449</v>
      </c>
      <c r="F199" t="s">
        <v>1010</v>
      </c>
    </row>
    <row r="200" spans="2:19" x14ac:dyDescent="0.25">
      <c r="B200">
        <v>3</v>
      </c>
      <c r="C200">
        <v>388044</v>
      </c>
      <c r="D200" t="s">
        <v>1560</v>
      </c>
      <c r="E200" t="s">
        <v>449</v>
      </c>
      <c r="F200" t="s">
        <v>1010</v>
      </c>
    </row>
    <row r="201" spans="2:19" x14ac:dyDescent="0.25">
      <c r="B201">
        <v>4</v>
      </c>
      <c r="C201">
        <v>388045</v>
      </c>
      <c r="D201" t="s">
        <v>1561</v>
      </c>
      <c r="E201" t="s">
        <v>449</v>
      </c>
      <c r="F201" t="s">
        <v>1010</v>
      </c>
    </row>
    <row r="202" spans="2:19" x14ac:dyDescent="0.25">
      <c r="B202">
        <v>5</v>
      </c>
      <c r="C202">
        <v>388046</v>
      </c>
      <c r="D202" t="s">
        <v>1562</v>
      </c>
      <c r="E202" t="s">
        <v>449</v>
      </c>
      <c r="F202" t="s">
        <v>1010</v>
      </c>
    </row>
    <row r="203" spans="2:19" x14ac:dyDescent="0.25">
      <c r="B203">
        <v>6</v>
      </c>
      <c r="C203">
        <v>388047</v>
      </c>
      <c r="D203" t="s">
        <v>1563</v>
      </c>
      <c r="E203" t="s">
        <v>449</v>
      </c>
      <c r="F203" t="s">
        <v>1010</v>
      </c>
    </row>
    <row r="204" spans="2:19" x14ac:dyDescent="0.25">
      <c r="B204">
        <v>7</v>
      </c>
      <c r="C204">
        <v>388048</v>
      </c>
      <c r="D204" t="s">
        <v>1564</v>
      </c>
      <c r="E204" t="s">
        <v>449</v>
      </c>
      <c r="F204" t="s">
        <v>1010</v>
      </c>
    </row>
    <row r="205" spans="2:19" x14ac:dyDescent="0.25">
      <c r="B205">
        <v>8</v>
      </c>
      <c r="C205">
        <v>388049</v>
      </c>
      <c r="D205" t="s">
        <v>1565</v>
      </c>
      <c r="E205" t="s">
        <v>449</v>
      </c>
      <c r="F205" t="s">
        <v>1010</v>
      </c>
    </row>
    <row r="206" spans="2:19" x14ac:dyDescent="0.25">
      <c r="B206">
        <v>9</v>
      </c>
      <c r="C206">
        <v>388050</v>
      </c>
      <c r="D206" t="s">
        <v>1566</v>
      </c>
      <c r="E206" t="s">
        <v>448</v>
      </c>
      <c r="F206" t="s">
        <v>1010</v>
      </c>
    </row>
    <row r="207" spans="2:19" x14ac:dyDescent="0.25">
      <c r="B207">
        <v>10</v>
      </c>
      <c r="C207">
        <v>388051</v>
      </c>
      <c r="D207" t="s">
        <v>1567</v>
      </c>
      <c r="E207" t="s">
        <v>449</v>
      </c>
      <c r="F207" t="s">
        <v>1010</v>
      </c>
    </row>
    <row r="208" spans="2:19" x14ac:dyDescent="0.25">
      <c r="B208">
        <v>11</v>
      </c>
      <c r="C208">
        <v>388052</v>
      </c>
      <c r="D208" t="s">
        <v>1568</v>
      </c>
      <c r="E208" t="s">
        <v>448</v>
      </c>
      <c r="F208" t="s">
        <v>1010</v>
      </c>
    </row>
    <row r="209" spans="2:6" x14ac:dyDescent="0.25">
      <c r="B209">
        <v>12</v>
      </c>
      <c r="C209">
        <v>388053</v>
      </c>
      <c r="D209" t="s">
        <v>1569</v>
      </c>
      <c r="E209" t="s">
        <v>448</v>
      </c>
      <c r="F209" t="s">
        <v>1010</v>
      </c>
    </row>
    <row r="210" spans="2:6" x14ac:dyDescent="0.25">
      <c r="B210">
        <v>13</v>
      </c>
      <c r="C210">
        <v>388054</v>
      </c>
      <c r="D210" t="s">
        <v>1570</v>
      </c>
      <c r="E210" t="s">
        <v>448</v>
      </c>
      <c r="F210" t="s">
        <v>1010</v>
      </c>
    </row>
    <row r="211" spans="2:6" x14ac:dyDescent="0.25">
      <c r="B211">
        <v>14</v>
      </c>
      <c r="C211">
        <v>388055</v>
      </c>
      <c r="D211" t="s">
        <v>1571</v>
      </c>
      <c r="E211" t="s">
        <v>449</v>
      </c>
      <c r="F211" t="s">
        <v>1010</v>
      </c>
    </row>
    <row r="212" spans="2:6" x14ac:dyDescent="0.25">
      <c r="B212">
        <v>15</v>
      </c>
      <c r="C212">
        <v>388056</v>
      </c>
      <c r="D212" t="s">
        <v>1572</v>
      </c>
      <c r="E212" t="s">
        <v>449</v>
      </c>
      <c r="F212" t="s">
        <v>1010</v>
      </c>
    </row>
    <row r="213" spans="2:6" x14ac:dyDescent="0.25">
      <c r="B213">
        <v>16</v>
      </c>
      <c r="C213">
        <v>388057</v>
      </c>
      <c r="D213" t="s">
        <v>1573</v>
      </c>
      <c r="E213" t="s">
        <v>449</v>
      </c>
      <c r="F213" t="s">
        <v>1010</v>
      </c>
    </row>
    <row r="214" spans="2:6" x14ac:dyDescent="0.25">
      <c r="B214">
        <v>17</v>
      </c>
      <c r="C214">
        <v>388058</v>
      </c>
      <c r="D214" t="s">
        <v>1574</v>
      </c>
      <c r="E214" t="s">
        <v>448</v>
      </c>
      <c r="F214" t="s">
        <v>1010</v>
      </c>
    </row>
    <row r="215" spans="2:6" x14ac:dyDescent="0.25">
      <c r="B215">
        <v>18</v>
      </c>
      <c r="C215">
        <v>388059</v>
      </c>
      <c r="D215" t="s">
        <v>1575</v>
      </c>
      <c r="E215" t="s">
        <v>449</v>
      </c>
      <c r="F215" t="s">
        <v>1010</v>
      </c>
    </row>
    <row r="216" spans="2:6" x14ac:dyDescent="0.25">
      <c r="B216">
        <v>19</v>
      </c>
      <c r="C216">
        <v>388060</v>
      </c>
      <c r="D216" t="s">
        <v>1576</v>
      </c>
      <c r="E216" t="s">
        <v>449</v>
      </c>
      <c r="F216" t="s">
        <v>1010</v>
      </c>
    </row>
    <row r="217" spans="2:6" x14ac:dyDescent="0.25">
      <c r="B217">
        <v>20</v>
      </c>
      <c r="C217">
        <v>388061</v>
      </c>
      <c r="D217" t="s">
        <v>1577</v>
      </c>
      <c r="E217" t="s">
        <v>448</v>
      </c>
      <c r="F217" t="s">
        <v>1010</v>
      </c>
    </row>
    <row r="218" spans="2:6" x14ac:dyDescent="0.25">
      <c r="B218">
        <v>21</v>
      </c>
      <c r="C218">
        <v>388062</v>
      </c>
      <c r="D218" t="s">
        <v>1578</v>
      </c>
      <c r="E218" t="s">
        <v>449</v>
      </c>
      <c r="F218" t="s">
        <v>1010</v>
      </c>
    </row>
    <row r="219" spans="2:6" x14ac:dyDescent="0.25">
      <c r="B219">
        <v>22</v>
      </c>
      <c r="C219">
        <v>388063</v>
      </c>
      <c r="D219" t="s">
        <v>1579</v>
      </c>
      <c r="E219" t="s">
        <v>448</v>
      </c>
      <c r="F219" t="s">
        <v>1010</v>
      </c>
    </row>
    <row r="220" spans="2:6" x14ac:dyDescent="0.25">
      <c r="B220">
        <v>23</v>
      </c>
      <c r="C220">
        <v>388064</v>
      </c>
      <c r="D220" t="s">
        <v>1580</v>
      </c>
      <c r="E220" t="s">
        <v>448</v>
      </c>
      <c r="F220" t="s">
        <v>1010</v>
      </c>
    </row>
    <row r="221" spans="2:6" x14ac:dyDescent="0.25">
      <c r="B221">
        <v>24</v>
      </c>
      <c r="C221">
        <v>388065</v>
      </c>
      <c r="D221" t="s">
        <v>1581</v>
      </c>
      <c r="E221" t="s">
        <v>448</v>
      </c>
      <c r="F221" t="s">
        <v>1010</v>
      </c>
    </row>
    <row r="222" spans="2:6" x14ac:dyDescent="0.25">
      <c r="B222">
        <v>25</v>
      </c>
      <c r="C222">
        <v>388066</v>
      </c>
      <c r="D222" t="s">
        <v>1582</v>
      </c>
      <c r="E222" t="s">
        <v>448</v>
      </c>
      <c r="F222" t="s">
        <v>1010</v>
      </c>
    </row>
    <row r="223" spans="2:6" x14ac:dyDescent="0.25">
      <c r="B223">
        <v>26</v>
      </c>
      <c r="C223">
        <v>388067</v>
      </c>
      <c r="D223" t="s">
        <v>1583</v>
      </c>
      <c r="E223" t="s">
        <v>448</v>
      </c>
      <c r="F223" t="s">
        <v>1010</v>
      </c>
    </row>
    <row r="224" spans="2:6" x14ac:dyDescent="0.25">
      <c r="B224">
        <v>27</v>
      </c>
      <c r="C224">
        <v>388068</v>
      </c>
      <c r="D224" t="s">
        <v>1584</v>
      </c>
      <c r="E224" t="s">
        <v>449</v>
      </c>
      <c r="F224" t="s">
        <v>1010</v>
      </c>
    </row>
    <row r="225" spans="2:6" x14ac:dyDescent="0.25">
      <c r="B225">
        <v>28</v>
      </c>
      <c r="C225">
        <v>388069</v>
      </c>
      <c r="D225" t="s">
        <v>1585</v>
      </c>
      <c r="E225" t="s">
        <v>449</v>
      </c>
      <c r="F225" t="s">
        <v>1010</v>
      </c>
    </row>
    <row r="226" spans="2:6" x14ac:dyDescent="0.25">
      <c r="B226">
        <v>29</v>
      </c>
      <c r="C226">
        <v>388070</v>
      </c>
      <c r="D226" t="s">
        <v>1586</v>
      </c>
      <c r="E226" t="s">
        <v>448</v>
      </c>
      <c r="F226" t="s">
        <v>1010</v>
      </c>
    </row>
    <row r="227" spans="2:6" x14ac:dyDescent="0.25">
      <c r="B227">
        <v>30</v>
      </c>
      <c r="C227">
        <v>388071</v>
      </c>
      <c r="D227" t="s">
        <v>1587</v>
      </c>
      <c r="E227" t="s">
        <v>448</v>
      </c>
      <c r="F227" t="s">
        <v>1010</v>
      </c>
    </row>
    <row r="228" spans="2:6" x14ac:dyDescent="0.25">
      <c r="B228">
        <v>31</v>
      </c>
      <c r="C228">
        <v>388073</v>
      </c>
      <c r="D228" t="s">
        <v>1588</v>
      </c>
      <c r="E228" t="s">
        <v>449</v>
      </c>
      <c r="F228" t="s">
        <v>1010</v>
      </c>
    </row>
    <row r="229" spans="2:6" x14ac:dyDescent="0.25">
      <c r="B229">
        <v>32</v>
      </c>
      <c r="C229">
        <v>388074</v>
      </c>
      <c r="D229" t="s">
        <v>1589</v>
      </c>
      <c r="E229" t="s">
        <v>449</v>
      </c>
      <c r="F229" t="s">
        <v>1010</v>
      </c>
    </row>
    <row r="230" spans="2:6" x14ac:dyDescent="0.25">
      <c r="B230">
        <v>33</v>
      </c>
      <c r="C230">
        <v>388075</v>
      </c>
      <c r="D230" t="s">
        <v>1590</v>
      </c>
      <c r="E230" t="s">
        <v>449</v>
      </c>
      <c r="F230" t="s">
        <v>1010</v>
      </c>
    </row>
    <row r="231" spans="2:6" x14ac:dyDescent="0.25">
      <c r="B231">
        <v>34</v>
      </c>
      <c r="C231">
        <v>388076</v>
      </c>
      <c r="D231" t="s">
        <v>1591</v>
      </c>
      <c r="E231" t="s">
        <v>449</v>
      </c>
      <c r="F231" t="s">
        <v>1010</v>
      </c>
    </row>
    <row r="232" spans="2:6" x14ac:dyDescent="0.25">
      <c r="B232">
        <v>35</v>
      </c>
      <c r="C232">
        <v>388077</v>
      </c>
      <c r="D232" t="s">
        <v>1592</v>
      </c>
      <c r="E232" t="s">
        <v>448</v>
      </c>
      <c r="F232" t="s">
        <v>1010</v>
      </c>
    </row>
    <row r="233" spans="2:6" x14ac:dyDescent="0.25">
      <c r="B233">
        <v>36</v>
      </c>
      <c r="C233">
        <v>388078</v>
      </c>
      <c r="D233" t="s">
        <v>1593</v>
      </c>
      <c r="E233" t="s">
        <v>448</v>
      </c>
      <c r="F233" t="s">
        <v>1010</v>
      </c>
    </row>
    <row r="234" spans="2:6" x14ac:dyDescent="0.25">
      <c r="D234" t="s">
        <v>1048</v>
      </c>
      <c r="E234">
        <v>16</v>
      </c>
    </row>
    <row r="235" spans="2:6" x14ac:dyDescent="0.25">
      <c r="D235" t="s">
        <v>1049</v>
      </c>
      <c r="E235">
        <v>20</v>
      </c>
    </row>
    <row r="236" spans="2:6" x14ac:dyDescent="0.25">
      <c r="D236" t="s">
        <v>1050</v>
      </c>
    </row>
    <row r="237" spans="2:6" x14ac:dyDescent="0.25">
      <c r="D237" t="s">
        <v>1051</v>
      </c>
    </row>
    <row r="238" spans="2:6" x14ac:dyDescent="0.25">
      <c r="B238" t="s">
        <v>1052</v>
      </c>
      <c r="D238" t="s">
        <v>1053</v>
      </c>
    </row>
    <row r="239" spans="2:6" x14ac:dyDescent="0.25">
      <c r="D239" t="s">
        <v>1054</v>
      </c>
    </row>
    <row r="240" spans="2:6" x14ac:dyDescent="0.25">
      <c r="D240" t="s">
        <v>1055</v>
      </c>
    </row>
    <row r="241" spans="2:19" x14ac:dyDescent="0.25">
      <c r="B241" t="s">
        <v>1056</v>
      </c>
    </row>
    <row r="242" spans="2:19" x14ac:dyDescent="0.25">
      <c r="C242" t="s">
        <v>725</v>
      </c>
      <c r="D242" t="s">
        <v>930</v>
      </c>
      <c r="G242" t="s">
        <v>1003</v>
      </c>
      <c r="J242" t="s">
        <v>294</v>
      </c>
    </row>
    <row r="243" spans="2:19" x14ac:dyDescent="0.25">
      <c r="B243" t="s">
        <v>50</v>
      </c>
      <c r="C243" t="s">
        <v>1004</v>
      </c>
      <c r="D243" t="s">
        <v>1005</v>
      </c>
      <c r="E243" t="s">
        <v>1006</v>
      </c>
      <c r="F243" t="s">
        <v>1007</v>
      </c>
      <c r="G243" t="s">
        <v>1008</v>
      </c>
      <c r="S243" t="s">
        <v>422</v>
      </c>
    </row>
    <row r="245" spans="2:19" x14ac:dyDescent="0.25">
      <c r="B245">
        <v>1</v>
      </c>
      <c r="C245">
        <v>388079</v>
      </c>
      <c r="D245" t="s">
        <v>1594</v>
      </c>
      <c r="E245" t="s">
        <v>449</v>
      </c>
      <c r="F245" t="s">
        <v>1044</v>
      </c>
    </row>
    <row r="246" spans="2:19" x14ac:dyDescent="0.25">
      <c r="B246">
        <v>2</v>
      </c>
      <c r="C246">
        <v>388080</v>
      </c>
      <c r="D246" t="s">
        <v>1595</v>
      </c>
      <c r="E246" t="s">
        <v>449</v>
      </c>
      <c r="F246" t="s">
        <v>1015</v>
      </c>
    </row>
    <row r="247" spans="2:19" x14ac:dyDescent="0.25">
      <c r="B247">
        <v>3</v>
      </c>
      <c r="C247">
        <v>388081</v>
      </c>
      <c r="D247" t="s">
        <v>1596</v>
      </c>
      <c r="E247" t="s">
        <v>449</v>
      </c>
      <c r="F247" t="s">
        <v>1010</v>
      </c>
    </row>
    <row r="248" spans="2:19" x14ac:dyDescent="0.25">
      <c r="B248">
        <v>4</v>
      </c>
      <c r="C248">
        <v>388082</v>
      </c>
      <c r="D248" t="s">
        <v>1597</v>
      </c>
      <c r="E248" t="s">
        <v>449</v>
      </c>
      <c r="F248" t="s">
        <v>1010</v>
      </c>
    </row>
    <row r="249" spans="2:19" x14ac:dyDescent="0.25">
      <c r="B249">
        <v>5</v>
      </c>
      <c r="C249">
        <v>388083</v>
      </c>
      <c r="D249" t="s">
        <v>1598</v>
      </c>
      <c r="E249" t="s">
        <v>448</v>
      </c>
      <c r="F249" t="s">
        <v>1044</v>
      </c>
    </row>
    <row r="250" spans="2:19" x14ac:dyDescent="0.25">
      <c r="B250">
        <v>6</v>
      </c>
      <c r="C250">
        <v>388085</v>
      </c>
      <c r="D250" t="s">
        <v>1599</v>
      </c>
      <c r="E250" t="s">
        <v>448</v>
      </c>
      <c r="F250" t="s">
        <v>1010</v>
      </c>
    </row>
    <row r="251" spans="2:19" x14ac:dyDescent="0.25">
      <c r="B251">
        <v>7</v>
      </c>
      <c r="C251">
        <v>388086</v>
      </c>
      <c r="D251" t="s">
        <v>1600</v>
      </c>
      <c r="E251" t="s">
        <v>449</v>
      </c>
      <c r="F251" t="s">
        <v>1010</v>
      </c>
    </row>
    <row r="252" spans="2:19" x14ac:dyDescent="0.25">
      <c r="B252">
        <v>8</v>
      </c>
      <c r="C252">
        <v>388087</v>
      </c>
      <c r="D252" t="s">
        <v>1601</v>
      </c>
      <c r="E252" t="s">
        <v>449</v>
      </c>
      <c r="F252" t="s">
        <v>1015</v>
      </c>
    </row>
    <row r="253" spans="2:19" x14ac:dyDescent="0.25">
      <c r="B253">
        <v>9</v>
      </c>
      <c r="C253">
        <v>388088</v>
      </c>
      <c r="D253" t="s">
        <v>1602</v>
      </c>
      <c r="E253" t="s">
        <v>449</v>
      </c>
      <c r="F253" t="s">
        <v>1044</v>
      </c>
    </row>
    <row r="254" spans="2:19" x14ac:dyDescent="0.25">
      <c r="B254">
        <v>10</v>
      </c>
      <c r="C254">
        <v>388089</v>
      </c>
      <c r="D254" t="s">
        <v>1603</v>
      </c>
      <c r="E254" t="s">
        <v>449</v>
      </c>
      <c r="F254" t="s">
        <v>1044</v>
      </c>
    </row>
    <row r="255" spans="2:19" x14ac:dyDescent="0.25">
      <c r="B255">
        <v>11</v>
      </c>
      <c r="C255">
        <v>388090</v>
      </c>
      <c r="D255" t="s">
        <v>1604</v>
      </c>
      <c r="E255" t="s">
        <v>449</v>
      </c>
      <c r="F255" t="s">
        <v>1010</v>
      </c>
    </row>
    <row r="256" spans="2:19" x14ac:dyDescent="0.25">
      <c r="B256">
        <v>12</v>
      </c>
      <c r="C256">
        <v>388091</v>
      </c>
      <c r="D256" t="s">
        <v>1605</v>
      </c>
      <c r="E256" t="s">
        <v>448</v>
      </c>
      <c r="F256" t="s">
        <v>1015</v>
      </c>
    </row>
    <row r="257" spans="2:6" x14ac:dyDescent="0.25">
      <c r="B257">
        <v>13</v>
      </c>
      <c r="C257">
        <v>388092</v>
      </c>
      <c r="D257" t="s">
        <v>1606</v>
      </c>
      <c r="E257" t="s">
        <v>449</v>
      </c>
      <c r="F257" t="s">
        <v>1044</v>
      </c>
    </row>
    <row r="258" spans="2:6" x14ac:dyDescent="0.25">
      <c r="B258">
        <v>14</v>
      </c>
      <c r="C258">
        <v>388093</v>
      </c>
      <c r="D258" t="s">
        <v>1607</v>
      </c>
      <c r="E258" t="s">
        <v>449</v>
      </c>
      <c r="F258" t="s">
        <v>1044</v>
      </c>
    </row>
    <row r="259" spans="2:6" x14ac:dyDescent="0.25">
      <c r="B259">
        <v>15</v>
      </c>
      <c r="C259">
        <v>388094</v>
      </c>
      <c r="D259" t="s">
        <v>1608</v>
      </c>
      <c r="E259" t="s">
        <v>449</v>
      </c>
      <c r="F259" t="s">
        <v>1015</v>
      </c>
    </row>
    <row r="260" spans="2:6" x14ac:dyDescent="0.25">
      <c r="B260">
        <v>16</v>
      </c>
      <c r="C260">
        <v>388095</v>
      </c>
      <c r="D260" t="s">
        <v>1609</v>
      </c>
      <c r="E260" t="s">
        <v>448</v>
      </c>
      <c r="F260" t="s">
        <v>1010</v>
      </c>
    </row>
    <row r="261" spans="2:6" x14ac:dyDescent="0.25">
      <c r="B261">
        <v>17</v>
      </c>
      <c r="C261">
        <v>388096</v>
      </c>
      <c r="D261" t="s">
        <v>1610</v>
      </c>
      <c r="E261" t="s">
        <v>449</v>
      </c>
      <c r="F261" t="s">
        <v>1044</v>
      </c>
    </row>
    <row r="262" spans="2:6" x14ac:dyDescent="0.25">
      <c r="B262">
        <v>18</v>
      </c>
      <c r="C262">
        <v>388097</v>
      </c>
      <c r="D262" t="s">
        <v>1611</v>
      </c>
      <c r="E262" t="s">
        <v>448</v>
      </c>
      <c r="F262" t="s">
        <v>1044</v>
      </c>
    </row>
    <row r="263" spans="2:6" x14ac:dyDescent="0.25">
      <c r="B263">
        <v>19</v>
      </c>
      <c r="C263">
        <v>388098</v>
      </c>
      <c r="D263" t="s">
        <v>1612</v>
      </c>
      <c r="E263" t="s">
        <v>449</v>
      </c>
      <c r="F263" t="s">
        <v>1010</v>
      </c>
    </row>
    <row r="264" spans="2:6" x14ac:dyDescent="0.25">
      <c r="B264">
        <v>20</v>
      </c>
      <c r="C264">
        <v>388099</v>
      </c>
      <c r="D264" t="s">
        <v>1613</v>
      </c>
      <c r="E264" t="s">
        <v>448</v>
      </c>
      <c r="F264" t="s">
        <v>1010</v>
      </c>
    </row>
    <row r="265" spans="2:6" x14ac:dyDescent="0.25">
      <c r="B265">
        <v>21</v>
      </c>
      <c r="C265">
        <v>387917</v>
      </c>
      <c r="D265" t="s">
        <v>1614</v>
      </c>
      <c r="E265" t="s">
        <v>448</v>
      </c>
      <c r="F265" t="s">
        <v>1010</v>
      </c>
    </row>
    <row r="266" spans="2:6" x14ac:dyDescent="0.25">
      <c r="B266">
        <v>22</v>
      </c>
      <c r="C266">
        <v>388100</v>
      </c>
      <c r="D266" t="s">
        <v>1615</v>
      </c>
      <c r="E266" t="s">
        <v>448</v>
      </c>
      <c r="F266" t="s">
        <v>1010</v>
      </c>
    </row>
    <row r="267" spans="2:6" x14ac:dyDescent="0.25">
      <c r="B267">
        <v>23</v>
      </c>
      <c r="C267">
        <v>388101</v>
      </c>
      <c r="D267" t="s">
        <v>1616</v>
      </c>
      <c r="E267" t="s">
        <v>448</v>
      </c>
      <c r="F267" t="s">
        <v>1010</v>
      </c>
    </row>
    <row r="268" spans="2:6" x14ac:dyDescent="0.25">
      <c r="B268">
        <v>24</v>
      </c>
      <c r="C268">
        <v>388102</v>
      </c>
      <c r="D268" t="s">
        <v>1617</v>
      </c>
      <c r="E268" t="s">
        <v>449</v>
      </c>
      <c r="F268" t="s">
        <v>1010</v>
      </c>
    </row>
    <row r="269" spans="2:6" x14ac:dyDescent="0.25">
      <c r="B269">
        <v>25</v>
      </c>
      <c r="C269">
        <v>388103</v>
      </c>
      <c r="D269" t="s">
        <v>1618</v>
      </c>
      <c r="E269" t="s">
        <v>448</v>
      </c>
      <c r="F269" t="s">
        <v>1010</v>
      </c>
    </row>
    <row r="270" spans="2:6" x14ac:dyDescent="0.25">
      <c r="B270">
        <v>26</v>
      </c>
      <c r="C270">
        <v>388104</v>
      </c>
      <c r="D270" t="s">
        <v>1619</v>
      </c>
      <c r="E270" t="s">
        <v>448</v>
      </c>
      <c r="F270" t="s">
        <v>1010</v>
      </c>
    </row>
    <row r="271" spans="2:6" x14ac:dyDescent="0.25">
      <c r="B271">
        <v>27</v>
      </c>
      <c r="C271">
        <v>388105</v>
      </c>
      <c r="D271" t="s">
        <v>1620</v>
      </c>
      <c r="E271" t="s">
        <v>448</v>
      </c>
      <c r="F271" t="s">
        <v>1010</v>
      </c>
    </row>
    <row r="272" spans="2:6" x14ac:dyDescent="0.25">
      <c r="B272">
        <v>28</v>
      </c>
      <c r="C272">
        <v>388106</v>
      </c>
      <c r="D272" t="s">
        <v>1621</v>
      </c>
      <c r="E272" t="s">
        <v>449</v>
      </c>
      <c r="F272" t="s">
        <v>1010</v>
      </c>
    </row>
    <row r="273" spans="2:6" x14ac:dyDescent="0.25">
      <c r="B273">
        <v>29</v>
      </c>
      <c r="C273">
        <v>388107</v>
      </c>
      <c r="D273" t="s">
        <v>1622</v>
      </c>
      <c r="E273" t="s">
        <v>449</v>
      </c>
      <c r="F273" t="s">
        <v>1010</v>
      </c>
    </row>
    <row r="274" spans="2:6" x14ac:dyDescent="0.25">
      <c r="B274">
        <v>30</v>
      </c>
      <c r="C274">
        <v>388108</v>
      </c>
      <c r="D274" t="s">
        <v>1623</v>
      </c>
      <c r="E274" t="s">
        <v>449</v>
      </c>
      <c r="F274" t="s">
        <v>1010</v>
      </c>
    </row>
    <row r="275" spans="2:6" x14ac:dyDescent="0.25">
      <c r="B275">
        <v>31</v>
      </c>
      <c r="C275">
        <v>388109</v>
      </c>
      <c r="D275" t="s">
        <v>1624</v>
      </c>
      <c r="E275" t="s">
        <v>449</v>
      </c>
      <c r="F275" t="s">
        <v>1044</v>
      </c>
    </row>
    <row r="276" spans="2:6" x14ac:dyDescent="0.25">
      <c r="B276">
        <v>32</v>
      </c>
      <c r="C276">
        <v>388110</v>
      </c>
      <c r="D276" t="s">
        <v>1625</v>
      </c>
      <c r="E276" t="s">
        <v>449</v>
      </c>
      <c r="F276" t="s">
        <v>1010</v>
      </c>
    </row>
    <row r="277" spans="2:6" x14ac:dyDescent="0.25">
      <c r="B277">
        <v>33</v>
      </c>
      <c r="C277">
        <v>388111</v>
      </c>
      <c r="D277" t="s">
        <v>1626</v>
      </c>
      <c r="E277" t="s">
        <v>449</v>
      </c>
      <c r="F277" t="s">
        <v>1044</v>
      </c>
    </row>
    <row r="278" spans="2:6" x14ac:dyDescent="0.25">
      <c r="B278">
        <v>34</v>
      </c>
      <c r="C278">
        <v>388112</v>
      </c>
      <c r="D278" t="s">
        <v>1627</v>
      </c>
      <c r="E278" t="s">
        <v>448</v>
      </c>
      <c r="F278" t="s">
        <v>1015</v>
      </c>
    </row>
    <row r="279" spans="2:6" x14ac:dyDescent="0.25">
      <c r="B279">
        <v>35</v>
      </c>
      <c r="C279">
        <v>388113</v>
      </c>
      <c r="D279" t="s">
        <v>1628</v>
      </c>
      <c r="E279" t="s">
        <v>448</v>
      </c>
      <c r="F279" t="s">
        <v>1044</v>
      </c>
    </row>
    <row r="280" spans="2:6" x14ac:dyDescent="0.25">
      <c r="B280">
        <v>36</v>
      </c>
      <c r="C280">
        <v>388114</v>
      </c>
      <c r="D280" t="s">
        <v>1629</v>
      </c>
      <c r="E280" t="s">
        <v>449</v>
      </c>
      <c r="F280" t="s">
        <v>1044</v>
      </c>
    </row>
    <row r="281" spans="2:6" x14ac:dyDescent="0.25">
      <c r="D281" t="s">
        <v>1048</v>
      </c>
      <c r="E281">
        <v>14</v>
      </c>
    </row>
    <row r="282" spans="2:6" x14ac:dyDescent="0.25">
      <c r="D282" t="s">
        <v>1049</v>
      </c>
      <c r="E282">
        <v>22</v>
      </c>
    </row>
    <row r="283" spans="2:6" x14ac:dyDescent="0.25">
      <c r="D283" t="s">
        <v>1050</v>
      </c>
    </row>
    <row r="284" spans="2:6" x14ac:dyDescent="0.25">
      <c r="D284" t="s">
        <v>1051</v>
      </c>
    </row>
    <row r="285" spans="2:6" x14ac:dyDescent="0.25">
      <c r="B285" t="s">
        <v>1052</v>
      </c>
      <c r="D285" t="s">
        <v>1053</v>
      </c>
    </row>
    <row r="286" spans="2:6" x14ac:dyDescent="0.25">
      <c r="D286" t="s">
        <v>1054</v>
      </c>
    </row>
    <row r="287" spans="2:6" x14ac:dyDescent="0.25">
      <c r="D287" t="s">
        <v>1055</v>
      </c>
    </row>
    <row r="288" spans="2:6" x14ac:dyDescent="0.25">
      <c r="B288" t="s">
        <v>1056</v>
      </c>
    </row>
    <row r="289" spans="2:19" x14ac:dyDescent="0.25">
      <c r="C289" t="s">
        <v>725</v>
      </c>
      <c r="D289" t="s">
        <v>924</v>
      </c>
      <c r="G289" t="s">
        <v>1003</v>
      </c>
      <c r="J289" t="s">
        <v>1630</v>
      </c>
    </row>
    <row r="290" spans="2:19" x14ac:dyDescent="0.25">
      <c r="B290" t="s">
        <v>50</v>
      </c>
      <c r="C290" t="s">
        <v>1004</v>
      </c>
      <c r="D290" t="s">
        <v>1005</v>
      </c>
      <c r="E290" t="s">
        <v>1006</v>
      </c>
      <c r="F290" t="s">
        <v>1007</v>
      </c>
      <c r="G290" t="s">
        <v>1008</v>
      </c>
      <c r="S290" t="s">
        <v>422</v>
      </c>
    </row>
    <row r="292" spans="2:19" x14ac:dyDescent="0.25">
      <c r="B292">
        <v>1</v>
      </c>
      <c r="C292">
        <v>388115</v>
      </c>
      <c r="D292" t="s">
        <v>1631</v>
      </c>
      <c r="E292" t="s">
        <v>449</v>
      </c>
      <c r="F292" t="s">
        <v>1044</v>
      </c>
    </row>
    <row r="293" spans="2:19" x14ac:dyDescent="0.25">
      <c r="B293">
        <v>2</v>
      </c>
      <c r="C293">
        <v>388116</v>
      </c>
      <c r="D293" t="s">
        <v>1632</v>
      </c>
      <c r="E293" t="s">
        <v>448</v>
      </c>
      <c r="F293" t="s">
        <v>1010</v>
      </c>
    </row>
    <row r="294" spans="2:19" x14ac:dyDescent="0.25">
      <c r="B294">
        <v>3</v>
      </c>
      <c r="C294">
        <v>388117</v>
      </c>
      <c r="D294" t="s">
        <v>1633</v>
      </c>
      <c r="E294" t="s">
        <v>448</v>
      </c>
      <c r="F294" t="s">
        <v>1010</v>
      </c>
    </row>
    <row r="295" spans="2:19" x14ac:dyDescent="0.25">
      <c r="B295">
        <v>4</v>
      </c>
      <c r="C295">
        <v>388118</v>
      </c>
      <c r="D295" t="s">
        <v>1634</v>
      </c>
      <c r="E295" t="s">
        <v>449</v>
      </c>
      <c r="F295" t="s">
        <v>1010</v>
      </c>
    </row>
    <row r="296" spans="2:19" x14ac:dyDescent="0.25">
      <c r="B296">
        <v>5</v>
      </c>
      <c r="C296">
        <v>388119</v>
      </c>
      <c r="D296" t="s">
        <v>1635</v>
      </c>
      <c r="E296" t="s">
        <v>448</v>
      </c>
      <c r="F296" t="s">
        <v>1010</v>
      </c>
    </row>
    <row r="297" spans="2:19" x14ac:dyDescent="0.25">
      <c r="B297">
        <v>6</v>
      </c>
      <c r="C297">
        <v>388120</v>
      </c>
      <c r="D297" t="s">
        <v>1636</v>
      </c>
      <c r="E297" t="s">
        <v>448</v>
      </c>
      <c r="F297" t="s">
        <v>1044</v>
      </c>
    </row>
    <row r="298" spans="2:19" x14ac:dyDescent="0.25">
      <c r="B298">
        <v>7</v>
      </c>
      <c r="C298">
        <v>388121</v>
      </c>
      <c r="D298" t="s">
        <v>1637</v>
      </c>
      <c r="E298" t="s">
        <v>449</v>
      </c>
      <c r="F298" t="s">
        <v>1010</v>
      </c>
    </row>
    <row r="299" spans="2:19" x14ac:dyDescent="0.25">
      <c r="B299">
        <v>8</v>
      </c>
      <c r="C299">
        <v>388122</v>
      </c>
      <c r="D299" t="s">
        <v>1638</v>
      </c>
      <c r="E299" t="s">
        <v>449</v>
      </c>
      <c r="F299" t="s">
        <v>1010</v>
      </c>
    </row>
    <row r="300" spans="2:19" x14ac:dyDescent="0.25">
      <c r="B300">
        <v>9</v>
      </c>
      <c r="C300">
        <v>388123</v>
      </c>
      <c r="D300" t="s">
        <v>1639</v>
      </c>
      <c r="E300" t="s">
        <v>449</v>
      </c>
      <c r="F300" t="s">
        <v>1010</v>
      </c>
    </row>
    <row r="301" spans="2:19" x14ac:dyDescent="0.25">
      <c r="B301">
        <v>10</v>
      </c>
      <c r="C301">
        <v>388124</v>
      </c>
      <c r="D301" t="s">
        <v>1640</v>
      </c>
      <c r="E301" t="s">
        <v>449</v>
      </c>
      <c r="F301" t="s">
        <v>1044</v>
      </c>
    </row>
    <row r="302" spans="2:19" x14ac:dyDescent="0.25">
      <c r="B302">
        <v>11</v>
      </c>
      <c r="C302">
        <v>388125</v>
      </c>
      <c r="D302" t="s">
        <v>1641</v>
      </c>
      <c r="E302" t="s">
        <v>449</v>
      </c>
      <c r="F302" t="s">
        <v>1010</v>
      </c>
    </row>
    <row r="303" spans="2:19" x14ac:dyDescent="0.25">
      <c r="B303">
        <v>12</v>
      </c>
      <c r="C303">
        <v>388126</v>
      </c>
      <c r="D303" t="s">
        <v>1642</v>
      </c>
      <c r="E303" t="s">
        <v>449</v>
      </c>
      <c r="F303" t="s">
        <v>1044</v>
      </c>
    </row>
    <row r="304" spans="2:19" x14ac:dyDescent="0.25">
      <c r="B304">
        <v>13</v>
      </c>
      <c r="C304">
        <v>388127</v>
      </c>
      <c r="D304" t="s">
        <v>1643</v>
      </c>
      <c r="E304" t="s">
        <v>449</v>
      </c>
      <c r="F304" t="s">
        <v>1010</v>
      </c>
    </row>
    <row r="305" spans="2:6" x14ac:dyDescent="0.25">
      <c r="B305">
        <v>14</v>
      </c>
      <c r="C305">
        <v>388128</v>
      </c>
      <c r="D305" t="s">
        <v>1644</v>
      </c>
      <c r="E305" t="s">
        <v>449</v>
      </c>
      <c r="F305" t="s">
        <v>1044</v>
      </c>
    </row>
    <row r="306" spans="2:6" x14ac:dyDescent="0.25">
      <c r="B306">
        <v>15</v>
      </c>
      <c r="C306">
        <v>388129</v>
      </c>
      <c r="D306" t="s">
        <v>1645</v>
      </c>
      <c r="E306" t="s">
        <v>448</v>
      </c>
      <c r="F306" t="s">
        <v>1010</v>
      </c>
    </row>
    <row r="307" spans="2:6" x14ac:dyDescent="0.25">
      <c r="B307">
        <v>16</v>
      </c>
      <c r="C307">
        <v>388130</v>
      </c>
      <c r="D307" t="s">
        <v>1646</v>
      </c>
      <c r="E307" t="s">
        <v>449</v>
      </c>
      <c r="F307" t="s">
        <v>1044</v>
      </c>
    </row>
    <row r="308" spans="2:6" x14ac:dyDescent="0.25">
      <c r="B308">
        <v>17</v>
      </c>
      <c r="C308">
        <v>388131</v>
      </c>
      <c r="D308" t="s">
        <v>1647</v>
      </c>
      <c r="E308" t="s">
        <v>448</v>
      </c>
      <c r="F308" t="s">
        <v>1010</v>
      </c>
    </row>
    <row r="309" spans="2:6" x14ac:dyDescent="0.25">
      <c r="B309">
        <v>18</v>
      </c>
      <c r="C309">
        <v>388132</v>
      </c>
      <c r="D309" t="s">
        <v>1648</v>
      </c>
      <c r="E309" t="s">
        <v>449</v>
      </c>
      <c r="F309" t="s">
        <v>1044</v>
      </c>
    </row>
    <row r="310" spans="2:6" x14ac:dyDescent="0.25">
      <c r="B310">
        <v>19</v>
      </c>
      <c r="C310">
        <v>388133</v>
      </c>
      <c r="D310" t="s">
        <v>1649</v>
      </c>
      <c r="E310" t="s">
        <v>449</v>
      </c>
      <c r="F310" t="s">
        <v>1044</v>
      </c>
    </row>
    <row r="311" spans="2:6" x14ac:dyDescent="0.25">
      <c r="B311">
        <v>20</v>
      </c>
      <c r="C311">
        <v>388135</v>
      </c>
      <c r="D311" t="s">
        <v>1650</v>
      </c>
      <c r="E311" t="s">
        <v>448</v>
      </c>
      <c r="F311" t="s">
        <v>1044</v>
      </c>
    </row>
    <row r="312" spans="2:6" x14ac:dyDescent="0.25">
      <c r="B312">
        <v>21</v>
      </c>
      <c r="C312">
        <v>388136</v>
      </c>
      <c r="D312" t="s">
        <v>1651</v>
      </c>
      <c r="E312" t="s">
        <v>448</v>
      </c>
      <c r="F312" t="s">
        <v>1010</v>
      </c>
    </row>
    <row r="313" spans="2:6" x14ac:dyDescent="0.25">
      <c r="B313">
        <v>22</v>
      </c>
      <c r="C313">
        <v>388137</v>
      </c>
      <c r="D313" t="s">
        <v>1652</v>
      </c>
      <c r="E313" t="s">
        <v>449</v>
      </c>
      <c r="F313" t="s">
        <v>1044</v>
      </c>
    </row>
    <row r="314" spans="2:6" x14ac:dyDescent="0.25">
      <c r="B314">
        <v>23</v>
      </c>
      <c r="C314">
        <v>388138</v>
      </c>
      <c r="D314" t="s">
        <v>1653</v>
      </c>
      <c r="E314" t="s">
        <v>449</v>
      </c>
      <c r="F314" t="s">
        <v>1044</v>
      </c>
    </row>
    <row r="315" spans="2:6" x14ac:dyDescent="0.25">
      <c r="B315">
        <v>24</v>
      </c>
      <c r="C315">
        <v>388139</v>
      </c>
      <c r="D315" t="s">
        <v>1654</v>
      </c>
      <c r="E315" t="s">
        <v>448</v>
      </c>
      <c r="F315" t="s">
        <v>1044</v>
      </c>
    </row>
    <row r="316" spans="2:6" x14ac:dyDescent="0.25">
      <c r="B316">
        <v>25</v>
      </c>
      <c r="C316">
        <v>388140</v>
      </c>
      <c r="D316" t="s">
        <v>1655</v>
      </c>
      <c r="E316" t="s">
        <v>448</v>
      </c>
      <c r="F316" t="s">
        <v>1010</v>
      </c>
    </row>
    <row r="317" spans="2:6" x14ac:dyDescent="0.25">
      <c r="B317">
        <v>26</v>
      </c>
      <c r="C317">
        <v>388141</v>
      </c>
      <c r="D317" t="s">
        <v>1656</v>
      </c>
      <c r="E317" t="s">
        <v>449</v>
      </c>
      <c r="F317" t="s">
        <v>1010</v>
      </c>
    </row>
    <row r="318" spans="2:6" x14ac:dyDescent="0.25">
      <c r="B318">
        <v>27</v>
      </c>
      <c r="C318">
        <v>388142</v>
      </c>
      <c r="D318" t="s">
        <v>1657</v>
      </c>
      <c r="E318" t="s">
        <v>449</v>
      </c>
      <c r="F318" t="s">
        <v>1010</v>
      </c>
    </row>
    <row r="319" spans="2:6" x14ac:dyDescent="0.25">
      <c r="B319">
        <v>28</v>
      </c>
      <c r="C319">
        <v>388143</v>
      </c>
      <c r="D319" t="s">
        <v>1658</v>
      </c>
      <c r="E319" t="s">
        <v>449</v>
      </c>
      <c r="F319" t="s">
        <v>1010</v>
      </c>
    </row>
    <row r="320" spans="2:6" x14ac:dyDescent="0.25">
      <c r="B320">
        <v>29</v>
      </c>
      <c r="C320">
        <v>388144</v>
      </c>
      <c r="D320" t="s">
        <v>1659</v>
      </c>
      <c r="E320" t="s">
        <v>448</v>
      </c>
      <c r="F320" t="s">
        <v>1010</v>
      </c>
    </row>
    <row r="321" spans="2:10" x14ac:dyDescent="0.25">
      <c r="B321">
        <v>30</v>
      </c>
      <c r="C321">
        <v>388145</v>
      </c>
      <c r="D321" t="s">
        <v>1660</v>
      </c>
      <c r="E321" t="s">
        <v>448</v>
      </c>
      <c r="F321" t="s">
        <v>1044</v>
      </c>
    </row>
    <row r="322" spans="2:10" x14ac:dyDescent="0.25">
      <c r="B322">
        <v>31</v>
      </c>
      <c r="C322">
        <v>388146</v>
      </c>
      <c r="D322" t="s">
        <v>1661</v>
      </c>
      <c r="E322" t="s">
        <v>449</v>
      </c>
      <c r="F322" t="s">
        <v>1010</v>
      </c>
    </row>
    <row r="323" spans="2:10" x14ac:dyDescent="0.25">
      <c r="B323">
        <v>32</v>
      </c>
      <c r="C323">
        <v>388147</v>
      </c>
      <c r="D323" t="s">
        <v>1662</v>
      </c>
      <c r="E323" t="s">
        <v>449</v>
      </c>
      <c r="F323" t="s">
        <v>1044</v>
      </c>
    </row>
    <row r="324" spans="2:10" x14ac:dyDescent="0.25">
      <c r="B324">
        <v>33</v>
      </c>
      <c r="C324">
        <v>388148</v>
      </c>
      <c r="D324" t="s">
        <v>1663</v>
      </c>
      <c r="E324" t="s">
        <v>449</v>
      </c>
      <c r="F324" t="s">
        <v>1010</v>
      </c>
    </row>
    <row r="325" spans="2:10" x14ac:dyDescent="0.25">
      <c r="B325">
        <v>34</v>
      </c>
      <c r="C325">
        <v>388149</v>
      </c>
      <c r="D325" t="s">
        <v>1664</v>
      </c>
      <c r="E325" t="s">
        <v>449</v>
      </c>
      <c r="F325" t="s">
        <v>1010</v>
      </c>
    </row>
    <row r="326" spans="2:10" x14ac:dyDescent="0.25">
      <c r="B326">
        <v>35</v>
      </c>
      <c r="C326">
        <v>388150</v>
      </c>
      <c r="D326" t="s">
        <v>1665</v>
      </c>
      <c r="E326" t="s">
        <v>448</v>
      </c>
      <c r="F326" t="s">
        <v>1010</v>
      </c>
    </row>
    <row r="327" spans="2:10" x14ac:dyDescent="0.25">
      <c r="B327">
        <v>36</v>
      </c>
      <c r="C327">
        <v>398682</v>
      </c>
      <c r="D327" t="s">
        <v>1666</v>
      </c>
      <c r="E327" t="s">
        <v>449</v>
      </c>
      <c r="F327" t="s">
        <v>1010</v>
      </c>
    </row>
    <row r="328" spans="2:10" x14ac:dyDescent="0.25">
      <c r="D328" t="s">
        <v>1048</v>
      </c>
      <c r="E328">
        <v>13</v>
      </c>
    </row>
    <row r="329" spans="2:10" x14ac:dyDescent="0.25">
      <c r="D329" t="s">
        <v>1049</v>
      </c>
      <c r="E329">
        <v>23</v>
      </c>
    </row>
    <row r="330" spans="2:10" x14ac:dyDescent="0.25">
      <c r="D330" t="s">
        <v>1050</v>
      </c>
    </row>
    <row r="331" spans="2:10" x14ac:dyDescent="0.25">
      <c r="D331" t="s">
        <v>1051</v>
      </c>
    </row>
    <row r="332" spans="2:10" x14ac:dyDescent="0.25">
      <c r="B332" t="s">
        <v>1052</v>
      </c>
      <c r="D332" t="s">
        <v>1053</v>
      </c>
    </row>
    <row r="333" spans="2:10" x14ac:dyDescent="0.25">
      <c r="D333" t="s">
        <v>1054</v>
      </c>
    </row>
    <row r="334" spans="2:10" x14ac:dyDescent="0.25">
      <c r="D334" t="s">
        <v>1055</v>
      </c>
    </row>
    <row r="335" spans="2:10" x14ac:dyDescent="0.25">
      <c r="B335" t="s">
        <v>1056</v>
      </c>
    </row>
    <row r="336" spans="2:10" x14ac:dyDescent="0.25">
      <c r="C336" t="s">
        <v>725</v>
      </c>
      <c r="D336" t="s">
        <v>925</v>
      </c>
      <c r="G336" t="s">
        <v>1003</v>
      </c>
      <c r="J336" t="s">
        <v>914</v>
      </c>
    </row>
    <row r="337" spans="2:19" x14ac:dyDescent="0.25">
      <c r="B337" t="s">
        <v>50</v>
      </c>
      <c r="C337" t="s">
        <v>1004</v>
      </c>
      <c r="D337" t="s">
        <v>1005</v>
      </c>
      <c r="E337" t="s">
        <v>1006</v>
      </c>
      <c r="F337" t="s">
        <v>1007</v>
      </c>
      <c r="G337" t="s">
        <v>1008</v>
      </c>
      <c r="S337" t="s">
        <v>422</v>
      </c>
    </row>
    <row r="339" spans="2:19" x14ac:dyDescent="0.25">
      <c r="B339">
        <v>1</v>
      </c>
      <c r="C339">
        <v>388151</v>
      </c>
      <c r="D339" t="s">
        <v>1667</v>
      </c>
      <c r="E339" t="s">
        <v>449</v>
      </c>
      <c r="F339" t="s">
        <v>1010</v>
      </c>
      <c r="R339" t="s">
        <v>1093</v>
      </c>
    </row>
    <row r="340" spans="2:19" x14ac:dyDescent="0.25">
      <c r="B340">
        <v>2</v>
      </c>
      <c r="C340">
        <v>388152</v>
      </c>
      <c r="D340" t="s">
        <v>1668</v>
      </c>
      <c r="E340" t="s">
        <v>449</v>
      </c>
      <c r="F340" t="s">
        <v>1015</v>
      </c>
      <c r="R340" t="s">
        <v>1093</v>
      </c>
    </row>
    <row r="341" spans="2:19" x14ac:dyDescent="0.25">
      <c r="B341">
        <v>3</v>
      </c>
      <c r="C341">
        <v>388153</v>
      </c>
      <c r="D341" t="s">
        <v>1669</v>
      </c>
      <c r="E341" t="s">
        <v>448</v>
      </c>
      <c r="F341" t="s">
        <v>1010</v>
      </c>
      <c r="R341" t="s">
        <v>1093</v>
      </c>
    </row>
    <row r="342" spans="2:19" x14ac:dyDescent="0.25">
      <c r="B342">
        <v>4</v>
      </c>
      <c r="C342">
        <v>388154</v>
      </c>
      <c r="D342" t="s">
        <v>1670</v>
      </c>
      <c r="E342" t="s">
        <v>448</v>
      </c>
      <c r="F342" t="s">
        <v>1010</v>
      </c>
      <c r="R342" t="s">
        <v>1093</v>
      </c>
    </row>
    <row r="343" spans="2:19" x14ac:dyDescent="0.25">
      <c r="B343">
        <v>5</v>
      </c>
      <c r="C343">
        <v>388155</v>
      </c>
      <c r="D343" t="s">
        <v>1671</v>
      </c>
      <c r="E343" t="s">
        <v>449</v>
      </c>
      <c r="F343" t="s">
        <v>1010</v>
      </c>
      <c r="R343" t="s">
        <v>1093</v>
      </c>
    </row>
    <row r="344" spans="2:19" x14ac:dyDescent="0.25">
      <c r="B344">
        <v>6</v>
      </c>
      <c r="C344">
        <v>388156</v>
      </c>
      <c r="D344" t="s">
        <v>1672</v>
      </c>
      <c r="E344" t="s">
        <v>449</v>
      </c>
      <c r="F344" t="s">
        <v>1010</v>
      </c>
      <c r="R344" t="s">
        <v>1093</v>
      </c>
    </row>
    <row r="345" spans="2:19" x14ac:dyDescent="0.25">
      <c r="B345">
        <v>7</v>
      </c>
      <c r="C345">
        <v>388157</v>
      </c>
      <c r="D345" t="s">
        <v>1673</v>
      </c>
      <c r="E345" t="s">
        <v>448</v>
      </c>
      <c r="F345" t="s">
        <v>1015</v>
      </c>
      <c r="R345" t="s">
        <v>1093</v>
      </c>
    </row>
    <row r="346" spans="2:19" x14ac:dyDescent="0.25">
      <c r="B346">
        <v>8</v>
      </c>
      <c r="C346">
        <v>388158</v>
      </c>
      <c r="D346" t="s">
        <v>1674</v>
      </c>
      <c r="E346" t="s">
        <v>448</v>
      </c>
      <c r="F346" t="s">
        <v>1010</v>
      </c>
      <c r="R346" t="s">
        <v>1093</v>
      </c>
    </row>
    <row r="347" spans="2:19" x14ac:dyDescent="0.25">
      <c r="B347">
        <v>9</v>
      </c>
      <c r="C347">
        <v>388159</v>
      </c>
      <c r="D347" t="s">
        <v>1675</v>
      </c>
      <c r="E347" t="s">
        <v>449</v>
      </c>
      <c r="F347" t="s">
        <v>1010</v>
      </c>
      <c r="R347" t="s">
        <v>1093</v>
      </c>
    </row>
    <row r="348" spans="2:19" x14ac:dyDescent="0.25">
      <c r="B348">
        <v>10</v>
      </c>
      <c r="C348">
        <v>388160</v>
      </c>
      <c r="D348" t="s">
        <v>1676</v>
      </c>
      <c r="E348" t="s">
        <v>448</v>
      </c>
      <c r="F348" t="s">
        <v>1015</v>
      </c>
      <c r="R348" t="s">
        <v>1093</v>
      </c>
    </row>
    <row r="349" spans="2:19" x14ac:dyDescent="0.25">
      <c r="B349">
        <v>11</v>
      </c>
      <c r="C349">
        <v>388161</v>
      </c>
      <c r="D349" t="s">
        <v>1677</v>
      </c>
      <c r="E349" t="s">
        <v>449</v>
      </c>
      <c r="F349" t="s">
        <v>1010</v>
      </c>
      <c r="R349" t="s">
        <v>1093</v>
      </c>
    </row>
    <row r="350" spans="2:19" x14ac:dyDescent="0.25">
      <c r="B350">
        <v>12</v>
      </c>
      <c r="C350">
        <v>388162</v>
      </c>
      <c r="D350" t="s">
        <v>1678</v>
      </c>
      <c r="E350" t="s">
        <v>448</v>
      </c>
      <c r="F350" t="s">
        <v>1015</v>
      </c>
      <c r="R350" t="s">
        <v>1093</v>
      </c>
    </row>
    <row r="351" spans="2:19" x14ac:dyDescent="0.25">
      <c r="B351">
        <v>13</v>
      </c>
      <c r="C351">
        <v>388163</v>
      </c>
      <c r="D351" t="s">
        <v>1679</v>
      </c>
      <c r="E351" t="s">
        <v>448</v>
      </c>
      <c r="F351" t="s">
        <v>1010</v>
      </c>
      <c r="R351" t="s">
        <v>1093</v>
      </c>
    </row>
    <row r="352" spans="2:19" x14ac:dyDescent="0.25">
      <c r="B352">
        <v>14</v>
      </c>
      <c r="C352">
        <v>388164</v>
      </c>
      <c r="D352" t="s">
        <v>1680</v>
      </c>
      <c r="E352" t="s">
        <v>449</v>
      </c>
      <c r="F352" t="s">
        <v>1015</v>
      </c>
      <c r="R352" t="s">
        <v>1093</v>
      </c>
    </row>
    <row r="353" spans="2:18" x14ac:dyDescent="0.25">
      <c r="B353">
        <v>15</v>
      </c>
      <c r="C353">
        <v>388165</v>
      </c>
      <c r="D353" t="s">
        <v>1681</v>
      </c>
      <c r="E353" t="s">
        <v>448</v>
      </c>
      <c r="F353" t="s">
        <v>1010</v>
      </c>
      <c r="R353" t="s">
        <v>1093</v>
      </c>
    </row>
    <row r="354" spans="2:18" x14ac:dyDescent="0.25">
      <c r="B354">
        <v>16</v>
      </c>
      <c r="C354">
        <v>388166</v>
      </c>
      <c r="D354" t="s">
        <v>1682</v>
      </c>
      <c r="E354" t="s">
        <v>449</v>
      </c>
      <c r="F354" t="s">
        <v>1010</v>
      </c>
      <c r="R354" t="s">
        <v>1093</v>
      </c>
    </row>
    <row r="355" spans="2:18" x14ac:dyDescent="0.25">
      <c r="B355">
        <v>17</v>
      </c>
      <c r="C355">
        <v>388167</v>
      </c>
      <c r="D355" t="s">
        <v>1683</v>
      </c>
      <c r="E355" t="s">
        <v>449</v>
      </c>
      <c r="F355" t="s">
        <v>1015</v>
      </c>
      <c r="R355" t="s">
        <v>1093</v>
      </c>
    </row>
    <row r="356" spans="2:18" x14ac:dyDescent="0.25">
      <c r="B356">
        <v>18</v>
      </c>
      <c r="C356">
        <v>388168</v>
      </c>
      <c r="D356" t="s">
        <v>1684</v>
      </c>
      <c r="E356" t="s">
        <v>448</v>
      </c>
      <c r="F356" t="s">
        <v>1010</v>
      </c>
      <c r="R356" t="s">
        <v>1093</v>
      </c>
    </row>
    <row r="357" spans="2:18" x14ac:dyDescent="0.25">
      <c r="B357">
        <v>19</v>
      </c>
      <c r="C357">
        <v>388169</v>
      </c>
      <c r="D357" t="s">
        <v>1685</v>
      </c>
      <c r="E357" t="s">
        <v>449</v>
      </c>
      <c r="F357" t="s">
        <v>1015</v>
      </c>
      <c r="R357" t="s">
        <v>1093</v>
      </c>
    </row>
    <row r="358" spans="2:18" x14ac:dyDescent="0.25">
      <c r="B358">
        <v>20</v>
      </c>
      <c r="C358">
        <v>388170</v>
      </c>
      <c r="D358" t="s">
        <v>1686</v>
      </c>
      <c r="E358" t="s">
        <v>448</v>
      </c>
      <c r="F358" t="s">
        <v>1015</v>
      </c>
      <c r="R358" t="s">
        <v>1093</v>
      </c>
    </row>
    <row r="359" spans="2:18" x14ac:dyDescent="0.25">
      <c r="B359">
        <v>21</v>
      </c>
      <c r="C359">
        <v>388171</v>
      </c>
      <c r="D359" t="s">
        <v>1687</v>
      </c>
      <c r="E359" t="s">
        <v>449</v>
      </c>
      <c r="F359" t="s">
        <v>1015</v>
      </c>
      <c r="R359" t="s">
        <v>1093</v>
      </c>
    </row>
    <row r="360" spans="2:18" x14ac:dyDescent="0.25">
      <c r="B360">
        <v>22</v>
      </c>
      <c r="C360">
        <v>388172</v>
      </c>
      <c r="D360" t="s">
        <v>1688</v>
      </c>
      <c r="E360" t="s">
        <v>448</v>
      </c>
      <c r="F360" t="s">
        <v>1010</v>
      </c>
      <c r="R360" t="s">
        <v>1093</v>
      </c>
    </row>
    <row r="361" spans="2:18" x14ac:dyDescent="0.25">
      <c r="B361">
        <v>23</v>
      </c>
      <c r="C361">
        <v>388173</v>
      </c>
      <c r="D361" t="s">
        <v>1689</v>
      </c>
      <c r="E361" t="s">
        <v>448</v>
      </c>
      <c r="F361" t="s">
        <v>1010</v>
      </c>
      <c r="R361" t="s">
        <v>1093</v>
      </c>
    </row>
    <row r="362" spans="2:18" x14ac:dyDescent="0.25">
      <c r="B362">
        <v>24</v>
      </c>
      <c r="C362">
        <v>388174</v>
      </c>
      <c r="D362" t="s">
        <v>1690</v>
      </c>
      <c r="E362" t="s">
        <v>449</v>
      </c>
      <c r="F362" t="s">
        <v>1010</v>
      </c>
      <c r="R362" t="s">
        <v>1093</v>
      </c>
    </row>
    <row r="363" spans="2:18" x14ac:dyDescent="0.25">
      <c r="B363">
        <v>25</v>
      </c>
      <c r="C363">
        <v>388175</v>
      </c>
      <c r="D363" t="s">
        <v>1691</v>
      </c>
      <c r="E363" t="s">
        <v>449</v>
      </c>
      <c r="F363" t="s">
        <v>1010</v>
      </c>
      <c r="R363" t="s">
        <v>1093</v>
      </c>
    </row>
    <row r="364" spans="2:18" x14ac:dyDescent="0.25">
      <c r="B364">
        <v>26</v>
      </c>
      <c r="C364">
        <v>388176</v>
      </c>
      <c r="D364" t="s">
        <v>1692</v>
      </c>
      <c r="E364" t="s">
        <v>449</v>
      </c>
      <c r="F364" t="s">
        <v>1010</v>
      </c>
      <c r="R364" t="s">
        <v>1093</v>
      </c>
    </row>
    <row r="365" spans="2:18" x14ac:dyDescent="0.25">
      <c r="B365">
        <v>27</v>
      </c>
      <c r="C365">
        <v>388177</v>
      </c>
      <c r="D365" t="s">
        <v>1693</v>
      </c>
      <c r="E365" t="s">
        <v>449</v>
      </c>
      <c r="F365" t="s">
        <v>1010</v>
      </c>
      <c r="R365" t="s">
        <v>1093</v>
      </c>
    </row>
    <row r="366" spans="2:18" x14ac:dyDescent="0.25">
      <c r="B366">
        <v>28</v>
      </c>
      <c r="C366">
        <v>388178</v>
      </c>
      <c r="D366" t="s">
        <v>1694</v>
      </c>
      <c r="E366" t="s">
        <v>448</v>
      </c>
      <c r="F366" t="s">
        <v>1010</v>
      </c>
      <c r="R366" t="s">
        <v>1093</v>
      </c>
    </row>
    <row r="367" spans="2:18" x14ac:dyDescent="0.25">
      <c r="B367">
        <v>29</v>
      </c>
      <c r="C367">
        <v>388179</v>
      </c>
      <c r="D367" t="s">
        <v>1695</v>
      </c>
      <c r="E367" t="s">
        <v>448</v>
      </c>
      <c r="F367" t="s">
        <v>1010</v>
      </c>
      <c r="R367" t="s">
        <v>1093</v>
      </c>
    </row>
    <row r="368" spans="2:18" x14ac:dyDescent="0.25">
      <c r="B368">
        <v>30</v>
      </c>
      <c r="C368">
        <v>388180</v>
      </c>
      <c r="D368" t="s">
        <v>1696</v>
      </c>
      <c r="E368" t="s">
        <v>449</v>
      </c>
      <c r="F368" t="s">
        <v>1010</v>
      </c>
      <c r="R368" t="s">
        <v>1093</v>
      </c>
    </row>
    <row r="369" spans="2:19" x14ac:dyDescent="0.25">
      <c r="B369">
        <v>31</v>
      </c>
      <c r="C369">
        <v>388072</v>
      </c>
      <c r="D369" t="s">
        <v>1697</v>
      </c>
      <c r="E369" t="s">
        <v>449</v>
      </c>
      <c r="F369" t="s">
        <v>1010</v>
      </c>
      <c r="R369" t="s">
        <v>1093</v>
      </c>
    </row>
    <row r="370" spans="2:19" x14ac:dyDescent="0.25">
      <c r="B370">
        <v>32</v>
      </c>
      <c r="C370">
        <v>388181</v>
      </c>
      <c r="D370" t="s">
        <v>1698</v>
      </c>
      <c r="E370" t="s">
        <v>449</v>
      </c>
      <c r="F370" t="s">
        <v>1010</v>
      </c>
    </row>
    <row r="371" spans="2:19" x14ac:dyDescent="0.25">
      <c r="B371">
        <v>33</v>
      </c>
      <c r="C371">
        <v>388182</v>
      </c>
      <c r="D371" t="s">
        <v>1699</v>
      </c>
      <c r="E371" t="s">
        <v>449</v>
      </c>
      <c r="F371" t="s">
        <v>1010</v>
      </c>
    </row>
    <row r="372" spans="2:19" x14ac:dyDescent="0.25">
      <c r="B372">
        <v>34</v>
      </c>
      <c r="C372">
        <v>388183</v>
      </c>
      <c r="D372" t="s">
        <v>1700</v>
      </c>
      <c r="E372" t="s">
        <v>449</v>
      </c>
      <c r="F372" t="s">
        <v>1015</v>
      </c>
    </row>
    <row r="373" spans="2:19" x14ac:dyDescent="0.25">
      <c r="B373">
        <v>35</v>
      </c>
      <c r="C373">
        <v>388184</v>
      </c>
      <c r="D373" t="s">
        <v>1701</v>
      </c>
      <c r="E373" t="s">
        <v>449</v>
      </c>
      <c r="F373" t="s">
        <v>1015</v>
      </c>
      <c r="R373" t="s">
        <v>1093</v>
      </c>
    </row>
    <row r="374" spans="2:19" x14ac:dyDescent="0.25">
      <c r="B374">
        <v>36</v>
      </c>
      <c r="C374" t="s">
        <v>1093</v>
      </c>
      <c r="D374" t="s">
        <v>1093</v>
      </c>
      <c r="E374" t="s">
        <v>1093</v>
      </c>
      <c r="F374" t="s">
        <v>1093</v>
      </c>
      <c r="R374" t="s">
        <v>1093</v>
      </c>
    </row>
    <row r="375" spans="2:19" x14ac:dyDescent="0.25">
      <c r="D375" t="s">
        <v>1048</v>
      </c>
      <c r="E375">
        <v>14</v>
      </c>
    </row>
    <row r="376" spans="2:19" x14ac:dyDescent="0.25">
      <c r="D376" t="s">
        <v>1049</v>
      </c>
      <c r="E376">
        <v>21</v>
      </c>
    </row>
    <row r="377" spans="2:19" x14ac:dyDescent="0.25">
      <c r="D377" t="s">
        <v>1050</v>
      </c>
    </row>
    <row r="378" spans="2:19" x14ac:dyDescent="0.25">
      <c r="D378" t="s">
        <v>1051</v>
      </c>
    </row>
    <row r="379" spans="2:19" x14ac:dyDescent="0.25">
      <c r="B379" t="s">
        <v>1052</v>
      </c>
      <c r="D379" t="s">
        <v>1053</v>
      </c>
    </row>
    <row r="380" spans="2:19" x14ac:dyDescent="0.25">
      <c r="D380" t="s">
        <v>1054</v>
      </c>
    </row>
    <row r="381" spans="2:19" x14ac:dyDescent="0.25">
      <c r="D381" t="s">
        <v>1055</v>
      </c>
    </row>
    <row r="382" spans="2:19" x14ac:dyDescent="0.25">
      <c r="B382" t="s">
        <v>1056</v>
      </c>
    </row>
    <row r="383" spans="2:19" x14ac:dyDescent="0.25">
      <c r="C383" t="s">
        <v>725</v>
      </c>
      <c r="D383" t="s">
        <v>931</v>
      </c>
      <c r="G383" t="s">
        <v>1003</v>
      </c>
      <c r="J383" t="s">
        <v>1702</v>
      </c>
    </row>
    <row r="384" spans="2:19" x14ac:dyDescent="0.25">
      <c r="B384" t="s">
        <v>50</v>
      </c>
      <c r="C384" t="s">
        <v>1004</v>
      </c>
      <c r="D384" t="s">
        <v>1005</v>
      </c>
      <c r="E384" t="s">
        <v>1006</v>
      </c>
      <c r="F384" t="s">
        <v>1007</v>
      </c>
      <c r="G384" t="s">
        <v>1008</v>
      </c>
      <c r="S384" t="s">
        <v>422</v>
      </c>
    </row>
    <row r="386" spans="2:18" x14ac:dyDescent="0.25">
      <c r="B386">
        <v>1</v>
      </c>
      <c r="C386">
        <v>388185</v>
      </c>
      <c r="D386" t="s">
        <v>1703</v>
      </c>
      <c r="E386" t="s">
        <v>448</v>
      </c>
      <c r="F386" t="s">
        <v>1010</v>
      </c>
      <c r="R386" t="s">
        <v>1093</v>
      </c>
    </row>
    <row r="387" spans="2:18" x14ac:dyDescent="0.25">
      <c r="B387">
        <v>2</v>
      </c>
      <c r="C387">
        <v>388186</v>
      </c>
      <c r="D387" t="s">
        <v>1704</v>
      </c>
      <c r="E387" t="s">
        <v>448</v>
      </c>
      <c r="F387" t="s">
        <v>1010</v>
      </c>
    </row>
    <row r="388" spans="2:18" x14ac:dyDescent="0.25">
      <c r="B388">
        <v>3</v>
      </c>
      <c r="C388">
        <v>388187</v>
      </c>
      <c r="D388" t="s">
        <v>1705</v>
      </c>
      <c r="E388" t="s">
        <v>448</v>
      </c>
      <c r="F388" t="s">
        <v>1010</v>
      </c>
      <c r="R388" t="s">
        <v>1093</v>
      </c>
    </row>
    <row r="389" spans="2:18" x14ac:dyDescent="0.25">
      <c r="B389">
        <v>4</v>
      </c>
      <c r="C389">
        <v>388188</v>
      </c>
      <c r="D389" t="s">
        <v>1706</v>
      </c>
      <c r="E389" t="s">
        <v>449</v>
      </c>
      <c r="F389" t="s">
        <v>1010</v>
      </c>
      <c r="R389" t="s">
        <v>1093</v>
      </c>
    </row>
    <row r="390" spans="2:18" x14ac:dyDescent="0.25">
      <c r="B390">
        <v>5</v>
      </c>
      <c r="C390">
        <v>388189</v>
      </c>
      <c r="D390" t="s">
        <v>1707</v>
      </c>
      <c r="E390" t="s">
        <v>449</v>
      </c>
      <c r="F390" t="s">
        <v>1010</v>
      </c>
      <c r="R390" t="s">
        <v>1093</v>
      </c>
    </row>
    <row r="391" spans="2:18" x14ac:dyDescent="0.25">
      <c r="B391">
        <v>6</v>
      </c>
      <c r="C391">
        <v>398683</v>
      </c>
      <c r="D391" t="s">
        <v>1708</v>
      </c>
      <c r="E391" t="s">
        <v>448</v>
      </c>
      <c r="F391" t="s">
        <v>1010</v>
      </c>
      <c r="R391" t="s">
        <v>1093</v>
      </c>
    </row>
    <row r="392" spans="2:18" x14ac:dyDescent="0.25">
      <c r="B392">
        <v>7</v>
      </c>
      <c r="C392">
        <v>388190</v>
      </c>
      <c r="D392" t="s">
        <v>1709</v>
      </c>
      <c r="E392" t="s">
        <v>449</v>
      </c>
      <c r="F392" t="s">
        <v>1010</v>
      </c>
      <c r="R392" t="s">
        <v>1093</v>
      </c>
    </row>
    <row r="393" spans="2:18" x14ac:dyDescent="0.25">
      <c r="B393">
        <v>8</v>
      </c>
      <c r="C393">
        <v>388191</v>
      </c>
      <c r="D393" t="s">
        <v>1710</v>
      </c>
      <c r="E393" t="s">
        <v>449</v>
      </c>
      <c r="F393" t="s">
        <v>1010</v>
      </c>
      <c r="R393" t="s">
        <v>1093</v>
      </c>
    </row>
    <row r="394" spans="2:18" x14ac:dyDescent="0.25">
      <c r="B394">
        <v>9</v>
      </c>
      <c r="C394">
        <v>388192</v>
      </c>
      <c r="D394" t="s">
        <v>1711</v>
      </c>
      <c r="E394" t="s">
        <v>448</v>
      </c>
      <c r="F394" t="s">
        <v>1010</v>
      </c>
      <c r="R394" t="s">
        <v>1093</v>
      </c>
    </row>
    <row r="395" spans="2:18" x14ac:dyDescent="0.25">
      <c r="B395">
        <v>10</v>
      </c>
      <c r="C395">
        <v>388194</v>
      </c>
      <c r="D395" t="s">
        <v>1712</v>
      </c>
      <c r="E395" t="s">
        <v>449</v>
      </c>
      <c r="F395" t="s">
        <v>1010</v>
      </c>
      <c r="R395" t="s">
        <v>1093</v>
      </c>
    </row>
    <row r="396" spans="2:18" x14ac:dyDescent="0.25">
      <c r="B396">
        <v>11</v>
      </c>
      <c r="C396">
        <v>388196</v>
      </c>
      <c r="D396" t="s">
        <v>1713</v>
      </c>
      <c r="E396" t="s">
        <v>448</v>
      </c>
      <c r="F396" t="s">
        <v>1010</v>
      </c>
      <c r="R396" t="s">
        <v>1093</v>
      </c>
    </row>
    <row r="397" spans="2:18" x14ac:dyDescent="0.25">
      <c r="B397">
        <v>12</v>
      </c>
      <c r="C397">
        <v>388197</v>
      </c>
      <c r="D397" t="s">
        <v>1714</v>
      </c>
      <c r="E397" t="s">
        <v>448</v>
      </c>
      <c r="F397" t="s">
        <v>1010</v>
      </c>
      <c r="R397" t="s">
        <v>1093</v>
      </c>
    </row>
    <row r="398" spans="2:18" x14ac:dyDescent="0.25">
      <c r="B398">
        <v>13</v>
      </c>
      <c r="C398">
        <v>388198</v>
      </c>
      <c r="D398" t="s">
        <v>1715</v>
      </c>
      <c r="E398" t="s">
        <v>449</v>
      </c>
      <c r="F398" t="s">
        <v>1010</v>
      </c>
      <c r="R398" t="s">
        <v>1093</v>
      </c>
    </row>
    <row r="399" spans="2:18" x14ac:dyDescent="0.25">
      <c r="B399">
        <v>14</v>
      </c>
      <c r="C399">
        <v>398680</v>
      </c>
      <c r="D399" t="s">
        <v>1716</v>
      </c>
      <c r="E399" t="s">
        <v>449</v>
      </c>
      <c r="F399" t="s">
        <v>1010</v>
      </c>
      <c r="R399" t="s">
        <v>1093</v>
      </c>
    </row>
    <row r="400" spans="2:18" x14ac:dyDescent="0.25">
      <c r="B400">
        <v>15</v>
      </c>
      <c r="C400">
        <v>388199</v>
      </c>
      <c r="D400" t="s">
        <v>1717</v>
      </c>
      <c r="E400" t="s">
        <v>449</v>
      </c>
      <c r="F400" t="s">
        <v>1010</v>
      </c>
      <c r="R400" t="s">
        <v>1093</v>
      </c>
    </row>
    <row r="401" spans="2:18" x14ac:dyDescent="0.25">
      <c r="B401">
        <v>16</v>
      </c>
      <c r="C401">
        <v>388200</v>
      </c>
      <c r="D401" t="s">
        <v>1718</v>
      </c>
      <c r="E401" t="s">
        <v>448</v>
      </c>
      <c r="F401" t="s">
        <v>1010</v>
      </c>
      <c r="R401" t="s">
        <v>1093</v>
      </c>
    </row>
    <row r="402" spans="2:18" x14ac:dyDescent="0.25">
      <c r="B402">
        <v>17</v>
      </c>
      <c r="C402">
        <v>388201</v>
      </c>
      <c r="D402" t="s">
        <v>1719</v>
      </c>
      <c r="E402" t="s">
        <v>448</v>
      </c>
      <c r="F402" t="s">
        <v>1010</v>
      </c>
      <c r="R402" t="s">
        <v>1093</v>
      </c>
    </row>
    <row r="403" spans="2:18" x14ac:dyDescent="0.25">
      <c r="B403">
        <v>18</v>
      </c>
      <c r="C403">
        <v>388202</v>
      </c>
      <c r="D403" t="s">
        <v>1720</v>
      </c>
      <c r="E403" t="s">
        <v>449</v>
      </c>
      <c r="F403" t="s">
        <v>1010</v>
      </c>
      <c r="R403" t="s">
        <v>1093</v>
      </c>
    </row>
    <row r="404" spans="2:18" x14ac:dyDescent="0.25">
      <c r="B404">
        <v>19</v>
      </c>
      <c r="C404">
        <v>388203</v>
      </c>
      <c r="D404" t="s">
        <v>1721</v>
      </c>
      <c r="E404" t="s">
        <v>449</v>
      </c>
      <c r="F404" t="s">
        <v>1010</v>
      </c>
      <c r="R404" t="s">
        <v>1093</v>
      </c>
    </row>
    <row r="405" spans="2:18" x14ac:dyDescent="0.25">
      <c r="B405">
        <v>20</v>
      </c>
      <c r="C405">
        <v>388204</v>
      </c>
      <c r="D405" t="s">
        <v>1722</v>
      </c>
      <c r="E405" t="s">
        <v>449</v>
      </c>
      <c r="F405" t="s">
        <v>1010</v>
      </c>
      <c r="R405" t="s">
        <v>1093</v>
      </c>
    </row>
    <row r="406" spans="2:18" x14ac:dyDescent="0.25">
      <c r="B406">
        <v>21</v>
      </c>
      <c r="C406">
        <v>388205</v>
      </c>
      <c r="D406" t="s">
        <v>1723</v>
      </c>
      <c r="E406" t="s">
        <v>449</v>
      </c>
      <c r="F406" t="s">
        <v>1010</v>
      </c>
      <c r="R406" t="s">
        <v>1093</v>
      </c>
    </row>
    <row r="407" spans="2:18" x14ac:dyDescent="0.25">
      <c r="B407">
        <v>22</v>
      </c>
      <c r="C407">
        <v>388206</v>
      </c>
      <c r="D407" t="s">
        <v>1724</v>
      </c>
      <c r="E407" t="s">
        <v>448</v>
      </c>
      <c r="F407" t="s">
        <v>1010</v>
      </c>
      <c r="R407" t="s">
        <v>1093</v>
      </c>
    </row>
    <row r="408" spans="2:18" x14ac:dyDescent="0.25">
      <c r="B408">
        <v>23</v>
      </c>
      <c r="C408">
        <v>388207</v>
      </c>
      <c r="D408" t="s">
        <v>1725</v>
      </c>
      <c r="E408" t="s">
        <v>449</v>
      </c>
      <c r="F408" t="s">
        <v>1010</v>
      </c>
      <c r="R408" t="s">
        <v>1093</v>
      </c>
    </row>
    <row r="409" spans="2:18" x14ac:dyDescent="0.25">
      <c r="B409">
        <v>24</v>
      </c>
      <c r="C409">
        <v>388208</v>
      </c>
      <c r="D409" t="s">
        <v>1726</v>
      </c>
      <c r="E409" t="s">
        <v>449</v>
      </c>
      <c r="F409" t="s">
        <v>1010</v>
      </c>
      <c r="R409" t="s">
        <v>1093</v>
      </c>
    </row>
    <row r="410" spans="2:18" x14ac:dyDescent="0.25">
      <c r="B410">
        <v>25</v>
      </c>
      <c r="C410">
        <v>388209</v>
      </c>
      <c r="D410" t="s">
        <v>1727</v>
      </c>
      <c r="E410" t="s">
        <v>448</v>
      </c>
      <c r="F410" t="s">
        <v>1010</v>
      </c>
      <c r="R410" t="s">
        <v>1093</v>
      </c>
    </row>
    <row r="411" spans="2:18" x14ac:dyDescent="0.25">
      <c r="B411">
        <v>26</v>
      </c>
      <c r="C411">
        <v>388210</v>
      </c>
      <c r="D411" t="s">
        <v>1728</v>
      </c>
      <c r="E411" t="s">
        <v>449</v>
      </c>
      <c r="F411" t="s">
        <v>1010</v>
      </c>
      <c r="R411" t="s">
        <v>1093</v>
      </c>
    </row>
    <row r="412" spans="2:18" x14ac:dyDescent="0.25">
      <c r="B412">
        <v>27</v>
      </c>
      <c r="C412">
        <v>388211</v>
      </c>
      <c r="D412" t="s">
        <v>1729</v>
      </c>
      <c r="E412" t="s">
        <v>449</v>
      </c>
      <c r="F412" t="s">
        <v>1010</v>
      </c>
      <c r="R412" t="s">
        <v>1093</v>
      </c>
    </row>
    <row r="413" spans="2:18" x14ac:dyDescent="0.25">
      <c r="B413">
        <v>28</v>
      </c>
      <c r="C413">
        <v>388212</v>
      </c>
      <c r="D413" t="s">
        <v>1730</v>
      </c>
      <c r="E413" t="s">
        <v>448</v>
      </c>
      <c r="F413" t="s">
        <v>1010</v>
      </c>
      <c r="R413" t="s">
        <v>1093</v>
      </c>
    </row>
    <row r="414" spans="2:18" x14ac:dyDescent="0.25">
      <c r="B414">
        <v>29</v>
      </c>
      <c r="C414">
        <v>388213</v>
      </c>
      <c r="D414" t="s">
        <v>1731</v>
      </c>
      <c r="E414" t="s">
        <v>449</v>
      </c>
      <c r="F414" t="s">
        <v>1010</v>
      </c>
      <c r="R414" t="s">
        <v>1093</v>
      </c>
    </row>
    <row r="415" spans="2:18" x14ac:dyDescent="0.25">
      <c r="B415">
        <v>30</v>
      </c>
      <c r="C415">
        <v>388214</v>
      </c>
      <c r="D415" t="s">
        <v>1732</v>
      </c>
      <c r="E415" t="s">
        <v>448</v>
      </c>
      <c r="F415" t="s">
        <v>1010</v>
      </c>
      <c r="R415" t="s">
        <v>1093</v>
      </c>
    </row>
    <row r="416" spans="2:18" x14ac:dyDescent="0.25">
      <c r="B416">
        <v>31</v>
      </c>
      <c r="C416">
        <v>388215</v>
      </c>
      <c r="D416" t="s">
        <v>1733</v>
      </c>
      <c r="E416" t="s">
        <v>449</v>
      </c>
      <c r="F416" t="s">
        <v>1010</v>
      </c>
      <c r="R416" t="s">
        <v>1093</v>
      </c>
    </row>
    <row r="417" spans="2:19" x14ac:dyDescent="0.25">
      <c r="B417">
        <v>32</v>
      </c>
      <c r="C417">
        <v>388216</v>
      </c>
      <c r="D417" t="s">
        <v>1734</v>
      </c>
      <c r="E417" t="s">
        <v>449</v>
      </c>
      <c r="F417" t="s">
        <v>1010</v>
      </c>
      <c r="R417" t="s">
        <v>1093</v>
      </c>
    </row>
    <row r="418" spans="2:19" x14ac:dyDescent="0.25">
      <c r="B418">
        <v>33</v>
      </c>
      <c r="C418" t="s">
        <v>1093</v>
      </c>
      <c r="D418" t="s">
        <v>1735</v>
      </c>
      <c r="E418" t="s">
        <v>449</v>
      </c>
      <c r="F418" t="s">
        <v>1010</v>
      </c>
    </row>
    <row r="419" spans="2:19" x14ac:dyDescent="0.25">
      <c r="B419">
        <v>34</v>
      </c>
      <c r="C419">
        <v>388218</v>
      </c>
      <c r="D419" t="s">
        <v>1736</v>
      </c>
      <c r="E419" t="s">
        <v>449</v>
      </c>
      <c r="F419" t="s">
        <v>1010</v>
      </c>
    </row>
    <row r="420" spans="2:19" x14ac:dyDescent="0.25">
      <c r="B420">
        <v>35</v>
      </c>
      <c r="C420" t="s">
        <v>1093</v>
      </c>
      <c r="D420" t="s">
        <v>1093</v>
      </c>
      <c r="E420" t="s">
        <v>1093</v>
      </c>
      <c r="F420" t="s">
        <v>1093</v>
      </c>
      <c r="R420" t="s">
        <v>1093</v>
      </c>
    </row>
    <row r="421" spans="2:19" x14ac:dyDescent="0.25">
      <c r="B421">
        <v>36</v>
      </c>
      <c r="C421" t="s">
        <v>1093</v>
      </c>
      <c r="D421" t="s">
        <v>1093</v>
      </c>
      <c r="E421" t="s">
        <v>1093</v>
      </c>
      <c r="F421" t="s">
        <v>1093</v>
      </c>
    </row>
    <row r="422" spans="2:19" x14ac:dyDescent="0.25">
      <c r="D422" t="s">
        <v>1048</v>
      </c>
      <c r="E422">
        <v>13</v>
      </c>
      <c r="R422" t="s">
        <v>1093</v>
      </c>
    </row>
    <row r="423" spans="2:19" x14ac:dyDescent="0.25">
      <c r="D423" t="s">
        <v>1049</v>
      </c>
      <c r="E423">
        <v>21</v>
      </c>
      <c r="R423" t="s">
        <v>1093</v>
      </c>
    </row>
    <row r="424" spans="2:19" x14ac:dyDescent="0.25">
      <c r="D424" t="s">
        <v>1050</v>
      </c>
    </row>
    <row r="425" spans="2:19" x14ac:dyDescent="0.25">
      <c r="D425" t="s">
        <v>1051</v>
      </c>
    </row>
    <row r="426" spans="2:19" x14ac:dyDescent="0.25">
      <c r="B426" t="s">
        <v>1052</v>
      </c>
      <c r="D426" t="s">
        <v>1053</v>
      </c>
    </row>
    <row r="427" spans="2:19" x14ac:dyDescent="0.25">
      <c r="D427" t="s">
        <v>1054</v>
      </c>
    </row>
    <row r="428" spans="2:19" x14ac:dyDescent="0.25">
      <c r="D428" t="s">
        <v>1055</v>
      </c>
    </row>
    <row r="429" spans="2:19" x14ac:dyDescent="0.25">
      <c r="B429" t="s">
        <v>1056</v>
      </c>
    </row>
    <row r="430" spans="2:19" x14ac:dyDescent="0.25">
      <c r="C430" t="s">
        <v>1001</v>
      </c>
      <c r="D430" t="s">
        <v>1737</v>
      </c>
      <c r="G430" t="s">
        <v>1003</v>
      </c>
      <c r="J430" t="s">
        <v>316</v>
      </c>
    </row>
    <row r="431" spans="2:19" x14ac:dyDescent="0.25">
      <c r="B431" t="s">
        <v>50</v>
      </c>
      <c r="C431" t="s">
        <v>1004</v>
      </c>
      <c r="D431" t="s">
        <v>1005</v>
      </c>
      <c r="E431" t="s">
        <v>1006</v>
      </c>
      <c r="F431" t="s">
        <v>1007</v>
      </c>
      <c r="G431" t="s">
        <v>1008</v>
      </c>
      <c r="S431" t="s">
        <v>422</v>
      </c>
    </row>
    <row r="433" spans="2:18" x14ac:dyDescent="0.25">
      <c r="B433" t="s">
        <v>1738</v>
      </c>
      <c r="C433">
        <v>388219</v>
      </c>
      <c r="D433" t="s">
        <v>1739</v>
      </c>
      <c r="E433" t="s">
        <v>449</v>
      </c>
      <c r="F433" t="s">
        <v>1010</v>
      </c>
      <c r="R433" t="s">
        <v>1093</v>
      </c>
    </row>
    <row r="434" spans="2:18" x14ac:dyDescent="0.25">
      <c r="B434" t="s">
        <v>1740</v>
      </c>
      <c r="C434">
        <v>388220</v>
      </c>
      <c r="D434" t="s">
        <v>1741</v>
      </c>
      <c r="E434" t="s">
        <v>449</v>
      </c>
      <c r="F434" t="s">
        <v>1010</v>
      </c>
      <c r="R434" t="s">
        <v>1093</v>
      </c>
    </row>
    <row r="435" spans="2:18" x14ac:dyDescent="0.25">
      <c r="B435" t="s">
        <v>1742</v>
      </c>
      <c r="C435">
        <v>388221</v>
      </c>
      <c r="D435" t="s">
        <v>1743</v>
      </c>
      <c r="E435" t="s">
        <v>449</v>
      </c>
      <c r="F435" t="s">
        <v>1010</v>
      </c>
      <c r="R435" t="s">
        <v>1093</v>
      </c>
    </row>
    <row r="436" spans="2:18" x14ac:dyDescent="0.25">
      <c r="B436" t="s">
        <v>1744</v>
      </c>
      <c r="C436">
        <v>388222</v>
      </c>
      <c r="D436" t="s">
        <v>1745</v>
      </c>
      <c r="E436" t="s">
        <v>449</v>
      </c>
      <c r="F436" t="s">
        <v>1010</v>
      </c>
      <c r="R436" t="s">
        <v>1093</v>
      </c>
    </row>
    <row r="437" spans="2:18" x14ac:dyDescent="0.25">
      <c r="B437" t="s">
        <v>1746</v>
      </c>
      <c r="C437">
        <v>388223</v>
      </c>
      <c r="D437" t="s">
        <v>1747</v>
      </c>
      <c r="E437" t="s">
        <v>448</v>
      </c>
      <c r="F437" t="s">
        <v>1010</v>
      </c>
      <c r="R437" t="s">
        <v>1093</v>
      </c>
    </row>
    <row r="438" spans="2:18" x14ac:dyDescent="0.25">
      <c r="B438" t="s">
        <v>1748</v>
      </c>
      <c r="C438">
        <v>388224</v>
      </c>
      <c r="D438" t="s">
        <v>1749</v>
      </c>
      <c r="E438" t="s">
        <v>449</v>
      </c>
      <c r="F438" t="s">
        <v>1010</v>
      </c>
      <c r="R438" t="s">
        <v>1093</v>
      </c>
    </row>
    <row r="439" spans="2:18" x14ac:dyDescent="0.25">
      <c r="B439" t="s">
        <v>1750</v>
      </c>
      <c r="C439">
        <v>388225</v>
      </c>
      <c r="D439" t="s">
        <v>1751</v>
      </c>
      <c r="E439" t="s">
        <v>449</v>
      </c>
      <c r="F439" t="s">
        <v>1010</v>
      </c>
      <c r="R439" t="s">
        <v>1093</v>
      </c>
    </row>
    <row r="440" spans="2:18" x14ac:dyDescent="0.25">
      <c r="B440" t="s">
        <v>1752</v>
      </c>
      <c r="C440">
        <v>388226</v>
      </c>
      <c r="D440" t="s">
        <v>1753</v>
      </c>
      <c r="E440" t="s">
        <v>449</v>
      </c>
      <c r="F440" t="s">
        <v>1010</v>
      </c>
      <c r="R440" t="s">
        <v>1093</v>
      </c>
    </row>
    <row r="441" spans="2:18" x14ac:dyDescent="0.25">
      <c r="B441" t="s">
        <v>1754</v>
      </c>
      <c r="C441">
        <v>388227</v>
      </c>
      <c r="D441" t="s">
        <v>1755</v>
      </c>
      <c r="E441" t="s">
        <v>448</v>
      </c>
      <c r="F441" t="s">
        <v>1010</v>
      </c>
      <c r="R441" t="s">
        <v>1093</v>
      </c>
    </row>
    <row r="442" spans="2:18" x14ac:dyDescent="0.25">
      <c r="B442" t="s">
        <v>1756</v>
      </c>
      <c r="C442">
        <v>388228</v>
      </c>
      <c r="D442" t="s">
        <v>1757</v>
      </c>
      <c r="E442" t="s">
        <v>448</v>
      </c>
      <c r="F442" t="s">
        <v>1010</v>
      </c>
      <c r="R442" t="s">
        <v>1093</v>
      </c>
    </row>
    <row r="443" spans="2:18" x14ac:dyDescent="0.25">
      <c r="B443" t="s">
        <v>1758</v>
      </c>
      <c r="C443">
        <v>388229</v>
      </c>
      <c r="D443" t="s">
        <v>1759</v>
      </c>
      <c r="E443" t="s">
        <v>449</v>
      </c>
      <c r="F443" t="s">
        <v>1010</v>
      </c>
      <c r="R443" t="s">
        <v>1093</v>
      </c>
    </row>
    <row r="444" spans="2:18" x14ac:dyDescent="0.25">
      <c r="B444" t="s">
        <v>1760</v>
      </c>
      <c r="C444">
        <v>388230</v>
      </c>
      <c r="D444" t="s">
        <v>1761</v>
      </c>
      <c r="E444" t="s">
        <v>448</v>
      </c>
      <c r="F444" t="s">
        <v>1010</v>
      </c>
      <c r="R444" t="s">
        <v>1093</v>
      </c>
    </row>
    <row r="445" spans="2:18" x14ac:dyDescent="0.25">
      <c r="B445" t="s">
        <v>1762</v>
      </c>
      <c r="C445">
        <v>388231</v>
      </c>
      <c r="D445" t="s">
        <v>1763</v>
      </c>
      <c r="E445" t="s">
        <v>448</v>
      </c>
      <c r="F445" t="s">
        <v>1010</v>
      </c>
      <c r="R445" t="s">
        <v>1093</v>
      </c>
    </row>
    <row r="446" spans="2:18" x14ac:dyDescent="0.25">
      <c r="B446" t="s">
        <v>1764</v>
      </c>
      <c r="C446">
        <v>388232</v>
      </c>
      <c r="D446" t="s">
        <v>1765</v>
      </c>
      <c r="E446" t="s">
        <v>448</v>
      </c>
      <c r="F446" t="s">
        <v>1010</v>
      </c>
      <c r="R446" t="s">
        <v>1093</v>
      </c>
    </row>
    <row r="447" spans="2:18" x14ac:dyDescent="0.25">
      <c r="B447" t="s">
        <v>1766</v>
      </c>
      <c r="C447">
        <v>388233</v>
      </c>
      <c r="D447" t="s">
        <v>1767</v>
      </c>
      <c r="E447" t="s">
        <v>448</v>
      </c>
      <c r="F447" t="s">
        <v>1010</v>
      </c>
      <c r="R447" t="s">
        <v>1093</v>
      </c>
    </row>
    <row r="448" spans="2:18" x14ac:dyDescent="0.25">
      <c r="B448" t="s">
        <v>1768</v>
      </c>
      <c r="C448">
        <v>388234</v>
      </c>
      <c r="D448" t="s">
        <v>1769</v>
      </c>
      <c r="E448" t="s">
        <v>448</v>
      </c>
      <c r="F448" t="s">
        <v>1010</v>
      </c>
      <c r="R448" t="s">
        <v>1093</v>
      </c>
    </row>
    <row r="449" spans="2:18" x14ac:dyDescent="0.25">
      <c r="B449" t="s">
        <v>1770</v>
      </c>
      <c r="C449">
        <v>388235</v>
      </c>
      <c r="D449" t="s">
        <v>1771</v>
      </c>
      <c r="E449" t="s">
        <v>449</v>
      </c>
      <c r="F449" t="s">
        <v>1010</v>
      </c>
      <c r="R449" t="s">
        <v>1093</v>
      </c>
    </row>
    <row r="450" spans="2:18" x14ac:dyDescent="0.25">
      <c r="B450" t="s">
        <v>1772</v>
      </c>
      <c r="C450">
        <v>388236</v>
      </c>
      <c r="D450" t="s">
        <v>1773</v>
      </c>
      <c r="E450" t="s">
        <v>449</v>
      </c>
      <c r="F450" t="s">
        <v>1010</v>
      </c>
      <c r="R450" t="s">
        <v>1093</v>
      </c>
    </row>
    <row r="451" spans="2:18" x14ac:dyDescent="0.25">
      <c r="B451" t="s">
        <v>1774</v>
      </c>
      <c r="C451">
        <v>388237</v>
      </c>
      <c r="D451" t="s">
        <v>1775</v>
      </c>
      <c r="E451" t="s">
        <v>449</v>
      </c>
      <c r="F451" t="s">
        <v>1010</v>
      </c>
      <c r="R451" t="s">
        <v>1093</v>
      </c>
    </row>
    <row r="452" spans="2:18" x14ac:dyDescent="0.25">
      <c r="B452" t="s">
        <v>1776</v>
      </c>
      <c r="C452">
        <v>388238</v>
      </c>
      <c r="D452" t="s">
        <v>1777</v>
      </c>
      <c r="E452" t="s">
        <v>448</v>
      </c>
      <c r="F452" t="s">
        <v>1010</v>
      </c>
      <c r="R452" t="s">
        <v>1093</v>
      </c>
    </row>
    <row r="453" spans="2:18" x14ac:dyDescent="0.25">
      <c r="B453" t="s">
        <v>1778</v>
      </c>
      <c r="C453">
        <v>388239</v>
      </c>
      <c r="D453" t="s">
        <v>1779</v>
      </c>
      <c r="E453" t="s">
        <v>449</v>
      </c>
      <c r="F453" t="s">
        <v>1010</v>
      </c>
      <c r="R453" t="s">
        <v>1093</v>
      </c>
    </row>
    <row r="454" spans="2:18" x14ac:dyDescent="0.25">
      <c r="B454" t="s">
        <v>1780</v>
      </c>
      <c r="C454">
        <v>388240</v>
      </c>
      <c r="D454" t="s">
        <v>1781</v>
      </c>
      <c r="E454" t="s">
        <v>449</v>
      </c>
      <c r="F454" t="s">
        <v>1010</v>
      </c>
      <c r="R454" t="s">
        <v>1093</v>
      </c>
    </row>
    <row r="455" spans="2:18" x14ac:dyDescent="0.25">
      <c r="B455" t="s">
        <v>1782</v>
      </c>
      <c r="C455">
        <v>388242</v>
      </c>
      <c r="D455" t="s">
        <v>1783</v>
      </c>
      <c r="E455" t="s">
        <v>449</v>
      </c>
      <c r="F455" t="s">
        <v>1010</v>
      </c>
      <c r="R455" t="s">
        <v>1093</v>
      </c>
    </row>
    <row r="456" spans="2:18" x14ac:dyDescent="0.25">
      <c r="B456" t="s">
        <v>1784</v>
      </c>
      <c r="C456">
        <v>388243</v>
      </c>
      <c r="D456" t="s">
        <v>1785</v>
      </c>
      <c r="E456" t="s">
        <v>449</v>
      </c>
      <c r="F456" t="s">
        <v>1010</v>
      </c>
      <c r="R456" t="s">
        <v>1093</v>
      </c>
    </row>
    <row r="457" spans="2:18" x14ac:dyDescent="0.25">
      <c r="B457" t="s">
        <v>1786</v>
      </c>
      <c r="C457">
        <v>388244</v>
      </c>
      <c r="D457" t="s">
        <v>1787</v>
      </c>
      <c r="E457" t="s">
        <v>448</v>
      </c>
      <c r="F457" t="s">
        <v>1010</v>
      </c>
    </row>
    <row r="458" spans="2:18" x14ac:dyDescent="0.25">
      <c r="B458" t="s">
        <v>1788</v>
      </c>
      <c r="C458">
        <v>388245</v>
      </c>
      <c r="D458" t="s">
        <v>1789</v>
      </c>
      <c r="E458" t="s">
        <v>448</v>
      </c>
      <c r="F458" t="s">
        <v>1010</v>
      </c>
      <c r="R458" t="s">
        <v>1093</v>
      </c>
    </row>
    <row r="459" spans="2:18" x14ac:dyDescent="0.25">
      <c r="B459" t="s">
        <v>1790</v>
      </c>
      <c r="C459">
        <v>388246</v>
      </c>
      <c r="D459" t="s">
        <v>1791</v>
      </c>
      <c r="E459" t="s">
        <v>449</v>
      </c>
      <c r="F459" t="s">
        <v>1010</v>
      </c>
      <c r="R459" t="s">
        <v>1093</v>
      </c>
    </row>
    <row r="460" spans="2:18" x14ac:dyDescent="0.25">
      <c r="B460" t="s">
        <v>1792</v>
      </c>
      <c r="C460">
        <v>388247</v>
      </c>
      <c r="D460" t="s">
        <v>1793</v>
      </c>
      <c r="E460" t="s">
        <v>449</v>
      </c>
      <c r="F460" t="s">
        <v>1010</v>
      </c>
      <c r="R460" t="s">
        <v>1093</v>
      </c>
    </row>
    <row r="461" spans="2:18" x14ac:dyDescent="0.25">
      <c r="B461" t="s">
        <v>1794</v>
      </c>
      <c r="C461">
        <v>388248</v>
      </c>
      <c r="D461" t="s">
        <v>1795</v>
      </c>
      <c r="E461" t="s">
        <v>449</v>
      </c>
      <c r="F461" t="s">
        <v>1010</v>
      </c>
      <c r="R461" t="s">
        <v>1093</v>
      </c>
    </row>
    <row r="462" spans="2:18" x14ac:dyDescent="0.25">
      <c r="B462" t="s">
        <v>1796</v>
      </c>
      <c r="C462">
        <v>388249</v>
      </c>
      <c r="D462" t="s">
        <v>1797</v>
      </c>
      <c r="E462" t="s">
        <v>449</v>
      </c>
      <c r="F462" t="s">
        <v>1010</v>
      </c>
    </row>
    <row r="463" spans="2:18" x14ac:dyDescent="0.25">
      <c r="B463" t="s">
        <v>1798</v>
      </c>
      <c r="C463">
        <v>388217</v>
      </c>
      <c r="D463" t="s">
        <v>1799</v>
      </c>
      <c r="E463" t="s">
        <v>449</v>
      </c>
      <c r="F463" t="s">
        <v>1010</v>
      </c>
    </row>
    <row r="464" spans="2:18" x14ac:dyDescent="0.25">
      <c r="B464" t="s">
        <v>1800</v>
      </c>
      <c r="C464">
        <v>388250</v>
      </c>
      <c r="D464" t="s">
        <v>1801</v>
      </c>
      <c r="E464" t="s">
        <v>449</v>
      </c>
      <c r="F464" t="s">
        <v>1010</v>
      </c>
    </row>
    <row r="465" spans="2:19" x14ac:dyDescent="0.25">
      <c r="B465" t="s">
        <v>1802</v>
      </c>
      <c r="C465">
        <v>388251</v>
      </c>
      <c r="D465" t="s">
        <v>1803</v>
      </c>
      <c r="E465" t="s">
        <v>448</v>
      </c>
      <c r="F465" t="s">
        <v>1010</v>
      </c>
    </row>
    <row r="466" spans="2:19" x14ac:dyDescent="0.25">
      <c r="B466" t="s">
        <v>1804</v>
      </c>
      <c r="C466">
        <v>388252</v>
      </c>
      <c r="D466" t="s">
        <v>1805</v>
      </c>
      <c r="E466" t="s">
        <v>449</v>
      </c>
      <c r="F466" t="s">
        <v>1010</v>
      </c>
      <c r="R466" t="s">
        <v>1093</v>
      </c>
    </row>
    <row r="467" spans="2:19" x14ac:dyDescent="0.25">
      <c r="B467" t="s">
        <v>1806</v>
      </c>
      <c r="C467">
        <v>388253</v>
      </c>
      <c r="D467" t="s">
        <v>1807</v>
      </c>
      <c r="E467" t="s">
        <v>448</v>
      </c>
      <c r="F467" t="s">
        <v>1010</v>
      </c>
      <c r="R467" t="s">
        <v>1093</v>
      </c>
    </row>
    <row r="468" spans="2:19" x14ac:dyDescent="0.25">
      <c r="B468" t="s">
        <v>1808</v>
      </c>
      <c r="C468" t="s">
        <v>1093</v>
      </c>
      <c r="D468" t="s">
        <v>1093</v>
      </c>
      <c r="E468" t="s">
        <v>1093</v>
      </c>
      <c r="F468" t="s">
        <v>1093</v>
      </c>
      <c r="R468" t="s">
        <v>1093</v>
      </c>
    </row>
    <row r="469" spans="2:19" x14ac:dyDescent="0.25">
      <c r="D469" t="s">
        <v>1048</v>
      </c>
      <c r="E469">
        <v>13</v>
      </c>
    </row>
    <row r="470" spans="2:19" x14ac:dyDescent="0.25">
      <c r="D470" t="s">
        <v>1049</v>
      </c>
      <c r="E470">
        <v>22</v>
      </c>
    </row>
    <row r="471" spans="2:19" x14ac:dyDescent="0.25">
      <c r="D471" t="s">
        <v>1050</v>
      </c>
    </row>
    <row r="472" spans="2:19" x14ac:dyDescent="0.25">
      <c r="D472" t="s">
        <v>1051</v>
      </c>
    </row>
    <row r="473" spans="2:19" x14ac:dyDescent="0.25">
      <c r="B473" t="s">
        <v>1052</v>
      </c>
      <c r="D473" t="s">
        <v>1053</v>
      </c>
    </row>
    <row r="474" spans="2:19" x14ac:dyDescent="0.25">
      <c r="D474" t="s">
        <v>1054</v>
      </c>
    </row>
    <row r="475" spans="2:19" x14ac:dyDescent="0.25">
      <c r="D475" t="s">
        <v>1055</v>
      </c>
    </row>
    <row r="476" spans="2:19" x14ac:dyDescent="0.25">
      <c r="B476" t="s">
        <v>1056</v>
      </c>
    </row>
    <row r="477" spans="2:19" x14ac:dyDescent="0.25">
      <c r="C477" t="s">
        <v>1001</v>
      </c>
      <c r="D477" t="s">
        <v>1809</v>
      </c>
      <c r="G477" t="s">
        <v>1003</v>
      </c>
      <c r="J477" t="s">
        <v>1810</v>
      </c>
    </row>
    <row r="478" spans="2:19" x14ac:dyDescent="0.25">
      <c r="B478" t="s">
        <v>50</v>
      </c>
      <c r="C478" t="s">
        <v>1004</v>
      </c>
      <c r="D478" t="s">
        <v>1005</v>
      </c>
      <c r="E478" t="s">
        <v>1006</v>
      </c>
      <c r="F478" t="s">
        <v>1007</v>
      </c>
      <c r="G478" t="s">
        <v>1008</v>
      </c>
      <c r="S478" t="s">
        <v>422</v>
      </c>
    </row>
    <row r="480" spans="2:19" x14ac:dyDescent="0.25">
      <c r="B480" t="s">
        <v>1738</v>
      </c>
      <c r="C480">
        <v>388254</v>
      </c>
      <c r="D480" t="s">
        <v>1811</v>
      </c>
      <c r="E480" t="s">
        <v>448</v>
      </c>
      <c r="F480" t="s">
        <v>1010</v>
      </c>
      <c r="R480" t="s">
        <v>1093</v>
      </c>
    </row>
    <row r="481" spans="2:18" x14ac:dyDescent="0.25">
      <c r="B481" t="s">
        <v>1740</v>
      </c>
      <c r="C481">
        <v>388255</v>
      </c>
      <c r="D481" t="s">
        <v>1812</v>
      </c>
      <c r="E481" t="s">
        <v>449</v>
      </c>
      <c r="F481" t="s">
        <v>1010</v>
      </c>
      <c r="R481" t="s">
        <v>1093</v>
      </c>
    </row>
    <row r="482" spans="2:18" x14ac:dyDescent="0.25">
      <c r="B482" t="s">
        <v>1742</v>
      </c>
      <c r="C482">
        <v>388256</v>
      </c>
      <c r="D482" t="s">
        <v>1813</v>
      </c>
      <c r="E482" t="s">
        <v>449</v>
      </c>
      <c r="F482" t="s">
        <v>1044</v>
      </c>
      <c r="R482" t="s">
        <v>1093</v>
      </c>
    </row>
    <row r="483" spans="2:18" x14ac:dyDescent="0.25">
      <c r="B483" t="s">
        <v>1744</v>
      </c>
      <c r="C483">
        <v>388257</v>
      </c>
      <c r="D483" t="s">
        <v>1814</v>
      </c>
      <c r="E483" t="s">
        <v>448</v>
      </c>
      <c r="F483" t="s">
        <v>1010</v>
      </c>
      <c r="R483" t="s">
        <v>1093</v>
      </c>
    </row>
    <row r="484" spans="2:18" x14ac:dyDescent="0.25">
      <c r="B484" t="s">
        <v>1746</v>
      </c>
      <c r="C484">
        <v>388258</v>
      </c>
      <c r="D484" t="s">
        <v>1815</v>
      </c>
      <c r="E484" t="s">
        <v>449</v>
      </c>
      <c r="F484" t="s">
        <v>1010</v>
      </c>
      <c r="R484" t="s">
        <v>1093</v>
      </c>
    </row>
    <row r="485" spans="2:18" x14ac:dyDescent="0.25">
      <c r="B485" t="s">
        <v>1748</v>
      </c>
      <c r="C485">
        <v>388259</v>
      </c>
      <c r="D485" t="s">
        <v>1816</v>
      </c>
      <c r="E485" t="s">
        <v>448</v>
      </c>
      <c r="F485" t="s">
        <v>1010</v>
      </c>
      <c r="R485" t="s">
        <v>1093</v>
      </c>
    </row>
    <row r="486" spans="2:18" x14ac:dyDescent="0.25">
      <c r="B486" t="s">
        <v>1750</v>
      </c>
      <c r="C486">
        <v>388260</v>
      </c>
      <c r="D486" t="s">
        <v>1817</v>
      </c>
      <c r="E486" t="s">
        <v>449</v>
      </c>
      <c r="F486" t="s">
        <v>1010</v>
      </c>
      <c r="R486" t="s">
        <v>1093</v>
      </c>
    </row>
    <row r="487" spans="2:18" x14ac:dyDescent="0.25">
      <c r="B487" t="s">
        <v>1752</v>
      </c>
      <c r="C487">
        <v>388261</v>
      </c>
      <c r="D487" t="s">
        <v>1818</v>
      </c>
      <c r="E487" t="s">
        <v>448</v>
      </c>
      <c r="F487" t="s">
        <v>1010</v>
      </c>
      <c r="R487" t="s">
        <v>1093</v>
      </c>
    </row>
    <row r="488" spans="2:18" x14ac:dyDescent="0.25">
      <c r="B488" t="s">
        <v>1754</v>
      </c>
      <c r="C488">
        <v>388262</v>
      </c>
      <c r="D488" t="s">
        <v>1819</v>
      </c>
      <c r="E488" t="s">
        <v>449</v>
      </c>
      <c r="F488" t="s">
        <v>1010</v>
      </c>
      <c r="R488" t="s">
        <v>1093</v>
      </c>
    </row>
    <row r="489" spans="2:18" x14ac:dyDescent="0.25">
      <c r="B489">
        <v>10</v>
      </c>
      <c r="C489">
        <v>388263</v>
      </c>
      <c r="D489" t="s">
        <v>1820</v>
      </c>
      <c r="E489" t="s">
        <v>448</v>
      </c>
      <c r="F489" t="s">
        <v>1010</v>
      </c>
      <c r="R489" t="s">
        <v>1093</v>
      </c>
    </row>
    <row r="490" spans="2:18" x14ac:dyDescent="0.25">
      <c r="B490">
        <v>11</v>
      </c>
      <c r="C490">
        <v>388264</v>
      </c>
      <c r="D490" t="s">
        <v>1821</v>
      </c>
      <c r="E490" t="s">
        <v>448</v>
      </c>
      <c r="F490" t="s">
        <v>1015</v>
      </c>
      <c r="R490" t="s">
        <v>1093</v>
      </c>
    </row>
    <row r="491" spans="2:18" x14ac:dyDescent="0.25">
      <c r="B491">
        <v>12</v>
      </c>
      <c r="C491">
        <v>388265</v>
      </c>
      <c r="D491" t="s">
        <v>1822</v>
      </c>
      <c r="E491" t="s">
        <v>449</v>
      </c>
      <c r="F491" t="s">
        <v>1010</v>
      </c>
      <c r="R491" t="s">
        <v>1093</v>
      </c>
    </row>
    <row r="492" spans="2:18" x14ac:dyDescent="0.25">
      <c r="B492">
        <v>13</v>
      </c>
      <c r="C492">
        <v>388266</v>
      </c>
      <c r="D492" t="s">
        <v>1823</v>
      </c>
      <c r="E492" t="s">
        <v>449</v>
      </c>
      <c r="F492" t="s">
        <v>1044</v>
      </c>
      <c r="R492" t="s">
        <v>1093</v>
      </c>
    </row>
    <row r="493" spans="2:18" x14ac:dyDescent="0.25">
      <c r="B493">
        <v>14</v>
      </c>
      <c r="C493">
        <v>388267</v>
      </c>
      <c r="D493" t="s">
        <v>1824</v>
      </c>
      <c r="E493" t="s">
        <v>448</v>
      </c>
      <c r="F493" t="s">
        <v>1010</v>
      </c>
      <c r="R493" t="s">
        <v>1093</v>
      </c>
    </row>
    <row r="494" spans="2:18" x14ac:dyDescent="0.25">
      <c r="B494">
        <v>15</v>
      </c>
      <c r="C494">
        <v>388268</v>
      </c>
      <c r="D494" t="s">
        <v>1825</v>
      </c>
      <c r="E494" t="s">
        <v>449</v>
      </c>
      <c r="F494" t="s">
        <v>1010</v>
      </c>
      <c r="R494" t="s">
        <v>1093</v>
      </c>
    </row>
    <row r="495" spans="2:18" x14ac:dyDescent="0.25">
      <c r="B495">
        <v>16</v>
      </c>
      <c r="C495">
        <v>388269</v>
      </c>
      <c r="D495" t="s">
        <v>1826</v>
      </c>
      <c r="E495" t="s">
        <v>449</v>
      </c>
      <c r="F495" t="s">
        <v>1010</v>
      </c>
      <c r="R495" t="s">
        <v>1093</v>
      </c>
    </row>
    <row r="496" spans="2:18" x14ac:dyDescent="0.25">
      <c r="B496">
        <v>17</v>
      </c>
      <c r="C496">
        <v>388270</v>
      </c>
      <c r="D496" t="s">
        <v>1827</v>
      </c>
      <c r="E496" t="s">
        <v>449</v>
      </c>
      <c r="F496" t="s">
        <v>1010</v>
      </c>
      <c r="R496" t="s">
        <v>1093</v>
      </c>
    </row>
    <row r="497" spans="2:18" x14ac:dyDescent="0.25">
      <c r="B497">
        <v>18</v>
      </c>
      <c r="C497">
        <v>388271</v>
      </c>
      <c r="D497" t="s">
        <v>1828</v>
      </c>
      <c r="E497" t="s">
        <v>448</v>
      </c>
      <c r="F497" t="s">
        <v>1010</v>
      </c>
      <c r="R497" t="s">
        <v>1093</v>
      </c>
    </row>
    <row r="498" spans="2:18" x14ac:dyDescent="0.25">
      <c r="B498">
        <v>19</v>
      </c>
      <c r="C498">
        <v>388272</v>
      </c>
      <c r="D498" t="s">
        <v>1829</v>
      </c>
      <c r="E498" t="s">
        <v>449</v>
      </c>
      <c r="F498" t="s">
        <v>1010</v>
      </c>
      <c r="R498" t="s">
        <v>1093</v>
      </c>
    </row>
    <row r="499" spans="2:18" x14ac:dyDescent="0.25">
      <c r="B499">
        <v>20</v>
      </c>
      <c r="C499">
        <v>388273</v>
      </c>
      <c r="D499" t="s">
        <v>1830</v>
      </c>
      <c r="E499" t="s">
        <v>448</v>
      </c>
      <c r="F499" t="s">
        <v>1010</v>
      </c>
      <c r="R499" t="s">
        <v>1093</v>
      </c>
    </row>
    <row r="500" spans="2:18" x14ac:dyDescent="0.25">
      <c r="B500">
        <v>21</v>
      </c>
      <c r="C500">
        <v>388274</v>
      </c>
      <c r="D500" t="s">
        <v>1831</v>
      </c>
      <c r="E500" t="s">
        <v>449</v>
      </c>
      <c r="F500" t="s">
        <v>1010</v>
      </c>
      <c r="R500" t="s">
        <v>1093</v>
      </c>
    </row>
    <row r="501" spans="2:18" x14ac:dyDescent="0.25">
      <c r="B501">
        <v>22</v>
      </c>
      <c r="C501">
        <v>388275</v>
      </c>
      <c r="D501" t="s">
        <v>1832</v>
      </c>
      <c r="E501" t="s">
        <v>449</v>
      </c>
      <c r="F501" t="s">
        <v>1015</v>
      </c>
      <c r="R501" t="s">
        <v>1093</v>
      </c>
    </row>
    <row r="502" spans="2:18" x14ac:dyDescent="0.25">
      <c r="B502">
        <v>23</v>
      </c>
      <c r="C502">
        <v>388276</v>
      </c>
      <c r="D502" t="s">
        <v>1833</v>
      </c>
      <c r="E502" t="s">
        <v>448</v>
      </c>
      <c r="F502" t="s">
        <v>1010</v>
      </c>
      <c r="R502" t="s">
        <v>1093</v>
      </c>
    </row>
    <row r="503" spans="2:18" x14ac:dyDescent="0.25">
      <c r="B503">
        <v>24</v>
      </c>
      <c r="C503">
        <v>388277</v>
      </c>
      <c r="D503" t="s">
        <v>1834</v>
      </c>
      <c r="E503" t="s">
        <v>448</v>
      </c>
      <c r="F503" t="s">
        <v>1010</v>
      </c>
      <c r="R503" t="s">
        <v>1093</v>
      </c>
    </row>
    <row r="504" spans="2:18" x14ac:dyDescent="0.25">
      <c r="B504">
        <v>25</v>
      </c>
      <c r="C504">
        <v>388278</v>
      </c>
      <c r="D504" t="s">
        <v>1835</v>
      </c>
      <c r="E504" t="s">
        <v>449</v>
      </c>
      <c r="F504" t="s">
        <v>1010</v>
      </c>
      <c r="R504" t="s">
        <v>1093</v>
      </c>
    </row>
    <row r="505" spans="2:18" x14ac:dyDescent="0.25">
      <c r="B505">
        <v>26</v>
      </c>
      <c r="C505">
        <v>388279</v>
      </c>
      <c r="D505" t="s">
        <v>1836</v>
      </c>
      <c r="E505" t="s">
        <v>448</v>
      </c>
      <c r="F505" t="s">
        <v>1010</v>
      </c>
      <c r="R505" t="s">
        <v>1093</v>
      </c>
    </row>
    <row r="506" spans="2:18" x14ac:dyDescent="0.25">
      <c r="B506">
        <v>27</v>
      </c>
      <c r="C506">
        <v>388280</v>
      </c>
      <c r="D506" t="s">
        <v>1837</v>
      </c>
      <c r="E506" t="s">
        <v>448</v>
      </c>
      <c r="F506" t="s">
        <v>1010</v>
      </c>
      <c r="R506" t="s">
        <v>1093</v>
      </c>
    </row>
    <row r="507" spans="2:18" x14ac:dyDescent="0.25">
      <c r="B507">
        <v>28</v>
      </c>
      <c r="C507">
        <v>388281</v>
      </c>
      <c r="D507" t="s">
        <v>1838</v>
      </c>
      <c r="E507" t="s">
        <v>449</v>
      </c>
      <c r="F507" t="s">
        <v>1010</v>
      </c>
      <c r="R507" t="s">
        <v>1093</v>
      </c>
    </row>
    <row r="508" spans="2:18" x14ac:dyDescent="0.25">
      <c r="B508">
        <v>29</v>
      </c>
      <c r="C508">
        <v>388282</v>
      </c>
      <c r="D508" t="s">
        <v>1839</v>
      </c>
      <c r="E508" t="s">
        <v>449</v>
      </c>
      <c r="F508" t="s">
        <v>1010</v>
      </c>
    </row>
    <row r="509" spans="2:18" x14ac:dyDescent="0.25">
      <c r="B509">
        <v>30</v>
      </c>
      <c r="C509">
        <v>388283</v>
      </c>
      <c r="D509" t="s">
        <v>1840</v>
      </c>
      <c r="E509" t="s">
        <v>449</v>
      </c>
      <c r="F509" t="s">
        <v>1010</v>
      </c>
    </row>
    <row r="510" spans="2:18" x14ac:dyDescent="0.25">
      <c r="B510">
        <v>31</v>
      </c>
      <c r="C510">
        <v>388284</v>
      </c>
      <c r="D510" t="s">
        <v>1841</v>
      </c>
      <c r="E510" t="s">
        <v>449</v>
      </c>
      <c r="F510" t="s">
        <v>1010</v>
      </c>
    </row>
    <row r="511" spans="2:18" x14ac:dyDescent="0.25">
      <c r="B511">
        <v>32</v>
      </c>
      <c r="C511">
        <v>388285</v>
      </c>
      <c r="D511" t="s">
        <v>1842</v>
      </c>
      <c r="E511" t="s">
        <v>448</v>
      </c>
      <c r="F511" t="s">
        <v>1010</v>
      </c>
    </row>
    <row r="512" spans="2:18" x14ac:dyDescent="0.25">
      <c r="B512">
        <v>33</v>
      </c>
      <c r="C512">
        <v>388286</v>
      </c>
      <c r="D512" t="s">
        <v>1843</v>
      </c>
      <c r="E512" t="s">
        <v>448</v>
      </c>
      <c r="F512" t="s">
        <v>1044</v>
      </c>
      <c r="R512" t="s">
        <v>1093</v>
      </c>
    </row>
    <row r="513" spans="2:18" x14ac:dyDescent="0.25">
      <c r="B513">
        <v>34</v>
      </c>
      <c r="C513">
        <v>388287</v>
      </c>
      <c r="D513" t="s">
        <v>1844</v>
      </c>
      <c r="E513" t="s">
        <v>449</v>
      </c>
      <c r="F513" t="s">
        <v>1010</v>
      </c>
      <c r="R513" t="s">
        <v>1093</v>
      </c>
    </row>
    <row r="514" spans="2:18" x14ac:dyDescent="0.25">
      <c r="B514">
        <v>35</v>
      </c>
      <c r="C514">
        <v>388288</v>
      </c>
      <c r="D514" t="s">
        <v>1845</v>
      </c>
      <c r="E514" t="s">
        <v>449</v>
      </c>
      <c r="F514" t="s">
        <v>1010</v>
      </c>
      <c r="R514" t="s">
        <v>1093</v>
      </c>
    </row>
    <row r="515" spans="2:18" x14ac:dyDescent="0.25">
      <c r="B515">
        <v>36</v>
      </c>
      <c r="C515" t="s">
        <v>1093</v>
      </c>
      <c r="D515" t="s">
        <v>1093</v>
      </c>
      <c r="E515" t="s">
        <v>1093</v>
      </c>
      <c r="F515" t="s">
        <v>1093</v>
      </c>
      <c r="R515" t="s">
        <v>1093</v>
      </c>
    </row>
    <row r="516" spans="2:18" x14ac:dyDescent="0.25">
      <c r="D516" t="s">
        <v>1048</v>
      </c>
      <c r="E516">
        <v>15</v>
      </c>
    </row>
    <row r="517" spans="2:18" x14ac:dyDescent="0.25">
      <c r="D517" t="s">
        <v>1049</v>
      </c>
      <c r="E517">
        <v>20</v>
      </c>
    </row>
    <row r="518" spans="2:18" x14ac:dyDescent="0.25">
      <c r="D518" t="s">
        <v>1050</v>
      </c>
    </row>
    <row r="519" spans="2:18" x14ac:dyDescent="0.25">
      <c r="D519" t="s">
        <v>1051</v>
      </c>
    </row>
    <row r="520" spans="2:18" x14ac:dyDescent="0.25">
      <c r="B520" t="s">
        <v>1052</v>
      </c>
      <c r="D520" t="s">
        <v>1053</v>
      </c>
    </row>
    <row r="521" spans="2:18" x14ac:dyDescent="0.25">
      <c r="D521" t="s">
        <v>1054</v>
      </c>
    </row>
    <row r="522" spans="2:18" x14ac:dyDescent="0.25">
      <c r="D522" t="s">
        <v>1055</v>
      </c>
    </row>
    <row r="523" spans="2:18" x14ac:dyDescent="0.25">
      <c r="B523" t="s">
        <v>1056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523"/>
  <sheetViews>
    <sheetView topLeftCell="A131" workbookViewId="0">
      <selection activeCell="K61" sqref="K61"/>
    </sheetView>
  </sheetViews>
  <sheetFormatPr defaultRowHeight="15" x14ac:dyDescent="0.25"/>
  <cols>
    <col min="4" max="4" width="36" customWidth="1"/>
  </cols>
  <sheetData>
    <row r="5" spans="2:19" x14ac:dyDescent="0.25">
      <c r="B5" t="s">
        <v>999</v>
      </c>
    </row>
    <row r="6" spans="2:19" x14ac:dyDescent="0.25">
      <c r="B6" t="s">
        <v>1000</v>
      </c>
    </row>
    <row r="7" spans="2:19" x14ac:dyDescent="0.25">
      <c r="B7" t="s">
        <v>1846</v>
      </c>
    </row>
    <row r="8" spans="2:19" x14ac:dyDescent="0.25">
      <c r="C8" t="s">
        <v>1001</v>
      </c>
      <c r="D8" t="s">
        <v>923</v>
      </c>
      <c r="G8" t="s">
        <v>1003</v>
      </c>
      <c r="J8" t="s">
        <v>909</v>
      </c>
    </row>
    <row r="9" spans="2:19" x14ac:dyDescent="0.25">
      <c r="B9" t="s">
        <v>50</v>
      </c>
      <c r="C9" t="s">
        <v>1004</v>
      </c>
      <c r="D9" t="s">
        <v>1005</v>
      </c>
      <c r="E9" t="s">
        <v>1006</v>
      </c>
      <c r="F9" t="s">
        <v>1847</v>
      </c>
      <c r="G9" t="s">
        <v>1008</v>
      </c>
      <c r="S9" t="s">
        <v>422</v>
      </c>
    </row>
    <row r="11" spans="2:19" x14ac:dyDescent="0.25">
      <c r="B11">
        <v>1</v>
      </c>
      <c r="C11">
        <v>377851</v>
      </c>
      <c r="D11" t="s">
        <v>1848</v>
      </c>
      <c r="E11" t="s">
        <v>449</v>
      </c>
      <c r="F11" t="s">
        <v>1010</v>
      </c>
    </row>
    <row r="12" spans="2:19" x14ac:dyDescent="0.25">
      <c r="B12">
        <v>2</v>
      </c>
      <c r="C12">
        <v>377852</v>
      </c>
      <c r="D12" t="s">
        <v>1849</v>
      </c>
      <c r="E12" t="s">
        <v>448</v>
      </c>
      <c r="F12" t="s">
        <v>1044</v>
      </c>
    </row>
    <row r="13" spans="2:19" x14ac:dyDescent="0.25">
      <c r="B13">
        <v>3</v>
      </c>
      <c r="C13">
        <v>377853</v>
      </c>
      <c r="D13" t="s">
        <v>1850</v>
      </c>
      <c r="E13" t="s">
        <v>449</v>
      </c>
      <c r="F13" t="s">
        <v>1015</v>
      </c>
    </row>
    <row r="14" spans="2:19" x14ac:dyDescent="0.25">
      <c r="B14">
        <v>4</v>
      </c>
      <c r="C14">
        <v>377854</v>
      </c>
      <c r="D14" t="s">
        <v>1851</v>
      </c>
      <c r="E14" t="s">
        <v>449</v>
      </c>
      <c r="F14" t="s">
        <v>1010</v>
      </c>
    </row>
    <row r="15" spans="2:19" x14ac:dyDescent="0.25">
      <c r="B15">
        <v>5</v>
      </c>
      <c r="C15">
        <v>377855</v>
      </c>
      <c r="D15" t="s">
        <v>1852</v>
      </c>
      <c r="E15" t="s">
        <v>448</v>
      </c>
      <c r="F15" t="s">
        <v>1010</v>
      </c>
    </row>
    <row r="16" spans="2:19" x14ac:dyDescent="0.25">
      <c r="B16">
        <v>6</v>
      </c>
      <c r="C16">
        <v>377856</v>
      </c>
      <c r="D16" t="s">
        <v>1853</v>
      </c>
      <c r="E16" t="s">
        <v>449</v>
      </c>
      <c r="F16" t="s">
        <v>1044</v>
      </c>
    </row>
    <row r="17" spans="2:6" x14ac:dyDescent="0.25">
      <c r="B17">
        <v>7</v>
      </c>
      <c r="C17">
        <v>377857</v>
      </c>
      <c r="D17" t="s">
        <v>1854</v>
      </c>
      <c r="E17" t="s">
        <v>449</v>
      </c>
      <c r="F17" t="s">
        <v>1015</v>
      </c>
    </row>
    <row r="18" spans="2:6" x14ac:dyDescent="0.25">
      <c r="B18">
        <v>8</v>
      </c>
      <c r="C18">
        <v>377858</v>
      </c>
      <c r="D18" t="s">
        <v>1855</v>
      </c>
      <c r="E18" t="s">
        <v>449</v>
      </c>
      <c r="F18" t="s">
        <v>1044</v>
      </c>
    </row>
    <row r="19" spans="2:6" x14ac:dyDescent="0.25">
      <c r="B19">
        <v>9</v>
      </c>
      <c r="C19">
        <v>377859</v>
      </c>
      <c r="D19" t="s">
        <v>1856</v>
      </c>
      <c r="E19" t="s">
        <v>448</v>
      </c>
      <c r="F19" t="s">
        <v>1010</v>
      </c>
    </row>
    <row r="20" spans="2:6" x14ac:dyDescent="0.25">
      <c r="B20">
        <v>10</v>
      </c>
      <c r="C20">
        <v>377860</v>
      </c>
      <c r="D20" t="s">
        <v>1857</v>
      </c>
      <c r="E20" t="s">
        <v>449</v>
      </c>
      <c r="F20" t="s">
        <v>1010</v>
      </c>
    </row>
    <row r="21" spans="2:6" x14ac:dyDescent="0.25">
      <c r="B21">
        <v>11</v>
      </c>
      <c r="C21">
        <v>377861</v>
      </c>
      <c r="D21" t="s">
        <v>1858</v>
      </c>
      <c r="E21" t="s">
        <v>449</v>
      </c>
      <c r="F21" t="s">
        <v>1044</v>
      </c>
    </row>
    <row r="22" spans="2:6" x14ac:dyDescent="0.25">
      <c r="B22">
        <v>12</v>
      </c>
      <c r="C22">
        <v>377862</v>
      </c>
      <c r="D22" t="s">
        <v>1859</v>
      </c>
      <c r="E22" t="s">
        <v>449</v>
      </c>
      <c r="F22" t="s">
        <v>1010</v>
      </c>
    </row>
    <row r="23" spans="2:6" x14ac:dyDescent="0.25">
      <c r="B23">
        <v>13</v>
      </c>
      <c r="C23">
        <v>377863</v>
      </c>
      <c r="D23" t="s">
        <v>1860</v>
      </c>
      <c r="E23" t="s">
        <v>449</v>
      </c>
      <c r="F23" t="s">
        <v>1015</v>
      </c>
    </row>
    <row r="24" spans="2:6" x14ac:dyDescent="0.25">
      <c r="B24">
        <v>14</v>
      </c>
      <c r="C24">
        <v>377864</v>
      </c>
      <c r="D24" t="s">
        <v>1861</v>
      </c>
      <c r="E24" t="s">
        <v>449</v>
      </c>
      <c r="F24" t="s">
        <v>1044</v>
      </c>
    </row>
    <row r="25" spans="2:6" x14ac:dyDescent="0.25">
      <c r="B25">
        <v>15</v>
      </c>
      <c r="C25">
        <v>377865</v>
      </c>
      <c r="D25" t="s">
        <v>1862</v>
      </c>
      <c r="E25" t="s">
        <v>448</v>
      </c>
      <c r="F25" t="s">
        <v>1010</v>
      </c>
    </row>
    <row r="26" spans="2:6" x14ac:dyDescent="0.25">
      <c r="B26">
        <v>16</v>
      </c>
      <c r="C26">
        <v>377866</v>
      </c>
      <c r="D26" t="s">
        <v>1863</v>
      </c>
      <c r="E26" t="s">
        <v>448</v>
      </c>
      <c r="F26" t="s">
        <v>1864</v>
      </c>
    </row>
    <row r="27" spans="2:6" x14ac:dyDescent="0.25">
      <c r="B27">
        <v>17</v>
      </c>
      <c r="C27">
        <v>377867</v>
      </c>
      <c r="D27" t="s">
        <v>1865</v>
      </c>
      <c r="E27" t="s">
        <v>449</v>
      </c>
      <c r="F27" t="s">
        <v>1010</v>
      </c>
    </row>
    <row r="28" spans="2:6" x14ac:dyDescent="0.25">
      <c r="B28">
        <v>18</v>
      </c>
      <c r="C28">
        <v>377868</v>
      </c>
      <c r="D28" t="s">
        <v>1866</v>
      </c>
      <c r="E28" t="s">
        <v>449</v>
      </c>
      <c r="F28" t="s">
        <v>1010</v>
      </c>
    </row>
    <row r="29" spans="2:6" x14ac:dyDescent="0.25">
      <c r="B29">
        <v>19</v>
      </c>
      <c r="C29">
        <v>377869</v>
      </c>
      <c r="D29" t="s">
        <v>1867</v>
      </c>
      <c r="E29" t="s">
        <v>448</v>
      </c>
      <c r="F29" t="s">
        <v>1010</v>
      </c>
    </row>
    <row r="30" spans="2:6" x14ac:dyDescent="0.25">
      <c r="B30">
        <v>20</v>
      </c>
      <c r="C30">
        <v>377870</v>
      </c>
      <c r="D30" t="s">
        <v>1868</v>
      </c>
      <c r="E30" t="s">
        <v>448</v>
      </c>
      <c r="F30" t="s">
        <v>1010</v>
      </c>
    </row>
    <row r="31" spans="2:6" x14ac:dyDescent="0.25">
      <c r="B31">
        <v>21</v>
      </c>
      <c r="C31">
        <v>377871</v>
      </c>
      <c r="D31" t="s">
        <v>1869</v>
      </c>
      <c r="E31" t="s">
        <v>449</v>
      </c>
      <c r="F31" t="s">
        <v>1010</v>
      </c>
    </row>
    <row r="32" spans="2:6" x14ac:dyDescent="0.25">
      <c r="B32">
        <v>22</v>
      </c>
      <c r="C32">
        <v>377872</v>
      </c>
      <c r="D32" t="s">
        <v>1870</v>
      </c>
      <c r="E32" t="s">
        <v>449</v>
      </c>
      <c r="F32" t="s">
        <v>1015</v>
      </c>
    </row>
    <row r="33" spans="2:6" x14ac:dyDescent="0.25">
      <c r="B33">
        <v>23</v>
      </c>
      <c r="C33">
        <v>377873</v>
      </c>
      <c r="D33" t="s">
        <v>1871</v>
      </c>
      <c r="E33" t="s">
        <v>449</v>
      </c>
      <c r="F33" t="s">
        <v>1010</v>
      </c>
    </row>
    <row r="34" spans="2:6" x14ac:dyDescent="0.25">
      <c r="B34">
        <v>24</v>
      </c>
      <c r="C34">
        <v>377874</v>
      </c>
      <c r="D34" t="s">
        <v>1872</v>
      </c>
      <c r="E34" t="s">
        <v>449</v>
      </c>
      <c r="F34" t="s">
        <v>1010</v>
      </c>
    </row>
    <row r="35" spans="2:6" x14ac:dyDescent="0.25">
      <c r="B35">
        <v>25</v>
      </c>
      <c r="C35">
        <v>377875</v>
      </c>
      <c r="D35" t="s">
        <v>1873</v>
      </c>
      <c r="E35" t="s">
        <v>449</v>
      </c>
      <c r="F35" t="s">
        <v>1044</v>
      </c>
    </row>
    <row r="36" spans="2:6" x14ac:dyDescent="0.25">
      <c r="B36">
        <v>26</v>
      </c>
      <c r="C36">
        <v>377876</v>
      </c>
      <c r="D36" t="s">
        <v>1874</v>
      </c>
      <c r="E36" t="s">
        <v>448</v>
      </c>
      <c r="F36" t="s">
        <v>1010</v>
      </c>
    </row>
    <row r="37" spans="2:6" x14ac:dyDescent="0.25">
      <c r="B37">
        <v>27</v>
      </c>
      <c r="C37">
        <v>377898</v>
      </c>
      <c r="D37" t="s">
        <v>1875</v>
      </c>
      <c r="E37" t="s">
        <v>449</v>
      </c>
      <c r="F37" t="s">
        <v>1010</v>
      </c>
    </row>
    <row r="38" spans="2:6" x14ac:dyDescent="0.25">
      <c r="B38">
        <v>28</v>
      </c>
      <c r="C38">
        <v>377877</v>
      </c>
      <c r="D38" t="s">
        <v>1876</v>
      </c>
      <c r="E38" t="s">
        <v>449</v>
      </c>
      <c r="F38" t="s">
        <v>1010</v>
      </c>
    </row>
    <row r="39" spans="2:6" x14ac:dyDescent="0.25">
      <c r="B39">
        <v>29</v>
      </c>
      <c r="C39">
        <v>377878</v>
      </c>
      <c r="D39" t="s">
        <v>1877</v>
      </c>
      <c r="E39" t="s">
        <v>449</v>
      </c>
      <c r="F39" t="s">
        <v>1015</v>
      </c>
    </row>
    <row r="40" spans="2:6" x14ac:dyDescent="0.25">
      <c r="B40">
        <v>30</v>
      </c>
      <c r="C40">
        <v>377879</v>
      </c>
      <c r="D40" t="s">
        <v>1878</v>
      </c>
      <c r="E40" t="s">
        <v>449</v>
      </c>
      <c r="F40" t="s">
        <v>1010</v>
      </c>
    </row>
    <row r="41" spans="2:6" x14ac:dyDescent="0.25">
      <c r="B41">
        <v>31</v>
      </c>
      <c r="C41">
        <v>377880</v>
      </c>
      <c r="D41" t="s">
        <v>1879</v>
      </c>
      <c r="E41" t="s">
        <v>449</v>
      </c>
      <c r="F41" t="s">
        <v>1015</v>
      </c>
    </row>
    <row r="42" spans="2:6" x14ac:dyDescent="0.25">
      <c r="B42">
        <v>32</v>
      </c>
      <c r="C42">
        <v>377881</v>
      </c>
      <c r="D42" t="s">
        <v>1880</v>
      </c>
      <c r="E42" t="s">
        <v>449</v>
      </c>
      <c r="F42" t="s">
        <v>1044</v>
      </c>
    </row>
    <row r="43" spans="2:6" x14ac:dyDescent="0.25">
      <c r="B43">
        <v>33</v>
      </c>
      <c r="C43">
        <v>377882</v>
      </c>
      <c r="D43" t="s">
        <v>1881</v>
      </c>
      <c r="E43" t="s">
        <v>449</v>
      </c>
      <c r="F43" t="s">
        <v>1044</v>
      </c>
    </row>
    <row r="44" spans="2:6" x14ac:dyDescent="0.25">
      <c r="B44">
        <v>34</v>
      </c>
      <c r="C44">
        <v>377883</v>
      </c>
      <c r="D44" t="s">
        <v>1882</v>
      </c>
      <c r="E44" t="s">
        <v>449</v>
      </c>
      <c r="F44" t="s">
        <v>1010</v>
      </c>
    </row>
    <row r="45" spans="2:6" x14ac:dyDescent="0.25">
      <c r="B45">
        <v>35</v>
      </c>
      <c r="C45">
        <v>377884</v>
      </c>
      <c r="D45" t="s">
        <v>1883</v>
      </c>
      <c r="E45" t="s">
        <v>448</v>
      </c>
      <c r="F45" t="s">
        <v>1015</v>
      </c>
    </row>
    <row r="46" spans="2:6" x14ac:dyDescent="0.25">
      <c r="B46">
        <v>36</v>
      </c>
      <c r="C46" t="s">
        <v>1093</v>
      </c>
      <c r="D46" t="s">
        <v>1093</v>
      </c>
      <c r="E46" t="s">
        <v>1093</v>
      </c>
      <c r="F46" t="s">
        <v>1093</v>
      </c>
    </row>
    <row r="47" spans="2:6" x14ac:dyDescent="0.25">
      <c r="D47" t="s">
        <v>1048</v>
      </c>
      <c r="E47">
        <v>9</v>
      </c>
    </row>
    <row r="48" spans="2:6" x14ac:dyDescent="0.25">
      <c r="D48" t="s">
        <v>1049</v>
      </c>
      <c r="E48">
        <v>26</v>
      </c>
    </row>
    <row r="49" spans="2:19" x14ac:dyDescent="0.25">
      <c r="D49" t="s">
        <v>1050</v>
      </c>
    </row>
    <row r="50" spans="2:19" x14ac:dyDescent="0.25">
      <c r="D50" t="s">
        <v>1051</v>
      </c>
    </row>
    <row r="51" spans="2:19" x14ac:dyDescent="0.25">
      <c r="B51" t="s">
        <v>1056</v>
      </c>
    </row>
    <row r="52" spans="2:19" x14ac:dyDescent="0.25">
      <c r="C52" t="s">
        <v>725</v>
      </c>
      <c r="D52" t="s">
        <v>1884</v>
      </c>
      <c r="G52" t="s">
        <v>1003</v>
      </c>
      <c r="J52" t="s">
        <v>910</v>
      </c>
    </row>
    <row r="53" spans="2:19" x14ac:dyDescent="0.25">
      <c r="B53" t="s">
        <v>50</v>
      </c>
      <c r="C53" t="s">
        <v>1004</v>
      </c>
      <c r="D53" t="s">
        <v>1005</v>
      </c>
      <c r="E53" t="s">
        <v>1006</v>
      </c>
      <c r="F53" t="s">
        <v>1847</v>
      </c>
      <c r="G53" t="s">
        <v>1008</v>
      </c>
      <c r="S53" t="s">
        <v>422</v>
      </c>
    </row>
    <row r="55" spans="2:19" x14ac:dyDescent="0.25">
      <c r="B55">
        <v>1</v>
      </c>
      <c r="C55">
        <v>377524</v>
      </c>
      <c r="D55" t="s">
        <v>1885</v>
      </c>
      <c r="E55" t="s">
        <v>448</v>
      </c>
      <c r="F55" t="s">
        <v>1010</v>
      </c>
    </row>
    <row r="56" spans="2:19" x14ac:dyDescent="0.25">
      <c r="B56">
        <v>2</v>
      </c>
      <c r="C56">
        <v>377526</v>
      </c>
      <c r="D56" t="s">
        <v>1886</v>
      </c>
      <c r="E56" t="s">
        <v>448</v>
      </c>
      <c r="F56" t="s">
        <v>1010</v>
      </c>
    </row>
    <row r="57" spans="2:19" x14ac:dyDescent="0.25">
      <c r="B57">
        <v>3</v>
      </c>
      <c r="C57">
        <v>377527</v>
      </c>
      <c r="D57" t="s">
        <v>1887</v>
      </c>
      <c r="E57" t="s">
        <v>449</v>
      </c>
      <c r="F57" t="s">
        <v>1010</v>
      </c>
    </row>
    <row r="58" spans="2:19" x14ac:dyDescent="0.25">
      <c r="B58">
        <v>4</v>
      </c>
      <c r="C58">
        <v>377528</v>
      </c>
      <c r="D58" t="s">
        <v>1888</v>
      </c>
      <c r="E58" t="s">
        <v>449</v>
      </c>
      <c r="F58" t="s">
        <v>1010</v>
      </c>
    </row>
    <row r="59" spans="2:19" x14ac:dyDescent="0.25">
      <c r="B59">
        <v>5</v>
      </c>
      <c r="C59">
        <v>377529</v>
      </c>
      <c r="D59" t="s">
        <v>1889</v>
      </c>
      <c r="E59" t="s">
        <v>449</v>
      </c>
      <c r="F59" t="s">
        <v>1010</v>
      </c>
    </row>
    <row r="60" spans="2:19" x14ac:dyDescent="0.25">
      <c r="B60">
        <v>6</v>
      </c>
      <c r="C60">
        <v>377530</v>
      </c>
      <c r="D60" t="s">
        <v>1890</v>
      </c>
      <c r="E60" t="s">
        <v>449</v>
      </c>
      <c r="F60" t="s">
        <v>1044</v>
      </c>
    </row>
    <row r="61" spans="2:19" x14ac:dyDescent="0.25">
      <c r="B61">
        <v>7</v>
      </c>
      <c r="C61">
        <v>377531</v>
      </c>
      <c r="D61" t="s">
        <v>1891</v>
      </c>
      <c r="E61" t="s">
        <v>448</v>
      </c>
      <c r="F61" t="s">
        <v>1044</v>
      </c>
    </row>
    <row r="62" spans="2:19" x14ac:dyDescent="0.25">
      <c r="B62">
        <v>8</v>
      </c>
      <c r="C62">
        <v>377532</v>
      </c>
      <c r="D62" t="s">
        <v>1892</v>
      </c>
      <c r="E62" t="s">
        <v>449</v>
      </c>
      <c r="F62" t="s">
        <v>1010</v>
      </c>
    </row>
    <row r="63" spans="2:19" x14ac:dyDescent="0.25">
      <c r="B63">
        <v>9</v>
      </c>
      <c r="C63">
        <v>377533</v>
      </c>
      <c r="D63" t="s">
        <v>1893</v>
      </c>
      <c r="E63" t="s">
        <v>449</v>
      </c>
      <c r="F63" t="s">
        <v>1010</v>
      </c>
    </row>
    <row r="64" spans="2:19" x14ac:dyDescent="0.25">
      <c r="B64">
        <v>10</v>
      </c>
      <c r="C64">
        <v>377534</v>
      </c>
      <c r="D64" t="s">
        <v>1894</v>
      </c>
      <c r="E64" t="s">
        <v>448</v>
      </c>
      <c r="F64" t="s">
        <v>1010</v>
      </c>
    </row>
    <row r="65" spans="2:6" x14ac:dyDescent="0.25">
      <c r="B65">
        <v>11</v>
      </c>
      <c r="C65">
        <v>377535</v>
      </c>
      <c r="D65" t="s">
        <v>1895</v>
      </c>
      <c r="E65" t="s">
        <v>449</v>
      </c>
      <c r="F65" t="s">
        <v>1010</v>
      </c>
    </row>
    <row r="66" spans="2:6" x14ac:dyDescent="0.25">
      <c r="B66">
        <v>12</v>
      </c>
      <c r="C66">
        <v>377536</v>
      </c>
      <c r="D66" t="s">
        <v>1896</v>
      </c>
      <c r="E66" t="s">
        <v>448</v>
      </c>
      <c r="F66" t="s">
        <v>1010</v>
      </c>
    </row>
    <row r="67" spans="2:6" x14ac:dyDescent="0.25">
      <c r="B67">
        <v>13</v>
      </c>
      <c r="C67">
        <v>377537</v>
      </c>
      <c r="D67" t="s">
        <v>1897</v>
      </c>
      <c r="E67" t="s">
        <v>449</v>
      </c>
      <c r="F67" t="s">
        <v>1044</v>
      </c>
    </row>
    <row r="68" spans="2:6" x14ac:dyDescent="0.25">
      <c r="B68">
        <v>14</v>
      </c>
      <c r="C68">
        <v>377538</v>
      </c>
      <c r="D68" t="s">
        <v>1898</v>
      </c>
      <c r="E68" t="s">
        <v>449</v>
      </c>
      <c r="F68" t="s">
        <v>1010</v>
      </c>
    </row>
    <row r="69" spans="2:6" x14ac:dyDescent="0.25">
      <c r="B69">
        <v>15</v>
      </c>
      <c r="C69">
        <v>377539</v>
      </c>
      <c r="D69" t="s">
        <v>1899</v>
      </c>
      <c r="E69" t="s">
        <v>448</v>
      </c>
      <c r="F69" t="s">
        <v>1044</v>
      </c>
    </row>
    <row r="70" spans="2:6" x14ac:dyDescent="0.25">
      <c r="B70">
        <v>16</v>
      </c>
      <c r="C70">
        <v>377540</v>
      </c>
      <c r="D70" t="s">
        <v>1900</v>
      </c>
      <c r="E70" t="s">
        <v>449</v>
      </c>
      <c r="F70" t="s">
        <v>1010</v>
      </c>
    </row>
    <row r="71" spans="2:6" x14ac:dyDescent="0.25">
      <c r="B71">
        <v>17</v>
      </c>
      <c r="C71">
        <v>377541</v>
      </c>
      <c r="D71" t="s">
        <v>1901</v>
      </c>
      <c r="E71" t="s">
        <v>449</v>
      </c>
      <c r="F71" t="s">
        <v>1010</v>
      </c>
    </row>
    <row r="72" spans="2:6" x14ac:dyDescent="0.25">
      <c r="B72">
        <v>18</v>
      </c>
      <c r="C72">
        <v>377542</v>
      </c>
      <c r="D72" t="s">
        <v>1902</v>
      </c>
      <c r="E72" t="s">
        <v>449</v>
      </c>
      <c r="F72" t="s">
        <v>1010</v>
      </c>
    </row>
    <row r="73" spans="2:6" x14ac:dyDescent="0.25">
      <c r="B73">
        <v>19</v>
      </c>
      <c r="C73">
        <v>377543</v>
      </c>
      <c r="D73" t="s">
        <v>1903</v>
      </c>
      <c r="E73" t="s">
        <v>448</v>
      </c>
      <c r="F73" t="s">
        <v>1010</v>
      </c>
    </row>
    <row r="74" spans="2:6" x14ac:dyDescent="0.25">
      <c r="B74">
        <v>20</v>
      </c>
      <c r="C74">
        <v>377544</v>
      </c>
      <c r="D74" t="s">
        <v>1904</v>
      </c>
      <c r="E74" t="s">
        <v>449</v>
      </c>
      <c r="F74" t="s">
        <v>1010</v>
      </c>
    </row>
    <row r="75" spans="2:6" x14ac:dyDescent="0.25">
      <c r="B75">
        <v>21</v>
      </c>
      <c r="C75">
        <v>377545</v>
      </c>
      <c r="D75" t="s">
        <v>1905</v>
      </c>
      <c r="E75" t="s">
        <v>449</v>
      </c>
      <c r="F75" t="s">
        <v>1010</v>
      </c>
    </row>
    <row r="76" spans="2:6" x14ac:dyDescent="0.25">
      <c r="B76">
        <v>22</v>
      </c>
      <c r="C76">
        <v>377546</v>
      </c>
      <c r="D76" t="s">
        <v>1906</v>
      </c>
      <c r="E76" t="s">
        <v>448</v>
      </c>
      <c r="F76" t="s">
        <v>1044</v>
      </c>
    </row>
    <row r="77" spans="2:6" x14ac:dyDescent="0.25">
      <c r="B77">
        <v>23</v>
      </c>
      <c r="C77">
        <v>377547</v>
      </c>
      <c r="D77" t="s">
        <v>1907</v>
      </c>
      <c r="E77" t="s">
        <v>448</v>
      </c>
      <c r="F77" t="s">
        <v>1010</v>
      </c>
    </row>
    <row r="78" spans="2:6" x14ac:dyDescent="0.25">
      <c r="B78">
        <v>24</v>
      </c>
      <c r="C78">
        <v>377548</v>
      </c>
      <c r="D78" t="s">
        <v>1908</v>
      </c>
      <c r="E78" t="s">
        <v>449</v>
      </c>
      <c r="F78" t="s">
        <v>1010</v>
      </c>
    </row>
    <row r="79" spans="2:6" x14ac:dyDescent="0.25">
      <c r="B79">
        <v>25</v>
      </c>
      <c r="C79">
        <v>377549</v>
      </c>
      <c r="D79" t="s">
        <v>1909</v>
      </c>
      <c r="E79" t="s">
        <v>449</v>
      </c>
      <c r="F79" t="s">
        <v>1010</v>
      </c>
    </row>
    <row r="80" spans="2:6" x14ac:dyDescent="0.25">
      <c r="B80">
        <v>26</v>
      </c>
      <c r="C80" t="s">
        <v>1093</v>
      </c>
      <c r="D80" t="s">
        <v>1093</v>
      </c>
      <c r="E80" t="s">
        <v>1093</v>
      </c>
      <c r="F80" t="s">
        <v>1093</v>
      </c>
    </row>
    <row r="81" spans="2:6" x14ac:dyDescent="0.25">
      <c r="B81">
        <v>27</v>
      </c>
      <c r="C81" t="s">
        <v>1093</v>
      </c>
      <c r="D81" t="s">
        <v>1093</v>
      </c>
      <c r="E81" t="s">
        <v>1093</v>
      </c>
      <c r="F81" t="s">
        <v>1093</v>
      </c>
    </row>
    <row r="82" spans="2:6" x14ac:dyDescent="0.25">
      <c r="B82">
        <v>28</v>
      </c>
      <c r="C82" t="s">
        <v>1093</v>
      </c>
      <c r="D82" t="s">
        <v>1093</v>
      </c>
      <c r="E82" t="s">
        <v>1093</v>
      </c>
      <c r="F82" t="s">
        <v>1093</v>
      </c>
    </row>
    <row r="83" spans="2:6" x14ac:dyDescent="0.25">
      <c r="B83">
        <v>29</v>
      </c>
      <c r="C83" t="s">
        <v>1093</v>
      </c>
      <c r="D83" t="s">
        <v>1093</v>
      </c>
      <c r="E83" t="s">
        <v>1093</v>
      </c>
      <c r="F83" t="s">
        <v>1093</v>
      </c>
    </row>
    <row r="84" spans="2:6" x14ac:dyDescent="0.25">
      <c r="B84">
        <v>30</v>
      </c>
      <c r="C84" t="s">
        <v>1093</v>
      </c>
      <c r="D84" t="s">
        <v>1093</v>
      </c>
      <c r="E84" t="s">
        <v>1093</v>
      </c>
      <c r="F84" t="s">
        <v>1093</v>
      </c>
    </row>
    <row r="85" spans="2:6" x14ac:dyDescent="0.25">
      <c r="B85">
        <v>31</v>
      </c>
      <c r="C85" t="s">
        <v>1093</v>
      </c>
      <c r="D85" t="s">
        <v>1093</v>
      </c>
      <c r="E85" t="s">
        <v>1093</v>
      </c>
      <c r="F85" t="s">
        <v>1093</v>
      </c>
    </row>
    <row r="86" spans="2:6" x14ac:dyDescent="0.25">
      <c r="B86">
        <v>32</v>
      </c>
      <c r="C86" t="s">
        <v>1093</v>
      </c>
      <c r="D86" t="s">
        <v>1093</v>
      </c>
      <c r="E86" t="s">
        <v>1093</v>
      </c>
      <c r="F86" t="s">
        <v>1093</v>
      </c>
    </row>
    <row r="87" spans="2:6" x14ac:dyDescent="0.25">
      <c r="B87">
        <v>33</v>
      </c>
      <c r="C87" t="s">
        <v>1093</v>
      </c>
      <c r="D87" t="s">
        <v>1093</v>
      </c>
      <c r="E87" t="s">
        <v>1093</v>
      </c>
      <c r="F87" t="s">
        <v>1093</v>
      </c>
    </row>
    <row r="88" spans="2:6" x14ac:dyDescent="0.25">
      <c r="B88">
        <v>34</v>
      </c>
      <c r="C88" t="s">
        <v>1093</v>
      </c>
      <c r="D88" t="s">
        <v>1093</v>
      </c>
      <c r="E88" t="s">
        <v>1093</v>
      </c>
      <c r="F88" t="s">
        <v>1093</v>
      </c>
    </row>
    <row r="89" spans="2:6" x14ac:dyDescent="0.25">
      <c r="B89">
        <v>35</v>
      </c>
      <c r="C89" t="s">
        <v>1093</v>
      </c>
      <c r="D89" t="s">
        <v>1093</v>
      </c>
      <c r="E89" t="s">
        <v>1093</v>
      </c>
      <c r="F89" t="s">
        <v>1093</v>
      </c>
    </row>
    <row r="90" spans="2:6" x14ac:dyDescent="0.25">
      <c r="B90">
        <v>36</v>
      </c>
      <c r="C90" t="s">
        <v>1093</v>
      </c>
      <c r="D90" t="s">
        <v>1093</v>
      </c>
      <c r="E90" t="s">
        <v>1093</v>
      </c>
      <c r="F90" t="s">
        <v>1093</v>
      </c>
    </row>
    <row r="91" spans="2:6" x14ac:dyDescent="0.25">
      <c r="D91" t="s">
        <v>1048</v>
      </c>
      <c r="E91">
        <v>9</v>
      </c>
    </row>
    <row r="92" spans="2:6" x14ac:dyDescent="0.25">
      <c r="D92" t="s">
        <v>1049</v>
      </c>
      <c r="E92">
        <v>16</v>
      </c>
    </row>
    <row r="93" spans="2:6" x14ac:dyDescent="0.25">
      <c r="D93" t="s">
        <v>1050</v>
      </c>
    </row>
    <row r="94" spans="2:6" x14ac:dyDescent="0.25">
      <c r="D94" t="s">
        <v>1051</v>
      </c>
    </row>
    <row r="95" spans="2:6" x14ac:dyDescent="0.25">
      <c r="B95" t="s">
        <v>1052</v>
      </c>
      <c r="D95" t="s">
        <v>1053</v>
      </c>
    </row>
    <row r="96" spans="2:6" x14ac:dyDescent="0.25">
      <c r="D96" t="s">
        <v>1054</v>
      </c>
    </row>
    <row r="97" spans="2:19" x14ac:dyDescent="0.25">
      <c r="D97" t="s">
        <v>1055</v>
      </c>
    </row>
    <row r="98" spans="2:19" x14ac:dyDescent="0.25">
      <c r="B98" t="s">
        <v>1056</v>
      </c>
    </row>
    <row r="99" spans="2:19" x14ac:dyDescent="0.25">
      <c r="C99" t="s">
        <v>725</v>
      </c>
      <c r="D99" t="s">
        <v>1910</v>
      </c>
      <c r="G99" t="s">
        <v>1003</v>
      </c>
      <c r="J99" t="s">
        <v>1911</v>
      </c>
    </row>
    <row r="100" spans="2:19" x14ac:dyDescent="0.25">
      <c r="B100" t="s">
        <v>50</v>
      </c>
      <c r="C100" t="s">
        <v>1004</v>
      </c>
      <c r="D100" t="s">
        <v>1005</v>
      </c>
      <c r="E100" t="s">
        <v>1006</v>
      </c>
      <c r="F100" t="s">
        <v>1847</v>
      </c>
      <c r="G100" t="s">
        <v>1008</v>
      </c>
      <c r="S100" t="s">
        <v>422</v>
      </c>
    </row>
    <row r="102" spans="2:19" x14ac:dyDescent="0.25">
      <c r="B102">
        <v>1</v>
      </c>
      <c r="C102">
        <v>377550</v>
      </c>
      <c r="D102" t="s">
        <v>1912</v>
      </c>
      <c r="E102" t="s">
        <v>448</v>
      </c>
      <c r="F102" t="s">
        <v>1044</v>
      </c>
    </row>
    <row r="103" spans="2:19" x14ac:dyDescent="0.25">
      <c r="B103">
        <v>2</v>
      </c>
      <c r="C103">
        <v>377551</v>
      </c>
      <c r="D103" t="s">
        <v>1913</v>
      </c>
      <c r="E103" t="s">
        <v>448</v>
      </c>
      <c r="F103" t="s">
        <v>1044</v>
      </c>
    </row>
    <row r="104" spans="2:19" x14ac:dyDescent="0.25">
      <c r="B104">
        <v>3</v>
      </c>
      <c r="C104">
        <v>377552</v>
      </c>
      <c r="D104" t="s">
        <v>1914</v>
      </c>
      <c r="E104" t="s">
        <v>449</v>
      </c>
      <c r="F104" t="s">
        <v>1044</v>
      </c>
    </row>
    <row r="105" spans="2:19" x14ac:dyDescent="0.25">
      <c r="B105">
        <v>4</v>
      </c>
      <c r="C105">
        <v>377553</v>
      </c>
      <c r="D105" t="s">
        <v>1915</v>
      </c>
      <c r="E105" t="s">
        <v>449</v>
      </c>
      <c r="F105" t="s">
        <v>1010</v>
      </c>
    </row>
    <row r="106" spans="2:19" x14ac:dyDescent="0.25">
      <c r="B106">
        <v>5</v>
      </c>
      <c r="C106">
        <v>377894</v>
      </c>
      <c r="D106" t="s">
        <v>1916</v>
      </c>
      <c r="E106" t="s">
        <v>448</v>
      </c>
      <c r="F106" t="s">
        <v>1010</v>
      </c>
    </row>
    <row r="107" spans="2:19" x14ac:dyDescent="0.25">
      <c r="B107">
        <v>6</v>
      </c>
      <c r="C107">
        <v>377554</v>
      </c>
      <c r="D107" t="s">
        <v>1917</v>
      </c>
      <c r="E107" t="s">
        <v>448</v>
      </c>
      <c r="F107" t="s">
        <v>1044</v>
      </c>
    </row>
    <row r="108" spans="2:19" x14ac:dyDescent="0.25">
      <c r="B108">
        <v>7</v>
      </c>
      <c r="C108">
        <v>377555</v>
      </c>
      <c r="D108" t="s">
        <v>1918</v>
      </c>
      <c r="E108" t="s">
        <v>449</v>
      </c>
      <c r="F108" t="s">
        <v>1010</v>
      </c>
    </row>
    <row r="109" spans="2:19" x14ac:dyDescent="0.25">
      <c r="B109">
        <v>8</v>
      </c>
      <c r="C109">
        <v>388296</v>
      </c>
      <c r="D109" t="s">
        <v>1919</v>
      </c>
      <c r="E109" t="s">
        <v>448</v>
      </c>
      <c r="F109" t="s">
        <v>1010</v>
      </c>
    </row>
    <row r="110" spans="2:19" x14ac:dyDescent="0.25">
      <c r="B110">
        <v>9</v>
      </c>
      <c r="C110">
        <v>377556</v>
      </c>
      <c r="D110" t="s">
        <v>1920</v>
      </c>
      <c r="E110" t="s">
        <v>449</v>
      </c>
      <c r="F110" t="s">
        <v>1010</v>
      </c>
    </row>
    <row r="111" spans="2:19" x14ac:dyDescent="0.25">
      <c r="B111">
        <v>10</v>
      </c>
      <c r="C111">
        <v>377557</v>
      </c>
      <c r="D111" t="s">
        <v>1921</v>
      </c>
      <c r="E111" t="s">
        <v>449</v>
      </c>
      <c r="F111" t="s">
        <v>1044</v>
      </c>
    </row>
    <row r="112" spans="2:19" x14ac:dyDescent="0.25">
      <c r="B112">
        <v>11</v>
      </c>
      <c r="C112">
        <v>377558</v>
      </c>
      <c r="D112" t="s">
        <v>1922</v>
      </c>
      <c r="E112" t="s">
        <v>448</v>
      </c>
      <c r="F112" t="s">
        <v>1010</v>
      </c>
    </row>
    <row r="113" spans="2:6" x14ac:dyDescent="0.25">
      <c r="B113">
        <v>12</v>
      </c>
      <c r="C113">
        <v>377559</v>
      </c>
      <c r="D113" t="s">
        <v>1923</v>
      </c>
      <c r="E113" t="s">
        <v>449</v>
      </c>
      <c r="F113" t="s">
        <v>1010</v>
      </c>
    </row>
    <row r="114" spans="2:6" x14ac:dyDescent="0.25">
      <c r="B114">
        <v>13</v>
      </c>
      <c r="C114">
        <v>377560</v>
      </c>
      <c r="D114" t="s">
        <v>1924</v>
      </c>
      <c r="E114" t="s">
        <v>448</v>
      </c>
      <c r="F114" t="s">
        <v>1010</v>
      </c>
    </row>
    <row r="115" spans="2:6" x14ac:dyDescent="0.25">
      <c r="B115">
        <v>14</v>
      </c>
      <c r="C115">
        <v>377561</v>
      </c>
      <c r="D115" t="s">
        <v>1925</v>
      </c>
      <c r="E115" t="s">
        <v>449</v>
      </c>
      <c r="F115" t="s">
        <v>1044</v>
      </c>
    </row>
    <row r="116" spans="2:6" x14ac:dyDescent="0.25">
      <c r="B116">
        <v>15</v>
      </c>
      <c r="C116">
        <v>377562</v>
      </c>
      <c r="D116" t="s">
        <v>1926</v>
      </c>
      <c r="E116" t="s">
        <v>449</v>
      </c>
      <c r="F116" t="s">
        <v>1044</v>
      </c>
    </row>
    <row r="117" spans="2:6" x14ac:dyDescent="0.25">
      <c r="B117">
        <v>16</v>
      </c>
      <c r="C117">
        <v>377563</v>
      </c>
      <c r="D117" t="s">
        <v>1927</v>
      </c>
      <c r="E117" t="s">
        <v>448</v>
      </c>
      <c r="F117" t="s">
        <v>1010</v>
      </c>
    </row>
    <row r="118" spans="2:6" x14ac:dyDescent="0.25">
      <c r="B118">
        <v>17</v>
      </c>
      <c r="C118">
        <v>377564</v>
      </c>
      <c r="D118" t="s">
        <v>1928</v>
      </c>
      <c r="E118" t="s">
        <v>448</v>
      </c>
      <c r="F118" t="s">
        <v>1044</v>
      </c>
    </row>
    <row r="119" spans="2:6" x14ac:dyDescent="0.25">
      <c r="B119">
        <v>18</v>
      </c>
      <c r="C119">
        <v>377565</v>
      </c>
      <c r="D119" t="s">
        <v>1929</v>
      </c>
      <c r="E119" t="s">
        <v>449</v>
      </c>
      <c r="F119" t="s">
        <v>1044</v>
      </c>
    </row>
    <row r="120" spans="2:6" x14ac:dyDescent="0.25">
      <c r="B120">
        <v>19</v>
      </c>
      <c r="C120">
        <v>377566</v>
      </c>
      <c r="D120" t="s">
        <v>1930</v>
      </c>
      <c r="E120" t="s">
        <v>449</v>
      </c>
      <c r="F120" t="s">
        <v>1044</v>
      </c>
    </row>
    <row r="121" spans="2:6" x14ac:dyDescent="0.25">
      <c r="B121">
        <v>20</v>
      </c>
      <c r="C121">
        <v>377567</v>
      </c>
      <c r="D121" t="s">
        <v>1931</v>
      </c>
      <c r="E121" t="s">
        <v>448</v>
      </c>
      <c r="F121" t="s">
        <v>1044</v>
      </c>
    </row>
    <row r="122" spans="2:6" x14ac:dyDescent="0.25">
      <c r="B122">
        <v>21</v>
      </c>
      <c r="C122">
        <v>377568</v>
      </c>
      <c r="D122" t="s">
        <v>1932</v>
      </c>
      <c r="E122" t="s">
        <v>449</v>
      </c>
      <c r="F122" t="s">
        <v>1044</v>
      </c>
    </row>
    <row r="123" spans="2:6" x14ac:dyDescent="0.25">
      <c r="B123">
        <v>22</v>
      </c>
      <c r="C123">
        <v>377569</v>
      </c>
      <c r="D123" t="s">
        <v>1933</v>
      </c>
      <c r="E123" t="s">
        <v>449</v>
      </c>
      <c r="F123" t="s">
        <v>1044</v>
      </c>
    </row>
    <row r="124" spans="2:6" x14ac:dyDescent="0.25">
      <c r="B124">
        <v>23</v>
      </c>
      <c r="C124">
        <v>377571</v>
      </c>
      <c r="D124" t="s">
        <v>1934</v>
      </c>
      <c r="E124" t="s">
        <v>449</v>
      </c>
      <c r="F124" t="s">
        <v>1010</v>
      </c>
    </row>
    <row r="125" spans="2:6" x14ac:dyDescent="0.25">
      <c r="B125">
        <v>24</v>
      </c>
      <c r="C125">
        <v>388294</v>
      </c>
      <c r="D125" t="s">
        <v>1935</v>
      </c>
      <c r="E125" t="s">
        <v>449</v>
      </c>
      <c r="F125" t="s">
        <v>1010</v>
      </c>
    </row>
    <row r="126" spans="2:6" x14ac:dyDescent="0.25">
      <c r="B126">
        <v>25</v>
      </c>
      <c r="C126">
        <v>377572</v>
      </c>
      <c r="D126" t="s">
        <v>1936</v>
      </c>
      <c r="E126" t="s">
        <v>449</v>
      </c>
      <c r="F126" t="s">
        <v>1044</v>
      </c>
    </row>
    <row r="127" spans="2:6" x14ac:dyDescent="0.25">
      <c r="B127">
        <v>26</v>
      </c>
      <c r="C127">
        <v>377573</v>
      </c>
      <c r="D127" t="s">
        <v>1937</v>
      </c>
      <c r="E127" t="s">
        <v>449</v>
      </c>
      <c r="F127" t="s">
        <v>1044</v>
      </c>
    </row>
    <row r="128" spans="2:6" x14ac:dyDescent="0.25">
      <c r="B128">
        <v>27</v>
      </c>
      <c r="C128">
        <v>377574</v>
      </c>
      <c r="D128" t="s">
        <v>1938</v>
      </c>
      <c r="E128" t="s">
        <v>448</v>
      </c>
      <c r="F128" t="s">
        <v>1010</v>
      </c>
    </row>
    <row r="129" spans="2:6" x14ac:dyDescent="0.25">
      <c r="B129">
        <v>28</v>
      </c>
      <c r="C129">
        <v>377575</v>
      </c>
      <c r="D129" t="s">
        <v>1939</v>
      </c>
      <c r="E129" t="s">
        <v>448</v>
      </c>
      <c r="F129" t="s">
        <v>1010</v>
      </c>
    </row>
    <row r="130" spans="2:6" x14ac:dyDescent="0.25">
      <c r="B130">
        <v>29</v>
      </c>
      <c r="C130">
        <v>377576</v>
      </c>
      <c r="D130" t="s">
        <v>1940</v>
      </c>
      <c r="E130" t="s">
        <v>449</v>
      </c>
      <c r="F130" t="s">
        <v>1010</v>
      </c>
    </row>
    <row r="131" spans="2:6" x14ac:dyDescent="0.25">
      <c r="B131">
        <v>30</v>
      </c>
      <c r="C131">
        <v>377577</v>
      </c>
      <c r="D131" t="s">
        <v>1941</v>
      </c>
      <c r="E131" t="s">
        <v>448</v>
      </c>
      <c r="F131" t="s">
        <v>1010</v>
      </c>
    </row>
    <row r="132" spans="2:6" x14ac:dyDescent="0.25">
      <c r="B132">
        <v>31</v>
      </c>
      <c r="C132">
        <v>377578</v>
      </c>
      <c r="D132" t="s">
        <v>1942</v>
      </c>
      <c r="E132" t="s">
        <v>448</v>
      </c>
      <c r="F132" t="s">
        <v>1044</v>
      </c>
    </row>
    <row r="133" spans="2:6" x14ac:dyDescent="0.25">
      <c r="B133">
        <v>32</v>
      </c>
      <c r="C133">
        <v>377579</v>
      </c>
      <c r="D133" t="s">
        <v>1943</v>
      </c>
      <c r="E133" t="s">
        <v>449</v>
      </c>
      <c r="F133" t="s">
        <v>1010</v>
      </c>
    </row>
    <row r="134" spans="2:6" x14ac:dyDescent="0.25">
      <c r="B134">
        <v>33</v>
      </c>
      <c r="C134">
        <v>377580</v>
      </c>
      <c r="D134" t="s">
        <v>1944</v>
      </c>
      <c r="E134" t="s">
        <v>449</v>
      </c>
      <c r="F134" t="s">
        <v>1044</v>
      </c>
    </row>
    <row r="135" spans="2:6" x14ac:dyDescent="0.25">
      <c r="B135">
        <v>34</v>
      </c>
      <c r="C135">
        <v>377581</v>
      </c>
      <c r="D135" t="s">
        <v>1945</v>
      </c>
      <c r="E135" t="s">
        <v>449</v>
      </c>
      <c r="F135" t="s">
        <v>1044</v>
      </c>
    </row>
    <row r="136" spans="2:6" x14ac:dyDescent="0.25">
      <c r="B136">
        <v>35</v>
      </c>
      <c r="C136">
        <v>377582</v>
      </c>
      <c r="D136" t="s">
        <v>1946</v>
      </c>
      <c r="E136" t="s">
        <v>448</v>
      </c>
      <c r="F136" t="s">
        <v>1947</v>
      </c>
    </row>
    <row r="137" spans="2:6" x14ac:dyDescent="0.25">
      <c r="B137">
        <v>36</v>
      </c>
      <c r="C137">
        <v>377583</v>
      </c>
      <c r="D137" t="s">
        <v>1948</v>
      </c>
      <c r="E137" t="s">
        <v>448</v>
      </c>
      <c r="F137" t="s">
        <v>1044</v>
      </c>
    </row>
    <row r="138" spans="2:6" x14ac:dyDescent="0.25">
      <c r="D138" t="s">
        <v>1048</v>
      </c>
      <c r="E138">
        <v>16</v>
      </c>
    </row>
    <row r="139" spans="2:6" x14ac:dyDescent="0.25">
      <c r="D139" t="s">
        <v>1049</v>
      </c>
      <c r="E139">
        <v>20</v>
      </c>
    </row>
    <row r="140" spans="2:6" x14ac:dyDescent="0.25">
      <c r="D140" t="s">
        <v>1050</v>
      </c>
    </row>
    <row r="141" spans="2:6" x14ac:dyDescent="0.25">
      <c r="D141" t="s">
        <v>1051</v>
      </c>
    </row>
    <row r="142" spans="2:6" x14ac:dyDescent="0.25">
      <c r="B142" t="s">
        <v>1052</v>
      </c>
      <c r="D142" t="s">
        <v>1053</v>
      </c>
    </row>
    <row r="143" spans="2:6" x14ac:dyDescent="0.25">
      <c r="D143" t="s">
        <v>1054</v>
      </c>
    </row>
    <row r="144" spans="2:6" x14ac:dyDescent="0.25">
      <c r="D144" t="s">
        <v>1055</v>
      </c>
    </row>
    <row r="145" spans="2:19" x14ac:dyDescent="0.25">
      <c r="B145" t="s">
        <v>1056</v>
      </c>
    </row>
    <row r="146" spans="2:19" x14ac:dyDescent="0.25">
      <c r="C146" t="s">
        <v>725</v>
      </c>
      <c r="D146" t="s">
        <v>1949</v>
      </c>
      <c r="G146" t="s">
        <v>1003</v>
      </c>
      <c r="J146" t="s">
        <v>911</v>
      </c>
    </row>
    <row r="147" spans="2:19" x14ac:dyDescent="0.25">
      <c r="B147" t="s">
        <v>50</v>
      </c>
      <c r="C147" t="s">
        <v>1004</v>
      </c>
      <c r="D147" t="s">
        <v>1005</v>
      </c>
      <c r="E147" t="s">
        <v>1006</v>
      </c>
      <c r="F147" t="s">
        <v>1847</v>
      </c>
      <c r="G147" t="s">
        <v>1008</v>
      </c>
      <c r="S147" t="s">
        <v>422</v>
      </c>
    </row>
    <row r="149" spans="2:19" x14ac:dyDescent="0.25">
      <c r="B149">
        <v>1</v>
      </c>
      <c r="C149">
        <v>377585</v>
      </c>
      <c r="D149" t="s">
        <v>1950</v>
      </c>
      <c r="E149" t="s">
        <v>449</v>
      </c>
      <c r="F149" t="s">
        <v>1015</v>
      </c>
    </row>
    <row r="150" spans="2:19" x14ac:dyDescent="0.25">
      <c r="B150">
        <v>2</v>
      </c>
      <c r="C150">
        <v>377586</v>
      </c>
      <c r="D150" t="s">
        <v>1951</v>
      </c>
      <c r="E150" t="s">
        <v>448</v>
      </c>
      <c r="F150" t="s">
        <v>1010</v>
      </c>
    </row>
    <row r="151" spans="2:19" x14ac:dyDescent="0.25">
      <c r="B151">
        <v>3</v>
      </c>
      <c r="C151">
        <v>377587</v>
      </c>
      <c r="D151" t="s">
        <v>1952</v>
      </c>
      <c r="E151" t="s">
        <v>449</v>
      </c>
      <c r="F151" t="s">
        <v>1010</v>
      </c>
    </row>
    <row r="152" spans="2:19" x14ac:dyDescent="0.25">
      <c r="B152">
        <v>4</v>
      </c>
      <c r="C152">
        <v>377588</v>
      </c>
      <c r="D152" t="s">
        <v>1953</v>
      </c>
      <c r="E152" t="s">
        <v>449</v>
      </c>
      <c r="F152" t="s">
        <v>1010</v>
      </c>
    </row>
    <row r="153" spans="2:19" x14ac:dyDescent="0.25">
      <c r="B153">
        <v>5</v>
      </c>
      <c r="C153">
        <v>377589</v>
      </c>
      <c r="D153" t="s">
        <v>1954</v>
      </c>
      <c r="E153" t="s">
        <v>449</v>
      </c>
      <c r="F153" t="s">
        <v>1010</v>
      </c>
    </row>
    <row r="154" spans="2:19" x14ac:dyDescent="0.25">
      <c r="B154">
        <v>6</v>
      </c>
      <c r="C154">
        <v>388297</v>
      </c>
      <c r="D154" t="s">
        <v>1955</v>
      </c>
      <c r="E154" t="s">
        <v>449</v>
      </c>
      <c r="F154" t="s">
        <v>1010</v>
      </c>
    </row>
    <row r="155" spans="2:19" x14ac:dyDescent="0.25">
      <c r="B155">
        <v>7</v>
      </c>
      <c r="C155">
        <v>377590</v>
      </c>
      <c r="D155" t="s">
        <v>1956</v>
      </c>
      <c r="E155" t="s">
        <v>448</v>
      </c>
      <c r="F155" t="s">
        <v>1015</v>
      </c>
    </row>
    <row r="156" spans="2:19" x14ac:dyDescent="0.25">
      <c r="B156">
        <v>8</v>
      </c>
      <c r="C156">
        <v>377591</v>
      </c>
      <c r="D156" t="s">
        <v>1957</v>
      </c>
      <c r="E156" t="s">
        <v>448</v>
      </c>
      <c r="F156" t="s">
        <v>1010</v>
      </c>
    </row>
    <row r="157" spans="2:19" x14ac:dyDescent="0.25">
      <c r="B157">
        <v>9</v>
      </c>
      <c r="C157">
        <v>377592</v>
      </c>
      <c r="D157" t="s">
        <v>1958</v>
      </c>
      <c r="E157" t="s">
        <v>448</v>
      </c>
      <c r="F157" t="s">
        <v>1010</v>
      </c>
    </row>
    <row r="158" spans="2:19" x14ac:dyDescent="0.25">
      <c r="B158">
        <v>10</v>
      </c>
      <c r="C158">
        <v>377593</v>
      </c>
      <c r="D158" t="s">
        <v>1959</v>
      </c>
      <c r="E158" t="s">
        <v>449</v>
      </c>
      <c r="F158" t="s">
        <v>1010</v>
      </c>
    </row>
    <row r="159" spans="2:19" x14ac:dyDescent="0.25">
      <c r="B159">
        <v>11</v>
      </c>
      <c r="C159">
        <v>377594</v>
      </c>
      <c r="D159" t="s">
        <v>1960</v>
      </c>
      <c r="E159" t="s">
        <v>449</v>
      </c>
      <c r="F159" t="s">
        <v>1010</v>
      </c>
    </row>
    <row r="160" spans="2:19" x14ac:dyDescent="0.25">
      <c r="B160">
        <v>12</v>
      </c>
      <c r="C160">
        <v>377595</v>
      </c>
      <c r="D160" t="s">
        <v>1961</v>
      </c>
      <c r="E160" t="s">
        <v>449</v>
      </c>
      <c r="F160" t="s">
        <v>1015</v>
      </c>
    </row>
    <row r="161" spans="2:6" x14ac:dyDescent="0.25">
      <c r="B161">
        <v>13</v>
      </c>
      <c r="C161">
        <v>377596</v>
      </c>
      <c r="D161" t="s">
        <v>1962</v>
      </c>
      <c r="E161" t="s">
        <v>449</v>
      </c>
      <c r="F161" t="s">
        <v>1010</v>
      </c>
    </row>
    <row r="162" spans="2:6" x14ac:dyDescent="0.25">
      <c r="B162">
        <v>14</v>
      </c>
      <c r="C162">
        <v>377597</v>
      </c>
      <c r="D162" t="s">
        <v>1963</v>
      </c>
      <c r="E162" t="s">
        <v>449</v>
      </c>
      <c r="F162" t="s">
        <v>1010</v>
      </c>
    </row>
    <row r="163" spans="2:6" x14ac:dyDescent="0.25">
      <c r="B163">
        <v>15</v>
      </c>
      <c r="C163">
        <v>377598</v>
      </c>
      <c r="D163" t="s">
        <v>1964</v>
      </c>
      <c r="E163" t="s">
        <v>448</v>
      </c>
      <c r="F163" t="s">
        <v>1010</v>
      </c>
    </row>
    <row r="164" spans="2:6" x14ac:dyDescent="0.25">
      <c r="B164">
        <v>16</v>
      </c>
      <c r="C164">
        <v>377599</v>
      </c>
      <c r="D164" t="s">
        <v>1965</v>
      </c>
      <c r="E164" t="s">
        <v>449</v>
      </c>
      <c r="F164" t="s">
        <v>1010</v>
      </c>
    </row>
    <row r="165" spans="2:6" x14ac:dyDescent="0.25">
      <c r="B165">
        <v>17</v>
      </c>
      <c r="C165">
        <v>377600</v>
      </c>
      <c r="D165" t="s">
        <v>1966</v>
      </c>
      <c r="E165" t="s">
        <v>449</v>
      </c>
      <c r="F165" t="s">
        <v>1015</v>
      </c>
    </row>
    <row r="166" spans="2:6" x14ac:dyDescent="0.25">
      <c r="B166">
        <v>18</v>
      </c>
      <c r="C166">
        <v>377601</v>
      </c>
      <c r="D166" t="s">
        <v>1967</v>
      </c>
      <c r="E166" t="s">
        <v>449</v>
      </c>
      <c r="F166" t="s">
        <v>1015</v>
      </c>
    </row>
    <row r="167" spans="2:6" x14ac:dyDescent="0.25">
      <c r="B167">
        <v>19</v>
      </c>
      <c r="C167">
        <v>377602</v>
      </c>
      <c r="D167" t="s">
        <v>1968</v>
      </c>
      <c r="E167" t="s">
        <v>449</v>
      </c>
      <c r="F167" t="s">
        <v>1015</v>
      </c>
    </row>
    <row r="168" spans="2:6" x14ac:dyDescent="0.25">
      <c r="B168">
        <v>20</v>
      </c>
      <c r="C168">
        <v>377603</v>
      </c>
      <c r="D168" t="s">
        <v>1969</v>
      </c>
      <c r="E168" t="s">
        <v>449</v>
      </c>
      <c r="F168" t="s">
        <v>1015</v>
      </c>
    </row>
    <row r="169" spans="2:6" x14ac:dyDescent="0.25">
      <c r="B169">
        <v>21</v>
      </c>
      <c r="C169">
        <v>377604</v>
      </c>
      <c r="D169" t="s">
        <v>1970</v>
      </c>
      <c r="E169" t="s">
        <v>449</v>
      </c>
      <c r="F169" t="s">
        <v>1015</v>
      </c>
    </row>
    <row r="170" spans="2:6" x14ac:dyDescent="0.25">
      <c r="B170">
        <v>22</v>
      </c>
      <c r="C170">
        <v>377605</v>
      </c>
      <c r="D170" t="s">
        <v>1971</v>
      </c>
      <c r="E170" t="s">
        <v>448</v>
      </c>
      <c r="F170" t="s">
        <v>1010</v>
      </c>
    </row>
    <row r="171" spans="2:6" x14ac:dyDescent="0.25">
      <c r="B171">
        <v>23</v>
      </c>
      <c r="C171">
        <v>377606</v>
      </c>
      <c r="D171" t="s">
        <v>1972</v>
      </c>
      <c r="E171" t="s">
        <v>449</v>
      </c>
      <c r="F171" t="s">
        <v>1010</v>
      </c>
    </row>
    <row r="172" spans="2:6" x14ac:dyDescent="0.25">
      <c r="B172">
        <v>24</v>
      </c>
      <c r="C172">
        <v>388289</v>
      </c>
      <c r="D172" t="s">
        <v>1973</v>
      </c>
      <c r="E172" t="s">
        <v>449</v>
      </c>
      <c r="F172" t="s">
        <v>1010</v>
      </c>
    </row>
    <row r="173" spans="2:6" x14ac:dyDescent="0.25">
      <c r="B173">
        <v>25</v>
      </c>
      <c r="C173">
        <v>377607</v>
      </c>
      <c r="D173" t="s">
        <v>1974</v>
      </c>
      <c r="E173" t="s">
        <v>448</v>
      </c>
      <c r="F173" t="s">
        <v>1010</v>
      </c>
    </row>
    <row r="174" spans="2:6" x14ac:dyDescent="0.25">
      <c r="B174">
        <v>26</v>
      </c>
      <c r="C174">
        <v>377609</v>
      </c>
      <c r="D174" t="s">
        <v>1975</v>
      </c>
      <c r="E174" t="s">
        <v>449</v>
      </c>
      <c r="F174" t="s">
        <v>1010</v>
      </c>
    </row>
    <row r="175" spans="2:6" x14ac:dyDescent="0.25">
      <c r="B175">
        <v>27</v>
      </c>
      <c r="C175">
        <v>377610</v>
      </c>
      <c r="D175" t="s">
        <v>1976</v>
      </c>
      <c r="E175" t="s">
        <v>449</v>
      </c>
      <c r="F175" t="s">
        <v>1010</v>
      </c>
    </row>
    <row r="176" spans="2:6" x14ac:dyDescent="0.25">
      <c r="B176">
        <v>28</v>
      </c>
      <c r="C176">
        <v>377611</v>
      </c>
      <c r="D176" t="s">
        <v>1977</v>
      </c>
      <c r="E176" t="s">
        <v>449</v>
      </c>
      <c r="F176" t="s">
        <v>1010</v>
      </c>
    </row>
    <row r="177" spans="2:6" x14ac:dyDescent="0.25">
      <c r="B177">
        <v>29</v>
      </c>
      <c r="C177">
        <v>377612</v>
      </c>
      <c r="D177" t="s">
        <v>1978</v>
      </c>
      <c r="E177" t="s">
        <v>448</v>
      </c>
      <c r="F177" t="s">
        <v>1010</v>
      </c>
    </row>
    <row r="178" spans="2:6" x14ac:dyDescent="0.25">
      <c r="B178">
        <v>30</v>
      </c>
      <c r="C178">
        <v>377613</v>
      </c>
      <c r="D178" t="s">
        <v>1979</v>
      </c>
      <c r="E178" t="s">
        <v>448</v>
      </c>
      <c r="F178" t="s">
        <v>1010</v>
      </c>
    </row>
    <row r="179" spans="2:6" x14ac:dyDescent="0.25">
      <c r="B179">
        <v>31</v>
      </c>
      <c r="C179">
        <v>377614</v>
      </c>
      <c r="D179" t="s">
        <v>1980</v>
      </c>
      <c r="E179" t="s">
        <v>448</v>
      </c>
      <c r="F179" t="s">
        <v>1010</v>
      </c>
    </row>
    <row r="180" spans="2:6" x14ac:dyDescent="0.25">
      <c r="B180">
        <v>32</v>
      </c>
      <c r="C180">
        <v>377615</v>
      </c>
      <c r="D180" t="s">
        <v>1981</v>
      </c>
      <c r="E180" t="s">
        <v>449</v>
      </c>
      <c r="F180" t="s">
        <v>1015</v>
      </c>
    </row>
    <row r="181" spans="2:6" x14ac:dyDescent="0.25">
      <c r="B181">
        <v>33</v>
      </c>
      <c r="C181">
        <v>377616</v>
      </c>
      <c r="D181" t="s">
        <v>1982</v>
      </c>
      <c r="E181" t="s">
        <v>449</v>
      </c>
      <c r="F181" t="s">
        <v>1015</v>
      </c>
    </row>
    <row r="182" spans="2:6" x14ac:dyDescent="0.25">
      <c r="B182">
        <v>34</v>
      </c>
      <c r="C182">
        <v>377617</v>
      </c>
      <c r="D182" t="s">
        <v>1983</v>
      </c>
      <c r="E182" t="s">
        <v>449</v>
      </c>
      <c r="F182" t="s">
        <v>1015</v>
      </c>
    </row>
    <row r="183" spans="2:6" x14ac:dyDescent="0.25">
      <c r="B183">
        <v>35</v>
      </c>
      <c r="C183">
        <v>377618</v>
      </c>
      <c r="D183" t="s">
        <v>1984</v>
      </c>
      <c r="E183" t="s">
        <v>448</v>
      </c>
      <c r="F183" t="s">
        <v>1015</v>
      </c>
    </row>
    <row r="184" spans="2:6" x14ac:dyDescent="0.25">
      <c r="B184">
        <v>36</v>
      </c>
      <c r="C184">
        <v>377619</v>
      </c>
      <c r="D184" t="s">
        <v>1985</v>
      </c>
      <c r="E184" t="s">
        <v>449</v>
      </c>
      <c r="F184" t="s">
        <v>1010</v>
      </c>
    </row>
    <row r="185" spans="2:6" x14ac:dyDescent="0.25">
      <c r="D185" t="s">
        <v>1048</v>
      </c>
      <c r="E185">
        <v>11</v>
      </c>
    </row>
    <row r="186" spans="2:6" x14ac:dyDescent="0.25">
      <c r="D186" t="s">
        <v>1049</v>
      </c>
      <c r="E186">
        <v>25</v>
      </c>
    </row>
    <row r="187" spans="2:6" x14ac:dyDescent="0.25">
      <c r="D187" t="s">
        <v>1050</v>
      </c>
    </row>
    <row r="188" spans="2:6" x14ac:dyDescent="0.25">
      <c r="D188" t="s">
        <v>1051</v>
      </c>
    </row>
    <row r="189" spans="2:6" x14ac:dyDescent="0.25">
      <c r="B189" t="s">
        <v>1052</v>
      </c>
      <c r="D189" t="s">
        <v>1053</v>
      </c>
    </row>
    <row r="190" spans="2:6" x14ac:dyDescent="0.25">
      <c r="D190" t="s">
        <v>1054</v>
      </c>
    </row>
    <row r="191" spans="2:6" x14ac:dyDescent="0.25">
      <c r="D191" t="s">
        <v>1055</v>
      </c>
    </row>
    <row r="192" spans="2:6" x14ac:dyDescent="0.25">
      <c r="B192" t="s">
        <v>1056</v>
      </c>
    </row>
    <row r="193" spans="2:19" x14ac:dyDescent="0.25">
      <c r="C193" t="s">
        <v>725</v>
      </c>
      <c r="D193" t="s">
        <v>1986</v>
      </c>
      <c r="G193" t="s">
        <v>1003</v>
      </c>
      <c r="J193" t="s">
        <v>180</v>
      </c>
    </row>
    <row r="194" spans="2:19" x14ac:dyDescent="0.25">
      <c r="B194" t="s">
        <v>50</v>
      </c>
      <c r="C194" t="s">
        <v>1004</v>
      </c>
      <c r="D194" t="s">
        <v>1005</v>
      </c>
      <c r="E194" t="s">
        <v>1006</v>
      </c>
      <c r="F194" t="s">
        <v>1847</v>
      </c>
      <c r="G194" t="s">
        <v>1008</v>
      </c>
      <c r="S194" t="s">
        <v>422</v>
      </c>
    </row>
    <row r="196" spans="2:19" x14ac:dyDescent="0.25">
      <c r="B196">
        <v>1</v>
      </c>
      <c r="C196">
        <v>377620</v>
      </c>
      <c r="D196" t="s">
        <v>1987</v>
      </c>
      <c r="E196" t="s">
        <v>449</v>
      </c>
      <c r="F196" t="s">
        <v>1010</v>
      </c>
    </row>
    <row r="197" spans="2:19" x14ac:dyDescent="0.25">
      <c r="B197">
        <v>2</v>
      </c>
      <c r="C197">
        <v>377621</v>
      </c>
      <c r="D197" t="s">
        <v>1988</v>
      </c>
      <c r="E197" t="s">
        <v>448</v>
      </c>
      <c r="F197" t="s">
        <v>1010</v>
      </c>
    </row>
    <row r="198" spans="2:19" x14ac:dyDescent="0.25">
      <c r="B198">
        <v>3</v>
      </c>
      <c r="C198">
        <v>377622</v>
      </c>
      <c r="D198" t="s">
        <v>1989</v>
      </c>
      <c r="E198" t="s">
        <v>448</v>
      </c>
      <c r="F198" t="s">
        <v>1010</v>
      </c>
    </row>
    <row r="199" spans="2:19" x14ac:dyDescent="0.25">
      <c r="B199">
        <v>4</v>
      </c>
      <c r="C199">
        <v>377623</v>
      </c>
      <c r="D199" t="s">
        <v>1990</v>
      </c>
      <c r="E199" t="s">
        <v>449</v>
      </c>
      <c r="F199" t="s">
        <v>1010</v>
      </c>
    </row>
    <row r="200" spans="2:19" x14ac:dyDescent="0.25">
      <c r="B200">
        <v>5</v>
      </c>
      <c r="C200">
        <v>377624</v>
      </c>
      <c r="D200" t="s">
        <v>1991</v>
      </c>
      <c r="E200" t="s">
        <v>448</v>
      </c>
      <c r="F200" t="s">
        <v>1010</v>
      </c>
    </row>
    <row r="201" spans="2:19" x14ac:dyDescent="0.25">
      <c r="B201">
        <v>6</v>
      </c>
      <c r="C201">
        <v>377625</v>
      </c>
      <c r="D201" t="s">
        <v>1992</v>
      </c>
      <c r="E201" t="s">
        <v>448</v>
      </c>
      <c r="F201" t="s">
        <v>1010</v>
      </c>
    </row>
    <row r="202" spans="2:19" x14ac:dyDescent="0.25">
      <c r="B202">
        <v>7</v>
      </c>
      <c r="C202">
        <v>377626</v>
      </c>
      <c r="D202" t="s">
        <v>1993</v>
      </c>
      <c r="E202" t="s">
        <v>448</v>
      </c>
      <c r="F202" t="s">
        <v>1010</v>
      </c>
    </row>
    <row r="203" spans="2:19" x14ac:dyDescent="0.25">
      <c r="B203">
        <v>8</v>
      </c>
      <c r="C203">
        <v>377627</v>
      </c>
      <c r="D203" t="s">
        <v>1994</v>
      </c>
      <c r="E203" t="s">
        <v>448</v>
      </c>
      <c r="F203" t="s">
        <v>1010</v>
      </c>
    </row>
    <row r="204" spans="2:19" x14ac:dyDescent="0.25">
      <c r="B204">
        <v>9</v>
      </c>
      <c r="C204">
        <v>377628</v>
      </c>
      <c r="D204" t="s">
        <v>1995</v>
      </c>
      <c r="E204" t="s">
        <v>448</v>
      </c>
      <c r="F204" t="s">
        <v>1010</v>
      </c>
    </row>
    <row r="205" spans="2:19" x14ac:dyDescent="0.25">
      <c r="B205">
        <v>10</v>
      </c>
      <c r="C205">
        <v>377629</v>
      </c>
      <c r="D205" t="s">
        <v>1996</v>
      </c>
      <c r="E205" t="s">
        <v>448</v>
      </c>
      <c r="F205" t="s">
        <v>1010</v>
      </c>
    </row>
    <row r="206" spans="2:19" x14ac:dyDescent="0.25">
      <c r="B206">
        <v>11</v>
      </c>
      <c r="C206">
        <v>377630</v>
      </c>
      <c r="D206" t="s">
        <v>1997</v>
      </c>
      <c r="E206" t="s">
        <v>449</v>
      </c>
      <c r="F206" t="s">
        <v>1010</v>
      </c>
    </row>
    <row r="207" spans="2:19" x14ac:dyDescent="0.25">
      <c r="B207">
        <v>12</v>
      </c>
      <c r="C207">
        <v>377631</v>
      </c>
      <c r="D207" t="s">
        <v>1998</v>
      </c>
      <c r="E207" t="s">
        <v>448</v>
      </c>
      <c r="F207" t="s">
        <v>1010</v>
      </c>
    </row>
    <row r="208" spans="2:19" x14ac:dyDescent="0.25">
      <c r="B208">
        <v>13</v>
      </c>
      <c r="C208">
        <v>377633</v>
      </c>
      <c r="D208" t="s">
        <v>1999</v>
      </c>
      <c r="E208" t="s">
        <v>449</v>
      </c>
      <c r="F208" t="s">
        <v>1010</v>
      </c>
    </row>
    <row r="209" spans="2:6" x14ac:dyDescent="0.25">
      <c r="B209">
        <v>14</v>
      </c>
      <c r="C209">
        <v>377634</v>
      </c>
      <c r="D209" t="s">
        <v>2000</v>
      </c>
      <c r="E209" t="s">
        <v>448</v>
      </c>
      <c r="F209" t="s">
        <v>1010</v>
      </c>
    </row>
    <row r="210" spans="2:6" x14ac:dyDescent="0.25">
      <c r="B210">
        <v>15</v>
      </c>
      <c r="C210">
        <v>377636</v>
      </c>
      <c r="D210" t="s">
        <v>2001</v>
      </c>
      <c r="E210" t="s">
        <v>448</v>
      </c>
      <c r="F210" t="s">
        <v>1010</v>
      </c>
    </row>
    <row r="211" spans="2:6" x14ac:dyDescent="0.25">
      <c r="B211">
        <v>16</v>
      </c>
      <c r="C211">
        <v>377637</v>
      </c>
      <c r="D211" t="s">
        <v>2002</v>
      </c>
      <c r="E211" t="s">
        <v>449</v>
      </c>
      <c r="F211" t="s">
        <v>1010</v>
      </c>
    </row>
    <row r="212" spans="2:6" x14ac:dyDescent="0.25">
      <c r="B212">
        <v>17</v>
      </c>
      <c r="C212">
        <v>377638</v>
      </c>
      <c r="D212" t="s">
        <v>2003</v>
      </c>
      <c r="E212" t="s">
        <v>449</v>
      </c>
      <c r="F212" t="s">
        <v>1010</v>
      </c>
    </row>
    <row r="213" spans="2:6" x14ac:dyDescent="0.25">
      <c r="B213">
        <v>18</v>
      </c>
      <c r="C213">
        <v>377639</v>
      </c>
      <c r="D213" t="s">
        <v>2004</v>
      </c>
      <c r="E213" t="s">
        <v>449</v>
      </c>
      <c r="F213" t="s">
        <v>1010</v>
      </c>
    </row>
    <row r="214" spans="2:6" x14ac:dyDescent="0.25">
      <c r="B214">
        <v>19</v>
      </c>
      <c r="C214">
        <v>377640</v>
      </c>
      <c r="D214" t="s">
        <v>2005</v>
      </c>
      <c r="E214" t="s">
        <v>449</v>
      </c>
      <c r="F214" t="s">
        <v>1010</v>
      </c>
    </row>
    <row r="215" spans="2:6" x14ac:dyDescent="0.25">
      <c r="B215">
        <v>20</v>
      </c>
      <c r="C215">
        <v>377641</v>
      </c>
      <c r="D215" t="s">
        <v>2006</v>
      </c>
      <c r="E215" t="s">
        <v>448</v>
      </c>
      <c r="F215" t="s">
        <v>1010</v>
      </c>
    </row>
    <row r="216" spans="2:6" x14ac:dyDescent="0.25">
      <c r="B216">
        <v>21</v>
      </c>
      <c r="C216">
        <v>377642</v>
      </c>
      <c r="D216" t="s">
        <v>2007</v>
      </c>
      <c r="E216" t="s">
        <v>448</v>
      </c>
      <c r="F216" t="s">
        <v>1010</v>
      </c>
    </row>
    <row r="217" spans="2:6" x14ac:dyDescent="0.25">
      <c r="B217">
        <v>22</v>
      </c>
      <c r="C217">
        <v>377643</v>
      </c>
      <c r="D217" t="s">
        <v>2008</v>
      </c>
      <c r="E217" t="s">
        <v>449</v>
      </c>
      <c r="F217" t="s">
        <v>1010</v>
      </c>
    </row>
    <row r="218" spans="2:6" x14ac:dyDescent="0.25">
      <c r="B218">
        <v>23</v>
      </c>
      <c r="C218">
        <v>377644</v>
      </c>
      <c r="D218" t="s">
        <v>2009</v>
      </c>
      <c r="E218" t="s">
        <v>449</v>
      </c>
      <c r="F218" t="s">
        <v>1010</v>
      </c>
    </row>
    <row r="219" spans="2:6" x14ac:dyDescent="0.25">
      <c r="B219">
        <v>24</v>
      </c>
      <c r="C219">
        <v>377645</v>
      </c>
      <c r="D219" t="s">
        <v>2010</v>
      </c>
      <c r="E219" t="s">
        <v>448</v>
      </c>
      <c r="F219" t="s">
        <v>1010</v>
      </c>
    </row>
    <row r="220" spans="2:6" x14ac:dyDescent="0.25">
      <c r="B220">
        <v>25</v>
      </c>
      <c r="C220">
        <v>377646</v>
      </c>
      <c r="D220" t="s">
        <v>2011</v>
      </c>
      <c r="E220" t="s">
        <v>448</v>
      </c>
      <c r="F220" t="s">
        <v>1010</v>
      </c>
    </row>
    <row r="221" spans="2:6" x14ac:dyDescent="0.25">
      <c r="B221">
        <v>26</v>
      </c>
      <c r="C221">
        <v>377647</v>
      </c>
      <c r="D221" t="s">
        <v>2012</v>
      </c>
      <c r="E221" t="s">
        <v>448</v>
      </c>
      <c r="F221" t="s">
        <v>1010</v>
      </c>
    </row>
    <row r="222" spans="2:6" x14ac:dyDescent="0.25">
      <c r="B222">
        <v>27</v>
      </c>
      <c r="C222">
        <v>377648</v>
      </c>
      <c r="D222" t="s">
        <v>2013</v>
      </c>
      <c r="E222" t="s">
        <v>449</v>
      </c>
      <c r="F222" t="s">
        <v>1010</v>
      </c>
    </row>
    <row r="223" spans="2:6" x14ac:dyDescent="0.25">
      <c r="B223">
        <v>28</v>
      </c>
      <c r="C223">
        <v>377649</v>
      </c>
      <c r="D223" t="s">
        <v>2014</v>
      </c>
      <c r="E223" t="s">
        <v>448</v>
      </c>
      <c r="F223" t="s">
        <v>1010</v>
      </c>
    </row>
    <row r="224" spans="2:6" x14ac:dyDescent="0.25">
      <c r="B224">
        <v>29</v>
      </c>
      <c r="C224">
        <v>377650</v>
      </c>
      <c r="D224" t="s">
        <v>2015</v>
      </c>
      <c r="E224" t="s">
        <v>449</v>
      </c>
      <c r="F224" t="s">
        <v>1010</v>
      </c>
    </row>
    <row r="225" spans="2:10" x14ac:dyDescent="0.25">
      <c r="B225">
        <v>30</v>
      </c>
      <c r="C225">
        <v>377651</v>
      </c>
      <c r="D225" t="s">
        <v>2016</v>
      </c>
      <c r="E225" t="s">
        <v>449</v>
      </c>
      <c r="F225" t="s">
        <v>1010</v>
      </c>
    </row>
    <row r="226" spans="2:10" x14ac:dyDescent="0.25">
      <c r="B226">
        <v>31</v>
      </c>
      <c r="C226">
        <v>377652</v>
      </c>
      <c r="D226" t="s">
        <v>2017</v>
      </c>
      <c r="E226" t="s">
        <v>449</v>
      </c>
      <c r="F226" t="s">
        <v>1010</v>
      </c>
    </row>
    <row r="227" spans="2:10" x14ac:dyDescent="0.25">
      <c r="B227">
        <v>32</v>
      </c>
      <c r="C227">
        <v>377653</v>
      </c>
      <c r="D227" t="s">
        <v>2018</v>
      </c>
      <c r="E227" t="s">
        <v>449</v>
      </c>
      <c r="F227" t="s">
        <v>1010</v>
      </c>
    </row>
    <row r="228" spans="2:10" x14ac:dyDescent="0.25">
      <c r="B228">
        <v>33</v>
      </c>
      <c r="C228">
        <v>377654</v>
      </c>
      <c r="D228" t="s">
        <v>2019</v>
      </c>
      <c r="E228" t="s">
        <v>449</v>
      </c>
      <c r="F228" t="s">
        <v>1010</v>
      </c>
    </row>
    <row r="229" spans="2:10" x14ac:dyDescent="0.25">
      <c r="B229">
        <v>34</v>
      </c>
      <c r="C229">
        <v>377655</v>
      </c>
      <c r="D229" t="s">
        <v>2020</v>
      </c>
      <c r="E229" t="s">
        <v>449</v>
      </c>
      <c r="F229" t="s">
        <v>1010</v>
      </c>
    </row>
    <row r="230" spans="2:10" x14ac:dyDescent="0.25">
      <c r="B230">
        <v>35</v>
      </c>
      <c r="C230" t="s">
        <v>1093</v>
      </c>
      <c r="D230" t="s">
        <v>1093</v>
      </c>
      <c r="E230" t="s">
        <v>1093</v>
      </c>
      <c r="F230" t="s">
        <v>1093</v>
      </c>
    </row>
    <row r="231" spans="2:10" x14ac:dyDescent="0.25">
      <c r="B231">
        <v>36</v>
      </c>
      <c r="C231" t="s">
        <v>1093</v>
      </c>
      <c r="D231" t="s">
        <v>1093</v>
      </c>
      <c r="E231" t="s">
        <v>1093</v>
      </c>
      <c r="F231" t="s">
        <v>1093</v>
      </c>
    </row>
    <row r="232" spans="2:10" x14ac:dyDescent="0.25">
      <c r="D232" t="s">
        <v>1048</v>
      </c>
      <c r="E232">
        <v>17</v>
      </c>
    </row>
    <row r="233" spans="2:10" x14ac:dyDescent="0.25">
      <c r="D233" t="s">
        <v>1049</v>
      </c>
      <c r="E233">
        <v>17</v>
      </c>
    </row>
    <row r="234" spans="2:10" x14ac:dyDescent="0.25">
      <c r="D234" t="s">
        <v>1050</v>
      </c>
    </row>
    <row r="235" spans="2:10" x14ac:dyDescent="0.25">
      <c r="D235" t="s">
        <v>1051</v>
      </c>
    </row>
    <row r="236" spans="2:10" x14ac:dyDescent="0.25">
      <c r="B236" t="s">
        <v>1052</v>
      </c>
      <c r="D236" t="s">
        <v>1053</v>
      </c>
    </row>
    <row r="237" spans="2:10" x14ac:dyDescent="0.25">
      <c r="D237" t="s">
        <v>1054</v>
      </c>
    </row>
    <row r="238" spans="2:10" x14ac:dyDescent="0.25">
      <c r="D238" t="s">
        <v>1055</v>
      </c>
    </row>
    <row r="239" spans="2:10" x14ac:dyDescent="0.25">
      <c r="B239" t="s">
        <v>1056</v>
      </c>
    </row>
    <row r="240" spans="2:10" x14ac:dyDescent="0.25">
      <c r="C240" t="s">
        <v>725</v>
      </c>
      <c r="D240" t="s">
        <v>2021</v>
      </c>
      <c r="G240" t="s">
        <v>1003</v>
      </c>
      <c r="J240" t="s">
        <v>917</v>
      </c>
    </row>
    <row r="241" spans="2:19" x14ac:dyDescent="0.25">
      <c r="B241" t="s">
        <v>50</v>
      </c>
      <c r="C241" t="s">
        <v>1004</v>
      </c>
      <c r="D241" t="s">
        <v>1005</v>
      </c>
      <c r="E241" t="s">
        <v>1006</v>
      </c>
      <c r="F241" t="s">
        <v>1847</v>
      </c>
      <c r="G241" t="s">
        <v>1008</v>
      </c>
      <c r="S241" t="s">
        <v>422</v>
      </c>
    </row>
    <row r="243" spans="2:19" x14ac:dyDescent="0.25">
      <c r="B243">
        <v>1</v>
      </c>
      <c r="C243">
        <v>377656</v>
      </c>
      <c r="D243" t="s">
        <v>2022</v>
      </c>
      <c r="E243" t="s">
        <v>449</v>
      </c>
      <c r="F243" t="s">
        <v>1010</v>
      </c>
    </row>
    <row r="244" spans="2:19" x14ac:dyDescent="0.25">
      <c r="B244">
        <v>2</v>
      </c>
      <c r="C244">
        <v>377657</v>
      </c>
      <c r="D244" t="s">
        <v>2023</v>
      </c>
      <c r="E244" t="s">
        <v>449</v>
      </c>
      <c r="F244" t="s">
        <v>1010</v>
      </c>
    </row>
    <row r="245" spans="2:19" x14ac:dyDescent="0.25">
      <c r="B245">
        <v>3</v>
      </c>
      <c r="C245">
        <v>377658</v>
      </c>
      <c r="D245" t="s">
        <v>2024</v>
      </c>
      <c r="E245" t="s">
        <v>449</v>
      </c>
      <c r="F245" t="s">
        <v>1010</v>
      </c>
    </row>
    <row r="246" spans="2:19" x14ac:dyDescent="0.25">
      <c r="B246">
        <v>4</v>
      </c>
      <c r="C246">
        <v>377659</v>
      </c>
      <c r="D246" t="s">
        <v>2025</v>
      </c>
      <c r="E246" t="s">
        <v>449</v>
      </c>
      <c r="F246" t="s">
        <v>1010</v>
      </c>
    </row>
    <row r="247" spans="2:19" x14ac:dyDescent="0.25">
      <c r="B247">
        <v>5</v>
      </c>
      <c r="C247">
        <v>377660</v>
      </c>
      <c r="D247" t="s">
        <v>2026</v>
      </c>
      <c r="E247" t="s">
        <v>449</v>
      </c>
      <c r="F247" t="s">
        <v>1010</v>
      </c>
    </row>
    <row r="248" spans="2:19" x14ac:dyDescent="0.25">
      <c r="B248">
        <v>6</v>
      </c>
      <c r="C248">
        <v>377661</v>
      </c>
      <c r="D248" t="s">
        <v>2027</v>
      </c>
      <c r="E248" t="s">
        <v>448</v>
      </c>
      <c r="F248" t="s">
        <v>1010</v>
      </c>
    </row>
    <row r="249" spans="2:19" x14ac:dyDescent="0.25">
      <c r="B249">
        <v>7</v>
      </c>
      <c r="C249">
        <v>377662</v>
      </c>
      <c r="D249" t="s">
        <v>2028</v>
      </c>
      <c r="E249" t="s">
        <v>449</v>
      </c>
      <c r="F249" t="s">
        <v>1010</v>
      </c>
    </row>
    <row r="250" spans="2:19" x14ac:dyDescent="0.25">
      <c r="B250">
        <v>8</v>
      </c>
      <c r="C250">
        <v>377663</v>
      </c>
      <c r="D250" t="s">
        <v>2029</v>
      </c>
      <c r="E250" t="s">
        <v>449</v>
      </c>
      <c r="F250" t="s">
        <v>1010</v>
      </c>
    </row>
    <row r="251" spans="2:19" x14ac:dyDescent="0.25">
      <c r="B251">
        <v>9</v>
      </c>
      <c r="C251">
        <v>377893</v>
      </c>
      <c r="D251" t="s">
        <v>2030</v>
      </c>
      <c r="E251" t="s">
        <v>449</v>
      </c>
      <c r="F251" t="s">
        <v>1010</v>
      </c>
    </row>
    <row r="252" spans="2:19" x14ac:dyDescent="0.25">
      <c r="B252">
        <v>10</v>
      </c>
      <c r="C252">
        <v>377664</v>
      </c>
      <c r="D252" t="s">
        <v>2031</v>
      </c>
      <c r="E252" t="s">
        <v>448</v>
      </c>
      <c r="F252" t="s">
        <v>1010</v>
      </c>
    </row>
    <row r="253" spans="2:19" x14ac:dyDescent="0.25">
      <c r="B253">
        <v>11</v>
      </c>
      <c r="C253">
        <v>377665</v>
      </c>
      <c r="D253" t="s">
        <v>2032</v>
      </c>
      <c r="E253" t="s">
        <v>449</v>
      </c>
      <c r="F253" t="s">
        <v>1010</v>
      </c>
    </row>
    <row r="254" spans="2:19" x14ac:dyDescent="0.25">
      <c r="B254">
        <v>12</v>
      </c>
      <c r="C254">
        <v>377666</v>
      </c>
      <c r="D254" t="s">
        <v>2033</v>
      </c>
      <c r="E254" t="s">
        <v>449</v>
      </c>
      <c r="F254" t="s">
        <v>1010</v>
      </c>
    </row>
    <row r="255" spans="2:19" x14ac:dyDescent="0.25">
      <c r="B255">
        <v>13</v>
      </c>
      <c r="C255">
        <v>377667</v>
      </c>
      <c r="D255" t="s">
        <v>2034</v>
      </c>
      <c r="E255" t="s">
        <v>449</v>
      </c>
      <c r="F255" t="s">
        <v>1010</v>
      </c>
    </row>
    <row r="256" spans="2:19" x14ac:dyDescent="0.25">
      <c r="B256">
        <v>14</v>
      </c>
      <c r="C256">
        <v>377668</v>
      </c>
      <c r="D256" t="s">
        <v>2035</v>
      </c>
      <c r="E256" t="s">
        <v>449</v>
      </c>
      <c r="F256" t="s">
        <v>1010</v>
      </c>
    </row>
    <row r="257" spans="2:6" x14ac:dyDescent="0.25">
      <c r="B257">
        <v>15</v>
      </c>
      <c r="C257">
        <v>377669</v>
      </c>
      <c r="D257" t="s">
        <v>2036</v>
      </c>
      <c r="E257" t="s">
        <v>448</v>
      </c>
      <c r="F257" t="s">
        <v>1010</v>
      </c>
    </row>
    <row r="258" spans="2:6" x14ac:dyDescent="0.25">
      <c r="B258">
        <v>16</v>
      </c>
      <c r="C258">
        <v>377670</v>
      </c>
      <c r="D258" t="s">
        <v>2037</v>
      </c>
      <c r="E258" t="s">
        <v>448</v>
      </c>
      <c r="F258" t="s">
        <v>1010</v>
      </c>
    </row>
    <row r="259" spans="2:6" x14ac:dyDescent="0.25">
      <c r="B259">
        <v>17</v>
      </c>
      <c r="C259">
        <v>377671</v>
      </c>
      <c r="D259" t="s">
        <v>2038</v>
      </c>
      <c r="E259" t="s">
        <v>449</v>
      </c>
      <c r="F259" t="s">
        <v>1010</v>
      </c>
    </row>
    <row r="260" spans="2:6" x14ac:dyDescent="0.25">
      <c r="B260">
        <v>18</v>
      </c>
      <c r="C260">
        <v>377672</v>
      </c>
      <c r="D260" t="s">
        <v>2039</v>
      </c>
      <c r="E260" t="s">
        <v>448</v>
      </c>
      <c r="F260" t="s">
        <v>1010</v>
      </c>
    </row>
    <row r="261" spans="2:6" x14ac:dyDescent="0.25">
      <c r="B261">
        <v>19</v>
      </c>
      <c r="C261">
        <v>377673</v>
      </c>
      <c r="D261" t="s">
        <v>2040</v>
      </c>
      <c r="E261" t="s">
        <v>449</v>
      </c>
      <c r="F261" t="s">
        <v>1010</v>
      </c>
    </row>
    <row r="262" spans="2:6" x14ac:dyDescent="0.25">
      <c r="B262">
        <v>20</v>
      </c>
      <c r="C262">
        <v>377674</v>
      </c>
      <c r="D262" t="s">
        <v>2041</v>
      </c>
      <c r="E262" t="s">
        <v>448</v>
      </c>
      <c r="F262" t="s">
        <v>1010</v>
      </c>
    </row>
    <row r="263" spans="2:6" x14ac:dyDescent="0.25">
      <c r="B263">
        <v>21</v>
      </c>
      <c r="C263">
        <v>377675</v>
      </c>
      <c r="D263" t="s">
        <v>2042</v>
      </c>
      <c r="E263" t="s">
        <v>449</v>
      </c>
      <c r="F263" t="s">
        <v>1010</v>
      </c>
    </row>
    <row r="264" spans="2:6" x14ac:dyDescent="0.25">
      <c r="B264">
        <v>22</v>
      </c>
      <c r="C264">
        <v>377676</v>
      </c>
      <c r="D264" t="s">
        <v>2043</v>
      </c>
      <c r="E264" t="s">
        <v>448</v>
      </c>
      <c r="F264" t="s">
        <v>1010</v>
      </c>
    </row>
    <row r="265" spans="2:6" x14ac:dyDescent="0.25">
      <c r="B265">
        <v>23</v>
      </c>
      <c r="C265">
        <v>377677</v>
      </c>
      <c r="D265" t="s">
        <v>2044</v>
      </c>
      <c r="E265" t="s">
        <v>449</v>
      </c>
      <c r="F265" t="s">
        <v>1010</v>
      </c>
    </row>
    <row r="266" spans="2:6" x14ac:dyDescent="0.25">
      <c r="B266">
        <v>24</v>
      </c>
      <c r="C266">
        <v>377678</v>
      </c>
      <c r="D266" t="s">
        <v>2045</v>
      </c>
      <c r="E266" t="s">
        <v>449</v>
      </c>
      <c r="F266" t="s">
        <v>1010</v>
      </c>
    </row>
    <row r="267" spans="2:6" x14ac:dyDescent="0.25">
      <c r="B267">
        <v>25</v>
      </c>
      <c r="C267">
        <v>377679</v>
      </c>
      <c r="D267" t="s">
        <v>2046</v>
      </c>
      <c r="E267" t="s">
        <v>448</v>
      </c>
      <c r="F267" t="s">
        <v>1010</v>
      </c>
    </row>
    <row r="268" spans="2:6" x14ac:dyDescent="0.25">
      <c r="B268">
        <v>26</v>
      </c>
      <c r="C268">
        <v>377680</v>
      </c>
      <c r="D268" t="s">
        <v>2047</v>
      </c>
      <c r="E268" t="s">
        <v>448</v>
      </c>
      <c r="F268" t="s">
        <v>1010</v>
      </c>
    </row>
    <row r="269" spans="2:6" x14ac:dyDescent="0.25">
      <c r="B269">
        <v>27</v>
      </c>
      <c r="C269">
        <v>377682</v>
      </c>
      <c r="D269" t="s">
        <v>2048</v>
      </c>
      <c r="E269" t="s">
        <v>448</v>
      </c>
      <c r="F269" t="s">
        <v>1010</v>
      </c>
    </row>
    <row r="270" spans="2:6" x14ac:dyDescent="0.25">
      <c r="B270">
        <v>28</v>
      </c>
      <c r="C270">
        <v>377683</v>
      </c>
      <c r="D270" t="s">
        <v>2049</v>
      </c>
      <c r="E270" t="s">
        <v>448</v>
      </c>
      <c r="F270" t="s">
        <v>1010</v>
      </c>
    </row>
    <row r="271" spans="2:6" x14ac:dyDescent="0.25">
      <c r="B271">
        <v>29</v>
      </c>
      <c r="C271">
        <v>377684</v>
      </c>
      <c r="D271" t="s">
        <v>2050</v>
      </c>
      <c r="E271" t="s">
        <v>448</v>
      </c>
      <c r="F271" t="s">
        <v>1010</v>
      </c>
    </row>
    <row r="272" spans="2:6" x14ac:dyDescent="0.25">
      <c r="B272">
        <v>30</v>
      </c>
      <c r="C272">
        <v>377899</v>
      </c>
      <c r="D272" t="s">
        <v>2051</v>
      </c>
      <c r="E272" t="s">
        <v>448</v>
      </c>
      <c r="F272" t="s">
        <v>1010</v>
      </c>
    </row>
    <row r="273" spans="2:19" x14ac:dyDescent="0.25">
      <c r="B273">
        <v>31</v>
      </c>
      <c r="C273">
        <v>377685</v>
      </c>
      <c r="D273" t="s">
        <v>2052</v>
      </c>
      <c r="E273" t="s">
        <v>448</v>
      </c>
      <c r="F273" t="s">
        <v>1010</v>
      </c>
    </row>
    <row r="274" spans="2:19" x14ac:dyDescent="0.25">
      <c r="B274">
        <v>32</v>
      </c>
      <c r="C274">
        <v>377686</v>
      </c>
      <c r="D274" t="s">
        <v>2053</v>
      </c>
      <c r="E274" t="s">
        <v>448</v>
      </c>
      <c r="F274" t="s">
        <v>1010</v>
      </c>
    </row>
    <row r="275" spans="2:19" x14ac:dyDescent="0.25">
      <c r="B275">
        <v>33</v>
      </c>
      <c r="C275">
        <v>377687</v>
      </c>
      <c r="D275" t="s">
        <v>2054</v>
      </c>
      <c r="E275" t="s">
        <v>449</v>
      </c>
      <c r="F275" t="s">
        <v>1010</v>
      </c>
    </row>
    <row r="276" spans="2:19" x14ac:dyDescent="0.25">
      <c r="B276">
        <v>34</v>
      </c>
      <c r="C276">
        <v>377688</v>
      </c>
      <c r="D276" t="s">
        <v>2055</v>
      </c>
      <c r="E276" t="s">
        <v>448</v>
      </c>
      <c r="F276" t="s">
        <v>1010</v>
      </c>
    </row>
    <row r="277" spans="2:19" x14ac:dyDescent="0.25">
      <c r="B277">
        <v>35</v>
      </c>
      <c r="C277">
        <v>388293</v>
      </c>
      <c r="D277" t="s">
        <v>2056</v>
      </c>
      <c r="E277" t="s">
        <v>449</v>
      </c>
      <c r="F277" t="s">
        <v>1010</v>
      </c>
    </row>
    <row r="278" spans="2:19" x14ac:dyDescent="0.25">
      <c r="B278">
        <v>36</v>
      </c>
      <c r="C278" t="s">
        <v>1093</v>
      </c>
      <c r="D278" t="s">
        <v>1093</v>
      </c>
      <c r="E278" t="s">
        <v>1093</v>
      </c>
      <c r="F278" t="s">
        <v>1093</v>
      </c>
    </row>
    <row r="279" spans="2:19" x14ac:dyDescent="0.25">
      <c r="D279" t="s">
        <v>1048</v>
      </c>
      <c r="E279">
        <v>16</v>
      </c>
    </row>
    <row r="280" spans="2:19" x14ac:dyDescent="0.25">
      <c r="D280" t="s">
        <v>1049</v>
      </c>
      <c r="E280">
        <v>19</v>
      </c>
    </row>
    <row r="281" spans="2:19" x14ac:dyDescent="0.25">
      <c r="D281" t="s">
        <v>1050</v>
      </c>
    </row>
    <row r="282" spans="2:19" x14ac:dyDescent="0.25">
      <c r="D282" t="s">
        <v>1051</v>
      </c>
    </row>
    <row r="283" spans="2:19" x14ac:dyDescent="0.25">
      <c r="B283" t="s">
        <v>1052</v>
      </c>
      <c r="D283" t="s">
        <v>1053</v>
      </c>
    </row>
    <row r="284" spans="2:19" x14ac:dyDescent="0.25">
      <c r="D284" t="s">
        <v>1054</v>
      </c>
    </row>
    <row r="285" spans="2:19" x14ac:dyDescent="0.25">
      <c r="D285" t="s">
        <v>1055</v>
      </c>
    </row>
    <row r="286" spans="2:19" x14ac:dyDescent="0.25">
      <c r="B286" t="s">
        <v>1056</v>
      </c>
    </row>
    <row r="287" spans="2:19" x14ac:dyDescent="0.25">
      <c r="C287" t="s">
        <v>725</v>
      </c>
      <c r="D287" t="s">
        <v>2057</v>
      </c>
      <c r="G287" t="s">
        <v>1003</v>
      </c>
      <c r="J287" t="s">
        <v>2058</v>
      </c>
    </row>
    <row r="288" spans="2:19" x14ac:dyDescent="0.25">
      <c r="B288" t="s">
        <v>50</v>
      </c>
      <c r="C288" t="s">
        <v>1004</v>
      </c>
      <c r="D288" t="s">
        <v>1005</v>
      </c>
      <c r="E288" t="s">
        <v>1006</v>
      </c>
      <c r="F288" t="s">
        <v>1847</v>
      </c>
      <c r="G288" t="s">
        <v>1008</v>
      </c>
      <c r="S288" t="s">
        <v>422</v>
      </c>
    </row>
    <row r="290" spans="2:18" x14ac:dyDescent="0.25">
      <c r="B290">
        <v>1</v>
      </c>
      <c r="C290">
        <v>377689</v>
      </c>
      <c r="D290" t="s">
        <v>2059</v>
      </c>
      <c r="E290" t="s">
        <v>448</v>
      </c>
      <c r="F290" t="s">
        <v>1010</v>
      </c>
      <c r="R290" t="s">
        <v>1093</v>
      </c>
    </row>
    <row r="291" spans="2:18" x14ac:dyDescent="0.25">
      <c r="B291">
        <v>2</v>
      </c>
      <c r="C291">
        <v>377690</v>
      </c>
      <c r="D291" t="s">
        <v>2060</v>
      </c>
      <c r="E291" t="s">
        <v>449</v>
      </c>
      <c r="F291" t="s">
        <v>1010</v>
      </c>
      <c r="R291" t="s">
        <v>1093</v>
      </c>
    </row>
    <row r="292" spans="2:18" x14ac:dyDescent="0.25">
      <c r="B292">
        <v>3</v>
      </c>
      <c r="C292">
        <v>377691</v>
      </c>
      <c r="D292" t="s">
        <v>2061</v>
      </c>
      <c r="E292" t="s">
        <v>449</v>
      </c>
      <c r="F292" t="s">
        <v>1015</v>
      </c>
      <c r="R292" t="s">
        <v>1093</v>
      </c>
    </row>
    <row r="293" spans="2:18" x14ac:dyDescent="0.25">
      <c r="B293">
        <v>4</v>
      </c>
      <c r="C293">
        <v>377692</v>
      </c>
      <c r="D293" t="s">
        <v>2062</v>
      </c>
      <c r="E293" t="s">
        <v>449</v>
      </c>
      <c r="F293" t="s">
        <v>1044</v>
      </c>
      <c r="R293" t="s">
        <v>1093</v>
      </c>
    </row>
    <row r="294" spans="2:18" x14ac:dyDescent="0.25">
      <c r="B294">
        <v>5</v>
      </c>
      <c r="C294">
        <v>377693</v>
      </c>
      <c r="D294" t="s">
        <v>2063</v>
      </c>
      <c r="E294" t="s">
        <v>449</v>
      </c>
      <c r="F294" t="s">
        <v>1044</v>
      </c>
      <c r="R294" t="s">
        <v>1093</v>
      </c>
    </row>
    <row r="295" spans="2:18" x14ac:dyDescent="0.25">
      <c r="B295">
        <v>6</v>
      </c>
      <c r="C295">
        <v>377694</v>
      </c>
      <c r="D295" t="s">
        <v>2064</v>
      </c>
      <c r="E295" t="s">
        <v>449</v>
      </c>
      <c r="F295" t="s">
        <v>1044</v>
      </c>
      <c r="R295" t="s">
        <v>1093</v>
      </c>
    </row>
    <row r="296" spans="2:18" x14ac:dyDescent="0.25">
      <c r="B296">
        <v>7</v>
      </c>
      <c r="C296">
        <v>377695</v>
      </c>
      <c r="D296" t="s">
        <v>2065</v>
      </c>
      <c r="E296" t="s">
        <v>448</v>
      </c>
      <c r="F296" t="s">
        <v>1010</v>
      </c>
      <c r="R296" t="s">
        <v>1093</v>
      </c>
    </row>
    <row r="297" spans="2:18" x14ac:dyDescent="0.25">
      <c r="B297">
        <v>8</v>
      </c>
      <c r="C297">
        <v>377696</v>
      </c>
      <c r="D297" t="s">
        <v>2066</v>
      </c>
      <c r="E297" t="s">
        <v>449</v>
      </c>
      <c r="F297" t="s">
        <v>1010</v>
      </c>
      <c r="R297" t="s">
        <v>1093</v>
      </c>
    </row>
    <row r="298" spans="2:18" x14ac:dyDescent="0.25">
      <c r="B298">
        <v>9</v>
      </c>
      <c r="C298">
        <v>377697</v>
      </c>
      <c r="D298" t="s">
        <v>2067</v>
      </c>
      <c r="E298" t="s">
        <v>448</v>
      </c>
      <c r="F298" t="s">
        <v>1015</v>
      </c>
      <c r="R298" t="s">
        <v>1093</v>
      </c>
    </row>
    <row r="299" spans="2:18" x14ac:dyDescent="0.25">
      <c r="B299">
        <v>10</v>
      </c>
      <c r="C299">
        <v>377698</v>
      </c>
      <c r="D299" t="s">
        <v>2068</v>
      </c>
      <c r="E299" t="s">
        <v>449</v>
      </c>
      <c r="F299" t="s">
        <v>1015</v>
      </c>
      <c r="R299" t="s">
        <v>1093</v>
      </c>
    </row>
    <row r="300" spans="2:18" x14ac:dyDescent="0.25">
      <c r="B300">
        <v>11</v>
      </c>
      <c r="C300">
        <v>377699</v>
      </c>
      <c r="D300" t="s">
        <v>2069</v>
      </c>
      <c r="E300" t="s">
        <v>449</v>
      </c>
      <c r="F300" t="s">
        <v>1044</v>
      </c>
      <c r="R300" t="s">
        <v>1093</v>
      </c>
    </row>
    <row r="301" spans="2:18" x14ac:dyDescent="0.25">
      <c r="B301">
        <v>12</v>
      </c>
      <c r="C301">
        <v>377700</v>
      </c>
      <c r="D301" t="s">
        <v>2070</v>
      </c>
      <c r="E301" t="s">
        <v>448</v>
      </c>
      <c r="F301" t="s">
        <v>1010</v>
      </c>
      <c r="R301" t="s">
        <v>1093</v>
      </c>
    </row>
    <row r="302" spans="2:18" x14ac:dyDescent="0.25">
      <c r="B302">
        <v>13</v>
      </c>
      <c r="C302">
        <v>377701</v>
      </c>
      <c r="D302" t="s">
        <v>2071</v>
      </c>
      <c r="E302" t="s">
        <v>448</v>
      </c>
      <c r="F302" t="s">
        <v>1044</v>
      </c>
      <c r="R302" t="s">
        <v>1093</v>
      </c>
    </row>
    <row r="303" spans="2:18" x14ac:dyDescent="0.25">
      <c r="B303">
        <v>14</v>
      </c>
      <c r="C303">
        <v>377702</v>
      </c>
      <c r="D303" t="s">
        <v>2072</v>
      </c>
      <c r="E303" t="s">
        <v>448</v>
      </c>
      <c r="F303" t="s">
        <v>1010</v>
      </c>
      <c r="R303" t="s">
        <v>1093</v>
      </c>
    </row>
    <row r="304" spans="2:18" x14ac:dyDescent="0.25">
      <c r="B304">
        <v>15</v>
      </c>
      <c r="C304">
        <v>377703</v>
      </c>
      <c r="D304" t="s">
        <v>2073</v>
      </c>
      <c r="E304" t="s">
        <v>449</v>
      </c>
      <c r="F304" t="s">
        <v>1010</v>
      </c>
      <c r="R304" t="s">
        <v>1093</v>
      </c>
    </row>
    <row r="305" spans="2:18" x14ac:dyDescent="0.25">
      <c r="B305">
        <v>16</v>
      </c>
      <c r="C305">
        <v>377704</v>
      </c>
      <c r="D305" t="s">
        <v>2074</v>
      </c>
      <c r="E305" t="s">
        <v>448</v>
      </c>
      <c r="F305" t="s">
        <v>1010</v>
      </c>
      <c r="R305" t="s">
        <v>1093</v>
      </c>
    </row>
    <row r="306" spans="2:18" x14ac:dyDescent="0.25">
      <c r="B306">
        <v>17</v>
      </c>
      <c r="C306">
        <v>377705</v>
      </c>
      <c r="D306" t="s">
        <v>2075</v>
      </c>
      <c r="E306" t="s">
        <v>449</v>
      </c>
      <c r="F306" t="s">
        <v>1010</v>
      </c>
      <c r="R306" t="s">
        <v>1093</v>
      </c>
    </row>
    <row r="307" spans="2:18" x14ac:dyDescent="0.25">
      <c r="B307">
        <v>18</v>
      </c>
      <c r="C307">
        <v>377706</v>
      </c>
      <c r="D307" t="s">
        <v>2076</v>
      </c>
      <c r="E307" t="s">
        <v>449</v>
      </c>
      <c r="F307" t="s">
        <v>1010</v>
      </c>
      <c r="R307" t="s">
        <v>1093</v>
      </c>
    </row>
    <row r="308" spans="2:18" x14ac:dyDescent="0.25">
      <c r="B308">
        <v>19</v>
      </c>
      <c r="C308">
        <v>377707</v>
      </c>
      <c r="D308" t="s">
        <v>2077</v>
      </c>
      <c r="E308" t="s">
        <v>449</v>
      </c>
      <c r="F308" t="s">
        <v>1010</v>
      </c>
      <c r="R308" t="s">
        <v>1093</v>
      </c>
    </row>
    <row r="309" spans="2:18" x14ac:dyDescent="0.25">
      <c r="B309">
        <v>20</v>
      </c>
      <c r="C309">
        <v>377708</v>
      </c>
      <c r="D309" t="s">
        <v>2078</v>
      </c>
      <c r="E309" t="s">
        <v>448</v>
      </c>
      <c r="F309" t="s">
        <v>1010</v>
      </c>
      <c r="R309" t="s">
        <v>1093</v>
      </c>
    </row>
    <row r="310" spans="2:18" x14ac:dyDescent="0.25">
      <c r="B310">
        <v>21</v>
      </c>
      <c r="C310">
        <v>377709</v>
      </c>
      <c r="D310" t="s">
        <v>2079</v>
      </c>
      <c r="E310" t="s">
        <v>449</v>
      </c>
      <c r="F310" t="s">
        <v>1010</v>
      </c>
      <c r="R310" t="s">
        <v>1093</v>
      </c>
    </row>
    <row r="311" spans="2:18" x14ac:dyDescent="0.25">
      <c r="B311">
        <v>22</v>
      </c>
      <c r="C311">
        <v>377710</v>
      </c>
      <c r="D311" t="s">
        <v>2080</v>
      </c>
      <c r="E311" t="s">
        <v>449</v>
      </c>
      <c r="F311" t="s">
        <v>1010</v>
      </c>
      <c r="R311" t="s">
        <v>1093</v>
      </c>
    </row>
    <row r="312" spans="2:18" x14ac:dyDescent="0.25">
      <c r="B312">
        <v>23</v>
      </c>
      <c r="C312">
        <v>377711</v>
      </c>
      <c r="D312" t="s">
        <v>2081</v>
      </c>
      <c r="E312" t="s">
        <v>449</v>
      </c>
      <c r="F312" t="s">
        <v>1010</v>
      </c>
      <c r="R312" t="s">
        <v>1093</v>
      </c>
    </row>
    <row r="313" spans="2:18" x14ac:dyDescent="0.25">
      <c r="B313">
        <v>24</v>
      </c>
      <c r="C313">
        <v>377712</v>
      </c>
      <c r="D313" t="s">
        <v>2082</v>
      </c>
      <c r="E313" t="s">
        <v>449</v>
      </c>
      <c r="F313" t="s">
        <v>1010</v>
      </c>
      <c r="R313" t="s">
        <v>1093</v>
      </c>
    </row>
    <row r="314" spans="2:18" x14ac:dyDescent="0.25">
      <c r="B314">
        <v>25</v>
      </c>
      <c r="C314">
        <v>377713</v>
      </c>
      <c r="D314" t="s">
        <v>2083</v>
      </c>
      <c r="E314" t="s">
        <v>449</v>
      </c>
      <c r="F314" t="s">
        <v>1015</v>
      </c>
      <c r="R314" t="s">
        <v>1093</v>
      </c>
    </row>
    <row r="315" spans="2:18" x14ac:dyDescent="0.25">
      <c r="B315">
        <v>26</v>
      </c>
      <c r="C315">
        <v>377714</v>
      </c>
      <c r="D315" t="s">
        <v>2084</v>
      </c>
      <c r="E315" t="s">
        <v>449</v>
      </c>
      <c r="F315" t="s">
        <v>1044</v>
      </c>
      <c r="R315" t="s">
        <v>1093</v>
      </c>
    </row>
    <row r="316" spans="2:18" x14ac:dyDescent="0.25">
      <c r="B316">
        <v>27</v>
      </c>
      <c r="C316" t="s">
        <v>1093</v>
      </c>
      <c r="D316" t="s">
        <v>1093</v>
      </c>
      <c r="E316" t="s">
        <v>1093</v>
      </c>
      <c r="F316" t="s">
        <v>1093</v>
      </c>
      <c r="R316" t="s">
        <v>1093</v>
      </c>
    </row>
    <row r="317" spans="2:18" x14ac:dyDescent="0.25">
      <c r="B317">
        <v>28</v>
      </c>
      <c r="C317" t="s">
        <v>1093</v>
      </c>
      <c r="D317" t="s">
        <v>1093</v>
      </c>
      <c r="E317" t="s">
        <v>1093</v>
      </c>
      <c r="F317" t="s">
        <v>1093</v>
      </c>
      <c r="R317" t="s">
        <v>1093</v>
      </c>
    </row>
    <row r="318" spans="2:18" x14ac:dyDescent="0.25">
      <c r="B318">
        <v>29</v>
      </c>
      <c r="C318" t="s">
        <v>1093</v>
      </c>
      <c r="D318" t="s">
        <v>1093</v>
      </c>
      <c r="E318" t="s">
        <v>1093</v>
      </c>
      <c r="F318" t="s">
        <v>1093</v>
      </c>
      <c r="R318" t="s">
        <v>1093</v>
      </c>
    </row>
    <row r="319" spans="2:18" x14ac:dyDescent="0.25">
      <c r="B319">
        <v>30</v>
      </c>
      <c r="C319" t="s">
        <v>1093</v>
      </c>
      <c r="D319" t="s">
        <v>1093</v>
      </c>
      <c r="E319" t="s">
        <v>1093</v>
      </c>
      <c r="F319" t="s">
        <v>1093</v>
      </c>
      <c r="R319" t="s">
        <v>1093</v>
      </c>
    </row>
    <row r="320" spans="2:18" x14ac:dyDescent="0.25">
      <c r="B320">
        <v>31</v>
      </c>
      <c r="C320" t="s">
        <v>1093</v>
      </c>
      <c r="D320" t="s">
        <v>1093</v>
      </c>
      <c r="E320" t="s">
        <v>1093</v>
      </c>
      <c r="F320" t="s">
        <v>1093</v>
      </c>
      <c r="R320" t="s">
        <v>1093</v>
      </c>
    </row>
    <row r="321" spans="2:19" x14ac:dyDescent="0.25">
      <c r="B321">
        <v>32</v>
      </c>
      <c r="C321" t="s">
        <v>1093</v>
      </c>
      <c r="D321" t="s">
        <v>1093</v>
      </c>
      <c r="E321" t="s">
        <v>1093</v>
      </c>
      <c r="F321" t="s">
        <v>1093</v>
      </c>
      <c r="R321" t="s">
        <v>1093</v>
      </c>
    </row>
    <row r="322" spans="2:19" x14ac:dyDescent="0.25">
      <c r="B322">
        <v>33</v>
      </c>
      <c r="C322" t="s">
        <v>1093</v>
      </c>
      <c r="D322" t="s">
        <v>1093</v>
      </c>
      <c r="E322" t="s">
        <v>1093</v>
      </c>
      <c r="F322" t="s">
        <v>1093</v>
      </c>
    </row>
    <row r="323" spans="2:19" x14ac:dyDescent="0.25">
      <c r="B323">
        <v>34</v>
      </c>
      <c r="C323" t="s">
        <v>1093</v>
      </c>
      <c r="D323" t="s">
        <v>1093</v>
      </c>
      <c r="E323" t="s">
        <v>1093</v>
      </c>
      <c r="F323" t="s">
        <v>1093</v>
      </c>
    </row>
    <row r="324" spans="2:19" x14ac:dyDescent="0.25">
      <c r="B324">
        <v>35</v>
      </c>
      <c r="C324" t="s">
        <v>1093</v>
      </c>
      <c r="D324" t="s">
        <v>1093</v>
      </c>
      <c r="E324" t="s">
        <v>1093</v>
      </c>
      <c r="F324" t="s">
        <v>1093</v>
      </c>
    </row>
    <row r="325" spans="2:19" x14ac:dyDescent="0.25">
      <c r="B325">
        <v>36</v>
      </c>
      <c r="C325" t="s">
        <v>1093</v>
      </c>
      <c r="D325" t="s">
        <v>1093</v>
      </c>
      <c r="E325" t="s">
        <v>1093</v>
      </c>
      <c r="F325" t="s">
        <v>1093</v>
      </c>
    </row>
    <row r="326" spans="2:19" x14ac:dyDescent="0.25">
      <c r="D326" t="s">
        <v>1048</v>
      </c>
      <c r="E326">
        <v>8</v>
      </c>
    </row>
    <row r="327" spans="2:19" x14ac:dyDescent="0.25">
      <c r="D327" t="s">
        <v>1049</v>
      </c>
      <c r="E327">
        <v>18</v>
      </c>
    </row>
    <row r="328" spans="2:19" x14ac:dyDescent="0.25">
      <c r="D328" t="s">
        <v>1050</v>
      </c>
    </row>
    <row r="329" spans="2:19" x14ac:dyDescent="0.25">
      <c r="D329" t="s">
        <v>1051</v>
      </c>
    </row>
    <row r="330" spans="2:19" x14ac:dyDescent="0.25">
      <c r="B330" t="s">
        <v>1052</v>
      </c>
      <c r="D330" t="s">
        <v>1053</v>
      </c>
    </row>
    <row r="331" spans="2:19" x14ac:dyDescent="0.25">
      <c r="D331" t="s">
        <v>1054</v>
      </c>
    </row>
    <row r="332" spans="2:19" x14ac:dyDescent="0.25">
      <c r="D332" t="s">
        <v>1055</v>
      </c>
    </row>
    <row r="333" spans="2:19" x14ac:dyDescent="0.25">
      <c r="B333" t="s">
        <v>1056</v>
      </c>
    </row>
    <row r="334" spans="2:19" x14ac:dyDescent="0.25">
      <c r="C334" t="s">
        <v>725</v>
      </c>
      <c r="D334" t="s">
        <v>2085</v>
      </c>
      <c r="G334" t="s">
        <v>1003</v>
      </c>
      <c r="J334" t="s">
        <v>178</v>
      </c>
    </row>
    <row r="335" spans="2:19" x14ac:dyDescent="0.25">
      <c r="B335" t="s">
        <v>50</v>
      </c>
      <c r="C335" t="s">
        <v>1004</v>
      </c>
      <c r="D335" t="s">
        <v>1005</v>
      </c>
      <c r="E335" t="s">
        <v>1006</v>
      </c>
      <c r="F335" t="s">
        <v>1847</v>
      </c>
      <c r="G335" t="s">
        <v>1008</v>
      </c>
      <c r="S335" t="s">
        <v>422</v>
      </c>
    </row>
    <row r="337" spans="2:18" x14ac:dyDescent="0.25">
      <c r="B337">
        <v>1</v>
      </c>
      <c r="C337">
        <v>377715</v>
      </c>
      <c r="D337" t="s">
        <v>2086</v>
      </c>
      <c r="E337" t="s">
        <v>449</v>
      </c>
      <c r="F337" t="s">
        <v>1044</v>
      </c>
      <c r="R337" t="s">
        <v>1093</v>
      </c>
    </row>
    <row r="338" spans="2:18" x14ac:dyDescent="0.25">
      <c r="B338">
        <v>2</v>
      </c>
      <c r="C338">
        <v>377716</v>
      </c>
      <c r="D338" t="s">
        <v>2087</v>
      </c>
      <c r="E338" t="s">
        <v>449</v>
      </c>
      <c r="F338" t="s">
        <v>1044</v>
      </c>
      <c r="R338" t="s">
        <v>1093</v>
      </c>
    </row>
    <row r="339" spans="2:18" x14ac:dyDescent="0.25">
      <c r="B339">
        <v>3</v>
      </c>
      <c r="C339">
        <v>377717</v>
      </c>
      <c r="D339" t="s">
        <v>2088</v>
      </c>
      <c r="E339" t="s">
        <v>449</v>
      </c>
      <c r="F339" t="s">
        <v>1044</v>
      </c>
      <c r="R339" t="s">
        <v>1093</v>
      </c>
    </row>
    <row r="340" spans="2:18" x14ac:dyDescent="0.25">
      <c r="B340">
        <v>4</v>
      </c>
      <c r="C340">
        <v>377718</v>
      </c>
      <c r="D340" t="s">
        <v>2089</v>
      </c>
      <c r="E340" t="s">
        <v>449</v>
      </c>
      <c r="F340" t="s">
        <v>1044</v>
      </c>
      <c r="R340" t="s">
        <v>1093</v>
      </c>
    </row>
    <row r="341" spans="2:18" x14ac:dyDescent="0.25">
      <c r="B341">
        <v>5</v>
      </c>
      <c r="C341">
        <v>377719</v>
      </c>
      <c r="D341" t="s">
        <v>2090</v>
      </c>
      <c r="E341" t="s">
        <v>448</v>
      </c>
      <c r="F341" t="s">
        <v>1044</v>
      </c>
      <c r="R341" t="s">
        <v>1093</v>
      </c>
    </row>
    <row r="342" spans="2:18" x14ac:dyDescent="0.25">
      <c r="B342">
        <v>6</v>
      </c>
      <c r="C342">
        <v>377720</v>
      </c>
      <c r="D342" t="s">
        <v>2091</v>
      </c>
      <c r="E342" t="s">
        <v>448</v>
      </c>
      <c r="F342" t="s">
        <v>1044</v>
      </c>
      <c r="R342" t="s">
        <v>1093</v>
      </c>
    </row>
    <row r="343" spans="2:18" x14ac:dyDescent="0.25">
      <c r="B343">
        <v>7</v>
      </c>
      <c r="C343">
        <v>377721</v>
      </c>
      <c r="D343" t="s">
        <v>2092</v>
      </c>
      <c r="E343" t="s">
        <v>449</v>
      </c>
      <c r="F343" t="s">
        <v>1044</v>
      </c>
      <c r="R343" t="s">
        <v>1093</v>
      </c>
    </row>
    <row r="344" spans="2:18" x14ac:dyDescent="0.25">
      <c r="B344">
        <v>8</v>
      </c>
      <c r="C344">
        <v>377722</v>
      </c>
      <c r="D344" t="s">
        <v>2093</v>
      </c>
      <c r="E344" t="s">
        <v>448</v>
      </c>
      <c r="F344" t="s">
        <v>1044</v>
      </c>
      <c r="R344" t="s">
        <v>1093</v>
      </c>
    </row>
    <row r="345" spans="2:18" x14ac:dyDescent="0.25">
      <c r="B345">
        <v>9</v>
      </c>
      <c r="C345">
        <v>377723</v>
      </c>
      <c r="D345" t="s">
        <v>2094</v>
      </c>
      <c r="E345" t="s">
        <v>448</v>
      </c>
      <c r="F345" t="s">
        <v>1010</v>
      </c>
      <c r="R345" t="s">
        <v>1093</v>
      </c>
    </row>
    <row r="346" spans="2:18" x14ac:dyDescent="0.25">
      <c r="B346">
        <v>10</v>
      </c>
      <c r="C346">
        <v>377724</v>
      </c>
      <c r="D346" t="s">
        <v>2095</v>
      </c>
      <c r="E346" t="s">
        <v>449</v>
      </c>
      <c r="F346" t="s">
        <v>1010</v>
      </c>
      <c r="R346" t="s">
        <v>1093</v>
      </c>
    </row>
    <row r="347" spans="2:18" x14ac:dyDescent="0.25">
      <c r="B347">
        <v>11</v>
      </c>
      <c r="C347">
        <v>377725</v>
      </c>
      <c r="D347" t="s">
        <v>2096</v>
      </c>
      <c r="E347" t="s">
        <v>449</v>
      </c>
      <c r="F347" t="s">
        <v>1044</v>
      </c>
      <c r="R347" t="s">
        <v>1093</v>
      </c>
    </row>
    <row r="348" spans="2:18" x14ac:dyDescent="0.25">
      <c r="B348">
        <v>12</v>
      </c>
      <c r="C348">
        <v>377726</v>
      </c>
      <c r="D348" t="s">
        <v>2097</v>
      </c>
      <c r="E348" t="s">
        <v>449</v>
      </c>
      <c r="F348" t="s">
        <v>1044</v>
      </c>
      <c r="R348" t="s">
        <v>1093</v>
      </c>
    </row>
    <row r="349" spans="2:18" x14ac:dyDescent="0.25">
      <c r="B349">
        <v>13</v>
      </c>
      <c r="C349">
        <v>377727</v>
      </c>
      <c r="D349" t="s">
        <v>2098</v>
      </c>
      <c r="E349" t="s">
        <v>448</v>
      </c>
      <c r="F349" t="s">
        <v>1044</v>
      </c>
      <c r="R349" t="s">
        <v>1093</v>
      </c>
    </row>
    <row r="350" spans="2:18" x14ac:dyDescent="0.25">
      <c r="B350">
        <v>14</v>
      </c>
      <c r="C350">
        <v>377728</v>
      </c>
      <c r="D350" t="s">
        <v>2099</v>
      </c>
      <c r="E350" t="s">
        <v>448</v>
      </c>
      <c r="F350" t="s">
        <v>1044</v>
      </c>
      <c r="R350" t="s">
        <v>1093</v>
      </c>
    </row>
    <row r="351" spans="2:18" x14ac:dyDescent="0.25">
      <c r="B351">
        <v>15</v>
      </c>
      <c r="C351">
        <v>377729</v>
      </c>
      <c r="D351" t="s">
        <v>2100</v>
      </c>
      <c r="E351" t="s">
        <v>449</v>
      </c>
      <c r="F351" t="s">
        <v>1044</v>
      </c>
      <c r="R351" t="s">
        <v>1093</v>
      </c>
    </row>
    <row r="352" spans="2:18" x14ac:dyDescent="0.25">
      <c r="B352">
        <v>16</v>
      </c>
      <c r="C352">
        <v>377730</v>
      </c>
      <c r="D352" t="s">
        <v>2101</v>
      </c>
      <c r="E352" t="s">
        <v>449</v>
      </c>
      <c r="F352" t="s">
        <v>1044</v>
      </c>
      <c r="R352" t="s">
        <v>1093</v>
      </c>
    </row>
    <row r="353" spans="2:18" x14ac:dyDescent="0.25">
      <c r="B353">
        <v>17</v>
      </c>
      <c r="C353">
        <v>377731</v>
      </c>
      <c r="D353" t="s">
        <v>2102</v>
      </c>
      <c r="E353" t="s">
        <v>448</v>
      </c>
      <c r="F353" t="s">
        <v>1044</v>
      </c>
      <c r="R353" t="s">
        <v>1093</v>
      </c>
    </row>
    <row r="354" spans="2:18" x14ac:dyDescent="0.25">
      <c r="B354">
        <v>18</v>
      </c>
      <c r="C354">
        <v>377732</v>
      </c>
      <c r="D354" t="s">
        <v>2103</v>
      </c>
      <c r="E354" t="s">
        <v>449</v>
      </c>
      <c r="F354" t="s">
        <v>1044</v>
      </c>
      <c r="R354" t="s">
        <v>1093</v>
      </c>
    </row>
    <row r="355" spans="2:18" x14ac:dyDescent="0.25">
      <c r="B355">
        <v>19</v>
      </c>
      <c r="C355">
        <v>377733</v>
      </c>
      <c r="D355" t="s">
        <v>2104</v>
      </c>
      <c r="E355" t="s">
        <v>449</v>
      </c>
      <c r="F355" t="s">
        <v>1044</v>
      </c>
      <c r="R355" t="s">
        <v>1093</v>
      </c>
    </row>
    <row r="356" spans="2:18" x14ac:dyDescent="0.25">
      <c r="B356">
        <v>20</v>
      </c>
      <c r="C356">
        <v>377734</v>
      </c>
      <c r="D356" t="s">
        <v>2105</v>
      </c>
      <c r="E356" t="s">
        <v>449</v>
      </c>
      <c r="F356" t="s">
        <v>1044</v>
      </c>
      <c r="R356" t="s">
        <v>1093</v>
      </c>
    </row>
    <row r="357" spans="2:18" x14ac:dyDescent="0.25">
      <c r="B357">
        <v>21</v>
      </c>
      <c r="C357">
        <v>377735</v>
      </c>
      <c r="D357" t="s">
        <v>2106</v>
      </c>
      <c r="E357" t="s">
        <v>449</v>
      </c>
      <c r="F357" t="s">
        <v>1044</v>
      </c>
      <c r="R357" t="s">
        <v>1093</v>
      </c>
    </row>
    <row r="358" spans="2:18" x14ac:dyDescent="0.25">
      <c r="B358">
        <v>22</v>
      </c>
      <c r="C358">
        <v>377736</v>
      </c>
      <c r="D358" t="s">
        <v>2107</v>
      </c>
      <c r="E358" t="s">
        <v>449</v>
      </c>
      <c r="F358" t="s">
        <v>1044</v>
      </c>
      <c r="R358" t="s">
        <v>1093</v>
      </c>
    </row>
    <row r="359" spans="2:18" x14ac:dyDescent="0.25">
      <c r="B359">
        <v>23</v>
      </c>
      <c r="C359">
        <v>377737</v>
      </c>
      <c r="D359" t="s">
        <v>2108</v>
      </c>
      <c r="E359" t="s">
        <v>448</v>
      </c>
      <c r="F359" t="s">
        <v>1044</v>
      </c>
      <c r="R359" t="s">
        <v>1093</v>
      </c>
    </row>
    <row r="360" spans="2:18" x14ac:dyDescent="0.25">
      <c r="B360">
        <v>24</v>
      </c>
      <c r="C360">
        <v>377738</v>
      </c>
      <c r="D360" t="s">
        <v>2109</v>
      </c>
      <c r="E360" t="s">
        <v>448</v>
      </c>
      <c r="F360" t="s">
        <v>1044</v>
      </c>
      <c r="R360" t="s">
        <v>1093</v>
      </c>
    </row>
    <row r="361" spans="2:18" x14ac:dyDescent="0.25">
      <c r="B361">
        <v>25</v>
      </c>
      <c r="C361">
        <v>377739</v>
      </c>
      <c r="D361" t="s">
        <v>2110</v>
      </c>
      <c r="E361" t="s">
        <v>449</v>
      </c>
      <c r="F361" t="s">
        <v>1044</v>
      </c>
      <c r="R361" t="s">
        <v>1093</v>
      </c>
    </row>
    <row r="362" spans="2:18" x14ac:dyDescent="0.25">
      <c r="B362">
        <v>26</v>
      </c>
      <c r="C362">
        <v>377741</v>
      </c>
      <c r="D362" t="s">
        <v>2111</v>
      </c>
      <c r="E362" t="s">
        <v>449</v>
      </c>
      <c r="F362" t="s">
        <v>1044</v>
      </c>
      <c r="R362" t="s">
        <v>1093</v>
      </c>
    </row>
    <row r="363" spans="2:18" x14ac:dyDescent="0.25">
      <c r="B363">
        <v>27</v>
      </c>
      <c r="C363">
        <v>377742</v>
      </c>
      <c r="D363" t="s">
        <v>2112</v>
      </c>
      <c r="E363" t="s">
        <v>449</v>
      </c>
      <c r="F363" t="s">
        <v>1044</v>
      </c>
      <c r="R363" t="s">
        <v>1093</v>
      </c>
    </row>
    <row r="364" spans="2:18" x14ac:dyDescent="0.25">
      <c r="B364">
        <v>28</v>
      </c>
      <c r="C364">
        <v>388290</v>
      </c>
      <c r="D364" t="s">
        <v>2113</v>
      </c>
      <c r="E364" t="s">
        <v>448</v>
      </c>
      <c r="F364" t="s">
        <v>1010</v>
      </c>
      <c r="R364" t="s">
        <v>1093</v>
      </c>
    </row>
    <row r="365" spans="2:18" x14ac:dyDescent="0.25">
      <c r="B365">
        <v>29</v>
      </c>
      <c r="C365">
        <v>377743</v>
      </c>
      <c r="D365" t="s">
        <v>2114</v>
      </c>
      <c r="E365" t="s">
        <v>449</v>
      </c>
      <c r="F365" t="s">
        <v>1044</v>
      </c>
      <c r="R365" t="s">
        <v>1093</v>
      </c>
    </row>
    <row r="366" spans="2:18" x14ac:dyDescent="0.25">
      <c r="B366">
        <v>30</v>
      </c>
      <c r="C366">
        <v>377744</v>
      </c>
      <c r="D366" t="s">
        <v>2115</v>
      </c>
      <c r="E366" t="s">
        <v>448</v>
      </c>
      <c r="F366" t="s">
        <v>1044</v>
      </c>
      <c r="R366" t="s">
        <v>1093</v>
      </c>
    </row>
    <row r="367" spans="2:18" x14ac:dyDescent="0.25">
      <c r="B367">
        <v>31</v>
      </c>
      <c r="C367">
        <v>377745</v>
      </c>
      <c r="D367" t="s">
        <v>2116</v>
      </c>
      <c r="E367" t="s">
        <v>449</v>
      </c>
      <c r="F367" t="s">
        <v>1044</v>
      </c>
      <c r="R367" t="s">
        <v>1093</v>
      </c>
    </row>
    <row r="368" spans="2:18" x14ac:dyDescent="0.25">
      <c r="B368">
        <v>32</v>
      </c>
      <c r="C368">
        <v>377746</v>
      </c>
      <c r="D368" t="s">
        <v>2117</v>
      </c>
      <c r="E368" t="s">
        <v>449</v>
      </c>
      <c r="F368" t="s">
        <v>1044</v>
      </c>
      <c r="R368" t="s">
        <v>1093</v>
      </c>
    </row>
    <row r="369" spans="2:19" x14ac:dyDescent="0.25">
      <c r="B369">
        <v>33</v>
      </c>
      <c r="C369">
        <v>377747</v>
      </c>
      <c r="D369" t="s">
        <v>2118</v>
      </c>
      <c r="E369" t="s">
        <v>449</v>
      </c>
      <c r="F369" t="s">
        <v>1044</v>
      </c>
    </row>
    <row r="370" spans="2:19" x14ac:dyDescent="0.25">
      <c r="B370">
        <v>34</v>
      </c>
      <c r="C370">
        <v>377748</v>
      </c>
      <c r="D370" t="s">
        <v>2119</v>
      </c>
      <c r="E370" t="s">
        <v>449</v>
      </c>
      <c r="F370" t="s">
        <v>1044</v>
      </c>
    </row>
    <row r="371" spans="2:19" x14ac:dyDescent="0.25">
      <c r="B371">
        <v>35</v>
      </c>
      <c r="C371">
        <v>377749</v>
      </c>
      <c r="D371" t="s">
        <v>2120</v>
      </c>
      <c r="E371" t="s">
        <v>449</v>
      </c>
      <c r="F371" t="s">
        <v>1010</v>
      </c>
    </row>
    <row r="372" spans="2:19" x14ac:dyDescent="0.25">
      <c r="B372">
        <v>36</v>
      </c>
      <c r="C372" t="s">
        <v>1093</v>
      </c>
      <c r="D372" t="s">
        <v>1093</v>
      </c>
      <c r="E372" t="s">
        <v>1093</v>
      </c>
      <c r="F372" t="s">
        <v>1093</v>
      </c>
    </row>
    <row r="373" spans="2:19" x14ac:dyDescent="0.25">
      <c r="D373" t="s">
        <v>1048</v>
      </c>
      <c r="E373">
        <v>11</v>
      </c>
      <c r="R373" t="s">
        <v>1093</v>
      </c>
    </row>
    <row r="374" spans="2:19" x14ac:dyDescent="0.25">
      <c r="D374" t="s">
        <v>1049</v>
      </c>
      <c r="E374">
        <v>24</v>
      </c>
      <c r="R374" t="s">
        <v>1093</v>
      </c>
    </row>
    <row r="375" spans="2:19" x14ac:dyDescent="0.25">
      <c r="D375" t="s">
        <v>1050</v>
      </c>
    </row>
    <row r="376" spans="2:19" x14ac:dyDescent="0.25">
      <c r="D376" t="s">
        <v>1051</v>
      </c>
    </row>
    <row r="377" spans="2:19" x14ac:dyDescent="0.25">
      <c r="B377" t="s">
        <v>1052</v>
      </c>
      <c r="D377" t="s">
        <v>1053</v>
      </c>
    </row>
    <row r="378" spans="2:19" x14ac:dyDescent="0.25">
      <c r="D378" t="s">
        <v>1054</v>
      </c>
    </row>
    <row r="379" spans="2:19" x14ac:dyDescent="0.25">
      <c r="D379" t="s">
        <v>1055</v>
      </c>
    </row>
    <row r="380" spans="2:19" x14ac:dyDescent="0.25">
      <c r="B380" t="s">
        <v>1056</v>
      </c>
    </row>
    <row r="381" spans="2:19" x14ac:dyDescent="0.25">
      <c r="C381" t="s">
        <v>1001</v>
      </c>
      <c r="D381" t="s">
        <v>2121</v>
      </c>
      <c r="G381" t="s">
        <v>1003</v>
      </c>
      <c r="J381" t="s">
        <v>284</v>
      </c>
    </row>
    <row r="382" spans="2:19" x14ac:dyDescent="0.25">
      <c r="B382" t="s">
        <v>50</v>
      </c>
      <c r="C382" t="s">
        <v>1004</v>
      </c>
      <c r="D382" t="s">
        <v>1005</v>
      </c>
      <c r="E382" t="s">
        <v>1006</v>
      </c>
      <c r="F382" t="s">
        <v>1847</v>
      </c>
      <c r="G382" t="s">
        <v>1008</v>
      </c>
      <c r="S382" t="s">
        <v>422</v>
      </c>
    </row>
    <row r="384" spans="2:19" x14ac:dyDescent="0.25">
      <c r="B384" t="s">
        <v>1738</v>
      </c>
      <c r="C384">
        <v>377750</v>
      </c>
      <c r="D384" t="s">
        <v>2122</v>
      </c>
      <c r="E384" t="s">
        <v>448</v>
      </c>
      <c r="F384" t="s">
        <v>1010</v>
      </c>
      <c r="R384" t="s">
        <v>1093</v>
      </c>
    </row>
    <row r="385" spans="2:18" x14ac:dyDescent="0.25">
      <c r="B385" t="s">
        <v>1740</v>
      </c>
      <c r="C385">
        <v>377751</v>
      </c>
      <c r="D385" t="s">
        <v>2123</v>
      </c>
      <c r="E385" t="s">
        <v>449</v>
      </c>
      <c r="F385" t="s">
        <v>1010</v>
      </c>
      <c r="R385" t="s">
        <v>1093</v>
      </c>
    </row>
    <row r="386" spans="2:18" x14ac:dyDescent="0.25">
      <c r="B386" t="s">
        <v>1742</v>
      </c>
      <c r="C386">
        <v>377752</v>
      </c>
      <c r="D386" t="s">
        <v>2124</v>
      </c>
      <c r="E386" t="s">
        <v>448</v>
      </c>
      <c r="F386" t="s">
        <v>1010</v>
      </c>
      <c r="R386" t="s">
        <v>1093</v>
      </c>
    </row>
    <row r="387" spans="2:18" x14ac:dyDescent="0.25">
      <c r="B387" t="s">
        <v>1744</v>
      </c>
      <c r="C387">
        <v>377753</v>
      </c>
      <c r="D387" t="s">
        <v>2125</v>
      </c>
      <c r="E387" t="s">
        <v>449</v>
      </c>
      <c r="F387" t="s">
        <v>1010</v>
      </c>
      <c r="R387" t="s">
        <v>1093</v>
      </c>
    </row>
    <row r="388" spans="2:18" x14ac:dyDescent="0.25">
      <c r="B388" t="s">
        <v>1746</v>
      </c>
      <c r="C388">
        <v>377754</v>
      </c>
      <c r="D388" t="s">
        <v>2126</v>
      </c>
      <c r="E388" t="s">
        <v>449</v>
      </c>
      <c r="F388" t="s">
        <v>1010</v>
      </c>
      <c r="R388" t="s">
        <v>1093</v>
      </c>
    </row>
    <row r="389" spans="2:18" x14ac:dyDescent="0.25">
      <c r="B389" t="s">
        <v>1748</v>
      </c>
      <c r="C389">
        <v>377755</v>
      </c>
      <c r="D389" t="s">
        <v>2127</v>
      </c>
      <c r="E389" t="s">
        <v>448</v>
      </c>
      <c r="F389" t="s">
        <v>1010</v>
      </c>
      <c r="R389" t="s">
        <v>1093</v>
      </c>
    </row>
    <row r="390" spans="2:18" x14ac:dyDescent="0.25">
      <c r="B390" t="s">
        <v>1750</v>
      </c>
      <c r="C390">
        <v>377756</v>
      </c>
      <c r="D390" t="s">
        <v>2128</v>
      </c>
      <c r="E390" t="s">
        <v>449</v>
      </c>
      <c r="F390" t="s">
        <v>1015</v>
      </c>
      <c r="R390" t="s">
        <v>1093</v>
      </c>
    </row>
    <row r="391" spans="2:18" x14ac:dyDescent="0.25">
      <c r="B391" t="s">
        <v>1752</v>
      </c>
      <c r="C391">
        <v>377757</v>
      </c>
      <c r="D391" t="s">
        <v>2129</v>
      </c>
      <c r="E391" t="s">
        <v>448</v>
      </c>
      <c r="F391" t="s">
        <v>1010</v>
      </c>
      <c r="R391" t="s">
        <v>1093</v>
      </c>
    </row>
    <row r="392" spans="2:18" x14ac:dyDescent="0.25">
      <c r="B392" t="s">
        <v>1754</v>
      </c>
      <c r="C392">
        <v>377758</v>
      </c>
      <c r="D392" t="s">
        <v>2130</v>
      </c>
      <c r="E392" t="s">
        <v>448</v>
      </c>
      <c r="F392" t="s">
        <v>1015</v>
      </c>
      <c r="R392" t="s">
        <v>1093</v>
      </c>
    </row>
    <row r="393" spans="2:18" x14ac:dyDescent="0.25">
      <c r="B393" t="s">
        <v>1756</v>
      </c>
      <c r="C393">
        <v>377632</v>
      </c>
      <c r="D393" t="s">
        <v>2131</v>
      </c>
      <c r="E393" t="s">
        <v>448</v>
      </c>
      <c r="F393" t="s">
        <v>1010</v>
      </c>
      <c r="R393" t="s">
        <v>1093</v>
      </c>
    </row>
    <row r="394" spans="2:18" x14ac:dyDescent="0.25">
      <c r="B394" t="s">
        <v>1758</v>
      </c>
      <c r="C394">
        <v>377759</v>
      </c>
      <c r="D394" t="s">
        <v>2132</v>
      </c>
      <c r="E394" t="s">
        <v>449</v>
      </c>
      <c r="F394" t="s">
        <v>1010</v>
      </c>
      <c r="R394" t="s">
        <v>1093</v>
      </c>
    </row>
    <row r="395" spans="2:18" x14ac:dyDescent="0.25">
      <c r="B395" t="s">
        <v>1760</v>
      </c>
      <c r="C395">
        <v>377760</v>
      </c>
      <c r="D395" t="s">
        <v>2133</v>
      </c>
      <c r="E395" t="s">
        <v>448</v>
      </c>
      <c r="F395" t="s">
        <v>1010</v>
      </c>
      <c r="R395" t="s">
        <v>1093</v>
      </c>
    </row>
    <row r="396" spans="2:18" x14ac:dyDescent="0.25">
      <c r="B396" t="s">
        <v>1762</v>
      </c>
      <c r="C396">
        <v>377761</v>
      </c>
      <c r="D396" t="s">
        <v>2134</v>
      </c>
      <c r="E396" t="s">
        <v>449</v>
      </c>
      <c r="F396" t="s">
        <v>1010</v>
      </c>
      <c r="R396" t="s">
        <v>1093</v>
      </c>
    </row>
    <row r="397" spans="2:18" x14ac:dyDescent="0.25">
      <c r="B397" t="s">
        <v>1764</v>
      </c>
      <c r="C397">
        <v>377762</v>
      </c>
      <c r="D397" t="s">
        <v>2135</v>
      </c>
      <c r="E397" t="s">
        <v>448</v>
      </c>
      <c r="F397" t="s">
        <v>1015</v>
      </c>
      <c r="R397" t="s">
        <v>1093</v>
      </c>
    </row>
    <row r="398" spans="2:18" x14ac:dyDescent="0.25">
      <c r="B398" t="s">
        <v>1766</v>
      </c>
      <c r="C398">
        <v>377763</v>
      </c>
      <c r="D398" t="s">
        <v>2136</v>
      </c>
      <c r="E398" t="s">
        <v>448</v>
      </c>
      <c r="F398" t="s">
        <v>1015</v>
      </c>
      <c r="R398" t="s">
        <v>1093</v>
      </c>
    </row>
    <row r="399" spans="2:18" x14ac:dyDescent="0.25">
      <c r="B399" t="s">
        <v>1768</v>
      </c>
      <c r="C399">
        <v>377764</v>
      </c>
      <c r="D399" t="s">
        <v>2137</v>
      </c>
      <c r="E399" t="s">
        <v>448</v>
      </c>
      <c r="F399" t="s">
        <v>1010</v>
      </c>
      <c r="R399" t="s">
        <v>1093</v>
      </c>
    </row>
    <row r="400" spans="2:18" x14ac:dyDescent="0.25">
      <c r="B400" t="s">
        <v>1770</v>
      </c>
      <c r="C400">
        <v>377765</v>
      </c>
      <c r="D400" t="s">
        <v>2138</v>
      </c>
      <c r="E400" t="s">
        <v>448</v>
      </c>
      <c r="F400" t="s">
        <v>1010</v>
      </c>
      <c r="R400" t="s">
        <v>1093</v>
      </c>
    </row>
    <row r="401" spans="2:18" x14ac:dyDescent="0.25">
      <c r="B401" t="s">
        <v>1772</v>
      </c>
      <c r="C401">
        <v>377766</v>
      </c>
      <c r="D401" t="s">
        <v>2139</v>
      </c>
      <c r="E401" t="s">
        <v>448</v>
      </c>
      <c r="F401" t="s">
        <v>1010</v>
      </c>
      <c r="R401" t="s">
        <v>1093</v>
      </c>
    </row>
    <row r="402" spans="2:18" x14ac:dyDescent="0.25">
      <c r="B402" t="s">
        <v>1774</v>
      </c>
      <c r="C402">
        <v>377767</v>
      </c>
      <c r="D402" t="s">
        <v>2140</v>
      </c>
      <c r="E402" t="s">
        <v>448</v>
      </c>
      <c r="F402" t="s">
        <v>1010</v>
      </c>
      <c r="R402" t="s">
        <v>1093</v>
      </c>
    </row>
    <row r="403" spans="2:18" x14ac:dyDescent="0.25">
      <c r="B403" t="s">
        <v>1776</v>
      </c>
      <c r="C403">
        <v>377768</v>
      </c>
      <c r="D403" t="s">
        <v>2141</v>
      </c>
      <c r="E403" t="s">
        <v>449</v>
      </c>
      <c r="F403" t="s">
        <v>1010</v>
      </c>
      <c r="R403" t="s">
        <v>1093</v>
      </c>
    </row>
    <row r="404" spans="2:18" x14ac:dyDescent="0.25">
      <c r="B404" t="s">
        <v>1778</v>
      </c>
      <c r="C404">
        <v>377769</v>
      </c>
      <c r="D404" t="s">
        <v>2142</v>
      </c>
      <c r="E404" t="s">
        <v>449</v>
      </c>
      <c r="F404" t="s">
        <v>1010</v>
      </c>
      <c r="R404" t="s">
        <v>1093</v>
      </c>
    </row>
    <row r="405" spans="2:18" x14ac:dyDescent="0.25">
      <c r="B405" t="s">
        <v>1780</v>
      </c>
      <c r="C405">
        <v>377770</v>
      </c>
      <c r="D405" t="s">
        <v>2143</v>
      </c>
      <c r="E405" t="s">
        <v>448</v>
      </c>
      <c r="F405" t="s">
        <v>1010</v>
      </c>
      <c r="R405" t="s">
        <v>1093</v>
      </c>
    </row>
    <row r="406" spans="2:18" x14ac:dyDescent="0.25">
      <c r="B406" t="s">
        <v>1782</v>
      </c>
      <c r="C406">
        <v>377771</v>
      </c>
      <c r="D406" t="s">
        <v>2144</v>
      </c>
      <c r="E406" t="s">
        <v>449</v>
      </c>
      <c r="F406" t="s">
        <v>1015</v>
      </c>
      <c r="R406" t="s">
        <v>1093</v>
      </c>
    </row>
    <row r="407" spans="2:18" x14ac:dyDescent="0.25">
      <c r="B407" t="s">
        <v>1784</v>
      </c>
      <c r="C407">
        <v>377772</v>
      </c>
      <c r="D407" t="s">
        <v>2145</v>
      </c>
      <c r="E407" t="s">
        <v>448</v>
      </c>
      <c r="F407" t="s">
        <v>1010</v>
      </c>
      <c r="R407" t="s">
        <v>1093</v>
      </c>
    </row>
    <row r="408" spans="2:18" x14ac:dyDescent="0.25">
      <c r="B408" t="s">
        <v>1786</v>
      </c>
      <c r="C408">
        <v>377773</v>
      </c>
      <c r="D408" t="s">
        <v>2146</v>
      </c>
      <c r="E408" t="s">
        <v>449</v>
      </c>
      <c r="F408" t="s">
        <v>1010</v>
      </c>
      <c r="R408" t="s">
        <v>1093</v>
      </c>
    </row>
    <row r="409" spans="2:18" x14ac:dyDescent="0.25">
      <c r="B409" t="s">
        <v>1788</v>
      </c>
      <c r="C409">
        <v>377774</v>
      </c>
      <c r="D409" t="s">
        <v>2147</v>
      </c>
      <c r="E409" t="s">
        <v>449</v>
      </c>
      <c r="F409" t="s">
        <v>1010</v>
      </c>
      <c r="R409" t="s">
        <v>1093</v>
      </c>
    </row>
    <row r="410" spans="2:18" x14ac:dyDescent="0.25">
      <c r="B410" t="s">
        <v>1790</v>
      </c>
      <c r="C410">
        <v>377775</v>
      </c>
      <c r="D410" t="s">
        <v>2148</v>
      </c>
      <c r="E410" t="s">
        <v>449</v>
      </c>
      <c r="F410" t="s">
        <v>1010</v>
      </c>
      <c r="R410" t="s">
        <v>1093</v>
      </c>
    </row>
    <row r="411" spans="2:18" x14ac:dyDescent="0.25">
      <c r="B411" t="s">
        <v>1792</v>
      </c>
      <c r="C411">
        <v>377776</v>
      </c>
      <c r="D411" t="s">
        <v>2149</v>
      </c>
      <c r="E411" t="s">
        <v>449</v>
      </c>
      <c r="F411" t="s">
        <v>1015</v>
      </c>
      <c r="R411" t="s">
        <v>1093</v>
      </c>
    </row>
    <row r="412" spans="2:18" x14ac:dyDescent="0.25">
      <c r="B412" t="s">
        <v>1794</v>
      </c>
      <c r="C412">
        <v>377777</v>
      </c>
      <c r="D412" t="s">
        <v>2150</v>
      </c>
      <c r="E412" t="s">
        <v>449</v>
      </c>
      <c r="F412" t="s">
        <v>1010</v>
      </c>
      <c r="R412" t="s">
        <v>1093</v>
      </c>
    </row>
    <row r="413" spans="2:18" x14ac:dyDescent="0.25">
      <c r="B413" t="s">
        <v>1796</v>
      </c>
      <c r="C413">
        <v>377778</v>
      </c>
      <c r="D413" t="s">
        <v>2151</v>
      </c>
      <c r="E413" t="s">
        <v>449</v>
      </c>
      <c r="F413" t="s">
        <v>1010</v>
      </c>
      <c r="R413" t="s">
        <v>1093</v>
      </c>
    </row>
    <row r="414" spans="2:18" x14ac:dyDescent="0.25">
      <c r="B414" t="s">
        <v>1798</v>
      </c>
      <c r="C414">
        <v>377779</v>
      </c>
      <c r="D414" t="s">
        <v>2152</v>
      </c>
      <c r="E414" t="s">
        <v>449</v>
      </c>
      <c r="F414" t="s">
        <v>1010</v>
      </c>
      <c r="R414" t="s">
        <v>1093</v>
      </c>
    </row>
    <row r="415" spans="2:18" x14ac:dyDescent="0.25">
      <c r="B415" t="s">
        <v>1800</v>
      </c>
      <c r="C415">
        <v>377780</v>
      </c>
      <c r="D415" t="s">
        <v>2153</v>
      </c>
      <c r="E415" t="s">
        <v>449</v>
      </c>
      <c r="F415" t="s">
        <v>1010</v>
      </c>
      <c r="R415" t="s">
        <v>1093</v>
      </c>
    </row>
    <row r="416" spans="2:18" x14ac:dyDescent="0.25">
      <c r="B416" t="s">
        <v>1802</v>
      </c>
      <c r="C416">
        <v>377781</v>
      </c>
      <c r="D416" t="s">
        <v>2154</v>
      </c>
      <c r="E416" t="s">
        <v>449</v>
      </c>
      <c r="F416" t="s">
        <v>1010</v>
      </c>
      <c r="R416" t="s">
        <v>1093</v>
      </c>
    </row>
    <row r="417" spans="2:19" x14ac:dyDescent="0.25">
      <c r="B417" t="s">
        <v>1804</v>
      </c>
      <c r="C417">
        <v>377782</v>
      </c>
      <c r="D417" t="s">
        <v>2155</v>
      </c>
      <c r="E417" t="s">
        <v>448</v>
      </c>
      <c r="F417" t="s">
        <v>1015</v>
      </c>
    </row>
    <row r="418" spans="2:19" x14ac:dyDescent="0.25">
      <c r="B418" t="s">
        <v>1806</v>
      </c>
      <c r="C418">
        <v>377783</v>
      </c>
      <c r="D418" t="s">
        <v>2156</v>
      </c>
      <c r="E418" t="s">
        <v>449</v>
      </c>
      <c r="F418" t="s">
        <v>1010</v>
      </c>
    </row>
    <row r="419" spans="2:19" x14ac:dyDescent="0.25">
      <c r="B419" t="s">
        <v>1808</v>
      </c>
      <c r="C419" t="s">
        <v>1093</v>
      </c>
      <c r="D419" t="s">
        <v>1093</v>
      </c>
      <c r="E419" t="s">
        <v>1093</v>
      </c>
      <c r="F419" t="s">
        <v>1093</v>
      </c>
    </row>
    <row r="420" spans="2:19" x14ac:dyDescent="0.25">
      <c r="D420" t="s">
        <v>1048</v>
      </c>
      <c r="E420">
        <v>16</v>
      </c>
    </row>
    <row r="421" spans="2:19" x14ac:dyDescent="0.25">
      <c r="D421" t="s">
        <v>1049</v>
      </c>
      <c r="E421">
        <v>19</v>
      </c>
    </row>
    <row r="422" spans="2:19" x14ac:dyDescent="0.25">
      <c r="D422" t="s">
        <v>1050</v>
      </c>
    </row>
    <row r="423" spans="2:19" x14ac:dyDescent="0.25">
      <c r="D423" t="s">
        <v>1051</v>
      </c>
    </row>
    <row r="424" spans="2:19" x14ac:dyDescent="0.25">
      <c r="B424" t="s">
        <v>1052</v>
      </c>
      <c r="D424" t="s">
        <v>1053</v>
      </c>
    </row>
    <row r="425" spans="2:19" x14ac:dyDescent="0.25">
      <c r="D425" t="s">
        <v>1054</v>
      </c>
    </row>
    <row r="426" spans="2:19" x14ac:dyDescent="0.25">
      <c r="D426" t="s">
        <v>1055</v>
      </c>
    </row>
    <row r="427" spans="2:19" x14ac:dyDescent="0.25">
      <c r="B427" t="s">
        <v>1056</v>
      </c>
    </row>
    <row r="428" spans="2:19" x14ac:dyDescent="0.25">
      <c r="C428" t="s">
        <v>1001</v>
      </c>
      <c r="D428" t="s">
        <v>2157</v>
      </c>
      <c r="G428" t="s">
        <v>1003</v>
      </c>
      <c r="J428" t="s">
        <v>203</v>
      </c>
    </row>
    <row r="429" spans="2:19" x14ac:dyDescent="0.25">
      <c r="B429" t="s">
        <v>50</v>
      </c>
      <c r="C429" t="s">
        <v>1004</v>
      </c>
      <c r="D429" t="s">
        <v>1005</v>
      </c>
      <c r="E429" t="s">
        <v>1006</v>
      </c>
      <c r="F429" t="s">
        <v>1847</v>
      </c>
      <c r="G429" t="s">
        <v>1008</v>
      </c>
      <c r="S429" t="s">
        <v>422</v>
      </c>
    </row>
    <row r="431" spans="2:19" x14ac:dyDescent="0.25">
      <c r="B431" t="s">
        <v>1738</v>
      </c>
      <c r="C431">
        <v>377784</v>
      </c>
      <c r="D431" t="s">
        <v>2158</v>
      </c>
      <c r="E431" t="s">
        <v>449</v>
      </c>
      <c r="F431" t="s">
        <v>1010</v>
      </c>
      <c r="R431" t="s">
        <v>1093</v>
      </c>
    </row>
    <row r="432" spans="2:19" x14ac:dyDescent="0.25">
      <c r="B432" t="s">
        <v>1740</v>
      </c>
      <c r="C432">
        <v>377785</v>
      </c>
      <c r="D432" t="s">
        <v>2159</v>
      </c>
      <c r="E432" t="s">
        <v>449</v>
      </c>
      <c r="F432" t="s">
        <v>1010</v>
      </c>
      <c r="R432" t="s">
        <v>1093</v>
      </c>
    </row>
    <row r="433" spans="2:18" x14ac:dyDescent="0.25">
      <c r="B433" t="s">
        <v>1742</v>
      </c>
      <c r="C433">
        <v>377786</v>
      </c>
      <c r="D433" t="s">
        <v>2160</v>
      </c>
      <c r="E433" t="s">
        <v>448</v>
      </c>
      <c r="F433" t="s">
        <v>1010</v>
      </c>
      <c r="R433" t="s">
        <v>1093</v>
      </c>
    </row>
    <row r="434" spans="2:18" x14ac:dyDescent="0.25">
      <c r="B434" t="s">
        <v>1744</v>
      </c>
      <c r="C434">
        <v>377787</v>
      </c>
      <c r="D434" t="s">
        <v>2161</v>
      </c>
      <c r="E434" t="s">
        <v>448</v>
      </c>
      <c r="F434" t="s">
        <v>1010</v>
      </c>
      <c r="R434" t="s">
        <v>1093</v>
      </c>
    </row>
    <row r="435" spans="2:18" x14ac:dyDescent="0.25">
      <c r="B435" t="s">
        <v>1746</v>
      </c>
      <c r="C435">
        <v>377788</v>
      </c>
      <c r="D435" t="s">
        <v>2162</v>
      </c>
      <c r="E435" t="s">
        <v>449</v>
      </c>
      <c r="F435" t="s">
        <v>1010</v>
      </c>
      <c r="R435" t="s">
        <v>1093</v>
      </c>
    </row>
    <row r="436" spans="2:18" x14ac:dyDescent="0.25">
      <c r="B436" t="s">
        <v>1748</v>
      </c>
      <c r="C436">
        <v>388292</v>
      </c>
      <c r="D436" t="s">
        <v>2163</v>
      </c>
      <c r="E436" t="s">
        <v>448</v>
      </c>
      <c r="F436" t="s">
        <v>1010</v>
      </c>
      <c r="R436" t="s">
        <v>1093</v>
      </c>
    </row>
    <row r="437" spans="2:18" x14ac:dyDescent="0.25">
      <c r="B437" t="s">
        <v>1750</v>
      </c>
      <c r="C437">
        <v>377789</v>
      </c>
      <c r="D437" t="s">
        <v>2164</v>
      </c>
      <c r="E437" t="s">
        <v>449</v>
      </c>
      <c r="F437" t="s">
        <v>1010</v>
      </c>
      <c r="R437" t="s">
        <v>1093</v>
      </c>
    </row>
    <row r="438" spans="2:18" x14ac:dyDescent="0.25">
      <c r="B438" t="s">
        <v>1752</v>
      </c>
      <c r="C438">
        <v>377790</v>
      </c>
      <c r="D438" t="s">
        <v>2165</v>
      </c>
      <c r="E438" t="s">
        <v>449</v>
      </c>
      <c r="F438" t="s">
        <v>1010</v>
      </c>
      <c r="R438" t="s">
        <v>1093</v>
      </c>
    </row>
    <row r="439" spans="2:18" x14ac:dyDescent="0.25">
      <c r="B439" t="s">
        <v>1754</v>
      </c>
      <c r="C439">
        <v>377791</v>
      </c>
      <c r="D439" t="s">
        <v>2166</v>
      </c>
      <c r="E439" t="s">
        <v>449</v>
      </c>
      <c r="F439" t="s">
        <v>1010</v>
      </c>
      <c r="R439" t="s">
        <v>1093</v>
      </c>
    </row>
    <row r="440" spans="2:18" x14ac:dyDescent="0.25">
      <c r="B440">
        <v>10</v>
      </c>
      <c r="C440">
        <v>377792</v>
      </c>
      <c r="D440" t="s">
        <v>2167</v>
      </c>
      <c r="E440" t="s">
        <v>449</v>
      </c>
      <c r="F440" t="s">
        <v>1010</v>
      </c>
      <c r="R440" t="s">
        <v>1093</v>
      </c>
    </row>
    <row r="441" spans="2:18" x14ac:dyDescent="0.25">
      <c r="B441">
        <v>11</v>
      </c>
      <c r="C441">
        <v>377793</v>
      </c>
      <c r="D441" t="s">
        <v>2168</v>
      </c>
      <c r="E441" t="s">
        <v>448</v>
      </c>
      <c r="F441" t="s">
        <v>1010</v>
      </c>
      <c r="R441" t="s">
        <v>1093</v>
      </c>
    </row>
    <row r="442" spans="2:18" x14ac:dyDescent="0.25">
      <c r="B442">
        <v>12</v>
      </c>
      <c r="C442">
        <v>377794</v>
      </c>
      <c r="D442" t="s">
        <v>2169</v>
      </c>
      <c r="E442" t="s">
        <v>448</v>
      </c>
      <c r="F442" t="s">
        <v>1010</v>
      </c>
      <c r="R442" t="s">
        <v>1093</v>
      </c>
    </row>
    <row r="443" spans="2:18" x14ac:dyDescent="0.25">
      <c r="B443">
        <v>13</v>
      </c>
      <c r="C443">
        <v>377795</v>
      </c>
      <c r="D443" t="s">
        <v>2170</v>
      </c>
      <c r="E443" t="s">
        <v>448</v>
      </c>
      <c r="F443" t="s">
        <v>1010</v>
      </c>
      <c r="R443" t="s">
        <v>1093</v>
      </c>
    </row>
    <row r="444" spans="2:18" x14ac:dyDescent="0.25">
      <c r="B444">
        <v>14</v>
      </c>
      <c r="C444">
        <v>377796</v>
      </c>
      <c r="D444" t="s">
        <v>2171</v>
      </c>
      <c r="E444" t="s">
        <v>448</v>
      </c>
      <c r="F444" t="s">
        <v>1010</v>
      </c>
      <c r="R444" t="s">
        <v>1093</v>
      </c>
    </row>
    <row r="445" spans="2:18" x14ac:dyDescent="0.25">
      <c r="B445">
        <v>15</v>
      </c>
      <c r="C445">
        <v>377797</v>
      </c>
      <c r="D445" t="s">
        <v>2172</v>
      </c>
      <c r="E445" t="s">
        <v>449</v>
      </c>
      <c r="F445" t="s">
        <v>1010</v>
      </c>
      <c r="R445" t="s">
        <v>1093</v>
      </c>
    </row>
    <row r="446" spans="2:18" x14ac:dyDescent="0.25">
      <c r="B446">
        <v>16</v>
      </c>
      <c r="C446">
        <v>377798</v>
      </c>
      <c r="D446" t="s">
        <v>2173</v>
      </c>
      <c r="E446" t="s">
        <v>449</v>
      </c>
      <c r="F446" t="s">
        <v>1010</v>
      </c>
      <c r="R446" t="s">
        <v>1093</v>
      </c>
    </row>
    <row r="447" spans="2:18" x14ac:dyDescent="0.25">
      <c r="B447">
        <v>17</v>
      </c>
      <c r="C447">
        <v>377799</v>
      </c>
      <c r="D447" t="s">
        <v>2174</v>
      </c>
      <c r="E447" t="s">
        <v>448</v>
      </c>
      <c r="F447" t="s">
        <v>1010</v>
      </c>
      <c r="R447" t="s">
        <v>1093</v>
      </c>
    </row>
    <row r="448" spans="2:18" x14ac:dyDescent="0.25">
      <c r="B448">
        <v>18</v>
      </c>
      <c r="C448">
        <v>377800</v>
      </c>
      <c r="D448" t="s">
        <v>2175</v>
      </c>
      <c r="E448" t="s">
        <v>448</v>
      </c>
      <c r="F448" t="s">
        <v>1010</v>
      </c>
      <c r="R448" t="s">
        <v>1093</v>
      </c>
    </row>
    <row r="449" spans="2:18" x14ac:dyDescent="0.25">
      <c r="B449">
        <v>19</v>
      </c>
      <c r="C449">
        <v>377801</v>
      </c>
      <c r="D449" t="s">
        <v>2176</v>
      </c>
      <c r="E449" t="s">
        <v>449</v>
      </c>
      <c r="F449" t="s">
        <v>1010</v>
      </c>
      <c r="R449" t="s">
        <v>1093</v>
      </c>
    </row>
    <row r="450" spans="2:18" x14ac:dyDescent="0.25">
      <c r="B450">
        <v>20</v>
      </c>
      <c r="C450">
        <v>377802</v>
      </c>
      <c r="D450" t="s">
        <v>2177</v>
      </c>
      <c r="E450" t="s">
        <v>449</v>
      </c>
      <c r="F450" t="s">
        <v>1010</v>
      </c>
      <c r="R450" t="s">
        <v>1093</v>
      </c>
    </row>
    <row r="451" spans="2:18" x14ac:dyDescent="0.25">
      <c r="B451">
        <v>21</v>
      </c>
      <c r="C451">
        <v>377803</v>
      </c>
      <c r="D451" t="s">
        <v>2178</v>
      </c>
      <c r="E451" t="s">
        <v>449</v>
      </c>
      <c r="F451" t="s">
        <v>1010</v>
      </c>
      <c r="R451" t="s">
        <v>1093</v>
      </c>
    </row>
    <row r="452" spans="2:18" x14ac:dyDescent="0.25">
      <c r="B452">
        <v>22</v>
      </c>
      <c r="C452">
        <v>377804</v>
      </c>
      <c r="D452" t="s">
        <v>2179</v>
      </c>
      <c r="E452" t="s">
        <v>449</v>
      </c>
      <c r="F452" t="s">
        <v>1010</v>
      </c>
      <c r="R452" t="s">
        <v>1093</v>
      </c>
    </row>
    <row r="453" spans="2:18" x14ac:dyDescent="0.25">
      <c r="B453">
        <v>23</v>
      </c>
      <c r="C453">
        <v>377805</v>
      </c>
      <c r="D453" t="s">
        <v>2180</v>
      </c>
      <c r="E453" t="s">
        <v>449</v>
      </c>
      <c r="F453" t="s">
        <v>1010</v>
      </c>
      <c r="R453" t="s">
        <v>1093</v>
      </c>
    </row>
    <row r="454" spans="2:18" x14ac:dyDescent="0.25">
      <c r="B454">
        <v>24</v>
      </c>
      <c r="C454">
        <v>377806</v>
      </c>
      <c r="D454" t="s">
        <v>2181</v>
      </c>
      <c r="E454" t="s">
        <v>449</v>
      </c>
      <c r="F454" t="s">
        <v>1010</v>
      </c>
      <c r="R454" t="s">
        <v>1093</v>
      </c>
    </row>
    <row r="455" spans="2:18" x14ac:dyDescent="0.25">
      <c r="B455">
        <v>25</v>
      </c>
      <c r="C455">
        <v>377807</v>
      </c>
      <c r="D455" t="s">
        <v>2182</v>
      </c>
      <c r="E455" t="s">
        <v>448</v>
      </c>
      <c r="F455" t="s">
        <v>1010</v>
      </c>
      <c r="R455" t="s">
        <v>1093</v>
      </c>
    </row>
    <row r="456" spans="2:18" x14ac:dyDescent="0.25">
      <c r="B456">
        <v>26</v>
      </c>
      <c r="C456">
        <v>377808</v>
      </c>
      <c r="D456" t="s">
        <v>2183</v>
      </c>
      <c r="E456" t="s">
        <v>448</v>
      </c>
      <c r="F456" t="s">
        <v>1010</v>
      </c>
      <c r="R456" t="s">
        <v>1093</v>
      </c>
    </row>
    <row r="457" spans="2:18" x14ac:dyDescent="0.25">
      <c r="B457">
        <v>27</v>
      </c>
      <c r="C457">
        <v>377809</v>
      </c>
      <c r="D457" t="s">
        <v>2184</v>
      </c>
      <c r="E457" t="s">
        <v>449</v>
      </c>
      <c r="F457" t="s">
        <v>1010</v>
      </c>
      <c r="R457" t="s">
        <v>1093</v>
      </c>
    </row>
    <row r="458" spans="2:18" x14ac:dyDescent="0.25">
      <c r="B458">
        <v>28</v>
      </c>
      <c r="C458">
        <v>377810</v>
      </c>
      <c r="D458" t="s">
        <v>2185</v>
      </c>
      <c r="E458" t="s">
        <v>448</v>
      </c>
      <c r="F458" t="s">
        <v>1010</v>
      </c>
      <c r="R458" t="s">
        <v>1093</v>
      </c>
    </row>
    <row r="459" spans="2:18" x14ac:dyDescent="0.25">
      <c r="B459">
        <v>29</v>
      </c>
      <c r="C459">
        <v>377811</v>
      </c>
      <c r="D459" t="s">
        <v>2186</v>
      </c>
      <c r="E459" t="s">
        <v>448</v>
      </c>
      <c r="F459" t="s">
        <v>1010</v>
      </c>
      <c r="R459" t="s">
        <v>1093</v>
      </c>
    </row>
    <row r="460" spans="2:18" x14ac:dyDescent="0.25">
      <c r="B460">
        <v>30</v>
      </c>
      <c r="C460">
        <v>377812</v>
      </c>
      <c r="D460" t="s">
        <v>2187</v>
      </c>
      <c r="E460" t="s">
        <v>448</v>
      </c>
      <c r="F460" t="s">
        <v>1010</v>
      </c>
      <c r="R460" t="s">
        <v>1093</v>
      </c>
    </row>
    <row r="461" spans="2:18" x14ac:dyDescent="0.25">
      <c r="B461">
        <v>31</v>
      </c>
      <c r="C461">
        <v>377813</v>
      </c>
      <c r="D461" t="s">
        <v>2188</v>
      </c>
      <c r="E461" t="s">
        <v>448</v>
      </c>
      <c r="F461" t="s">
        <v>1010</v>
      </c>
      <c r="R461" t="s">
        <v>1093</v>
      </c>
    </row>
    <row r="462" spans="2:18" x14ac:dyDescent="0.25">
      <c r="B462">
        <v>32</v>
      </c>
      <c r="C462">
        <v>377814</v>
      </c>
      <c r="D462" t="s">
        <v>2189</v>
      </c>
      <c r="E462" t="s">
        <v>449</v>
      </c>
      <c r="F462" t="s">
        <v>1010</v>
      </c>
      <c r="R462" t="s">
        <v>1093</v>
      </c>
    </row>
    <row r="463" spans="2:18" x14ac:dyDescent="0.25">
      <c r="B463">
        <v>33</v>
      </c>
      <c r="C463">
        <v>377815</v>
      </c>
      <c r="D463" t="s">
        <v>2190</v>
      </c>
      <c r="E463" t="s">
        <v>449</v>
      </c>
      <c r="F463" t="s">
        <v>1010</v>
      </c>
    </row>
    <row r="464" spans="2:18" x14ac:dyDescent="0.25">
      <c r="B464">
        <v>34</v>
      </c>
      <c r="C464">
        <v>377816</v>
      </c>
      <c r="D464" t="s">
        <v>2191</v>
      </c>
      <c r="E464" t="s">
        <v>449</v>
      </c>
      <c r="F464" t="s">
        <v>1010</v>
      </c>
    </row>
    <row r="465" spans="2:19" x14ac:dyDescent="0.25">
      <c r="B465">
        <v>35</v>
      </c>
      <c r="C465">
        <v>377817</v>
      </c>
      <c r="D465" t="s">
        <v>2192</v>
      </c>
      <c r="E465" t="s">
        <v>449</v>
      </c>
      <c r="F465" t="s">
        <v>1010</v>
      </c>
      <c r="R465" t="s">
        <v>1093</v>
      </c>
    </row>
    <row r="466" spans="2:19" x14ac:dyDescent="0.25">
      <c r="B466">
        <v>36</v>
      </c>
      <c r="C466" t="s">
        <v>1093</v>
      </c>
      <c r="D466" t="s">
        <v>1093</v>
      </c>
      <c r="E466" t="s">
        <v>1093</v>
      </c>
      <c r="F466" t="s">
        <v>1093</v>
      </c>
    </row>
    <row r="467" spans="2:19" x14ac:dyDescent="0.25">
      <c r="D467" t="s">
        <v>1048</v>
      </c>
      <c r="E467">
        <v>15</v>
      </c>
    </row>
    <row r="468" spans="2:19" x14ac:dyDescent="0.25">
      <c r="D468" t="s">
        <v>1049</v>
      </c>
      <c r="E468">
        <v>20</v>
      </c>
    </row>
    <row r="469" spans="2:19" x14ac:dyDescent="0.25">
      <c r="D469" t="s">
        <v>1050</v>
      </c>
    </row>
    <row r="470" spans="2:19" x14ac:dyDescent="0.25">
      <c r="D470" t="s">
        <v>1051</v>
      </c>
    </row>
    <row r="471" spans="2:19" x14ac:dyDescent="0.25">
      <c r="B471" t="s">
        <v>1052</v>
      </c>
      <c r="D471" t="s">
        <v>1053</v>
      </c>
    </row>
    <row r="472" spans="2:19" x14ac:dyDescent="0.25">
      <c r="D472" t="s">
        <v>1054</v>
      </c>
    </row>
    <row r="473" spans="2:19" x14ac:dyDescent="0.25">
      <c r="D473" t="s">
        <v>1055</v>
      </c>
    </row>
    <row r="474" spans="2:19" x14ac:dyDescent="0.25">
      <c r="B474" t="s">
        <v>1056</v>
      </c>
    </row>
    <row r="475" spans="2:19" x14ac:dyDescent="0.25">
      <c r="C475" t="s">
        <v>1001</v>
      </c>
      <c r="D475" t="s">
        <v>2193</v>
      </c>
      <c r="G475" t="s">
        <v>1003</v>
      </c>
      <c r="J475" t="s">
        <v>231</v>
      </c>
    </row>
    <row r="476" spans="2:19" x14ac:dyDescent="0.25">
      <c r="B476" t="s">
        <v>50</v>
      </c>
      <c r="C476" t="s">
        <v>1004</v>
      </c>
      <c r="D476" t="s">
        <v>1005</v>
      </c>
      <c r="E476" t="s">
        <v>1006</v>
      </c>
      <c r="F476" t="s">
        <v>1847</v>
      </c>
      <c r="G476" t="s">
        <v>1008</v>
      </c>
      <c r="S476" t="s">
        <v>422</v>
      </c>
    </row>
    <row r="478" spans="2:19" x14ac:dyDescent="0.25">
      <c r="B478" t="s">
        <v>1738</v>
      </c>
      <c r="C478">
        <v>377818</v>
      </c>
      <c r="D478" t="s">
        <v>2194</v>
      </c>
      <c r="E478" t="s">
        <v>449</v>
      </c>
      <c r="F478" t="s">
        <v>1010</v>
      </c>
      <c r="R478" t="s">
        <v>1093</v>
      </c>
    </row>
    <row r="479" spans="2:19" x14ac:dyDescent="0.25">
      <c r="B479" t="s">
        <v>1740</v>
      </c>
      <c r="C479">
        <v>377819</v>
      </c>
      <c r="D479" t="s">
        <v>2195</v>
      </c>
      <c r="E479" t="s">
        <v>448</v>
      </c>
      <c r="F479" t="s">
        <v>1010</v>
      </c>
      <c r="R479" t="s">
        <v>1093</v>
      </c>
    </row>
    <row r="480" spans="2:19" x14ac:dyDescent="0.25">
      <c r="B480" t="s">
        <v>1742</v>
      </c>
      <c r="C480">
        <v>377820</v>
      </c>
      <c r="D480" t="s">
        <v>2196</v>
      </c>
      <c r="E480" t="s">
        <v>448</v>
      </c>
      <c r="F480" t="s">
        <v>1010</v>
      </c>
      <c r="R480" t="s">
        <v>1093</v>
      </c>
    </row>
    <row r="481" spans="2:18" x14ac:dyDescent="0.25">
      <c r="B481" t="s">
        <v>1744</v>
      </c>
      <c r="C481">
        <v>377821</v>
      </c>
      <c r="D481" t="s">
        <v>2197</v>
      </c>
      <c r="E481" t="s">
        <v>449</v>
      </c>
      <c r="F481" t="s">
        <v>1010</v>
      </c>
      <c r="R481" t="s">
        <v>1093</v>
      </c>
    </row>
    <row r="482" spans="2:18" x14ac:dyDescent="0.25">
      <c r="B482" t="s">
        <v>1746</v>
      </c>
      <c r="C482">
        <v>377822</v>
      </c>
      <c r="D482" t="s">
        <v>2198</v>
      </c>
      <c r="E482" t="s">
        <v>449</v>
      </c>
      <c r="F482" t="s">
        <v>1010</v>
      </c>
      <c r="R482" t="s">
        <v>1093</v>
      </c>
    </row>
    <row r="483" spans="2:18" x14ac:dyDescent="0.25">
      <c r="B483" t="s">
        <v>1748</v>
      </c>
      <c r="C483">
        <v>377823</v>
      </c>
      <c r="D483" t="s">
        <v>2199</v>
      </c>
      <c r="E483" t="s">
        <v>449</v>
      </c>
      <c r="F483" t="s">
        <v>1010</v>
      </c>
      <c r="R483" t="s">
        <v>1093</v>
      </c>
    </row>
    <row r="484" spans="2:18" x14ac:dyDescent="0.25">
      <c r="B484" t="s">
        <v>1750</v>
      </c>
      <c r="C484">
        <v>377824</v>
      </c>
      <c r="D484" t="s">
        <v>2200</v>
      </c>
      <c r="E484" t="s">
        <v>449</v>
      </c>
      <c r="F484" t="s">
        <v>1010</v>
      </c>
      <c r="R484" t="s">
        <v>1093</v>
      </c>
    </row>
    <row r="485" spans="2:18" x14ac:dyDescent="0.25">
      <c r="B485" t="s">
        <v>1752</v>
      </c>
      <c r="C485">
        <v>377825</v>
      </c>
      <c r="D485" t="s">
        <v>2201</v>
      </c>
      <c r="E485" t="s">
        <v>448</v>
      </c>
      <c r="F485" t="s">
        <v>1010</v>
      </c>
      <c r="R485" t="s">
        <v>1093</v>
      </c>
    </row>
    <row r="486" spans="2:18" x14ac:dyDescent="0.25">
      <c r="B486" t="s">
        <v>1754</v>
      </c>
      <c r="C486">
        <v>377826</v>
      </c>
      <c r="D486" t="s">
        <v>2202</v>
      </c>
      <c r="E486" t="s">
        <v>448</v>
      </c>
      <c r="F486" t="s">
        <v>1010</v>
      </c>
      <c r="R486" t="s">
        <v>1093</v>
      </c>
    </row>
    <row r="487" spans="2:18" x14ac:dyDescent="0.25">
      <c r="B487">
        <v>10</v>
      </c>
      <c r="C487">
        <v>377827</v>
      </c>
      <c r="D487" t="s">
        <v>2203</v>
      </c>
      <c r="E487" t="s">
        <v>449</v>
      </c>
      <c r="F487" t="s">
        <v>1010</v>
      </c>
      <c r="R487" t="s">
        <v>1093</v>
      </c>
    </row>
    <row r="488" spans="2:18" x14ac:dyDescent="0.25">
      <c r="B488">
        <v>11</v>
      </c>
      <c r="C488">
        <v>377828</v>
      </c>
      <c r="D488" t="s">
        <v>2204</v>
      </c>
      <c r="E488" t="s">
        <v>449</v>
      </c>
      <c r="F488" t="s">
        <v>1010</v>
      </c>
      <c r="R488" t="s">
        <v>1093</v>
      </c>
    </row>
    <row r="489" spans="2:18" x14ac:dyDescent="0.25">
      <c r="B489">
        <v>12</v>
      </c>
      <c r="C489">
        <v>377829</v>
      </c>
      <c r="D489" t="s">
        <v>2205</v>
      </c>
      <c r="E489" t="s">
        <v>449</v>
      </c>
      <c r="F489" t="s">
        <v>1010</v>
      </c>
      <c r="R489" t="s">
        <v>1093</v>
      </c>
    </row>
    <row r="490" spans="2:18" x14ac:dyDescent="0.25">
      <c r="B490">
        <v>13</v>
      </c>
      <c r="C490">
        <v>377830</v>
      </c>
      <c r="D490" t="s">
        <v>2206</v>
      </c>
      <c r="E490" t="s">
        <v>448</v>
      </c>
      <c r="F490" t="s">
        <v>1010</v>
      </c>
      <c r="R490" t="s">
        <v>1093</v>
      </c>
    </row>
    <row r="491" spans="2:18" x14ac:dyDescent="0.25">
      <c r="B491">
        <v>14</v>
      </c>
      <c r="C491">
        <v>377831</v>
      </c>
      <c r="D491" t="s">
        <v>2207</v>
      </c>
      <c r="E491" t="s">
        <v>449</v>
      </c>
      <c r="F491" t="s">
        <v>1010</v>
      </c>
      <c r="R491" t="s">
        <v>1093</v>
      </c>
    </row>
    <row r="492" spans="2:18" x14ac:dyDescent="0.25">
      <c r="B492">
        <v>15</v>
      </c>
      <c r="C492">
        <v>377832</v>
      </c>
      <c r="D492" t="s">
        <v>2208</v>
      </c>
      <c r="E492" t="s">
        <v>449</v>
      </c>
      <c r="F492" t="s">
        <v>1010</v>
      </c>
      <c r="R492" t="s">
        <v>1093</v>
      </c>
    </row>
    <row r="493" spans="2:18" x14ac:dyDescent="0.25">
      <c r="B493">
        <v>16</v>
      </c>
      <c r="C493">
        <v>377833</v>
      </c>
      <c r="D493" t="s">
        <v>2209</v>
      </c>
      <c r="E493" t="s">
        <v>449</v>
      </c>
      <c r="F493" t="s">
        <v>1010</v>
      </c>
      <c r="R493" t="s">
        <v>1093</v>
      </c>
    </row>
    <row r="494" spans="2:18" x14ac:dyDescent="0.25">
      <c r="B494">
        <v>17</v>
      </c>
      <c r="C494">
        <v>377834</v>
      </c>
      <c r="D494" t="s">
        <v>2210</v>
      </c>
      <c r="E494" t="s">
        <v>448</v>
      </c>
      <c r="F494" t="s">
        <v>1010</v>
      </c>
      <c r="R494" t="s">
        <v>1093</v>
      </c>
    </row>
    <row r="495" spans="2:18" x14ac:dyDescent="0.25">
      <c r="B495">
        <v>18</v>
      </c>
      <c r="C495">
        <v>377835</v>
      </c>
      <c r="D495" t="s">
        <v>2211</v>
      </c>
      <c r="E495" t="s">
        <v>448</v>
      </c>
      <c r="F495" t="s">
        <v>1010</v>
      </c>
      <c r="R495" t="s">
        <v>1093</v>
      </c>
    </row>
    <row r="496" spans="2:18" x14ac:dyDescent="0.25">
      <c r="B496">
        <v>19</v>
      </c>
      <c r="C496">
        <v>377836</v>
      </c>
      <c r="D496" t="s">
        <v>2212</v>
      </c>
      <c r="E496" t="s">
        <v>448</v>
      </c>
      <c r="F496" t="s">
        <v>1010</v>
      </c>
      <c r="R496" t="s">
        <v>1093</v>
      </c>
    </row>
    <row r="497" spans="2:18" x14ac:dyDescent="0.25">
      <c r="B497">
        <v>20</v>
      </c>
      <c r="C497">
        <v>377837</v>
      </c>
      <c r="D497" t="s">
        <v>2213</v>
      </c>
      <c r="E497" t="s">
        <v>448</v>
      </c>
      <c r="F497" t="s">
        <v>1010</v>
      </c>
      <c r="R497" t="s">
        <v>1093</v>
      </c>
    </row>
    <row r="498" spans="2:18" x14ac:dyDescent="0.25">
      <c r="B498">
        <v>21</v>
      </c>
      <c r="C498">
        <v>377838</v>
      </c>
      <c r="D498" t="s">
        <v>2214</v>
      </c>
      <c r="E498" t="s">
        <v>449</v>
      </c>
      <c r="F498" t="s">
        <v>1010</v>
      </c>
      <c r="R498" t="s">
        <v>1093</v>
      </c>
    </row>
    <row r="499" spans="2:18" x14ac:dyDescent="0.25">
      <c r="B499">
        <v>22</v>
      </c>
      <c r="C499">
        <v>377839</v>
      </c>
      <c r="D499" t="s">
        <v>2215</v>
      </c>
      <c r="E499" t="s">
        <v>449</v>
      </c>
      <c r="F499" t="s">
        <v>1010</v>
      </c>
      <c r="R499" t="s">
        <v>1093</v>
      </c>
    </row>
    <row r="500" spans="2:18" x14ac:dyDescent="0.25">
      <c r="B500">
        <v>23</v>
      </c>
      <c r="C500">
        <v>377840</v>
      </c>
      <c r="D500" t="s">
        <v>2216</v>
      </c>
      <c r="E500" t="s">
        <v>449</v>
      </c>
      <c r="F500" t="s">
        <v>1010</v>
      </c>
      <c r="R500" t="s">
        <v>1093</v>
      </c>
    </row>
    <row r="501" spans="2:18" x14ac:dyDescent="0.25">
      <c r="B501">
        <v>24</v>
      </c>
      <c r="C501">
        <v>377841</v>
      </c>
      <c r="D501" t="s">
        <v>2217</v>
      </c>
      <c r="E501" t="s">
        <v>448</v>
      </c>
      <c r="F501" t="s">
        <v>1010</v>
      </c>
      <c r="R501" t="s">
        <v>1093</v>
      </c>
    </row>
    <row r="502" spans="2:18" x14ac:dyDescent="0.25">
      <c r="B502">
        <v>25</v>
      </c>
      <c r="C502">
        <v>377842</v>
      </c>
      <c r="D502" t="s">
        <v>2218</v>
      </c>
      <c r="E502" t="s">
        <v>448</v>
      </c>
      <c r="F502" t="s">
        <v>1010</v>
      </c>
      <c r="R502" t="s">
        <v>1093</v>
      </c>
    </row>
    <row r="503" spans="2:18" x14ac:dyDescent="0.25">
      <c r="B503">
        <v>26</v>
      </c>
      <c r="C503">
        <v>377843</v>
      </c>
      <c r="D503" t="s">
        <v>2219</v>
      </c>
      <c r="E503" t="s">
        <v>448</v>
      </c>
      <c r="F503" t="s">
        <v>1010</v>
      </c>
      <c r="R503" t="s">
        <v>1093</v>
      </c>
    </row>
    <row r="504" spans="2:18" x14ac:dyDescent="0.25">
      <c r="B504">
        <v>27</v>
      </c>
      <c r="C504">
        <v>377897</v>
      </c>
      <c r="D504" t="s">
        <v>2220</v>
      </c>
      <c r="E504" t="s">
        <v>449</v>
      </c>
      <c r="F504" t="s">
        <v>1010</v>
      </c>
      <c r="R504" t="s">
        <v>1093</v>
      </c>
    </row>
    <row r="505" spans="2:18" x14ac:dyDescent="0.25">
      <c r="B505">
        <v>28</v>
      </c>
      <c r="C505">
        <v>377844</v>
      </c>
      <c r="D505" t="s">
        <v>2221</v>
      </c>
      <c r="E505" t="s">
        <v>448</v>
      </c>
      <c r="F505" t="s">
        <v>1010</v>
      </c>
      <c r="R505" t="s">
        <v>1093</v>
      </c>
    </row>
    <row r="506" spans="2:18" x14ac:dyDescent="0.25">
      <c r="B506">
        <v>29</v>
      </c>
      <c r="C506">
        <v>377845</v>
      </c>
      <c r="D506" t="s">
        <v>2222</v>
      </c>
      <c r="E506" t="s">
        <v>448</v>
      </c>
      <c r="F506" t="s">
        <v>1010</v>
      </c>
      <c r="R506" t="s">
        <v>1093</v>
      </c>
    </row>
    <row r="507" spans="2:18" x14ac:dyDescent="0.25">
      <c r="B507">
        <v>30</v>
      </c>
      <c r="C507">
        <v>377846</v>
      </c>
      <c r="D507" t="s">
        <v>2223</v>
      </c>
      <c r="E507" t="s">
        <v>448</v>
      </c>
      <c r="F507" t="s">
        <v>1010</v>
      </c>
      <c r="R507" t="s">
        <v>1093</v>
      </c>
    </row>
    <row r="508" spans="2:18" x14ac:dyDescent="0.25">
      <c r="B508">
        <v>31</v>
      </c>
      <c r="C508">
        <v>377847</v>
      </c>
      <c r="D508" t="s">
        <v>2224</v>
      </c>
      <c r="E508" t="s">
        <v>449</v>
      </c>
      <c r="F508" t="s">
        <v>1010</v>
      </c>
      <c r="R508" t="s">
        <v>1093</v>
      </c>
    </row>
    <row r="509" spans="2:18" x14ac:dyDescent="0.25">
      <c r="B509">
        <v>32</v>
      </c>
      <c r="C509">
        <v>377848</v>
      </c>
      <c r="D509" t="s">
        <v>2225</v>
      </c>
      <c r="E509" t="s">
        <v>449</v>
      </c>
      <c r="F509" t="s">
        <v>1010</v>
      </c>
      <c r="R509" t="s">
        <v>1093</v>
      </c>
    </row>
    <row r="510" spans="2:18" x14ac:dyDescent="0.25">
      <c r="B510">
        <v>33</v>
      </c>
      <c r="C510">
        <v>377849</v>
      </c>
      <c r="D510" t="s">
        <v>2226</v>
      </c>
      <c r="E510" t="s">
        <v>449</v>
      </c>
      <c r="F510" t="s">
        <v>1010</v>
      </c>
    </row>
    <row r="511" spans="2:18" x14ac:dyDescent="0.25">
      <c r="B511">
        <v>34</v>
      </c>
      <c r="C511">
        <v>377850</v>
      </c>
      <c r="D511" t="s">
        <v>2227</v>
      </c>
      <c r="E511" t="s">
        <v>449</v>
      </c>
      <c r="F511" t="s">
        <v>1010</v>
      </c>
    </row>
    <row r="512" spans="2:18" x14ac:dyDescent="0.25">
      <c r="B512">
        <v>35</v>
      </c>
      <c r="C512" t="s">
        <v>1093</v>
      </c>
      <c r="D512" t="s">
        <v>1093</v>
      </c>
      <c r="E512" t="s">
        <v>1093</v>
      </c>
      <c r="F512" t="s">
        <v>1093</v>
      </c>
    </row>
    <row r="513" spans="2:18" x14ac:dyDescent="0.25">
      <c r="B513">
        <v>36</v>
      </c>
      <c r="C513" t="s">
        <v>1093</v>
      </c>
      <c r="D513" t="s">
        <v>1093</v>
      </c>
      <c r="E513" t="s">
        <v>1093</v>
      </c>
      <c r="F513" t="s">
        <v>1093</v>
      </c>
    </row>
    <row r="514" spans="2:18" x14ac:dyDescent="0.25">
      <c r="C514">
        <v>0</v>
      </c>
      <c r="D514" t="s">
        <v>2228</v>
      </c>
      <c r="E514">
        <v>0</v>
      </c>
      <c r="F514">
        <v>34</v>
      </c>
      <c r="R514" t="s">
        <v>1093</v>
      </c>
    </row>
    <row r="515" spans="2:18" x14ac:dyDescent="0.25">
      <c r="D515" t="s">
        <v>1048</v>
      </c>
      <c r="E515">
        <v>15</v>
      </c>
    </row>
    <row r="516" spans="2:18" x14ac:dyDescent="0.25">
      <c r="D516" t="s">
        <v>1049</v>
      </c>
      <c r="E516">
        <v>19</v>
      </c>
    </row>
    <row r="518" spans="2:18" x14ac:dyDescent="0.25">
      <c r="D518" t="s">
        <v>1050</v>
      </c>
    </row>
    <row r="519" spans="2:18" x14ac:dyDescent="0.25">
      <c r="D519" t="s">
        <v>1051</v>
      </c>
    </row>
    <row r="520" spans="2:18" x14ac:dyDescent="0.25">
      <c r="B520" t="s">
        <v>1052</v>
      </c>
      <c r="D520" t="s">
        <v>1053</v>
      </c>
    </row>
    <row r="521" spans="2:18" x14ac:dyDescent="0.25">
      <c r="D521" t="s">
        <v>1054</v>
      </c>
    </row>
    <row r="522" spans="2:18" x14ac:dyDescent="0.25">
      <c r="D522" t="s">
        <v>1055</v>
      </c>
    </row>
    <row r="523" spans="2:18" x14ac:dyDescent="0.25">
      <c r="B523" t="s">
        <v>1056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0"/>
  <sheetViews>
    <sheetView workbookViewId="0">
      <selection activeCell="G15" sqref="G15"/>
    </sheetView>
  </sheetViews>
  <sheetFormatPr defaultRowHeight="15" x14ac:dyDescent="0.25"/>
  <sheetData>
    <row r="7" spans="3:7" x14ac:dyDescent="0.25">
      <c r="C7" t="s">
        <v>2230</v>
      </c>
      <c r="G7" t="s">
        <v>2231</v>
      </c>
    </row>
    <row r="10" spans="3:7" x14ac:dyDescent="0.25">
      <c r="C10" t="s">
        <v>2229</v>
      </c>
      <c r="G10" s="929" t="s">
        <v>2232</v>
      </c>
    </row>
  </sheetData>
  <hyperlinks>
    <hyperlink ref="G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I98"/>
  <sheetViews>
    <sheetView view="pageBreakPreview" topLeftCell="A86" zoomScale="60" workbookViewId="0">
      <selection activeCell="Z111" sqref="Z111"/>
    </sheetView>
  </sheetViews>
  <sheetFormatPr defaultRowHeight="15" x14ac:dyDescent="0.25"/>
  <cols>
    <col min="1" max="1" width="4.28515625" customWidth="1"/>
    <col min="2" max="2" width="6.140625" customWidth="1"/>
    <col min="3" max="3" width="9.7109375" customWidth="1"/>
    <col min="4" max="4" width="5.5703125" hidden="1" customWidth="1"/>
    <col min="5" max="6" width="5.42578125" hidden="1" customWidth="1"/>
    <col min="7" max="7" width="5.5703125" hidden="1" customWidth="1"/>
    <col min="8" max="11" width="3.7109375" customWidth="1"/>
    <col min="12" max="23" width="2.7109375" customWidth="1"/>
    <col min="24" max="24" width="5.28515625" customWidth="1"/>
    <col min="25" max="25" width="4.42578125" customWidth="1"/>
    <col min="26" max="26" width="11.28515625" customWidth="1"/>
    <col min="27" max="27" width="11" customWidth="1"/>
    <col min="28" max="28" width="12.42578125" customWidth="1"/>
    <col min="29" max="29" width="7.85546875" customWidth="1"/>
    <col min="32" max="32" width="4.85546875" customWidth="1"/>
    <col min="33" max="33" width="8.5703125" customWidth="1"/>
    <col min="34" max="34" width="5.140625" customWidth="1"/>
    <col min="35" max="35" width="6.5703125" customWidth="1"/>
  </cols>
  <sheetData>
    <row r="2" spans="2:35" ht="18.75" x14ac:dyDescent="0.3">
      <c r="B2" s="510" t="s">
        <v>0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  <c r="AD2" s="510"/>
      <c r="AE2" s="510"/>
      <c r="AF2" s="510"/>
      <c r="AG2" s="510"/>
      <c r="AH2" s="510"/>
      <c r="AI2" s="510"/>
    </row>
    <row r="3" spans="2:35" ht="18.75" x14ac:dyDescent="0.3">
      <c r="B3" s="510" t="s">
        <v>1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0"/>
      <c r="T3" s="510"/>
      <c r="U3" s="510"/>
      <c r="V3" s="510"/>
      <c r="W3" s="510"/>
      <c r="X3" s="510"/>
      <c r="Y3" s="510"/>
      <c r="Z3" s="510"/>
      <c r="AA3" s="510"/>
      <c r="AB3" s="510"/>
      <c r="AC3" s="510"/>
      <c r="AD3" s="510"/>
      <c r="AE3" s="510"/>
      <c r="AF3" s="510"/>
      <c r="AG3" s="510"/>
      <c r="AH3" s="510"/>
      <c r="AI3" s="510"/>
    </row>
    <row r="4" spans="2:35" ht="14.25" customHeight="1" x14ac:dyDescent="0.3">
      <c r="B4" s="510" t="s">
        <v>117</v>
      </c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10"/>
      <c r="AC4" s="510"/>
      <c r="AD4" s="510"/>
      <c r="AE4" s="510"/>
      <c r="AF4" s="510"/>
      <c r="AG4" s="510"/>
      <c r="AH4" s="510"/>
      <c r="AI4" s="510"/>
    </row>
    <row r="5" spans="2:35" ht="12" customHeight="1" x14ac:dyDescent="0.25">
      <c r="B5" s="699" t="s">
        <v>116</v>
      </c>
      <c r="C5" s="699"/>
      <c r="D5" s="699"/>
      <c r="E5" s="699"/>
      <c r="F5" s="699"/>
      <c r="G5" s="699"/>
      <c r="H5" s="699"/>
      <c r="I5" s="699"/>
      <c r="J5" s="699"/>
      <c r="K5" s="699"/>
      <c r="L5" s="699"/>
      <c r="M5" s="699"/>
      <c r="N5" s="699"/>
      <c r="O5" s="699"/>
      <c r="P5" s="699"/>
      <c r="Q5" s="699"/>
      <c r="R5" s="699"/>
      <c r="S5" s="699"/>
      <c r="T5" s="699"/>
      <c r="U5" s="699"/>
      <c r="V5" s="699"/>
      <c r="W5" s="699"/>
      <c r="X5" s="699"/>
      <c r="Y5" s="699"/>
      <c r="Z5" s="699"/>
      <c r="AA5" s="699"/>
      <c r="AB5" s="699"/>
      <c r="AC5" s="699"/>
      <c r="AD5" s="699"/>
      <c r="AE5" s="699"/>
      <c r="AF5" s="699"/>
      <c r="AG5" s="699"/>
      <c r="AH5" s="699"/>
      <c r="AI5" s="699"/>
    </row>
    <row r="6" spans="2:35" ht="6" customHeight="1" thickBot="1" x14ac:dyDescent="0.3">
      <c r="B6" s="700"/>
      <c r="C6" s="700"/>
      <c r="D6" s="700"/>
      <c r="E6" s="700"/>
      <c r="F6" s="700"/>
      <c r="G6" s="700"/>
      <c r="H6" s="700"/>
      <c r="I6" s="700"/>
      <c r="J6" s="700"/>
      <c r="K6" s="700"/>
      <c r="L6" s="700"/>
      <c r="M6" s="700"/>
      <c r="N6" s="700"/>
      <c r="O6" s="700"/>
      <c r="P6" s="700"/>
      <c r="Q6" s="700"/>
      <c r="R6" s="700"/>
      <c r="S6" s="700"/>
      <c r="T6" s="700"/>
      <c r="U6" s="700"/>
      <c r="V6" s="700"/>
      <c r="W6" s="700"/>
      <c r="X6" s="700"/>
      <c r="Y6" s="700"/>
      <c r="Z6" s="700"/>
      <c r="AA6" s="700"/>
      <c r="AB6" s="700"/>
      <c r="AC6" s="700"/>
      <c r="AD6" s="700"/>
      <c r="AE6" s="700"/>
      <c r="AF6" s="700"/>
      <c r="AG6" s="700"/>
      <c r="AH6" s="700"/>
      <c r="AI6" s="700"/>
    </row>
    <row r="7" spans="2:35" ht="19.5" thickTop="1" x14ac:dyDescent="0.3">
      <c r="B7" s="698" t="s">
        <v>130</v>
      </c>
      <c r="C7" s="698"/>
      <c r="D7" s="698"/>
      <c r="E7" s="698"/>
      <c r="F7" s="698"/>
      <c r="G7" s="698"/>
      <c r="H7" s="698"/>
      <c r="I7" s="698"/>
      <c r="J7" s="698"/>
      <c r="K7" s="698"/>
      <c r="L7" s="698"/>
      <c r="M7" s="698"/>
      <c r="N7" s="698"/>
      <c r="O7" s="698"/>
      <c r="P7" s="698"/>
      <c r="Q7" s="698"/>
      <c r="R7" s="698"/>
      <c r="S7" s="698"/>
      <c r="T7" s="698"/>
      <c r="U7" s="698"/>
      <c r="V7" s="698"/>
      <c r="W7" s="698"/>
      <c r="X7" s="698"/>
      <c r="Y7" s="698"/>
      <c r="Z7" s="698"/>
      <c r="AA7" s="698"/>
      <c r="AB7" s="698"/>
      <c r="AC7" s="698"/>
      <c r="AD7" s="698"/>
      <c r="AE7" s="698"/>
      <c r="AF7" s="698"/>
      <c r="AG7" s="698"/>
      <c r="AH7" s="698"/>
      <c r="AI7" s="698"/>
    </row>
    <row r="8" spans="2:35" ht="15.75" customHeight="1" x14ac:dyDescent="0.3">
      <c r="B8" s="507" t="s">
        <v>131</v>
      </c>
      <c r="C8" s="507"/>
      <c r="D8" s="507"/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7"/>
      <c r="T8" s="507"/>
      <c r="U8" s="507"/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</row>
    <row r="9" spans="2:35" ht="15.75" x14ac:dyDescent="0.25">
      <c r="B9" s="666" t="s">
        <v>40</v>
      </c>
      <c r="C9" s="666"/>
      <c r="D9" s="666"/>
      <c r="E9" s="666"/>
      <c r="F9" s="666"/>
      <c r="G9" s="666"/>
      <c r="H9" s="666"/>
      <c r="I9" s="666"/>
      <c r="J9" s="666"/>
      <c r="K9" s="666"/>
      <c r="L9" s="666"/>
      <c r="M9" s="666"/>
      <c r="N9" s="666"/>
      <c r="O9" s="666"/>
      <c r="P9" s="666"/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  <c r="AH9" s="666"/>
      <c r="AI9" s="666"/>
    </row>
    <row r="10" spans="2:35" ht="9" customHeight="1" x14ac:dyDescent="0.25"/>
    <row r="11" spans="2:35" ht="21.75" customHeight="1" x14ac:dyDescent="0.25">
      <c r="B11" s="569" t="s">
        <v>50</v>
      </c>
      <c r="C11" s="569" t="s">
        <v>83</v>
      </c>
      <c r="D11" s="664" t="s">
        <v>99</v>
      </c>
      <c r="E11" s="664"/>
      <c r="F11" s="664"/>
      <c r="G11" s="664"/>
      <c r="H11" s="610" t="s">
        <v>100</v>
      </c>
      <c r="I11" s="610"/>
      <c r="J11" s="610"/>
      <c r="K11" s="610"/>
      <c r="L11" s="540" t="s">
        <v>82</v>
      </c>
      <c r="M11" s="540"/>
      <c r="N11" s="540"/>
      <c r="O11" s="540"/>
      <c r="P11" s="540"/>
      <c r="Q11" s="540"/>
      <c r="R11" s="540"/>
      <c r="S11" s="540"/>
      <c r="T11" s="540"/>
      <c r="U11" s="540"/>
      <c r="V11" s="540"/>
      <c r="W11" s="540"/>
      <c r="X11" s="665" t="s">
        <v>118</v>
      </c>
      <c r="Y11" s="609" t="s">
        <v>54</v>
      </c>
      <c r="Z11" s="609"/>
      <c r="AA11" s="609"/>
      <c r="AB11" s="609"/>
      <c r="AC11" s="609"/>
      <c r="AD11" s="609"/>
      <c r="AE11" s="609"/>
      <c r="AF11" s="609"/>
      <c r="AG11" s="609"/>
      <c r="AH11" s="609"/>
      <c r="AI11" s="609"/>
    </row>
    <row r="12" spans="2:35" ht="15" customHeight="1" x14ac:dyDescent="0.25">
      <c r="B12" s="569"/>
      <c r="C12" s="569"/>
      <c r="D12" s="567" t="s">
        <v>101</v>
      </c>
      <c r="E12" s="567"/>
      <c r="F12" s="567"/>
      <c r="G12" s="567"/>
      <c r="H12" s="567" t="s">
        <v>101</v>
      </c>
      <c r="I12" s="567"/>
      <c r="J12" s="567"/>
      <c r="K12" s="567"/>
      <c r="L12" s="567" t="s">
        <v>101</v>
      </c>
      <c r="M12" s="567"/>
      <c r="N12" s="567"/>
      <c r="O12" s="567"/>
      <c r="P12" s="567"/>
      <c r="Q12" s="567"/>
      <c r="R12" s="567"/>
      <c r="S12" s="567"/>
      <c r="T12" s="567"/>
      <c r="U12" s="567"/>
      <c r="V12" s="567"/>
      <c r="W12" s="567"/>
      <c r="X12" s="665"/>
      <c r="Y12" s="609"/>
      <c r="Z12" s="609"/>
      <c r="AA12" s="609"/>
      <c r="AB12" s="609"/>
      <c r="AC12" s="609"/>
      <c r="AD12" s="609"/>
      <c r="AE12" s="609"/>
      <c r="AF12" s="609"/>
      <c r="AG12" s="609"/>
      <c r="AH12" s="609"/>
      <c r="AI12" s="609"/>
    </row>
    <row r="13" spans="2:35" ht="100.5" customHeight="1" x14ac:dyDescent="0.25">
      <c r="B13" s="569"/>
      <c r="C13" s="569"/>
      <c r="D13" s="672" t="s">
        <v>102</v>
      </c>
      <c r="E13" s="672" t="s">
        <v>103</v>
      </c>
      <c r="F13" s="672" t="s">
        <v>104</v>
      </c>
      <c r="G13" s="672" t="s">
        <v>105</v>
      </c>
      <c r="H13" s="672" t="s">
        <v>102</v>
      </c>
      <c r="I13" s="672" t="s">
        <v>103</v>
      </c>
      <c r="J13" s="672" t="s">
        <v>104</v>
      </c>
      <c r="K13" s="672" t="s">
        <v>105</v>
      </c>
      <c r="L13" s="680" t="s">
        <v>102</v>
      </c>
      <c r="M13" s="680"/>
      <c r="N13" s="680"/>
      <c r="O13" s="680" t="s">
        <v>103</v>
      </c>
      <c r="P13" s="680"/>
      <c r="Q13" s="680"/>
      <c r="R13" s="680" t="s">
        <v>104</v>
      </c>
      <c r="S13" s="680"/>
      <c r="T13" s="680"/>
      <c r="U13" s="680" t="s">
        <v>105</v>
      </c>
      <c r="V13" s="680"/>
      <c r="W13" s="680"/>
      <c r="X13" s="665"/>
      <c r="Y13" s="604" t="s">
        <v>29</v>
      </c>
      <c r="Z13" s="604" t="s">
        <v>30</v>
      </c>
      <c r="AA13" s="604" t="s">
        <v>31</v>
      </c>
      <c r="AB13" s="604" t="s">
        <v>36</v>
      </c>
      <c r="AC13" s="604" t="s">
        <v>32</v>
      </c>
      <c r="AD13" s="604" t="s">
        <v>38</v>
      </c>
      <c r="AE13" s="604" t="s">
        <v>37</v>
      </c>
      <c r="AF13" s="680" t="s">
        <v>33</v>
      </c>
      <c r="AG13" s="680" t="s">
        <v>34</v>
      </c>
      <c r="AH13" s="604" t="s">
        <v>47</v>
      </c>
      <c r="AI13" s="681" t="s">
        <v>39</v>
      </c>
    </row>
    <row r="14" spans="2:35" ht="18" customHeight="1" x14ac:dyDescent="0.25">
      <c r="B14" s="569"/>
      <c r="C14" s="569"/>
      <c r="D14" s="672"/>
      <c r="E14" s="672"/>
      <c r="F14" s="672"/>
      <c r="G14" s="672"/>
      <c r="H14" s="672"/>
      <c r="I14" s="672"/>
      <c r="J14" s="672"/>
      <c r="K14" s="672"/>
      <c r="L14" s="30" t="s">
        <v>65</v>
      </c>
      <c r="M14" s="30" t="s">
        <v>66</v>
      </c>
      <c r="N14" s="30" t="s">
        <v>67</v>
      </c>
      <c r="O14" s="30" t="s">
        <v>65</v>
      </c>
      <c r="P14" s="30" t="s">
        <v>66</v>
      </c>
      <c r="Q14" s="30" t="s">
        <v>67</v>
      </c>
      <c r="R14" s="30" t="s">
        <v>65</v>
      </c>
      <c r="S14" s="30" t="s">
        <v>66</v>
      </c>
      <c r="T14" s="30" t="s">
        <v>67</v>
      </c>
      <c r="U14" s="30" t="s">
        <v>65</v>
      </c>
      <c r="V14" s="30" t="s">
        <v>66</v>
      </c>
      <c r="W14" s="30" t="s">
        <v>67</v>
      </c>
      <c r="X14" s="665"/>
      <c r="Y14" s="604"/>
      <c r="Z14" s="604"/>
      <c r="AA14" s="604"/>
      <c r="AB14" s="604"/>
      <c r="AC14" s="604"/>
      <c r="AD14" s="604"/>
      <c r="AE14" s="604"/>
      <c r="AF14" s="680"/>
      <c r="AG14" s="680"/>
      <c r="AH14" s="604"/>
      <c r="AI14" s="682"/>
    </row>
    <row r="15" spans="2:35" x14ac:dyDescent="0.25">
      <c r="B15" s="30">
        <v>1</v>
      </c>
      <c r="C15" s="30">
        <v>2</v>
      </c>
      <c r="D15" s="30">
        <v>3</v>
      </c>
      <c r="E15" s="30">
        <v>4</v>
      </c>
      <c r="F15" s="30">
        <v>5</v>
      </c>
      <c r="G15" s="30">
        <v>6</v>
      </c>
      <c r="H15" s="30">
        <v>7</v>
      </c>
      <c r="I15" s="30">
        <v>8</v>
      </c>
      <c r="J15" s="30">
        <v>9</v>
      </c>
      <c r="K15" s="30">
        <v>10</v>
      </c>
      <c r="L15" s="30">
        <v>11</v>
      </c>
      <c r="M15" s="30">
        <v>12</v>
      </c>
      <c r="N15" s="30">
        <v>13</v>
      </c>
      <c r="O15" s="30">
        <v>14</v>
      </c>
      <c r="P15" s="30">
        <v>15</v>
      </c>
      <c r="Q15" s="30">
        <v>16</v>
      </c>
      <c r="R15" s="30">
        <v>17</v>
      </c>
      <c r="S15" s="30">
        <v>18</v>
      </c>
      <c r="T15" s="30">
        <v>19</v>
      </c>
      <c r="U15" s="30">
        <v>20</v>
      </c>
      <c r="V15" s="30">
        <v>21</v>
      </c>
      <c r="W15" s="30">
        <v>22</v>
      </c>
      <c r="X15" s="30">
        <v>23</v>
      </c>
      <c r="Y15" s="30">
        <v>24</v>
      </c>
      <c r="Z15" s="30">
        <v>25</v>
      </c>
      <c r="AA15" s="30">
        <v>26</v>
      </c>
      <c r="AB15" s="30">
        <v>27</v>
      </c>
      <c r="AC15" s="30">
        <v>28</v>
      </c>
      <c r="AD15" s="30">
        <v>29</v>
      </c>
      <c r="AE15" s="30">
        <v>30</v>
      </c>
      <c r="AF15" s="30">
        <v>31</v>
      </c>
      <c r="AG15" s="30">
        <v>32</v>
      </c>
      <c r="AH15" s="30">
        <v>33</v>
      </c>
      <c r="AI15" s="30">
        <v>34</v>
      </c>
    </row>
    <row r="16" spans="2:35" ht="15.75" customHeight="1" x14ac:dyDescent="0.25">
      <c r="B16" s="674">
        <v>1</v>
      </c>
      <c r="C16" s="683" t="s">
        <v>86</v>
      </c>
      <c r="D16" s="674">
        <v>192</v>
      </c>
      <c r="E16" s="674">
        <v>192</v>
      </c>
      <c r="F16" s="674">
        <v>192</v>
      </c>
      <c r="G16" s="674">
        <v>192</v>
      </c>
      <c r="H16" s="675">
        <f>ROUND(D16/114,0)</f>
        <v>2</v>
      </c>
      <c r="I16" s="675">
        <f t="shared" ref="I16:K38" si="0">ROUND(E16/114,0)</f>
        <v>2</v>
      </c>
      <c r="J16" s="675">
        <f t="shared" si="0"/>
        <v>2</v>
      </c>
      <c r="K16" s="675">
        <f t="shared" si="0"/>
        <v>2</v>
      </c>
      <c r="L16" s="673"/>
      <c r="M16" s="673"/>
      <c r="N16" s="673"/>
      <c r="O16" s="673"/>
      <c r="P16" s="673"/>
      <c r="Q16" s="673"/>
      <c r="R16" s="673"/>
      <c r="S16" s="673"/>
      <c r="T16" s="673"/>
      <c r="U16" s="673"/>
      <c r="V16" s="673"/>
      <c r="W16" s="673"/>
      <c r="X16" s="677">
        <f>SUM(L16:N16)*H16+SUM(O16:Q16)*I16+SUM(R16:T16)*J16+SUM(U16:W16)*K16</f>
        <v>0</v>
      </c>
      <c r="Y16" s="26">
        <v>1</v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spans="2:35" x14ac:dyDescent="0.25">
      <c r="B17" s="674"/>
      <c r="C17" s="683"/>
      <c r="D17" s="674"/>
      <c r="E17" s="674"/>
      <c r="F17" s="674"/>
      <c r="G17" s="674"/>
      <c r="H17" s="675"/>
      <c r="I17" s="675"/>
      <c r="J17" s="675"/>
      <c r="K17" s="675"/>
      <c r="L17" s="673"/>
      <c r="M17" s="673"/>
      <c r="N17" s="673"/>
      <c r="O17" s="673"/>
      <c r="P17" s="673"/>
      <c r="Q17" s="673"/>
      <c r="R17" s="673"/>
      <c r="S17" s="673"/>
      <c r="T17" s="673"/>
      <c r="U17" s="673"/>
      <c r="V17" s="673"/>
      <c r="W17" s="673"/>
      <c r="X17" s="677"/>
      <c r="Y17" s="24">
        <v>2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2:35" x14ac:dyDescent="0.25">
      <c r="B18" s="674"/>
      <c r="C18" s="683"/>
      <c r="D18" s="674"/>
      <c r="E18" s="674"/>
      <c r="F18" s="674"/>
      <c r="G18" s="674"/>
      <c r="H18" s="675"/>
      <c r="I18" s="675"/>
      <c r="J18" s="675"/>
      <c r="K18" s="675"/>
      <c r="L18" s="673"/>
      <c r="M18" s="673"/>
      <c r="N18" s="673"/>
      <c r="O18" s="673"/>
      <c r="P18" s="673"/>
      <c r="Q18" s="673"/>
      <c r="R18" s="673"/>
      <c r="S18" s="673"/>
      <c r="T18" s="673"/>
      <c r="U18" s="673"/>
      <c r="V18" s="673"/>
      <c r="W18" s="673"/>
      <c r="X18" s="677"/>
      <c r="Y18" s="24">
        <v>3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2:35" x14ac:dyDescent="0.25">
      <c r="B19" s="674"/>
      <c r="C19" s="683"/>
      <c r="D19" s="674"/>
      <c r="E19" s="674"/>
      <c r="F19" s="674"/>
      <c r="G19" s="674"/>
      <c r="H19" s="675"/>
      <c r="I19" s="675"/>
      <c r="J19" s="675"/>
      <c r="K19" s="675"/>
      <c r="L19" s="673"/>
      <c r="M19" s="673"/>
      <c r="N19" s="673"/>
      <c r="O19" s="673"/>
      <c r="P19" s="673"/>
      <c r="Q19" s="673"/>
      <c r="R19" s="673"/>
      <c r="S19" s="673"/>
      <c r="T19" s="673"/>
      <c r="U19" s="673"/>
      <c r="V19" s="673"/>
      <c r="W19" s="673"/>
      <c r="X19" s="677"/>
      <c r="Y19" s="25">
        <v>4</v>
      </c>
      <c r="Z19" s="36"/>
      <c r="AA19" s="36"/>
      <c r="AB19" s="36"/>
      <c r="AC19" s="36"/>
      <c r="AD19" s="36"/>
      <c r="AE19" s="36"/>
      <c r="AF19" s="36"/>
      <c r="AG19" s="36"/>
      <c r="AH19" s="36"/>
      <c r="AI19" s="36"/>
    </row>
    <row r="20" spans="2:35" ht="19.5" customHeight="1" x14ac:dyDescent="0.25">
      <c r="B20" s="674"/>
      <c r="C20" s="683" t="s">
        <v>87</v>
      </c>
      <c r="D20" s="674">
        <v>192</v>
      </c>
      <c r="E20" s="674">
        <v>192</v>
      </c>
      <c r="F20" s="674">
        <v>192</v>
      </c>
      <c r="G20" s="674">
        <v>192</v>
      </c>
      <c r="H20" s="675">
        <f>ROUND(D20/114,0)</f>
        <v>2</v>
      </c>
      <c r="I20" s="675">
        <v>2</v>
      </c>
      <c r="J20" s="675">
        <v>2</v>
      </c>
      <c r="K20" s="675">
        <v>2</v>
      </c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26">
        <v>1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  <row r="21" spans="2:35" ht="19.5" customHeight="1" x14ac:dyDescent="0.25">
      <c r="B21" s="674"/>
      <c r="C21" s="683"/>
      <c r="D21" s="674"/>
      <c r="E21" s="674"/>
      <c r="F21" s="674"/>
      <c r="G21" s="674"/>
      <c r="H21" s="675"/>
      <c r="I21" s="675"/>
      <c r="J21" s="675"/>
      <c r="K21" s="675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25">
        <v>2</v>
      </c>
      <c r="Z21" s="36"/>
      <c r="AA21" s="36"/>
      <c r="AB21" s="36"/>
      <c r="AC21" s="36"/>
      <c r="AD21" s="36"/>
      <c r="AE21" s="36"/>
      <c r="AF21" s="36"/>
      <c r="AG21" s="36"/>
      <c r="AH21" s="36"/>
      <c r="AI21" s="36"/>
    </row>
    <row r="22" spans="2:35" ht="19.5" customHeight="1" x14ac:dyDescent="0.25">
      <c r="B22" s="674"/>
      <c r="C22" s="683" t="s">
        <v>93</v>
      </c>
      <c r="D22" s="674">
        <v>192</v>
      </c>
      <c r="E22" s="674">
        <v>192</v>
      </c>
      <c r="F22" s="674">
        <v>192</v>
      </c>
      <c r="G22" s="674">
        <v>192</v>
      </c>
      <c r="H22" s="675">
        <f>ROUND(D22/114,0)</f>
        <v>2</v>
      </c>
      <c r="I22" s="675">
        <v>2</v>
      </c>
      <c r="J22" s="675">
        <v>2</v>
      </c>
      <c r="K22" s="675">
        <v>2</v>
      </c>
      <c r="L22" s="676"/>
      <c r="M22" s="676"/>
      <c r="N22" s="676"/>
      <c r="O22" s="676"/>
      <c r="P22" s="676"/>
      <c r="Q22" s="676"/>
      <c r="R22" s="676"/>
      <c r="S22" s="676"/>
      <c r="T22" s="676"/>
      <c r="U22" s="676"/>
      <c r="V22" s="676"/>
      <c r="W22" s="676"/>
      <c r="X22" s="676"/>
      <c r="Y22" s="26">
        <v>1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:35" ht="18.75" customHeight="1" x14ac:dyDescent="0.25">
      <c r="B23" s="674"/>
      <c r="C23" s="683"/>
      <c r="D23" s="674"/>
      <c r="E23" s="674"/>
      <c r="F23" s="674"/>
      <c r="G23" s="674"/>
      <c r="H23" s="675"/>
      <c r="I23" s="675"/>
      <c r="J23" s="675"/>
      <c r="K23" s="675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25">
        <v>2</v>
      </c>
      <c r="Z23" s="36"/>
      <c r="AA23" s="36"/>
      <c r="AB23" s="36"/>
      <c r="AC23" s="36"/>
      <c r="AD23" s="36"/>
      <c r="AE23" s="36"/>
      <c r="AF23" s="36"/>
      <c r="AG23" s="36"/>
      <c r="AH23" s="36"/>
      <c r="AI23" s="36"/>
    </row>
    <row r="24" spans="2:35" ht="28.5" customHeight="1" x14ac:dyDescent="0.25">
      <c r="B24" s="674"/>
      <c r="C24" s="58" t="s">
        <v>88</v>
      </c>
      <c r="D24" s="71">
        <v>192</v>
      </c>
      <c r="E24" s="71">
        <v>192</v>
      </c>
      <c r="F24" s="71">
        <v>192</v>
      </c>
      <c r="G24" s="37">
        <v>192</v>
      </c>
      <c r="H24" s="72">
        <f>ROUND(D24/114,0)</f>
        <v>2</v>
      </c>
      <c r="I24" s="72">
        <f t="shared" ref="I24:J24" si="1">ROUND(E24/114,0)</f>
        <v>2</v>
      </c>
      <c r="J24" s="72">
        <f t="shared" si="1"/>
        <v>2</v>
      </c>
      <c r="K24" s="72">
        <v>2</v>
      </c>
      <c r="L24" s="73"/>
      <c r="M24" s="73"/>
      <c r="N24" s="73"/>
      <c r="O24" s="73"/>
      <c r="P24" s="73"/>
      <c r="Q24" s="73"/>
      <c r="R24" s="73"/>
      <c r="S24" s="73"/>
      <c r="T24" s="73"/>
      <c r="U24" s="74"/>
      <c r="V24" s="74"/>
      <c r="W24" s="74"/>
      <c r="X24" s="75"/>
      <c r="Y24" s="30">
        <v>1</v>
      </c>
      <c r="Z24" s="38"/>
      <c r="AA24" s="38"/>
      <c r="AB24" s="38"/>
      <c r="AC24" s="38"/>
      <c r="AD24" s="38"/>
      <c r="AE24" s="38"/>
      <c r="AF24" s="38"/>
      <c r="AG24" s="38"/>
      <c r="AH24" s="38"/>
      <c r="AI24" s="38"/>
    </row>
    <row r="25" spans="2:35" ht="35.25" customHeight="1" x14ac:dyDescent="0.25">
      <c r="B25" s="674"/>
      <c r="C25" s="58" t="s">
        <v>89</v>
      </c>
      <c r="D25" s="71">
        <v>192</v>
      </c>
      <c r="E25" s="71">
        <v>192</v>
      </c>
      <c r="F25" s="71">
        <v>192</v>
      </c>
      <c r="G25" s="37">
        <v>192</v>
      </c>
      <c r="H25" s="72">
        <f>ROUND(D25/114,0)</f>
        <v>2</v>
      </c>
      <c r="I25" s="72">
        <f t="shared" ref="I25:I26" si="2">ROUND(E25/114,0)</f>
        <v>2</v>
      </c>
      <c r="J25" s="72">
        <f t="shared" ref="J25:J26" si="3">ROUND(F25/114,0)</f>
        <v>2</v>
      </c>
      <c r="K25" s="72">
        <v>2</v>
      </c>
      <c r="L25" s="73"/>
      <c r="M25" s="73"/>
      <c r="N25" s="73"/>
      <c r="O25" s="73"/>
      <c r="P25" s="73"/>
      <c r="Q25" s="73"/>
      <c r="R25" s="73"/>
      <c r="S25" s="73"/>
      <c r="T25" s="73"/>
      <c r="U25" s="74"/>
      <c r="V25" s="74"/>
      <c r="W25" s="74"/>
      <c r="X25" s="75"/>
      <c r="Y25" s="30">
        <v>1</v>
      </c>
      <c r="Z25" s="38"/>
      <c r="AA25" s="38"/>
      <c r="AB25" s="38"/>
      <c r="AC25" s="38"/>
      <c r="AD25" s="38"/>
      <c r="AE25" s="38"/>
      <c r="AF25" s="38"/>
      <c r="AG25" s="38"/>
      <c r="AH25" s="38"/>
      <c r="AI25" s="38"/>
    </row>
    <row r="26" spans="2:35" x14ac:dyDescent="0.25">
      <c r="B26" s="674">
        <v>2</v>
      </c>
      <c r="C26" s="684" t="s">
        <v>10</v>
      </c>
      <c r="D26" s="674">
        <v>192</v>
      </c>
      <c r="E26" s="674">
        <v>192</v>
      </c>
      <c r="F26" s="674">
        <v>192</v>
      </c>
      <c r="G26" s="674">
        <v>192</v>
      </c>
      <c r="H26" s="675">
        <f>ROUND(D26/114,0)</f>
        <v>2</v>
      </c>
      <c r="I26" s="675">
        <f t="shared" si="2"/>
        <v>2</v>
      </c>
      <c r="J26" s="675">
        <f t="shared" si="3"/>
        <v>2</v>
      </c>
      <c r="K26" s="675">
        <f t="shared" ref="K26" si="4">ROUND(G26/114,0)</f>
        <v>2</v>
      </c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3"/>
      <c r="X26" s="677">
        <f>SUM(L26:N26)*H26+SUM(O26:Q26)*I26+SUM(R26:T26)*J26+SUM(U26:W26)*K26</f>
        <v>0</v>
      </c>
      <c r="Y26" s="26">
        <v>1</v>
      </c>
      <c r="Z26" s="34"/>
      <c r="AA26" s="34"/>
      <c r="AB26" s="34"/>
      <c r="AC26" s="34"/>
      <c r="AD26" s="34"/>
      <c r="AE26" s="34"/>
      <c r="AF26" s="34"/>
      <c r="AG26" s="34"/>
      <c r="AH26" s="34"/>
      <c r="AI26" s="34"/>
    </row>
    <row r="27" spans="2:35" x14ac:dyDescent="0.25">
      <c r="B27" s="674"/>
      <c r="C27" s="685"/>
      <c r="D27" s="674"/>
      <c r="E27" s="674"/>
      <c r="F27" s="674"/>
      <c r="G27" s="674"/>
      <c r="H27" s="675"/>
      <c r="I27" s="675"/>
      <c r="J27" s="675"/>
      <c r="K27" s="675"/>
      <c r="L27" s="673"/>
      <c r="M27" s="673"/>
      <c r="N27" s="673"/>
      <c r="O27" s="673"/>
      <c r="P27" s="673"/>
      <c r="Q27" s="673"/>
      <c r="R27" s="673"/>
      <c r="S27" s="673"/>
      <c r="T27" s="673"/>
      <c r="U27" s="673"/>
      <c r="V27" s="673"/>
      <c r="W27" s="673"/>
      <c r="X27" s="677"/>
      <c r="Y27" s="24">
        <v>2</v>
      </c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2:35" x14ac:dyDescent="0.25">
      <c r="B28" s="674"/>
      <c r="C28" s="685"/>
      <c r="D28" s="674"/>
      <c r="E28" s="674"/>
      <c r="F28" s="674"/>
      <c r="G28" s="674"/>
      <c r="H28" s="675"/>
      <c r="I28" s="675"/>
      <c r="J28" s="675"/>
      <c r="K28" s="675"/>
      <c r="L28" s="673"/>
      <c r="M28" s="673"/>
      <c r="N28" s="673"/>
      <c r="O28" s="673"/>
      <c r="P28" s="673"/>
      <c r="Q28" s="673"/>
      <c r="R28" s="673"/>
      <c r="S28" s="673"/>
      <c r="T28" s="673"/>
      <c r="U28" s="673"/>
      <c r="V28" s="673"/>
      <c r="W28" s="673"/>
      <c r="X28" s="677"/>
      <c r="Y28" s="24">
        <v>3</v>
      </c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2:35" x14ac:dyDescent="0.25">
      <c r="B29" s="674"/>
      <c r="C29" s="686"/>
      <c r="D29" s="674"/>
      <c r="E29" s="674"/>
      <c r="F29" s="674"/>
      <c r="G29" s="674"/>
      <c r="H29" s="675"/>
      <c r="I29" s="675"/>
      <c r="J29" s="675"/>
      <c r="K29" s="675"/>
      <c r="L29" s="673"/>
      <c r="M29" s="673"/>
      <c r="N29" s="673"/>
      <c r="O29" s="673"/>
      <c r="P29" s="673"/>
      <c r="Q29" s="673"/>
      <c r="R29" s="673"/>
      <c r="S29" s="673"/>
      <c r="T29" s="673"/>
      <c r="U29" s="673"/>
      <c r="V29" s="673"/>
      <c r="W29" s="673"/>
      <c r="X29" s="677"/>
      <c r="Y29" s="25">
        <v>4</v>
      </c>
      <c r="Z29" s="36"/>
      <c r="AA29" s="36"/>
      <c r="AB29" s="36"/>
      <c r="AC29" s="36"/>
      <c r="AD29" s="36"/>
      <c r="AE29" s="36"/>
      <c r="AF29" s="36"/>
      <c r="AG29" s="36"/>
      <c r="AH29" s="36"/>
      <c r="AI29" s="36"/>
    </row>
    <row r="30" spans="2:35" x14ac:dyDescent="0.25">
      <c r="B30" s="674">
        <v>3</v>
      </c>
      <c r="C30" s="687" t="s">
        <v>11</v>
      </c>
      <c r="D30" s="674">
        <v>192</v>
      </c>
      <c r="E30" s="674">
        <v>192</v>
      </c>
      <c r="F30" s="674">
        <v>192</v>
      </c>
      <c r="G30" s="674">
        <v>192</v>
      </c>
      <c r="H30" s="675">
        <f>ROUND(D30/114,0)</f>
        <v>2</v>
      </c>
      <c r="I30" s="675">
        <f t="shared" ref="I30" si="5">ROUND(E30/114,0)</f>
        <v>2</v>
      </c>
      <c r="J30" s="675">
        <f t="shared" ref="J30" si="6">ROUND(F30/114,0)</f>
        <v>2</v>
      </c>
      <c r="K30" s="675">
        <f t="shared" ref="K30" si="7">ROUND(G30/114,0)</f>
        <v>2</v>
      </c>
      <c r="L30" s="673"/>
      <c r="M30" s="673"/>
      <c r="N30" s="673"/>
      <c r="O30" s="673"/>
      <c r="P30" s="673"/>
      <c r="Q30" s="673"/>
      <c r="R30" s="673"/>
      <c r="S30" s="673"/>
      <c r="T30" s="673"/>
      <c r="U30" s="673"/>
      <c r="V30" s="673"/>
      <c r="W30" s="673"/>
      <c r="X30" s="677">
        <f>SUM(L30:N30)*H30+SUM(O30:Q30)*I30+SUM(R30:T30)*J30+SUM(U30:W30)*K30</f>
        <v>0</v>
      </c>
      <c r="Y30" s="26">
        <v>1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spans="2:35" x14ac:dyDescent="0.25">
      <c r="B31" s="674"/>
      <c r="C31" s="687"/>
      <c r="D31" s="674"/>
      <c r="E31" s="674"/>
      <c r="F31" s="674"/>
      <c r="G31" s="674"/>
      <c r="H31" s="675"/>
      <c r="I31" s="675"/>
      <c r="J31" s="675"/>
      <c r="K31" s="675"/>
      <c r="L31" s="673"/>
      <c r="M31" s="673"/>
      <c r="N31" s="673"/>
      <c r="O31" s="673"/>
      <c r="P31" s="673"/>
      <c r="Q31" s="673"/>
      <c r="R31" s="673"/>
      <c r="S31" s="673"/>
      <c r="T31" s="673"/>
      <c r="U31" s="673"/>
      <c r="V31" s="673"/>
      <c r="W31" s="673"/>
      <c r="X31" s="677"/>
      <c r="Y31" s="24">
        <v>2</v>
      </c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2:35" x14ac:dyDescent="0.25">
      <c r="B32" s="674"/>
      <c r="C32" s="687"/>
      <c r="D32" s="674"/>
      <c r="E32" s="674"/>
      <c r="F32" s="674"/>
      <c r="G32" s="674"/>
      <c r="H32" s="675"/>
      <c r="I32" s="675"/>
      <c r="J32" s="675"/>
      <c r="K32" s="675"/>
      <c r="L32" s="673"/>
      <c r="M32" s="673"/>
      <c r="N32" s="673"/>
      <c r="O32" s="673"/>
      <c r="P32" s="673"/>
      <c r="Q32" s="673"/>
      <c r="R32" s="673"/>
      <c r="S32" s="673"/>
      <c r="T32" s="673"/>
      <c r="U32" s="673"/>
      <c r="V32" s="673"/>
      <c r="W32" s="673"/>
      <c r="X32" s="677"/>
      <c r="Y32" s="24">
        <v>3</v>
      </c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2:35" x14ac:dyDescent="0.25">
      <c r="B33" s="674"/>
      <c r="C33" s="687"/>
      <c r="D33" s="674"/>
      <c r="E33" s="674"/>
      <c r="F33" s="674"/>
      <c r="G33" s="674"/>
      <c r="H33" s="675"/>
      <c r="I33" s="675"/>
      <c r="J33" s="675"/>
      <c r="K33" s="675"/>
      <c r="L33" s="673"/>
      <c r="M33" s="673"/>
      <c r="N33" s="673"/>
      <c r="O33" s="673"/>
      <c r="P33" s="673"/>
      <c r="Q33" s="673"/>
      <c r="R33" s="673"/>
      <c r="S33" s="673"/>
      <c r="T33" s="673"/>
      <c r="U33" s="673"/>
      <c r="V33" s="673"/>
      <c r="W33" s="673"/>
      <c r="X33" s="677"/>
      <c r="Y33" s="25">
        <v>4</v>
      </c>
      <c r="Z33" s="36"/>
      <c r="AA33" s="36"/>
      <c r="AB33" s="36"/>
      <c r="AC33" s="36"/>
      <c r="AD33" s="36"/>
      <c r="AE33" s="36"/>
      <c r="AF33" s="36"/>
      <c r="AG33" s="36"/>
      <c r="AH33" s="36"/>
      <c r="AI33" s="36"/>
    </row>
    <row r="34" spans="2:35" x14ac:dyDescent="0.25">
      <c r="B34" s="674">
        <v>4</v>
      </c>
      <c r="C34" s="684" t="s">
        <v>12</v>
      </c>
      <c r="D34" s="674">
        <v>440</v>
      </c>
      <c r="E34" s="674">
        <v>440</v>
      </c>
      <c r="F34" s="674">
        <v>440</v>
      </c>
      <c r="G34" s="674">
        <v>440</v>
      </c>
      <c r="H34" s="675">
        <f t="shared" ref="H34:H38" si="8">ROUND(D34/114,0)</f>
        <v>4</v>
      </c>
      <c r="I34" s="675">
        <f t="shared" si="0"/>
        <v>4</v>
      </c>
      <c r="J34" s="675">
        <f t="shared" si="0"/>
        <v>4</v>
      </c>
      <c r="K34" s="675">
        <f t="shared" si="0"/>
        <v>4</v>
      </c>
      <c r="L34" s="673"/>
      <c r="M34" s="673"/>
      <c r="N34" s="673"/>
      <c r="O34" s="673"/>
      <c r="P34" s="673"/>
      <c r="Q34" s="673"/>
      <c r="R34" s="673"/>
      <c r="S34" s="673"/>
      <c r="T34" s="673"/>
      <c r="U34" s="673"/>
      <c r="V34" s="673"/>
      <c r="W34" s="673"/>
      <c r="X34" s="677">
        <f>SUM(L34:N34)*H34+SUM(O34:Q34)*I34+SUM(R34:T34)*J34+SUM(U34:W34)*K34</f>
        <v>0</v>
      </c>
      <c r="Y34" s="26">
        <v>1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</row>
    <row r="35" spans="2:35" x14ac:dyDescent="0.25">
      <c r="B35" s="674"/>
      <c r="C35" s="685"/>
      <c r="D35" s="674"/>
      <c r="E35" s="674"/>
      <c r="F35" s="674"/>
      <c r="G35" s="674"/>
      <c r="H35" s="675"/>
      <c r="I35" s="675"/>
      <c r="J35" s="675"/>
      <c r="K35" s="675"/>
      <c r="L35" s="673"/>
      <c r="M35" s="673"/>
      <c r="N35" s="673"/>
      <c r="O35" s="673"/>
      <c r="P35" s="673"/>
      <c r="Q35" s="673"/>
      <c r="R35" s="673"/>
      <c r="S35" s="673"/>
      <c r="T35" s="673"/>
      <c r="U35" s="673"/>
      <c r="V35" s="673"/>
      <c r="W35" s="673"/>
      <c r="X35" s="677"/>
      <c r="Y35" s="24">
        <v>2</v>
      </c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2:35" x14ac:dyDescent="0.25">
      <c r="B36" s="674"/>
      <c r="C36" s="685"/>
      <c r="D36" s="674"/>
      <c r="E36" s="674"/>
      <c r="F36" s="674"/>
      <c r="G36" s="674"/>
      <c r="H36" s="675"/>
      <c r="I36" s="675"/>
      <c r="J36" s="675"/>
      <c r="K36" s="675"/>
      <c r="L36" s="673"/>
      <c r="M36" s="673"/>
      <c r="N36" s="673"/>
      <c r="O36" s="673"/>
      <c r="P36" s="673"/>
      <c r="Q36" s="673"/>
      <c r="R36" s="673"/>
      <c r="S36" s="673"/>
      <c r="T36" s="673"/>
      <c r="U36" s="673"/>
      <c r="V36" s="673"/>
      <c r="W36" s="673"/>
      <c r="X36" s="677"/>
      <c r="Y36" s="24">
        <v>3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2:35" x14ac:dyDescent="0.25">
      <c r="B37" s="674"/>
      <c r="C37" s="686"/>
      <c r="D37" s="674"/>
      <c r="E37" s="674"/>
      <c r="F37" s="674"/>
      <c r="G37" s="674"/>
      <c r="H37" s="675"/>
      <c r="I37" s="675"/>
      <c r="J37" s="675"/>
      <c r="K37" s="675"/>
      <c r="L37" s="673"/>
      <c r="M37" s="673"/>
      <c r="N37" s="673"/>
      <c r="O37" s="673"/>
      <c r="P37" s="673"/>
      <c r="Q37" s="673"/>
      <c r="R37" s="673"/>
      <c r="S37" s="673"/>
      <c r="T37" s="673"/>
      <c r="U37" s="673"/>
      <c r="V37" s="673"/>
      <c r="W37" s="673"/>
      <c r="X37" s="677"/>
      <c r="Y37" s="25">
        <v>4</v>
      </c>
      <c r="Z37" s="36"/>
      <c r="AA37" s="36"/>
      <c r="AB37" s="36"/>
      <c r="AC37" s="36"/>
      <c r="AD37" s="36"/>
      <c r="AE37" s="36"/>
      <c r="AF37" s="36"/>
      <c r="AG37" s="36"/>
      <c r="AH37" s="36"/>
      <c r="AI37" s="36"/>
    </row>
    <row r="38" spans="2:35" x14ac:dyDescent="0.25">
      <c r="B38" s="674">
        <v>5</v>
      </c>
      <c r="C38" s="688" t="s">
        <v>13</v>
      </c>
      <c r="D38" s="674">
        <v>330</v>
      </c>
      <c r="E38" s="674">
        <v>403</v>
      </c>
      <c r="F38" s="674">
        <v>516</v>
      </c>
      <c r="G38" s="674">
        <v>516</v>
      </c>
      <c r="H38" s="675">
        <f t="shared" si="8"/>
        <v>3</v>
      </c>
      <c r="I38" s="675">
        <f t="shared" si="0"/>
        <v>4</v>
      </c>
      <c r="J38" s="675">
        <f t="shared" si="0"/>
        <v>5</v>
      </c>
      <c r="K38" s="675">
        <f t="shared" si="0"/>
        <v>5</v>
      </c>
      <c r="L38" s="673"/>
      <c r="M38" s="673"/>
      <c r="N38" s="673"/>
      <c r="O38" s="673"/>
      <c r="P38" s="673"/>
      <c r="Q38" s="673"/>
      <c r="R38" s="673"/>
      <c r="S38" s="673"/>
      <c r="T38" s="673"/>
      <c r="U38" s="673"/>
      <c r="V38" s="673"/>
      <c r="W38" s="673"/>
      <c r="X38" s="677">
        <f>SUM(L38:N38)*H38+SUM(O38:Q38)*I38+SUM(R38:T38)*J38+SUM(U38:W38)*K38</f>
        <v>0</v>
      </c>
      <c r="Y38" s="26">
        <v>1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spans="2:35" x14ac:dyDescent="0.25">
      <c r="B39" s="674"/>
      <c r="C39" s="688"/>
      <c r="D39" s="674"/>
      <c r="E39" s="674"/>
      <c r="F39" s="674"/>
      <c r="G39" s="674"/>
      <c r="H39" s="675"/>
      <c r="I39" s="675"/>
      <c r="J39" s="675"/>
      <c r="K39" s="675"/>
      <c r="L39" s="673"/>
      <c r="M39" s="673"/>
      <c r="N39" s="673"/>
      <c r="O39" s="673"/>
      <c r="P39" s="673"/>
      <c r="Q39" s="673"/>
      <c r="R39" s="673"/>
      <c r="S39" s="673"/>
      <c r="T39" s="673"/>
      <c r="U39" s="673"/>
      <c r="V39" s="673"/>
      <c r="W39" s="673"/>
      <c r="X39" s="677"/>
      <c r="Y39" s="24">
        <v>2</v>
      </c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2:35" x14ac:dyDescent="0.25">
      <c r="B40" s="674"/>
      <c r="C40" s="688"/>
      <c r="D40" s="674"/>
      <c r="E40" s="674"/>
      <c r="F40" s="674"/>
      <c r="G40" s="674"/>
      <c r="H40" s="675"/>
      <c r="I40" s="675"/>
      <c r="J40" s="675"/>
      <c r="K40" s="675"/>
      <c r="L40" s="673"/>
      <c r="M40" s="673"/>
      <c r="N40" s="673"/>
      <c r="O40" s="673"/>
      <c r="P40" s="673"/>
      <c r="Q40" s="673"/>
      <c r="R40" s="673"/>
      <c r="S40" s="673"/>
      <c r="T40" s="673"/>
      <c r="U40" s="673"/>
      <c r="V40" s="673"/>
      <c r="W40" s="673"/>
      <c r="X40" s="677"/>
      <c r="Y40" s="24">
        <v>3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2:35" x14ac:dyDescent="0.25">
      <c r="B41" s="674"/>
      <c r="C41" s="688"/>
      <c r="D41" s="674"/>
      <c r="E41" s="674"/>
      <c r="F41" s="674"/>
      <c r="G41" s="674"/>
      <c r="H41" s="675"/>
      <c r="I41" s="675"/>
      <c r="J41" s="675"/>
      <c r="K41" s="675"/>
      <c r="L41" s="673"/>
      <c r="M41" s="673"/>
      <c r="N41" s="673"/>
      <c r="O41" s="673"/>
      <c r="P41" s="673"/>
      <c r="Q41" s="673"/>
      <c r="R41" s="673"/>
      <c r="S41" s="673"/>
      <c r="T41" s="673"/>
      <c r="U41" s="673"/>
      <c r="V41" s="673"/>
      <c r="W41" s="673"/>
      <c r="X41" s="677"/>
      <c r="Y41" s="25">
        <v>4</v>
      </c>
      <c r="Z41" s="36"/>
      <c r="AA41" s="36"/>
      <c r="AB41" s="36"/>
      <c r="AC41" s="36"/>
      <c r="AD41" s="36"/>
      <c r="AE41" s="36"/>
      <c r="AF41" s="36"/>
      <c r="AG41" s="36"/>
      <c r="AH41" s="36"/>
      <c r="AI41" s="36"/>
    </row>
    <row r="42" spans="2:35" x14ac:dyDescent="0.25">
      <c r="B42" s="582">
        <v>6</v>
      </c>
      <c r="C42" s="84" t="s">
        <v>14</v>
      </c>
      <c r="D42" s="85"/>
      <c r="E42" s="85"/>
      <c r="F42" s="85"/>
      <c r="G42" s="85"/>
      <c r="H42" s="86"/>
      <c r="I42" s="86"/>
      <c r="J42" s="86"/>
      <c r="K42" s="86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</row>
    <row r="43" spans="2:35" x14ac:dyDescent="0.25">
      <c r="B43" s="667"/>
      <c r="C43" s="689" t="s">
        <v>106</v>
      </c>
      <c r="D43" s="582">
        <v>192</v>
      </c>
      <c r="E43" s="582">
        <v>192</v>
      </c>
      <c r="F43" s="582">
        <v>192</v>
      </c>
      <c r="G43" s="582">
        <v>192</v>
      </c>
      <c r="H43" s="678">
        <f t="shared" ref="H43:K49" si="9">ROUND(D43/114,0)</f>
        <v>2</v>
      </c>
      <c r="I43" s="678">
        <f t="shared" ref="I43" si="10">ROUND(E43/114,0)</f>
        <v>2</v>
      </c>
      <c r="J43" s="678">
        <f t="shared" ref="J43" si="11">ROUND(F43/114,0)</f>
        <v>2</v>
      </c>
      <c r="K43" s="678">
        <f t="shared" ref="K43" si="12">ROUND(G43/114,0)</f>
        <v>2</v>
      </c>
      <c r="L43" s="676"/>
      <c r="M43" s="676"/>
      <c r="N43" s="676"/>
      <c r="O43" s="676"/>
      <c r="P43" s="676"/>
      <c r="Q43" s="676"/>
      <c r="R43" s="676"/>
      <c r="S43" s="676"/>
      <c r="T43" s="676"/>
      <c r="U43" s="676"/>
      <c r="V43" s="676"/>
      <c r="W43" s="676"/>
      <c r="X43" s="676"/>
      <c r="Y43" s="26">
        <v>1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</row>
    <row r="44" spans="2:35" x14ac:dyDescent="0.25">
      <c r="B44" s="667"/>
      <c r="C44" s="690"/>
      <c r="D44" s="583"/>
      <c r="E44" s="583"/>
      <c r="F44" s="583"/>
      <c r="G44" s="583"/>
      <c r="H44" s="669"/>
      <c r="I44" s="669"/>
      <c r="J44" s="669"/>
      <c r="K44" s="669"/>
      <c r="L44" s="671"/>
      <c r="M44" s="671"/>
      <c r="N44" s="671"/>
      <c r="O44" s="671"/>
      <c r="P44" s="671"/>
      <c r="Q44" s="671"/>
      <c r="R44" s="671"/>
      <c r="S44" s="671"/>
      <c r="T44" s="671"/>
      <c r="U44" s="671"/>
      <c r="V44" s="671"/>
      <c r="W44" s="671"/>
      <c r="X44" s="671"/>
      <c r="Y44" s="25">
        <v>2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</row>
    <row r="45" spans="2:35" x14ac:dyDescent="0.25">
      <c r="B45" s="667"/>
      <c r="C45" s="689" t="s">
        <v>107</v>
      </c>
      <c r="D45" s="77"/>
      <c r="E45" s="77"/>
      <c r="F45" s="582">
        <v>192</v>
      </c>
      <c r="G45" s="582">
        <v>276</v>
      </c>
      <c r="H45" s="78"/>
      <c r="I45" s="78"/>
      <c r="J45" s="678">
        <f t="shared" si="9"/>
        <v>2</v>
      </c>
      <c r="K45" s="678">
        <f t="shared" si="9"/>
        <v>2</v>
      </c>
      <c r="L45" s="89"/>
      <c r="M45" s="89"/>
      <c r="N45" s="89"/>
      <c r="O45" s="89"/>
      <c r="P45" s="89"/>
      <c r="Q45" s="89"/>
      <c r="R45" s="676"/>
      <c r="S45" s="676"/>
      <c r="T45" s="676"/>
      <c r="U45" s="676"/>
      <c r="V45" s="676"/>
      <c r="W45" s="676"/>
      <c r="X45" s="676"/>
      <c r="Y45" s="26">
        <v>1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 spans="2:35" x14ac:dyDescent="0.25">
      <c r="B46" s="667"/>
      <c r="C46" s="690"/>
      <c r="D46" s="80"/>
      <c r="E46" s="80"/>
      <c r="F46" s="583"/>
      <c r="G46" s="583"/>
      <c r="H46" s="90"/>
      <c r="I46" s="90"/>
      <c r="J46" s="669"/>
      <c r="K46" s="669"/>
      <c r="L46" s="82"/>
      <c r="M46" s="82"/>
      <c r="N46" s="82"/>
      <c r="O46" s="82"/>
      <c r="P46" s="82"/>
      <c r="Q46" s="82"/>
      <c r="R46" s="671"/>
      <c r="S46" s="671"/>
      <c r="T46" s="671"/>
      <c r="U46" s="671"/>
      <c r="V46" s="671"/>
      <c r="W46" s="671"/>
      <c r="X46" s="671"/>
      <c r="Y46" s="25">
        <v>2</v>
      </c>
      <c r="Z46" s="36"/>
      <c r="AA46" s="36"/>
      <c r="AB46" s="36"/>
      <c r="AC46" s="36"/>
      <c r="AD46" s="36"/>
      <c r="AE46" s="36"/>
      <c r="AF46" s="36"/>
      <c r="AG46" s="36"/>
      <c r="AH46" s="36"/>
      <c r="AI46" s="36"/>
    </row>
    <row r="47" spans="2:35" x14ac:dyDescent="0.25">
      <c r="B47" s="667"/>
      <c r="C47" s="689" t="s">
        <v>108</v>
      </c>
      <c r="D47" s="77"/>
      <c r="E47" s="77"/>
      <c r="F47" s="582">
        <v>192</v>
      </c>
      <c r="G47" s="582">
        <v>192</v>
      </c>
      <c r="H47" s="78"/>
      <c r="I47" s="78"/>
      <c r="J47" s="678">
        <f t="shared" si="9"/>
        <v>2</v>
      </c>
      <c r="K47" s="678">
        <f t="shared" si="9"/>
        <v>2</v>
      </c>
      <c r="L47" s="89"/>
      <c r="M47" s="89"/>
      <c r="N47" s="89"/>
      <c r="O47" s="89"/>
      <c r="P47" s="89"/>
      <c r="Q47" s="89"/>
      <c r="R47" s="676"/>
      <c r="S47" s="676"/>
      <c r="T47" s="676"/>
      <c r="U47" s="676"/>
      <c r="V47" s="676"/>
      <c r="W47" s="676"/>
      <c r="X47" s="676"/>
      <c r="Y47" s="26">
        <v>1</v>
      </c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spans="2:35" x14ac:dyDescent="0.25">
      <c r="B48" s="667"/>
      <c r="C48" s="690"/>
      <c r="D48" s="80"/>
      <c r="E48" s="80"/>
      <c r="F48" s="583"/>
      <c r="G48" s="583"/>
      <c r="H48" s="90"/>
      <c r="I48" s="90"/>
      <c r="J48" s="669"/>
      <c r="K48" s="669"/>
      <c r="L48" s="82"/>
      <c r="M48" s="82"/>
      <c r="N48" s="82"/>
      <c r="O48" s="82"/>
      <c r="P48" s="82"/>
      <c r="Q48" s="82"/>
      <c r="R48" s="671"/>
      <c r="S48" s="671"/>
      <c r="T48" s="671"/>
      <c r="U48" s="671"/>
      <c r="V48" s="671"/>
      <c r="W48" s="671"/>
      <c r="X48" s="671"/>
      <c r="Y48" s="25">
        <v>2</v>
      </c>
      <c r="Z48" s="36"/>
      <c r="AA48" s="36"/>
      <c r="AB48" s="36"/>
      <c r="AC48" s="36"/>
      <c r="AD48" s="36"/>
      <c r="AE48" s="36"/>
      <c r="AF48" s="36"/>
      <c r="AG48" s="36"/>
      <c r="AH48" s="36"/>
      <c r="AI48" s="36"/>
    </row>
    <row r="49" spans="2:35" x14ac:dyDescent="0.25">
      <c r="B49" s="667"/>
      <c r="C49" s="689" t="s">
        <v>109</v>
      </c>
      <c r="D49" s="77"/>
      <c r="E49" s="77"/>
      <c r="F49" s="582">
        <v>192</v>
      </c>
      <c r="G49" s="77"/>
      <c r="H49" s="78"/>
      <c r="I49" s="78"/>
      <c r="J49" s="678">
        <f t="shared" si="9"/>
        <v>2</v>
      </c>
      <c r="K49" s="78"/>
      <c r="L49" s="89"/>
      <c r="M49" s="89"/>
      <c r="N49" s="89"/>
      <c r="O49" s="89"/>
      <c r="P49" s="89"/>
      <c r="Q49" s="89"/>
      <c r="R49" s="676"/>
      <c r="S49" s="676"/>
      <c r="T49" s="676"/>
      <c r="U49" s="91"/>
      <c r="V49" s="91"/>
      <c r="W49" s="91"/>
      <c r="X49" s="653">
        <f t="shared" ref="X49" si="13">SUM(L49:N49)*H49+SUM(O49:Q49)*I49+SUM(R49:T49)*J49+SUM(U49:W49)*K49</f>
        <v>0</v>
      </c>
      <c r="Y49" s="26">
        <v>1</v>
      </c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:35" x14ac:dyDescent="0.25">
      <c r="B50" s="583"/>
      <c r="C50" s="690"/>
      <c r="D50" s="80"/>
      <c r="E50" s="80"/>
      <c r="F50" s="583"/>
      <c r="G50" s="80"/>
      <c r="H50" s="81"/>
      <c r="I50" s="81"/>
      <c r="J50" s="669"/>
      <c r="K50" s="81"/>
      <c r="L50" s="82"/>
      <c r="M50" s="82"/>
      <c r="N50" s="82"/>
      <c r="O50" s="82"/>
      <c r="P50" s="82"/>
      <c r="Q50" s="82"/>
      <c r="R50" s="671"/>
      <c r="S50" s="671"/>
      <c r="T50" s="671"/>
      <c r="U50" s="83"/>
      <c r="V50" s="83"/>
      <c r="W50" s="83"/>
      <c r="X50" s="655"/>
      <c r="Y50" s="25">
        <v>2</v>
      </c>
      <c r="Z50" s="36"/>
      <c r="AA50" s="36"/>
      <c r="AB50" s="36"/>
      <c r="AC50" s="36"/>
      <c r="AD50" s="36"/>
      <c r="AE50" s="36"/>
      <c r="AF50" s="36"/>
      <c r="AG50" s="36"/>
      <c r="AH50" s="36"/>
      <c r="AI50" s="36"/>
    </row>
    <row r="51" spans="2:35" x14ac:dyDescent="0.25">
      <c r="B51" s="582">
        <v>7</v>
      </c>
      <c r="C51" s="684" t="s">
        <v>15</v>
      </c>
      <c r="D51" s="582">
        <v>128</v>
      </c>
      <c r="E51" s="582">
        <v>128</v>
      </c>
      <c r="F51" s="582">
        <v>128</v>
      </c>
      <c r="G51" s="582">
        <v>128</v>
      </c>
      <c r="H51" s="678">
        <f t="shared" ref="H51:H58" si="14">ROUND(D51/114,0)</f>
        <v>1</v>
      </c>
      <c r="I51" s="678">
        <f t="shared" ref="I51" si="15">ROUND(E51/114,0)</f>
        <v>1</v>
      </c>
      <c r="J51" s="678">
        <f t="shared" ref="J51" si="16">ROUND(F51/114,0)</f>
        <v>1</v>
      </c>
      <c r="K51" s="678">
        <f t="shared" ref="K51" si="17">ROUND(G51/114,0)</f>
        <v>1</v>
      </c>
      <c r="L51" s="673"/>
      <c r="M51" s="673"/>
      <c r="N51" s="673"/>
      <c r="O51" s="673"/>
      <c r="P51" s="673"/>
      <c r="Q51" s="673"/>
      <c r="R51" s="673"/>
      <c r="S51" s="673"/>
      <c r="T51" s="673"/>
      <c r="U51" s="673"/>
      <c r="V51" s="673"/>
      <c r="W51" s="673"/>
      <c r="X51" s="677">
        <f>SUM(L51:N51)*H51+SUM(O51:Q51)*I51+SUM(R51:T51)*J51+SUM(U51:W51)*K51</f>
        <v>0</v>
      </c>
      <c r="Y51" s="26">
        <v>1</v>
      </c>
      <c r="Z51" s="34"/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:35" x14ac:dyDescent="0.25">
      <c r="B52" s="667"/>
      <c r="C52" s="685"/>
      <c r="D52" s="667"/>
      <c r="E52" s="667"/>
      <c r="F52" s="667"/>
      <c r="G52" s="667"/>
      <c r="H52" s="668"/>
      <c r="I52" s="668"/>
      <c r="J52" s="668"/>
      <c r="K52" s="668"/>
      <c r="L52" s="673"/>
      <c r="M52" s="673"/>
      <c r="N52" s="673"/>
      <c r="O52" s="673"/>
      <c r="P52" s="673"/>
      <c r="Q52" s="673"/>
      <c r="R52" s="673"/>
      <c r="S52" s="673"/>
      <c r="T52" s="673"/>
      <c r="U52" s="673"/>
      <c r="V52" s="673"/>
      <c r="W52" s="673"/>
      <c r="X52" s="677"/>
      <c r="Y52" s="24">
        <v>2</v>
      </c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2:35" x14ac:dyDescent="0.25">
      <c r="B53" s="667"/>
      <c r="C53" s="685"/>
      <c r="D53" s="667"/>
      <c r="E53" s="667"/>
      <c r="F53" s="667"/>
      <c r="G53" s="667"/>
      <c r="H53" s="668"/>
      <c r="I53" s="668"/>
      <c r="J53" s="668"/>
      <c r="K53" s="668"/>
      <c r="L53" s="673"/>
      <c r="M53" s="673"/>
      <c r="N53" s="673"/>
      <c r="O53" s="673"/>
      <c r="P53" s="673"/>
      <c r="Q53" s="673"/>
      <c r="R53" s="673"/>
      <c r="S53" s="673"/>
      <c r="T53" s="673"/>
      <c r="U53" s="673"/>
      <c r="V53" s="673"/>
      <c r="W53" s="673"/>
      <c r="X53" s="677"/>
      <c r="Y53" s="24">
        <v>3</v>
      </c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2:35" x14ac:dyDescent="0.25">
      <c r="B54" s="583"/>
      <c r="C54" s="686"/>
      <c r="D54" s="583"/>
      <c r="E54" s="583"/>
      <c r="F54" s="583"/>
      <c r="G54" s="583"/>
      <c r="H54" s="669"/>
      <c r="I54" s="669"/>
      <c r="J54" s="669"/>
      <c r="K54" s="669"/>
      <c r="L54" s="673"/>
      <c r="M54" s="673"/>
      <c r="N54" s="673"/>
      <c r="O54" s="673"/>
      <c r="P54" s="673"/>
      <c r="Q54" s="673"/>
      <c r="R54" s="673"/>
      <c r="S54" s="673"/>
      <c r="T54" s="673"/>
      <c r="U54" s="673"/>
      <c r="V54" s="673"/>
      <c r="W54" s="673"/>
      <c r="X54" s="677"/>
      <c r="Y54" s="25">
        <v>4</v>
      </c>
      <c r="Z54" s="36"/>
      <c r="AA54" s="36"/>
      <c r="AB54" s="36"/>
      <c r="AC54" s="36"/>
      <c r="AD54" s="36"/>
      <c r="AE54" s="36"/>
      <c r="AF54" s="36"/>
      <c r="AG54" s="36"/>
      <c r="AH54" s="36"/>
      <c r="AI54" s="36"/>
    </row>
    <row r="55" spans="2:35" x14ac:dyDescent="0.25">
      <c r="B55" s="582">
        <v>8</v>
      </c>
      <c r="C55" s="691" t="s">
        <v>16</v>
      </c>
      <c r="D55" s="582">
        <v>128</v>
      </c>
      <c r="E55" s="582">
        <v>128</v>
      </c>
      <c r="F55" s="582">
        <v>128</v>
      </c>
      <c r="G55" s="582">
        <v>128</v>
      </c>
      <c r="H55" s="678">
        <f t="shared" si="14"/>
        <v>1</v>
      </c>
      <c r="I55" s="678">
        <f t="shared" ref="I55" si="18">ROUND(E55/114,0)</f>
        <v>1</v>
      </c>
      <c r="J55" s="678">
        <f t="shared" ref="J55" si="19">ROUND(F55/114,0)</f>
        <v>1</v>
      </c>
      <c r="K55" s="678">
        <f t="shared" ref="K55" si="20">ROUND(G55/114,0)</f>
        <v>1</v>
      </c>
      <c r="L55" s="676"/>
      <c r="M55" s="676"/>
      <c r="N55" s="676"/>
      <c r="O55" s="676"/>
      <c r="P55" s="676"/>
      <c r="Q55" s="676"/>
      <c r="R55" s="676"/>
      <c r="S55" s="676"/>
      <c r="T55" s="676"/>
      <c r="U55" s="676"/>
      <c r="V55" s="676"/>
      <c r="W55" s="676"/>
      <c r="X55" s="676"/>
      <c r="Y55" s="26">
        <v>1</v>
      </c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spans="2:35" x14ac:dyDescent="0.25">
      <c r="B56" s="667"/>
      <c r="C56" s="692"/>
      <c r="D56" s="667"/>
      <c r="E56" s="667"/>
      <c r="F56" s="667"/>
      <c r="G56" s="667"/>
      <c r="H56" s="668"/>
      <c r="I56" s="668"/>
      <c r="J56" s="668"/>
      <c r="K56" s="668"/>
      <c r="L56" s="670"/>
      <c r="M56" s="670"/>
      <c r="N56" s="670"/>
      <c r="O56" s="670"/>
      <c r="P56" s="670"/>
      <c r="Q56" s="670"/>
      <c r="R56" s="670"/>
      <c r="S56" s="670"/>
      <c r="T56" s="670"/>
      <c r="U56" s="670"/>
      <c r="V56" s="670"/>
      <c r="W56" s="670"/>
      <c r="X56" s="670"/>
      <c r="Y56" s="24">
        <v>2</v>
      </c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2:35" x14ac:dyDescent="0.25">
      <c r="B57" s="583"/>
      <c r="C57" s="693"/>
      <c r="D57" s="583"/>
      <c r="E57" s="583"/>
      <c r="F57" s="583"/>
      <c r="G57" s="583"/>
      <c r="H57" s="669"/>
      <c r="I57" s="669"/>
      <c r="J57" s="669"/>
      <c r="K57" s="669"/>
      <c r="L57" s="671"/>
      <c r="M57" s="671"/>
      <c r="N57" s="671"/>
      <c r="O57" s="671"/>
      <c r="P57" s="671"/>
      <c r="Q57" s="671"/>
      <c r="R57" s="671"/>
      <c r="S57" s="671"/>
      <c r="T57" s="671"/>
      <c r="U57" s="671"/>
      <c r="V57" s="671"/>
      <c r="W57" s="671"/>
      <c r="X57" s="671"/>
      <c r="Y57" s="25">
        <v>3</v>
      </c>
      <c r="Z57" s="36"/>
      <c r="AA57" s="36"/>
      <c r="AB57" s="36"/>
      <c r="AC57" s="36"/>
      <c r="AD57" s="36"/>
      <c r="AE57" s="36"/>
      <c r="AF57" s="36"/>
      <c r="AG57" s="36"/>
      <c r="AH57" s="36"/>
      <c r="AI57" s="36"/>
    </row>
    <row r="58" spans="2:35" ht="17.25" customHeight="1" x14ac:dyDescent="0.25">
      <c r="B58" s="582">
        <v>9</v>
      </c>
      <c r="C58" s="684" t="s">
        <v>110</v>
      </c>
      <c r="D58" s="582">
        <v>192</v>
      </c>
      <c r="E58" s="582">
        <v>192</v>
      </c>
      <c r="F58" s="582">
        <v>192</v>
      </c>
      <c r="G58" s="582">
        <v>192</v>
      </c>
      <c r="H58" s="678">
        <f t="shared" si="14"/>
        <v>2</v>
      </c>
      <c r="I58" s="678">
        <f t="shared" ref="I58" si="21">ROUND(E58/114,0)</f>
        <v>2</v>
      </c>
      <c r="J58" s="678">
        <f t="shared" ref="J58" si="22">ROUND(F58/114,0)</f>
        <v>2</v>
      </c>
      <c r="K58" s="678">
        <f t="shared" ref="K58" si="23">ROUND(G58/114,0)</f>
        <v>2</v>
      </c>
      <c r="L58" s="673"/>
      <c r="M58" s="673"/>
      <c r="N58" s="673"/>
      <c r="O58" s="673"/>
      <c r="P58" s="673"/>
      <c r="Q58" s="673"/>
      <c r="R58" s="673"/>
      <c r="S58" s="673"/>
      <c r="T58" s="673"/>
      <c r="U58" s="673"/>
      <c r="V58" s="673"/>
      <c r="W58" s="673"/>
      <c r="X58" s="677">
        <f>SUM(L58:N58)*H58+SUM(O58:Q58)*I58+SUM(R58:T58)*J58+SUM(U58:W58)*K58</f>
        <v>0</v>
      </c>
      <c r="Y58" s="26">
        <v>1</v>
      </c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2:35" ht="17.25" customHeight="1" x14ac:dyDescent="0.25">
      <c r="B59" s="667"/>
      <c r="C59" s="685"/>
      <c r="D59" s="667"/>
      <c r="E59" s="667"/>
      <c r="F59" s="667"/>
      <c r="G59" s="667"/>
      <c r="H59" s="668"/>
      <c r="I59" s="668"/>
      <c r="J59" s="668"/>
      <c r="K59" s="668"/>
      <c r="L59" s="673"/>
      <c r="M59" s="673"/>
      <c r="N59" s="673"/>
      <c r="O59" s="673"/>
      <c r="P59" s="673"/>
      <c r="Q59" s="673"/>
      <c r="R59" s="673"/>
      <c r="S59" s="673"/>
      <c r="T59" s="673"/>
      <c r="U59" s="673"/>
      <c r="V59" s="673"/>
      <c r="W59" s="673"/>
      <c r="X59" s="677"/>
      <c r="Y59" s="24">
        <v>2</v>
      </c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2:35" ht="17.25" customHeight="1" x14ac:dyDescent="0.25">
      <c r="B60" s="667"/>
      <c r="C60" s="685"/>
      <c r="D60" s="667"/>
      <c r="E60" s="667"/>
      <c r="F60" s="667"/>
      <c r="G60" s="667"/>
      <c r="H60" s="668"/>
      <c r="I60" s="668"/>
      <c r="J60" s="668"/>
      <c r="K60" s="668"/>
      <c r="L60" s="673"/>
      <c r="M60" s="673"/>
      <c r="N60" s="673"/>
      <c r="O60" s="673"/>
      <c r="P60" s="673"/>
      <c r="Q60" s="673"/>
      <c r="R60" s="673"/>
      <c r="S60" s="673"/>
      <c r="T60" s="673"/>
      <c r="U60" s="673"/>
      <c r="V60" s="673"/>
      <c r="W60" s="673"/>
      <c r="X60" s="677"/>
      <c r="Y60" s="24">
        <v>3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2:35" ht="17.25" customHeight="1" x14ac:dyDescent="0.25">
      <c r="B61" s="583"/>
      <c r="C61" s="686"/>
      <c r="D61" s="583"/>
      <c r="E61" s="583"/>
      <c r="F61" s="583"/>
      <c r="G61" s="583"/>
      <c r="H61" s="669"/>
      <c r="I61" s="669"/>
      <c r="J61" s="669"/>
      <c r="K61" s="669"/>
      <c r="L61" s="673"/>
      <c r="M61" s="673"/>
      <c r="N61" s="673"/>
      <c r="O61" s="673"/>
      <c r="P61" s="673"/>
      <c r="Q61" s="673"/>
      <c r="R61" s="673"/>
      <c r="S61" s="673"/>
      <c r="T61" s="673"/>
      <c r="U61" s="673"/>
      <c r="V61" s="673"/>
      <c r="W61" s="673"/>
      <c r="X61" s="677"/>
      <c r="Y61" s="25">
        <v>4</v>
      </c>
      <c r="Z61" s="36"/>
      <c r="AA61" s="36"/>
      <c r="AB61" s="36"/>
      <c r="AC61" s="36"/>
      <c r="AD61" s="36"/>
      <c r="AE61" s="36"/>
      <c r="AF61" s="36"/>
      <c r="AG61" s="36"/>
      <c r="AH61" s="36"/>
      <c r="AI61" s="36"/>
    </row>
    <row r="62" spans="2:35" x14ac:dyDescent="0.25">
      <c r="B62" s="582">
        <v>10</v>
      </c>
      <c r="C62" s="92" t="s">
        <v>111</v>
      </c>
      <c r="D62" s="93"/>
      <c r="E62" s="76"/>
      <c r="F62" s="93"/>
      <c r="G62" s="93"/>
      <c r="H62" s="94"/>
      <c r="I62" s="94"/>
      <c r="J62" s="94"/>
      <c r="K62" s="94"/>
      <c r="L62" s="95"/>
      <c r="M62" s="95"/>
      <c r="N62" s="95"/>
      <c r="O62" s="95"/>
      <c r="P62" s="95"/>
      <c r="Q62" s="95"/>
      <c r="R62" s="95"/>
      <c r="S62" s="95"/>
      <c r="T62" s="95"/>
      <c r="U62" s="96"/>
      <c r="V62" s="96"/>
      <c r="W62" s="96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</row>
    <row r="63" spans="2:35" ht="16.5" customHeight="1" x14ac:dyDescent="0.25">
      <c r="B63" s="667"/>
      <c r="C63" s="684" t="s">
        <v>112</v>
      </c>
      <c r="D63" s="582">
        <v>202</v>
      </c>
      <c r="E63" s="582">
        <v>202</v>
      </c>
      <c r="F63" s="582">
        <v>202</v>
      </c>
      <c r="G63" s="582">
        <v>202</v>
      </c>
      <c r="H63" s="678">
        <f t="shared" ref="H63:H67" si="24">ROUND(D63/114,0)</f>
        <v>2</v>
      </c>
      <c r="I63" s="678">
        <f t="shared" ref="I63" si="25">ROUND(E63/114,0)</f>
        <v>2</v>
      </c>
      <c r="J63" s="678">
        <f t="shared" ref="J63" si="26">ROUND(F63/114,0)</f>
        <v>2</v>
      </c>
      <c r="K63" s="678">
        <f t="shared" ref="K63" si="27">ROUND(G63/114,0)</f>
        <v>2</v>
      </c>
      <c r="L63" s="673"/>
      <c r="M63" s="673"/>
      <c r="N63" s="673"/>
      <c r="O63" s="673"/>
      <c r="P63" s="673"/>
      <c r="Q63" s="673"/>
      <c r="R63" s="673"/>
      <c r="S63" s="673"/>
      <c r="T63" s="673"/>
      <c r="U63" s="673"/>
      <c r="V63" s="673"/>
      <c r="W63" s="673"/>
      <c r="X63" s="677">
        <f>SUM(L63:N63)*H63+SUM(O63:Q63)*I63+SUM(R63:T63)*J63+SUM(U63:W63)*K63</f>
        <v>0</v>
      </c>
      <c r="Y63" s="26">
        <v>1</v>
      </c>
      <c r="Z63" s="34"/>
      <c r="AA63" s="34"/>
      <c r="AB63" s="34"/>
      <c r="AC63" s="34"/>
      <c r="AD63" s="34"/>
      <c r="AE63" s="34"/>
      <c r="AF63" s="34"/>
      <c r="AG63" s="34"/>
      <c r="AH63" s="34"/>
      <c r="AI63" s="34"/>
    </row>
    <row r="64" spans="2:35" ht="16.5" customHeight="1" x14ac:dyDescent="0.25">
      <c r="B64" s="667"/>
      <c r="C64" s="685"/>
      <c r="D64" s="667"/>
      <c r="E64" s="667"/>
      <c r="F64" s="667"/>
      <c r="G64" s="667"/>
      <c r="H64" s="668"/>
      <c r="I64" s="668"/>
      <c r="J64" s="668"/>
      <c r="K64" s="668"/>
      <c r="L64" s="673"/>
      <c r="M64" s="673"/>
      <c r="N64" s="673"/>
      <c r="O64" s="673"/>
      <c r="P64" s="673"/>
      <c r="Q64" s="673"/>
      <c r="R64" s="673"/>
      <c r="S64" s="673"/>
      <c r="T64" s="673"/>
      <c r="U64" s="673"/>
      <c r="V64" s="673"/>
      <c r="W64" s="673"/>
      <c r="X64" s="677"/>
      <c r="Y64" s="24">
        <v>2</v>
      </c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2:35" ht="16.5" customHeight="1" x14ac:dyDescent="0.25">
      <c r="B65" s="667"/>
      <c r="C65" s="685"/>
      <c r="D65" s="667"/>
      <c r="E65" s="667"/>
      <c r="F65" s="667"/>
      <c r="G65" s="667"/>
      <c r="H65" s="668"/>
      <c r="I65" s="668"/>
      <c r="J65" s="668"/>
      <c r="K65" s="668"/>
      <c r="L65" s="673"/>
      <c r="M65" s="673"/>
      <c r="N65" s="673"/>
      <c r="O65" s="673"/>
      <c r="P65" s="673"/>
      <c r="Q65" s="673"/>
      <c r="R65" s="673"/>
      <c r="S65" s="673"/>
      <c r="T65" s="673"/>
      <c r="U65" s="673"/>
      <c r="V65" s="673"/>
      <c r="W65" s="673"/>
      <c r="X65" s="677"/>
      <c r="Y65" s="24">
        <v>3</v>
      </c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2:35" ht="16.5" customHeight="1" x14ac:dyDescent="0.25">
      <c r="B66" s="667"/>
      <c r="C66" s="686"/>
      <c r="D66" s="583"/>
      <c r="E66" s="583"/>
      <c r="F66" s="583"/>
      <c r="G66" s="583"/>
      <c r="H66" s="669"/>
      <c r="I66" s="669"/>
      <c r="J66" s="669"/>
      <c r="K66" s="669"/>
      <c r="L66" s="673"/>
      <c r="M66" s="673"/>
      <c r="N66" s="673"/>
      <c r="O66" s="673"/>
      <c r="P66" s="673"/>
      <c r="Q66" s="673"/>
      <c r="R66" s="673"/>
      <c r="S66" s="673"/>
      <c r="T66" s="673"/>
      <c r="U66" s="673"/>
      <c r="V66" s="673"/>
      <c r="W66" s="673"/>
      <c r="X66" s="677"/>
      <c r="Y66" s="25">
        <v>4</v>
      </c>
      <c r="Z66" s="36"/>
      <c r="AA66" s="36"/>
      <c r="AB66" s="36"/>
      <c r="AC66" s="36"/>
      <c r="AD66" s="36"/>
      <c r="AE66" s="36"/>
      <c r="AF66" s="36"/>
      <c r="AG66" s="36"/>
      <c r="AH66" s="36"/>
      <c r="AI66" s="36"/>
    </row>
    <row r="67" spans="2:35" x14ac:dyDescent="0.25">
      <c r="B67" s="667"/>
      <c r="C67" s="684" t="s">
        <v>113</v>
      </c>
      <c r="D67" s="582">
        <v>192</v>
      </c>
      <c r="E67" s="582">
        <v>192</v>
      </c>
      <c r="F67" s="582">
        <v>192</v>
      </c>
      <c r="G67" s="582">
        <v>192</v>
      </c>
      <c r="H67" s="678">
        <f t="shared" si="24"/>
        <v>2</v>
      </c>
      <c r="I67" s="678">
        <f t="shared" ref="I67" si="28">ROUND(E67/114,0)</f>
        <v>2</v>
      </c>
      <c r="J67" s="678">
        <f t="shared" ref="J67" si="29">ROUND(F67/114,0)</f>
        <v>2</v>
      </c>
      <c r="K67" s="678">
        <f t="shared" ref="K67" si="30">ROUND(G67/114,0)</f>
        <v>2</v>
      </c>
      <c r="L67" s="673"/>
      <c r="M67" s="673"/>
      <c r="N67" s="673"/>
      <c r="O67" s="673"/>
      <c r="P67" s="673"/>
      <c r="Q67" s="673"/>
      <c r="R67" s="673"/>
      <c r="S67" s="673"/>
      <c r="T67" s="673"/>
      <c r="U67" s="673"/>
      <c r="V67" s="673"/>
      <c r="W67" s="673"/>
      <c r="X67" s="677">
        <f>SUM(L67:N67)*H67+SUM(O67:Q67)*I67+SUM(R67:T67)*J67+SUM(U67:W67)*K67</f>
        <v>0</v>
      </c>
      <c r="Y67" s="26">
        <v>1</v>
      </c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spans="2:35" x14ac:dyDescent="0.25">
      <c r="B68" s="667"/>
      <c r="C68" s="685"/>
      <c r="D68" s="667"/>
      <c r="E68" s="667"/>
      <c r="F68" s="667"/>
      <c r="G68" s="667"/>
      <c r="H68" s="668"/>
      <c r="I68" s="668"/>
      <c r="J68" s="668"/>
      <c r="K68" s="668"/>
      <c r="L68" s="673"/>
      <c r="M68" s="673"/>
      <c r="N68" s="673"/>
      <c r="O68" s="673"/>
      <c r="P68" s="673"/>
      <c r="Q68" s="673"/>
      <c r="R68" s="673"/>
      <c r="S68" s="673"/>
      <c r="T68" s="673"/>
      <c r="U68" s="673"/>
      <c r="V68" s="673"/>
      <c r="W68" s="673"/>
      <c r="X68" s="677"/>
      <c r="Y68" s="24">
        <v>2</v>
      </c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2:35" x14ac:dyDescent="0.25">
      <c r="B69" s="667"/>
      <c r="C69" s="685"/>
      <c r="D69" s="667"/>
      <c r="E69" s="667"/>
      <c r="F69" s="667"/>
      <c r="G69" s="667"/>
      <c r="H69" s="668"/>
      <c r="I69" s="668"/>
      <c r="J69" s="668"/>
      <c r="K69" s="668"/>
      <c r="L69" s="673"/>
      <c r="M69" s="673"/>
      <c r="N69" s="673"/>
      <c r="O69" s="673"/>
      <c r="P69" s="673"/>
      <c r="Q69" s="673"/>
      <c r="R69" s="673"/>
      <c r="S69" s="673"/>
      <c r="T69" s="673"/>
      <c r="U69" s="673"/>
      <c r="V69" s="673"/>
      <c r="W69" s="673"/>
      <c r="X69" s="677"/>
      <c r="Y69" s="24">
        <v>3</v>
      </c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2:35" x14ac:dyDescent="0.25">
      <c r="B70" s="667"/>
      <c r="C70" s="686"/>
      <c r="D70" s="583"/>
      <c r="E70" s="583"/>
      <c r="F70" s="583"/>
      <c r="G70" s="583"/>
      <c r="H70" s="669"/>
      <c r="I70" s="669"/>
      <c r="J70" s="669"/>
      <c r="K70" s="669"/>
      <c r="L70" s="673"/>
      <c r="M70" s="673"/>
      <c r="N70" s="673"/>
      <c r="O70" s="673"/>
      <c r="P70" s="673"/>
      <c r="Q70" s="673"/>
      <c r="R70" s="673"/>
      <c r="S70" s="673"/>
      <c r="T70" s="673"/>
      <c r="U70" s="673"/>
      <c r="V70" s="673"/>
      <c r="W70" s="673"/>
      <c r="X70" s="677"/>
      <c r="Y70" s="25">
        <v>4</v>
      </c>
      <c r="Z70" s="36"/>
      <c r="AA70" s="36"/>
      <c r="AB70" s="36"/>
      <c r="AC70" s="36"/>
      <c r="AD70" s="36"/>
      <c r="AE70" s="36"/>
      <c r="AF70" s="36"/>
      <c r="AG70" s="36"/>
      <c r="AH70" s="36"/>
      <c r="AI70" s="36"/>
    </row>
    <row r="71" spans="2:35" x14ac:dyDescent="0.25">
      <c r="B71" s="667"/>
      <c r="C71" s="694" t="s">
        <v>115</v>
      </c>
      <c r="D71" s="520">
        <v>1184</v>
      </c>
      <c r="E71" s="520">
        <v>1184</v>
      </c>
      <c r="F71" s="520">
        <v>1184</v>
      </c>
      <c r="G71" s="520">
        <v>1184</v>
      </c>
      <c r="H71" s="678">
        <v>17</v>
      </c>
      <c r="I71" s="678">
        <v>17</v>
      </c>
      <c r="J71" s="678">
        <v>17</v>
      </c>
      <c r="K71" s="678">
        <v>17</v>
      </c>
      <c r="L71" s="676"/>
      <c r="M71" s="676"/>
      <c r="N71" s="676"/>
      <c r="O71" s="676"/>
      <c r="P71" s="676"/>
      <c r="Q71" s="676"/>
      <c r="R71" s="676"/>
      <c r="S71" s="676"/>
      <c r="T71" s="676"/>
      <c r="U71" s="676"/>
      <c r="V71" s="676"/>
      <c r="W71" s="676"/>
      <c r="X71" s="676"/>
      <c r="Y71" s="26">
        <v>1</v>
      </c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spans="2:35" x14ac:dyDescent="0.25">
      <c r="B72" s="667"/>
      <c r="C72" s="695"/>
      <c r="D72" s="521"/>
      <c r="E72" s="521"/>
      <c r="F72" s="521"/>
      <c r="G72" s="521"/>
      <c r="H72" s="668"/>
      <c r="I72" s="668"/>
      <c r="J72" s="668"/>
      <c r="K72" s="668"/>
      <c r="L72" s="670"/>
      <c r="M72" s="670"/>
      <c r="N72" s="670"/>
      <c r="O72" s="670"/>
      <c r="P72" s="670"/>
      <c r="Q72" s="670"/>
      <c r="R72" s="670"/>
      <c r="S72" s="670"/>
      <c r="T72" s="670"/>
      <c r="U72" s="670"/>
      <c r="V72" s="670"/>
      <c r="W72" s="670"/>
      <c r="X72" s="670"/>
      <c r="Y72" s="24">
        <v>2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2:35" x14ac:dyDescent="0.25">
      <c r="B73" s="667"/>
      <c r="C73" s="695"/>
      <c r="D73" s="521"/>
      <c r="E73" s="521"/>
      <c r="F73" s="521"/>
      <c r="G73" s="521"/>
      <c r="H73" s="668"/>
      <c r="I73" s="668"/>
      <c r="J73" s="668"/>
      <c r="K73" s="668"/>
      <c r="L73" s="670"/>
      <c r="M73" s="670"/>
      <c r="N73" s="670"/>
      <c r="O73" s="670"/>
      <c r="P73" s="670"/>
      <c r="Q73" s="670"/>
      <c r="R73" s="670"/>
      <c r="S73" s="670"/>
      <c r="T73" s="670"/>
      <c r="U73" s="670"/>
      <c r="V73" s="670"/>
      <c r="W73" s="670"/>
      <c r="X73" s="670"/>
      <c r="Y73" s="24">
        <v>3</v>
      </c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2:35" x14ac:dyDescent="0.25">
      <c r="B74" s="667"/>
      <c r="C74" s="695"/>
      <c r="D74" s="521"/>
      <c r="E74" s="521"/>
      <c r="F74" s="521"/>
      <c r="G74" s="521"/>
      <c r="H74" s="668"/>
      <c r="I74" s="668"/>
      <c r="J74" s="668"/>
      <c r="K74" s="668"/>
      <c r="L74" s="670"/>
      <c r="M74" s="670"/>
      <c r="N74" s="670"/>
      <c r="O74" s="670"/>
      <c r="P74" s="670"/>
      <c r="Q74" s="670"/>
      <c r="R74" s="670"/>
      <c r="S74" s="670"/>
      <c r="T74" s="670"/>
      <c r="U74" s="670"/>
      <c r="V74" s="670"/>
      <c r="W74" s="670"/>
      <c r="X74" s="670"/>
      <c r="Y74" s="24">
        <v>4</v>
      </c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2:35" x14ac:dyDescent="0.25">
      <c r="B75" s="667"/>
      <c r="C75" s="695"/>
      <c r="D75" s="521"/>
      <c r="E75" s="521"/>
      <c r="F75" s="521"/>
      <c r="G75" s="521"/>
      <c r="H75" s="668"/>
      <c r="I75" s="668"/>
      <c r="J75" s="668"/>
      <c r="K75" s="668"/>
      <c r="L75" s="670"/>
      <c r="M75" s="670"/>
      <c r="N75" s="670"/>
      <c r="O75" s="670"/>
      <c r="P75" s="670"/>
      <c r="Q75" s="670"/>
      <c r="R75" s="670"/>
      <c r="S75" s="670"/>
      <c r="T75" s="670"/>
      <c r="U75" s="670"/>
      <c r="V75" s="670"/>
      <c r="W75" s="670"/>
      <c r="X75" s="670"/>
      <c r="Y75" s="24">
        <v>5</v>
      </c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2:35" x14ac:dyDescent="0.25">
      <c r="B76" s="667"/>
      <c r="C76" s="695"/>
      <c r="D76" s="521"/>
      <c r="E76" s="521"/>
      <c r="F76" s="521"/>
      <c r="G76" s="521"/>
      <c r="H76" s="668"/>
      <c r="I76" s="668"/>
      <c r="J76" s="668"/>
      <c r="K76" s="668"/>
      <c r="L76" s="670"/>
      <c r="M76" s="670"/>
      <c r="N76" s="670"/>
      <c r="O76" s="670"/>
      <c r="P76" s="670"/>
      <c r="Q76" s="670"/>
      <c r="R76" s="670"/>
      <c r="S76" s="670"/>
      <c r="T76" s="670"/>
      <c r="U76" s="670"/>
      <c r="V76" s="670"/>
      <c r="W76" s="670"/>
      <c r="X76" s="670"/>
      <c r="Y76" s="24">
        <v>6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2:35" x14ac:dyDescent="0.25">
      <c r="B77" s="667"/>
      <c r="C77" s="695"/>
      <c r="D77" s="521"/>
      <c r="E77" s="521"/>
      <c r="F77" s="521"/>
      <c r="G77" s="521"/>
      <c r="H77" s="668"/>
      <c r="I77" s="668"/>
      <c r="J77" s="668"/>
      <c r="K77" s="668"/>
      <c r="L77" s="670"/>
      <c r="M77" s="670"/>
      <c r="N77" s="670"/>
      <c r="O77" s="670"/>
      <c r="P77" s="670"/>
      <c r="Q77" s="670"/>
      <c r="R77" s="670"/>
      <c r="S77" s="670"/>
      <c r="T77" s="670"/>
      <c r="U77" s="670"/>
      <c r="V77" s="670"/>
      <c r="W77" s="670"/>
      <c r="X77" s="670"/>
      <c r="Y77" s="24">
        <v>7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2:35" x14ac:dyDescent="0.25">
      <c r="B78" s="679"/>
      <c r="C78" s="696"/>
      <c r="D78" s="522"/>
      <c r="E78" s="522"/>
      <c r="F78" s="522"/>
      <c r="G78" s="522"/>
      <c r="H78" s="669"/>
      <c r="I78" s="669"/>
      <c r="J78" s="669"/>
      <c r="K78" s="669"/>
      <c r="L78" s="671"/>
      <c r="M78" s="671"/>
      <c r="N78" s="671"/>
      <c r="O78" s="671"/>
      <c r="P78" s="671"/>
      <c r="Q78" s="671"/>
      <c r="R78" s="671"/>
      <c r="S78" s="671"/>
      <c r="T78" s="671"/>
      <c r="U78" s="671"/>
      <c r="V78" s="671"/>
      <c r="W78" s="671"/>
      <c r="X78" s="671"/>
      <c r="Y78" s="25">
        <v>8</v>
      </c>
      <c r="Z78" s="36"/>
      <c r="AA78" s="36"/>
      <c r="AB78" s="36"/>
      <c r="AC78" s="36"/>
      <c r="AD78" s="36"/>
      <c r="AE78" s="36"/>
      <c r="AF78" s="36"/>
      <c r="AG78" s="36"/>
      <c r="AH78" s="36"/>
      <c r="AI78" s="36"/>
    </row>
    <row r="79" spans="2:35" x14ac:dyDescent="0.25">
      <c r="B79" s="697">
        <v>11</v>
      </c>
      <c r="C79" s="691" t="s">
        <v>114</v>
      </c>
      <c r="D79" s="674">
        <v>192</v>
      </c>
      <c r="E79" s="674">
        <v>192</v>
      </c>
      <c r="F79" s="674">
        <v>192</v>
      </c>
      <c r="G79" s="674">
        <v>192</v>
      </c>
      <c r="H79" s="675">
        <f>ROUND(D79/114,0)</f>
        <v>2</v>
      </c>
      <c r="I79" s="675">
        <v>2</v>
      </c>
      <c r="J79" s="675">
        <v>2</v>
      </c>
      <c r="K79" s="675">
        <v>2</v>
      </c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26">
        <v>1</v>
      </c>
      <c r="Z79" s="34"/>
      <c r="AA79" s="34"/>
      <c r="AB79" s="34"/>
      <c r="AC79" s="34"/>
      <c r="AD79" s="34"/>
      <c r="AE79" s="34"/>
      <c r="AF79" s="34"/>
      <c r="AG79" s="34"/>
      <c r="AH79" s="34"/>
      <c r="AI79" s="34"/>
    </row>
    <row r="80" spans="2:35" x14ac:dyDescent="0.25">
      <c r="B80" s="667"/>
      <c r="C80" s="692"/>
      <c r="D80" s="582"/>
      <c r="E80" s="582"/>
      <c r="F80" s="582"/>
      <c r="G80" s="582"/>
      <c r="H80" s="678"/>
      <c r="I80" s="678"/>
      <c r="J80" s="678"/>
      <c r="K80" s="678"/>
      <c r="L80" s="670"/>
      <c r="M80" s="670"/>
      <c r="N80" s="670"/>
      <c r="O80" s="670"/>
      <c r="P80" s="670"/>
      <c r="Q80" s="670"/>
      <c r="R80" s="670"/>
      <c r="S80" s="670"/>
      <c r="T80" s="670"/>
      <c r="U80" s="670"/>
      <c r="V80" s="670"/>
      <c r="W80" s="670"/>
      <c r="X80" s="670"/>
      <c r="Y80" s="25">
        <v>2</v>
      </c>
      <c r="Z80" s="36"/>
      <c r="AA80" s="36"/>
      <c r="AB80" s="36"/>
      <c r="AC80" s="36"/>
      <c r="AD80" s="36"/>
      <c r="AE80" s="36"/>
      <c r="AF80" s="36"/>
      <c r="AG80" s="36"/>
      <c r="AH80" s="36"/>
      <c r="AI80" s="36"/>
    </row>
    <row r="81" spans="2:35" x14ac:dyDescent="0.25">
      <c r="B81" s="100">
        <v>12</v>
      </c>
      <c r="C81" s="102" t="s">
        <v>126</v>
      </c>
      <c r="D81" s="101"/>
      <c r="E81" s="103"/>
      <c r="F81" s="103"/>
      <c r="G81" s="103"/>
      <c r="H81" s="104"/>
      <c r="I81" s="104"/>
      <c r="J81" s="104"/>
      <c r="K81" s="104"/>
      <c r="L81" s="105"/>
      <c r="M81" s="105"/>
      <c r="N81" s="105"/>
      <c r="O81" s="105"/>
      <c r="P81" s="105"/>
      <c r="Q81" s="105"/>
      <c r="R81" s="105"/>
      <c r="S81" s="105"/>
      <c r="T81" s="105"/>
      <c r="U81" s="106"/>
      <c r="V81" s="106"/>
      <c r="W81" s="106"/>
      <c r="X81" s="107"/>
      <c r="Y81" s="42"/>
      <c r="Z81" s="43"/>
      <c r="AA81" s="44"/>
      <c r="AB81" s="44"/>
      <c r="AC81" s="44"/>
      <c r="AD81" s="44"/>
      <c r="AE81" s="44"/>
      <c r="AF81" s="44"/>
      <c r="AG81" s="44"/>
      <c r="AH81" s="44"/>
      <c r="AI81" s="45"/>
    </row>
    <row r="82" spans="2:35" x14ac:dyDescent="0.25">
      <c r="B82" s="37" t="s">
        <v>119</v>
      </c>
      <c r="C82" s="79"/>
      <c r="D82" s="667">
        <v>192</v>
      </c>
      <c r="E82" s="667">
        <v>192</v>
      </c>
      <c r="F82" s="667">
        <v>192</v>
      </c>
      <c r="G82" s="667">
        <v>192</v>
      </c>
      <c r="H82" s="668">
        <f t="shared" ref="H82" si="31">ROUND(D82/114,0)</f>
        <v>2</v>
      </c>
      <c r="I82" s="668">
        <f t="shared" ref="I82" si="32">ROUND(E82/114,0)</f>
        <v>2</v>
      </c>
      <c r="J82" s="668">
        <f t="shared" ref="J82" si="33">ROUND(F82/114,0)</f>
        <v>2</v>
      </c>
      <c r="K82" s="668">
        <f t="shared" ref="K82" si="34">ROUND(G82/114,0)</f>
        <v>2</v>
      </c>
      <c r="L82" s="670"/>
      <c r="M82" s="670"/>
      <c r="N82" s="670"/>
      <c r="O82" s="670"/>
      <c r="P82" s="670"/>
      <c r="Q82" s="670"/>
      <c r="R82" s="670"/>
      <c r="S82" s="670"/>
      <c r="T82" s="670"/>
      <c r="U82" s="670"/>
      <c r="V82" s="670"/>
      <c r="W82" s="670"/>
      <c r="X82" s="670"/>
      <c r="Y82" s="99">
        <v>1</v>
      </c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spans="2:35" x14ac:dyDescent="0.25">
      <c r="B83" s="37" t="s">
        <v>120</v>
      </c>
      <c r="C83" s="98"/>
      <c r="D83" s="667"/>
      <c r="E83" s="667"/>
      <c r="F83" s="667"/>
      <c r="G83" s="667"/>
      <c r="H83" s="668"/>
      <c r="I83" s="668"/>
      <c r="J83" s="668"/>
      <c r="K83" s="668"/>
      <c r="L83" s="670"/>
      <c r="M83" s="670"/>
      <c r="N83" s="670"/>
      <c r="O83" s="670"/>
      <c r="P83" s="670"/>
      <c r="Q83" s="670"/>
      <c r="R83" s="670"/>
      <c r="S83" s="670"/>
      <c r="T83" s="670"/>
      <c r="U83" s="670"/>
      <c r="V83" s="670"/>
      <c r="W83" s="670"/>
      <c r="X83" s="670"/>
      <c r="Y83" s="99">
        <v>2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2:35" x14ac:dyDescent="0.25">
      <c r="B84" s="37" t="s">
        <v>121</v>
      </c>
      <c r="C84" s="98"/>
      <c r="D84" s="667"/>
      <c r="E84" s="667"/>
      <c r="F84" s="667"/>
      <c r="G84" s="667"/>
      <c r="H84" s="668"/>
      <c r="I84" s="668"/>
      <c r="J84" s="668"/>
      <c r="K84" s="668"/>
      <c r="L84" s="670"/>
      <c r="M84" s="670"/>
      <c r="N84" s="670"/>
      <c r="O84" s="670"/>
      <c r="P84" s="670"/>
      <c r="Q84" s="670"/>
      <c r="R84" s="670"/>
      <c r="S84" s="670"/>
      <c r="T84" s="670"/>
      <c r="U84" s="670"/>
      <c r="V84" s="670"/>
      <c r="W84" s="670"/>
      <c r="X84" s="670"/>
      <c r="Y84" s="99">
        <v>3</v>
      </c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2:35" x14ac:dyDescent="0.25">
      <c r="B85" s="37" t="s">
        <v>122</v>
      </c>
      <c r="C85" s="98"/>
      <c r="D85" s="667"/>
      <c r="E85" s="667"/>
      <c r="F85" s="667"/>
      <c r="G85" s="667"/>
      <c r="H85" s="668"/>
      <c r="I85" s="668"/>
      <c r="J85" s="668"/>
      <c r="K85" s="668"/>
      <c r="L85" s="670"/>
      <c r="M85" s="670"/>
      <c r="N85" s="670"/>
      <c r="O85" s="670"/>
      <c r="P85" s="670"/>
      <c r="Q85" s="670"/>
      <c r="R85" s="670"/>
      <c r="S85" s="670"/>
      <c r="T85" s="670"/>
      <c r="U85" s="670"/>
      <c r="V85" s="670"/>
      <c r="W85" s="670"/>
      <c r="X85" s="670"/>
      <c r="Y85" s="99">
        <v>4</v>
      </c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2:35" x14ac:dyDescent="0.25">
      <c r="B86" s="37" t="s">
        <v>123</v>
      </c>
      <c r="C86" s="98"/>
      <c r="D86" s="667"/>
      <c r="E86" s="667"/>
      <c r="F86" s="667"/>
      <c r="G86" s="667"/>
      <c r="H86" s="668"/>
      <c r="I86" s="668"/>
      <c r="J86" s="668"/>
      <c r="K86" s="668"/>
      <c r="L86" s="670"/>
      <c r="M86" s="670"/>
      <c r="N86" s="670"/>
      <c r="O86" s="670"/>
      <c r="P86" s="670"/>
      <c r="Q86" s="670"/>
      <c r="R86" s="670"/>
      <c r="S86" s="670"/>
      <c r="T86" s="670"/>
      <c r="U86" s="670"/>
      <c r="V86" s="670"/>
      <c r="W86" s="670"/>
      <c r="X86" s="670"/>
      <c r="Y86" s="99">
        <v>5</v>
      </c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2:35" x14ac:dyDescent="0.25">
      <c r="B87" s="37" t="s">
        <v>124</v>
      </c>
      <c r="C87" s="98"/>
      <c r="D87" s="667"/>
      <c r="E87" s="667"/>
      <c r="F87" s="667"/>
      <c r="G87" s="667"/>
      <c r="H87" s="668"/>
      <c r="I87" s="668"/>
      <c r="J87" s="668"/>
      <c r="K87" s="668"/>
      <c r="L87" s="670"/>
      <c r="M87" s="670"/>
      <c r="N87" s="670"/>
      <c r="O87" s="670"/>
      <c r="P87" s="670"/>
      <c r="Q87" s="670"/>
      <c r="R87" s="670"/>
      <c r="S87" s="670"/>
      <c r="T87" s="670"/>
      <c r="U87" s="670"/>
      <c r="V87" s="670"/>
      <c r="W87" s="670"/>
      <c r="X87" s="670"/>
      <c r="Y87" s="99">
        <v>6</v>
      </c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2:35" x14ac:dyDescent="0.25">
      <c r="B88" s="37" t="s">
        <v>125</v>
      </c>
      <c r="C88" s="98"/>
      <c r="D88" s="583"/>
      <c r="E88" s="583"/>
      <c r="F88" s="583"/>
      <c r="G88" s="583"/>
      <c r="H88" s="669"/>
      <c r="I88" s="669"/>
      <c r="J88" s="669"/>
      <c r="K88" s="669"/>
      <c r="L88" s="671"/>
      <c r="M88" s="671"/>
      <c r="N88" s="671"/>
      <c r="O88" s="671"/>
      <c r="P88" s="671"/>
      <c r="Q88" s="671"/>
      <c r="R88" s="671"/>
      <c r="S88" s="671"/>
      <c r="T88" s="671"/>
      <c r="U88" s="671"/>
      <c r="V88" s="671"/>
      <c r="W88" s="671"/>
      <c r="X88" s="671"/>
      <c r="Y88" s="99">
        <v>7</v>
      </c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2:35" ht="16.5" customHeight="1" x14ac:dyDescent="0.25">
      <c r="B89" s="48" t="s">
        <v>25</v>
      </c>
      <c r="C89" s="29"/>
      <c r="D89" s="661" t="s">
        <v>127</v>
      </c>
      <c r="E89" s="662"/>
      <c r="F89" s="662"/>
      <c r="G89" s="662"/>
      <c r="H89" s="662"/>
      <c r="I89" s="662"/>
      <c r="J89" s="662"/>
      <c r="K89" s="663"/>
      <c r="L89" s="661" t="s">
        <v>127</v>
      </c>
      <c r="M89" s="662"/>
      <c r="N89" s="662"/>
      <c r="O89" s="662"/>
      <c r="P89" s="662"/>
      <c r="Q89" s="662"/>
      <c r="R89" s="662"/>
      <c r="S89" s="662"/>
      <c r="T89" s="662"/>
      <c r="U89" s="662"/>
      <c r="V89" s="662"/>
      <c r="W89" s="663"/>
      <c r="X89" s="656" t="s">
        <v>128</v>
      </c>
      <c r="Y89" s="38"/>
      <c r="Z89" s="43"/>
      <c r="AA89" s="44"/>
      <c r="AB89" s="44"/>
      <c r="AC89" s="44"/>
      <c r="AD89" s="44"/>
      <c r="AE89" s="44"/>
      <c r="AF89" s="44"/>
      <c r="AG89" s="44"/>
      <c r="AH89" s="44"/>
      <c r="AI89" s="45"/>
    </row>
    <row r="90" spans="2:35" ht="21" customHeight="1" x14ac:dyDescent="0.25">
      <c r="B90" s="658" t="s">
        <v>28</v>
      </c>
      <c r="C90" s="597"/>
      <c r="D90" s="10"/>
      <c r="E90" s="29"/>
      <c r="F90" s="29"/>
      <c r="G90" s="29"/>
      <c r="H90" s="29"/>
      <c r="I90" s="29"/>
      <c r="J90" s="29"/>
      <c r="K90" s="10"/>
      <c r="L90" s="30" t="s">
        <v>65</v>
      </c>
      <c r="M90" s="30" t="s">
        <v>66</v>
      </c>
      <c r="N90" s="30" t="s">
        <v>67</v>
      </c>
      <c r="O90" s="30" t="s">
        <v>65</v>
      </c>
      <c r="P90" s="30" t="s">
        <v>66</v>
      </c>
      <c r="Q90" s="30" t="s">
        <v>67</v>
      </c>
      <c r="R90" s="30" t="s">
        <v>65</v>
      </c>
      <c r="S90" s="30" t="s">
        <v>66</v>
      </c>
      <c r="T90" s="30" t="s">
        <v>67</v>
      </c>
      <c r="U90" s="30" t="s">
        <v>65</v>
      </c>
      <c r="V90" s="30" t="s">
        <v>66</v>
      </c>
      <c r="W90" s="30" t="s">
        <v>67</v>
      </c>
      <c r="X90" s="657"/>
      <c r="Y90" s="99">
        <v>1</v>
      </c>
      <c r="Z90" s="34"/>
      <c r="AA90" s="34"/>
      <c r="AB90" s="34"/>
      <c r="AC90" s="34"/>
      <c r="AD90" s="34"/>
      <c r="AE90" s="34"/>
      <c r="AF90" s="34"/>
      <c r="AG90" s="34"/>
      <c r="AH90" s="34"/>
      <c r="AI90" s="34"/>
    </row>
    <row r="91" spans="2:35" x14ac:dyDescent="0.25">
      <c r="B91" s="659"/>
      <c r="C91" s="595"/>
      <c r="D91" s="516"/>
      <c r="E91" s="516"/>
      <c r="F91" s="516"/>
      <c r="G91" s="516"/>
      <c r="H91" s="516"/>
      <c r="I91" s="516"/>
      <c r="J91" s="516"/>
      <c r="K91" s="524"/>
      <c r="L91" s="524"/>
      <c r="M91" s="524"/>
      <c r="N91" s="524"/>
      <c r="O91" s="524"/>
      <c r="P91" s="524"/>
      <c r="Q91" s="524"/>
      <c r="R91" s="524"/>
      <c r="S91" s="524"/>
      <c r="T91" s="524"/>
      <c r="U91" s="524"/>
      <c r="V91" s="524"/>
      <c r="W91" s="524"/>
      <c r="X91" s="653"/>
      <c r="Y91" s="99">
        <v>2</v>
      </c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2:35" x14ac:dyDescent="0.25">
      <c r="B92" s="659"/>
      <c r="C92" s="595"/>
      <c r="D92" s="517"/>
      <c r="E92" s="517"/>
      <c r="F92" s="517"/>
      <c r="G92" s="517"/>
      <c r="H92" s="517"/>
      <c r="I92" s="517"/>
      <c r="J92" s="517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654"/>
      <c r="Y92" s="99">
        <v>3</v>
      </c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x14ac:dyDescent="0.25">
      <c r="B93" s="659"/>
      <c r="C93" s="595"/>
      <c r="D93" s="517"/>
      <c r="E93" s="517"/>
      <c r="F93" s="517"/>
      <c r="G93" s="517"/>
      <c r="H93" s="517"/>
      <c r="I93" s="517"/>
      <c r="J93" s="517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654"/>
      <c r="Y93" s="99">
        <v>4</v>
      </c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2:35" x14ac:dyDescent="0.25">
      <c r="B94" s="659"/>
      <c r="C94" s="595"/>
      <c r="D94" s="517"/>
      <c r="E94" s="517"/>
      <c r="F94" s="517"/>
      <c r="G94" s="517"/>
      <c r="H94" s="517"/>
      <c r="I94" s="517"/>
      <c r="J94" s="517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654"/>
      <c r="Y94" s="99">
        <v>5</v>
      </c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2:35" x14ac:dyDescent="0.25">
      <c r="B95" s="659"/>
      <c r="C95" s="595"/>
      <c r="D95" s="517"/>
      <c r="E95" s="517"/>
      <c r="F95" s="517"/>
      <c r="G95" s="517"/>
      <c r="H95" s="517"/>
      <c r="I95" s="517"/>
      <c r="J95" s="517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654"/>
      <c r="Y95" s="99">
        <v>6</v>
      </c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x14ac:dyDescent="0.25">
      <c r="B96" s="660"/>
      <c r="C96" s="596"/>
      <c r="D96" s="518"/>
      <c r="E96" s="518"/>
      <c r="F96" s="518"/>
      <c r="G96" s="518"/>
      <c r="H96" s="518"/>
      <c r="I96" s="518"/>
      <c r="J96" s="518"/>
      <c r="K96" s="526"/>
      <c r="L96" s="526"/>
      <c r="M96" s="526"/>
      <c r="N96" s="526"/>
      <c r="O96" s="526"/>
      <c r="P96" s="526"/>
      <c r="Q96" s="526"/>
      <c r="R96" s="526"/>
      <c r="S96" s="526"/>
      <c r="T96" s="526"/>
      <c r="U96" s="526"/>
      <c r="V96" s="526"/>
      <c r="W96" s="526"/>
      <c r="X96" s="655"/>
      <c r="Y96" s="99">
        <v>7</v>
      </c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2:35" ht="46.5" customHeight="1" x14ac:dyDescent="0.25">
      <c r="B97" s="569" t="s">
        <v>129</v>
      </c>
      <c r="C97" s="569"/>
      <c r="D97" s="37">
        <v>3948</v>
      </c>
      <c r="E97" s="37">
        <v>4021</v>
      </c>
      <c r="F97" s="37">
        <v>4710</v>
      </c>
      <c r="G97" s="37">
        <v>4602</v>
      </c>
      <c r="H97" s="37">
        <v>36</v>
      </c>
      <c r="I97" s="37">
        <v>36</v>
      </c>
      <c r="J97" s="37">
        <v>36</v>
      </c>
      <c r="K97" s="37">
        <v>36</v>
      </c>
      <c r="L97" s="69"/>
      <c r="M97" s="69"/>
      <c r="N97" s="69"/>
      <c r="O97" s="69"/>
      <c r="P97" s="69"/>
      <c r="Q97" s="69"/>
      <c r="R97" s="69"/>
      <c r="S97" s="69"/>
      <c r="T97" s="69"/>
      <c r="U97" s="70"/>
      <c r="V97" s="70"/>
      <c r="W97" s="70"/>
      <c r="X97" s="677"/>
      <c r="Y97" s="108"/>
      <c r="Z97" s="39"/>
      <c r="AA97" s="39"/>
      <c r="AB97" s="39"/>
      <c r="AC97" s="39"/>
      <c r="AD97" s="39"/>
      <c r="AE97" s="39"/>
      <c r="AF97" s="39"/>
      <c r="AG97" s="39"/>
      <c r="AH97" s="39"/>
      <c r="AI97" s="40"/>
    </row>
    <row r="98" spans="2:35" ht="52.5" customHeight="1" x14ac:dyDescent="0.25">
      <c r="B98" s="513" t="s">
        <v>92</v>
      </c>
      <c r="C98" s="515"/>
      <c r="D98" s="37"/>
      <c r="E98" s="37"/>
      <c r="F98" s="37"/>
      <c r="G98" s="37"/>
      <c r="H98" s="72">
        <v>42</v>
      </c>
      <c r="I98" s="72">
        <v>42</v>
      </c>
      <c r="J98" s="72">
        <v>42</v>
      </c>
      <c r="K98" s="72">
        <v>42</v>
      </c>
      <c r="L98" s="69"/>
      <c r="M98" s="69"/>
      <c r="N98" s="69"/>
      <c r="O98" s="69"/>
      <c r="P98" s="69"/>
      <c r="Q98" s="69"/>
      <c r="R98" s="69"/>
      <c r="S98" s="69"/>
      <c r="T98" s="69"/>
      <c r="U98" s="70"/>
      <c r="V98" s="70"/>
      <c r="W98" s="70"/>
      <c r="X98" s="677"/>
      <c r="Y98" s="109"/>
      <c r="Z98" s="41"/>
      <c r="AA98" s="41"/>
      <c r="AB98" s="41"/>
      <c r="AC98" s="41"/>
      <c r="AD98" s="41"/>
      <c r="AE98" s="41"/>
      <c r="AF98" s="41"/>
      <c r="AG98" s="41"/>
      <c r="AH98" s="41"/>
      <c r="AI98" s="42"/>
    </row>
  </sheetData>
  <mergeCells count="462">
    <mergeCell ref="B7:AI7"/>
    <mergeCell ref="B8:AI8"/>
    <mergeCell ref="T79:T80"/>
    <mergeCell ref="U79:U80"/>
    <mergeCell ref="V79:V80"/>
    <mergeCell ref="W79:W80"/>
    <mergeCell ref="X79:X80"/>
    <mergeCell ref="B2:AI2"/>
    <mergeCell ref="B3:AI3"/>
    <mergeCell ref="B5:AI5"/>
    <mergeCell ref="B6:AI6"/>
    <mergeCell ref="B4:AI4"/>
    <mergeCell ref="N79:N80"/>
    <mergeCell ref="O79:O80"/>
    <mergeCell ref="P79:P80"/>
    <mergeCell ref="Q79:Q80"/>
    <mergeCell ref="R79:R80"/>
    <mergeCell ref="S79:S80"/>
    <mergeCell ref="H79:H80"/>
    <mergeCell ref="I79:I80"/>
    <mergeCell ref="J79:J80"/>
    <mergeCell ref="K79:K80"/>
    <mergeCell ref="L79:L80"/>
    <mergeCell ref="M79:M80"/>
    <mergeCell ref="B79:B80"/>
    <mergeCell ref="C79:C80"/>
    <mergeCell ref="D79:D80"/>
    <mergeCell ref="E79:E80"/>
    <mergeCell ref="F79:F80"/>
    <mergeCell ref="G79:G80"/>
    <mergeCell ref="N71:N78"/>
    <mergeCell ref="O71:O78"/>
    <mergeCell ref="P71:P78"/>
    <mergeCell ref="Q71:Q78"/>
    <mergeCell ref="R71:R78"/>
    <mergeCell ref="C67:C70"/>
    <mergeCell ref="D67:D70"/>
    <mergeCell ref="E67:E70"/>
    <mergeCell ref="F67:F70"/>
    <mergeCell ref="G67:G70"/>
    <mergeCell ref="S71:S78"/>
    <mergeCell ref="I67:I70"/>
    <mergeCell ref="J67:J70"/>
    <mergeCell ref="K67:K70"/>
    <mergeCell ref="C71:C78"/>
    <mergeCell ref="D71:D78"/>
    <mergeCell ref="E71:E78"/>
    <mergeCell ref="F71:F78"/>
    <mergeCell ref="G71:G78"/>
    <mergeCell ref="H71:H78"/>
    <mergeCell ref="I71:I78"/>
    <mergeCell ref="X63:X66"/>
    <mergeCell ref="L67:L70"/>
    <mergeCell ref="M67:M70"/>
    <mergeCell ref="N67:N70"/>
    <mergeCell ref="O67:O70"/>
    <mergeCell ref="P67:P70"/>
    <mergeCell ref="Q67:Q70"/>
    <mergeCell ref="R67:R70"/>
    <mergeCell ref="S67:S70"/>
    <mergeCell ref="Q63:Q66"/>
    <mergeCell ref="R63:R66"/>
    <mergeCell ref="S63:S66"/>
    <mergeCell ref="T63:T66"/>
    <mergeCell ref="U63:U66"/>
    <mergeCell ref="V63:V66"/>
    <mergeCell ref="T67:T70"/>
    <mergeCell ref="U67:U70"/>
    <mergeCell ref="V67:V70"/>
    <mergeCell ref="W67:W70"/>
    <mergeCell ref="X67:X70"/>
    <mergeCell ref="C63:C66"/>
    <mergeCell ref="D63:D66"/>
    <mergeCell ref="E63:E66"/>
    <mergeCell ref="F63:F66"/>
    <mergeCell ref="G63:G66"/>
    <mergeCell ref="H63:H66"/>
    <mergeCell ref="I63:I66"/>
    <mergeCell ref="J63:J66"/>
    <mergeCell ref="W63:W66"/>
    <mergeCell ref="R58:R61"/>
    <mergeCell ref="S58:S61"/>
    <mergeCell ref="T58:T61"/>
    <mergeCell ref="K63:K66"/>
    <mergeCell ref="L63:L66"/>
    <mergeCell ref="M63:M66"/>
    <mergeCell ref="N63:N66"/>
    <mergeCell ref="O63:O66"/>
    <mergeCell ref="P63:P66"/>
    <mergeCell ref="K58:K61"/>
    <mergeCell ref="D58:D61"/>
    <mergeCell ref="E58:E61"/>
    <mergeCell ref="F58:F61"/>
    <mergeCell ref="G58:G61"/>
    <mergeCell ref="H58:H61"/>
    <mergeCell ref="I58:I61"/>
    <mergeCell ref="O58:O61"/>
    <mergeCell ref="P58:P61"/>
    <mergeCell ref="Q58:Q61"/>
    <mergeCell ref="J58:J61"/>
    <mergeCell ref="X55:X57"/>
    <mergeCell ref="B58:B61"/>
    <mergeCell ref="C58:C61"/>
    <mergeCell ref="L58:L61"/>
    <mergeCell ref="M58:M61"/>
    <mergeCell ref="N58:N61"/>
    <mergeCell ref="N55:N57"/>
    <mergeCell ref="O55:O57"/>
    <mergeCell ref="P55:P57"/>
    <mergeCell ref="Q55:Q57"/>
    <mergeCell ref="R55:R57"/>
    <mergeCell ref="S55:S57"/>
    <mergeCell ref="H55:H57"/>
    <mergeCell ref="I55:I57"/>
    <mergeCell ref="J55:J57"/>
    <mergeCell ref="K55:K57"/>
    <mergeCell ref="L55:L57"/>
    <mergeCell ref="M55:M57"/>
    <mergeCell ref="B55:B57"/>
    <mergeCell ref="C55:C57"/>
    <mergeCell ref="U58:U61"/>
    <mergeCell ref="V58:V61"/>
    <mergeCell ref="W58:W61"/>
    <mergeCell ref="X58:X61"/>
    <mergeCell ref="D55:D57"/>
    <mergeCell ref="E55:E57"/>
    <mergeCell ref="F55:F57"/>
    <mergeCell ref="G55:G57"/>
    <mergeCell ref="W51:W54"/>
    <mergeCell ref="X51:X54"/>
    <mergeCell ref="B51:B54"/>
    <mergeCell ref="C51:C54"/>
    <mergeCell ref="D51:D54"/>
    <mergeCell ref="E51:E54"/>
    <mergeCell ref="F51:F54"/>
    <mergeCell ref="G51:G54"/>
    <mergeCell ref="H51:H54"/>
    <mergeCell ref="I51:I54"/>
    <mergeCell ref="Q51:Q54"/>
    <mergeCell ref="R51:R54"/>
    <mergeCell ref="S51:S54"/>
    <mergeCell ref="T51:T54"/>
    <mergeCell ref="U51:U54"/>
    <mergeCell ref="V51:V54"/>
    <mergeCell ref="T55:T57"/>
    <mergeCell ref="U55:U57"/>
    <mergeCell ref="V55:V57"/>
    <mergeCell ref="W55:W57"/>
    <mergeCell ref="F49:F50"/>
    <mergeCell ref="J49:J50"/>
    <mergeCell ref="R49:R50"/>
    <mergeCell ref="S49:S50"/>
    <mergeCell ref="T49:T50"/>
    <mergeCell ref="X49:X50"/>
    <mergeCell ref="B42:B50"/>
    <mergeCell ref="L51:L54"/>
    <mergeCell ref="M51:M54"/>
    <mergeCell ref="N51:N54"/>
    <mergeCell ref="O51:O54"/>
    <mergeCell ref="P51:P54"/>
    <mergeCell ref="J51:J54"/>
    <mergeCell ref="K51:K54"/>
    <mergeCell ref="U47:U48"/>
    <mergeCell ref="C45:C46"/>
    <mergeCell ref="C47:C48"/>
    <mergeCell ref="C49:C50"/>
    <mergeCell ref="D43:D44"/>
    <mergeCell ref="E43:E44"/>
    <mergeCell ref="N43:N44"/>
    <mergeCell ref="O43:O44"/>
    <mergeCell ref="P43:P44"/>
    <mergeCell ref="F43:F44"/>
    <mergeCell ref="V45:V46"/>
    <mergeCell ref="W45:W46"/>
    <mergeCell ref="X45:X46"/>
    <mergeCell ref="F47:F48"/>
    <mergeCell ref="G47:G48"/>
    <mergeCell ref="J47:J48"/>
    <mergeCell ref="K47:K48"/>
    <mergeCell ref="R47:R48"/>
    <mergeCell ref="S47:S48"/>
    <mergeCell ref="T47:T48"/>
    <mergeCell ref="V47:V48"/>
    <mergeCell ref="W47:W48"/>
    <mergeCell ref="X47:X48"/>
    <mergeCell ref="C43:C44"/>
    <mergeCell ref="G43:G44"/>
    <mergeCell ref="H43:H44"/>
    <mergeCell ref="I43:I44"/>
    <mergeCell ref="J43:J44"/>
    <mergeCell ref="W43:W44"/>
    <mergeCell ref="X43:X44"/>
    <mergeCell ref="F45:F46"/>
    <mergeCell ref="G45:G46"/>
    <mergeCell ref="J45:J46"/>
    <mergeCell ref="K45:K46"/>
    <mergeCell ref="R45:R46"/>
    <mergeCell ref="S45:S46"/>
    <mergeCell ref="T45:T46"/>
    <mergeCell ref="U45:U46"/>
    <mergeCell ref="Q43:Q44"/>
    <mergeCell ref="R43:R44"/>
    <mergeCell ref="S43:S44"/>
    <mergeCell ref="T43:T44"/>
    <mergeCell ref="U43:U44"/>
    <mergeCell ref="V43:V44"/>
    <mergeCell ref="K43:K44"/>
    <mergeCell ref="L43:L44"/>
    <mergeCell ref="M43:M44"/>
    <mergeCell ref="U38:U41"/>
    <mergeCell ref="V38:V41"/>
    <mergeCell ref="W38:W41"/>
    <mergeCell ref="X38:X41"/>
    <mergeCell ref="B38:B41"/>
    <mergeCell ref="C38:C41"/>
    <mergeCell ref="D38:D41"/>
    <mergeCell ref="E38:E41"/>
    <mergeCell ref="F38:F41"/>
    <mergeCell ref="N38:N41"/>
    <mergeCell ref="O38:O41"/>
    <mergeCell ref="P38:P41"/>
    <mergeCell ref="Q38:Q41"/>
    <mergeCell ref="R38:R41"/>
    <mergeCell ref="S38:S41"/>
    <mergeCell ref="G38:G41"/>
    <mergeCell ref="H38:H41"/>
    <mergeCell ref="I38:I41"/>
    <mergeCell ref="J38:J41"/>
    <mergeCell ref="K38:K41"/>
    <mergeCell ref="L38:L41"/>
    <mergeCell ref="M38:M41"/>
    <mergeCell ref="B34:B37"/>
    <mergeCell ref="C34:C37"/>
    <mergeCell ref="D34:D37"/>
    <mergeCell ref="E34:E37"/>
    <mergeCell ref="F34:F37"/>
    <mergeCell ref="G34:G37"/>
    <mergeCell ref="T38:T41"/>
    <mergeCell ref="B30:B33"/>
    <mergeCell ref="C30:C33"/>
    <mergeCell ref="L34:L37"/>
    <mergeCell ref="M34:M37"/>
    <mergeCell ref="N34:N37"/>
    <mergeCell ref="O34:O37"/>
    <mergeCell ref="P34:P37"/>
    <mergeCell ref="Q34:Q37"/>
    <mergeCell ref="R34:R37"/>
    <mergeCell ref="R30:R33"/>
    <mergeCell ref="L30:L33"/>
    <mergeCell ref="M30:M33"/>
    <mergeCell ref="H34:H37"/>
    <mergeCell ref="I34:I37"/>
    <mergeCell ref="J34:J37"/>
    <mergeCell ref="K34:K37"/>
    <mergeCell ref="G30:G33"/>
    <mergeCell ref="V26:V29"/>
    <mergeCell ref="W26:W29"/>
    <mergeCell ref="X26:X29"/>
    <mergeCell ref="R26:R29"/>
    <mergeCell ref="S26:S29"/>
    <mergeCell ref="S34:S37"/>
    <mergeCell ref="T34:T37"/>
    <mergeCell ref="U34:U37"/>
    <mergeCell ref="V34:V37"/>
    <mergeCell ref="W34:W37"/>
    <mergeCell ref="X34:X37"/>
    <mergeCell ref="X30:X33"/>
    <mergeCell ref="S30:S33"/>
    <mergeCell ref="T30:T33"/>
    <mergeCell ref="U30:U33"/>
    <mergeCell ref="V30:V33"/>
    <mergeCell ref="W30:W33"/>
    <mergeCell ref="H30:H33"/>
    <mergeCell ref="N26:N29"/>
    <mergeCell ref="O26:O29"/>
    <mergeCell ref="P26:P29"/>
    <mergeCell ref="Q26:Q29"/>
    <mergeCell ref="H26:H29"/>
    <mergeCell ref="I26:I29"/>
    <mergeCell ref="J26:J29"/>
    <mergeCell ref="K26:K29"/>
    <mergeCell ref="L26:L29"/>
    <mergeCell ref="M26:M29"/>
    <mergeCell ref="N30:N33"/>
    <mergeCell ref="O30:O33"/>
    <mergeCell ref="P30:P33"/>
    <mergeCell ref="Q30:Q33"/>
    <mergeCell ref="B26:B29"/>
    <mergeCell ref="C26:C29"/>
    <mergeCell ref="D26:D29"/>
    <mergeCell ref="E26:E29"/>
    <mergeCell ref="F26:F29"/>
    <mergeCell ref="G26:G29"/>
    <mergeCell ref="S22:S23"/>
    <mergeCell ref="T22:T23"/>
    <mergeCell ref="U22:U23"/>
    <mergeCell ref="J22:J23"/>
    <mergeCell ref="K22:K23"/>
    <mergeCell ref="T26:T29"/>
    <mergeCell ref="U26:U29"/>
    <mergeCell ref="X22:X23"/>
    <mergeCell ref="V20:V21"/>
    <mergeCell ref="W20:W21"/>
    <mergeCell ref="X20:X21"/>
    <mergeCell ref="L22:L23"/>
    <mergeCell ref="M22:M23"/>
    <mergeCell ref="N22:N23"/>
    <mergeCell ref="O22:O23"/>
    <mergeCell ref="P22:P23"/>
    <mergeCell ref="Q22:Q23"/>
    <mergeCell ref="R22:R23"/>
    <mergeCell ref="P20:P21"/>
    <mergeCell ref="Q20:Q21"/>
    <mergeCell ref="R20:R21"/>
    <mergeCell ref="S20:S21"/>
    <mergeCell ref="T20:T21"/>
    <mergeCell ref="U20:U21"/>
    <mergeCell ref="L20:L21"/>
    <mergeCell ref="M20:M21"/>
    <mergeCell ref="N20:N21"/>
    <mergeCell ref="O20:O21"/>
    <mergeCell ref="X16:X19"/>
    <mergeCell ref="D20:D21"/>
    <mergeCell ref="E20:E21"/>
    <mergeCell ref="F20:F21"/>
    <mergeCell ref="G20:G21"/>
    <mergeCell ref="N16:N19"/>
    <mergeCell ref="O16:O19"/>
    <mergeCell ref="P16:P19"/>
    <mergeCell ref="Q16:Q19"/>
    <mergeCell ref="R16:R19"/>
    <mergeCell ref="S16:S19"/>
    <mergeCell ref="H16:H19"/>
    <mergeCell ref="I16:I19"/>
    <mergeCell ref="J16:J19"/>
    <mergeCell ref="K16:K19"/>
    <mergeCell ref="L16:L19"/>
    <mergeCell ref="M16:M19"/>
    <mergeCell ref="G16:G19"/>
    <mergeCell ref="H20:H21"/>
    <mergeCell ref="I20:I21"/>
    <mergeCell ref="J20:J21"/>
    <mergeCell ref="K20:K21"/>
    <mergeCell ref="T16:T19"/>
    <mergeCell ref="U16:U19"/>
    <mergeCell ref="E30:E33"/>
    <mergeCell ref="AF13:AF14"/>
    <mergeCell ref="AG13:AG14"/>
    <mergeCell ref="AH13:AH14"/>
    <mergeCell ref="AI13:AI14"/>
    <mergeCell ref="Y11:AI12"/>
    <mergeCell ref="C16:C19"/>
    <mergeCell ref="B16:B25"/>
    <mergeCell ref="D16:D19"/>
    <mergeCell ref="E16:E19"/>
    <mergeCell ref="Y13:Y14"/>
    <mergeCell ref="Z13:Z14"/>
    <mergeCell ref="AA13:AA14"/>
    <mergeCell ref="AB13:AB14"/>
    <mergeCell ref="AC13:AC14"/>
    <mergeCell ref="AD13:AD14"/>
    <mergeCell ref="AE13:AE14"/>
    <mergeCell ref="K13:K14"/>
    <mergeCell ref="L13:N13"/>
    <mergeCell ref="O13:Q13"/>
    <mergeCell ref="R13:T13"/>
    <mergeCell ref="U13:W13"/>
    <mergeCell ref="C20:C21"/>
    <mergeCell ref="C22:C23"/>
    <mergeCell ref="F30:F33"/>
    <mergeCell ref="B98:C98"/>
    <mergeCell ref="X97:X98"/>
    <mergeCell ref="B97:C97"/>
    <mergeCell ref="I30:I33"/>
    <mergeCell ref="J30:J33"/>
    <mergeCell ref="K30:K33"/>
    <mergeCell ref="U71:U78"/>
    <mergeCell ref="V71:V78"/>
    <mergeCell ref="W71:W78"/>
    <mergeCell ref="X71:X78"/>
    <mergeCell ref="T71:T78"/>
    <mergeCell ref="J71:J78"/>
    <mergeCell ref="K71:K78"/>
    <mergeCell ref="L71:L78"/>
    <mergeCell ref="M71:M78"/>
    <mergeCell ref="H67:H70"/>
    <mergeCell ref="B62:B78"/>
    <mergeCell ref="T82:T88"/>
    <mergeCell ref="U82:U88"/>
    <mergeCell ref="V82:V88"/>
    <mergeCell ref="W82:W88"/>
    <mergeCell ref="X82:X88"/>
    <mergeCell ref="D30:D33"/>
    <mergeCell ref="V16:V19"/>
    <mergeCell ref="W16:W19"/>
    <mergeCell ref="D22:D23"/>
    <mergeCell ref="E22:E23"/>
    <mergeCell ref="F22:F23"/>
    <mergeCell ref="G22:G23"/>
    <mergeCell ref="H22:H23"/>
    <mergeCell ref="I22:I23"/>
    <mergeCell ref="V22:V23"/>
    <mergeCell ref="W22:W23"/>
    <mergeCell ref="F16:F19"/>
    <mergeCell ref="D12:G12"/>
    <mergeCell ref="H12:K12"/>
    <mergeCell ref="L12:W12"/>
    <mergeCell ref="D13:D14"/>
    <mergeCell ref="E13:E14"/>
    <mergeCell ref="F13:F14"/>
    <mergeCell ref="G13:G14"/>
    <mergeCell ref="H13:H14"/>
    <mergeCell ref="I13:I14"/>
    <mergeCell ref="J13:J14"/>
    <mergeCell ref="L89:W89"/>
    <mergeCell ref="B11:B14"/>
    <mergeCell ref="C11:C14"/>
    <mergeCell ref="D11:G11"/>
    <mergeCell ref="H11:K11"/>
    <mergeCell ref="L11:W11"/>
    <mergeCell ref="X11:X14"/>
    <mergeCell ref="B9:AI9"/>
    <mergeCell ref="D82:D88"/>
    <mergeCell ref="E82:E88"/>
    <mergeCell ref="F82:F88"/>
    <mergeCell ref="G82:G88"/>
    <mergeCell ref="H82:H88"/>
    <mergeCell ref="I82:I88"/>
    <mergeCell ref="J82:J88"/>
    <mergeCell ref="K82:K88"/>
    <mergeCell ref="L82:L88"/>
    <mergeCell ref="M82:M88"/>
    <mergeCell ref="N82:N88"/>
    <mergeCell ref="O82:O88"/>
    <mergeCell ref="P82:P88"/>
    <mergeCell ref="Q82:Q88"/>
    <mergeCell ref="R82:R88"/>
    <mergeCell ref="S82:S88"/>
    <mergeCell ref="U91:U96"/>
    <mergeCell ref="V91:V96"/>
    <mergeCell ref="W91:W96"/>
    <mergeCell ref="X91:X96"/>
    <mergeCell ref="X89:X90"/>
    <mergeCell ref="B90:C96"/>
    <mergeCell ref="D91:D96"/>
    <mergeCell ref="E91:E96"/>
    <mergeCell ref="F91:F96"/>
    <mergeCell ref="G91:G96"/>
    <mergeCell ref="H91:H96"/>
    <mergeCell ref="I91:I96"/>
    <mergeCell ref="J91:J96"/>
    <mergeCell ref="K91:K96"/>
    <mergeCell ref="L91:L96"/>
    <mergeCell ref="M91:M96"/>
    <mergeCell ref="N91:N96"/>
    <mergeCell ref="O91:O96"/>
    <mergeCell ref="P91:P96"/>
    <mergeCell ref="Q91:Q96"/>
    <mergeCell ref="R91:R96"/>
    <mergeCell ref="S91:S96"/>
    <mergeCell ref="T91:T96"/>
    <mergeCell ref="D89:K89"/>
  </mergeCells>
  <printOptions horizontalCentered="1"/>
  <pageMargins left="0.98" right="0.84" top="0.28999999999999998" bottom="0.89" header="0.3" footer="0.6"/>
  <pageSetup paperSize="5" scale="90" orientation="landscape" horizontalDpi="4294967293" r:id="rId1"/>
  <headerFooter>
    <oddFooter>&amp;Cedy pudiyanto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6"/>
  <sheetViews>
    <sheetView tabSelected="1" workbookViewId="0">
      <selection activeCell="E17" sqref="E17"/>
    </sheetView>
  </sheetViews>
  <sheetFormatPr defaultRowHeight="15" x14ac:dyDescent="0.25"/>
  <cols>
    <col min="4" max="4" width="2" customWidth="1"/>
  </cols>
  <sheetData>
    <row r="4" spans="3:5" x14ac:dyDescent="0.25">
      <c r="C4" t="s">
        <v>2233</v>
      </c>
    </row>
    <row r="6" spans="3:5" x14ac:dyDescent="0.25">
      <c r="C6">
        <v>1</v>
      </c>
      <c r="E6" t="s">
        <v>2234</v>
      </c>
    </row>
    <row r="7" spans="3:5" x14ac:dyDescent="0.25">
      <c r="C7">
        <v>2</v>
      </c>
      <c r="E7" t="s">
        <v>2235</v>
      </c>
    </row>
    <row r="8" spans="3:5" x14ac:dyDescent="0.25">
      <c r="C8">
        <v>3</v>
      </c>
      <c r="E8" t="s">
        <v>2236</v>
      </c>
    </row>
    <row r="9" spans="3:5" x14ac:dyDescent="0.25">
      <c r="C9">
        <v>4</v>
      </c>
      <c r="E9" t="s">
        <v>2237</v>
      </c>
    </row>
    <row r="10" spans="3:5" x14ac:dyDescent="0.25">
      <c r="C10">
        <v>5</v>
      </c>
      <c r="E10" t="s">
        <v>2238</v>
      </c>
    </row>
    <row r="11" spans="3:5" x14ac:dyDescent="0.25">
      <c r="C11">
        <v>6</v>
      </c>
      <c r="E11" t="s">
        <v>2239</v>
      </c>
    </row>
    <row r="12" spans="3:5" x14ac:dyDescent="0.25">
      <c r="C12">
        <v>7</v>
      </c>
      <c r="E12" t="s">
        <v>2240</v>
      </c>
    </row>
    <row r="13" spans="3:5" x14ac:dyDescent="0.25">
      <c r="C13">
        <v>8</v>
      </c>
      <c r="E13" t="s">
        <v>2241</v>
      </c>
    </row>
    <row r="14" spans="3:5" x14ac:dyDescent="0.25">
      <c r="C14">
        <v>9</v>
      </c>
      <c r="E14" t="s">
        <v>2242</v>
      </c>
    </row>
    <row r="15" spans="3:5" x14ac:dyDescent="0.25">
      <c r="C15">
        <v>10</v>
      </c>
      <c r="E15" t="s">
        <v>2243</v>
      </c>
    </row>
    <row r="16" spans="3:5" x14ac:dyDescent="0.25">
      <c r="E16" t="s">
        <v>2244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79"/>
  <sheetViews>
    <sheetView view="pageBreakPreview" zoomScale="84" zoomScaleSheetLayoutView="84" workbookViewId="0">
      <selection activeCell="F12" sqref="F12"/>
    </sheetView>
  </sheetViews>
  <sheetFormatPr defaultRowHeight="15" x14ac:dyDescent="0.25"/>
  <cols>
    <col min="1" max="1" width="9.140625" style="16"/>
    <col min="2" max="2" width="11.7109375" style="142" customWidth="1"/>
    <col min="3" max="3" width="5.28515625" customWidth="1"/>
    <col min="4" max="4" width="22.42578125" customWidth="1"/>
    <col min="5" max="5" width="14.85546875" customWidth="1"/>
    <col min="6" max="6" width="12.5703125" customWidth="1"/>
    <col min="7" max="7" width="5.85546875" customWidth="1"/>
    <col min="8" max="8" width="5.7109375" customWidth="1"/>
    <col min="9" max="9" width="5.140625" customWidth="1"/>
    <col min="10" max="10" width="5.28515625" customWidth="1"/>
    <col min="11" max="12" width="4.28515625" customWidth="1"/>
    <col min="13" max="13" width="4.42578125" customWidth="1"/>
    <col min="14" max="14" width="4" customWidth="1"/>
    <col min="15" max="15" width="5.140625" customWidth="1"/>
    <col min="16" max="16" width="4.85546875" customWidth="1"/>
    <col min="17" max="17" width="4.7109375" customWidth="1"/>
    <col min="18" max="18" width="4.5703125" customWidth="1"/>
    <col min="19" max="19" width="4.140625" customWidth="1"/>
    <col min="20" max="20" width="4.42578125" customWidth="1"/>
    <col min="21" max="22" width="4" customWidth="1"/>
    <col min="23" max="23" width="3.85546875" customWidth="1"/>
    <col min="24" max="24" width="5.42578125" customWidth="1"/>
  </cols>
  <sheetData>
    <row r="1" spans="1:24" ht="15" customHeight="1" x14ac:dyDescent="0.25">
      <c r="A1" s="569" t="s">
        <v>50</v>
      </c>
      <c r="B1" s="702" t="s">
        <v>83</v>
      </c>
      <c r="C1" s="508" t="s">
        <v>29</v>
      </c>
      <c r="D1" s="604" t="s">
        <v>30</v>
      </c>
      <c r="E1" s="604" t="s">
        <v>31</v>
      </c>
      <c r="F1" s="604" t="s">
        <v>36</v>
      </c>
      <c r="G1" s="604" t="s">
        <v>374</v>
      </c>
      <c r="H1" s="604" t="s">
        <v>38</v>
      </c>
      <c r="I1" s="604" t="s">
        <v>375</v>
      </c>
      <c r="J1" s="604" t="s">
        <v>33</v>
      </c>
      <c r="K1" s="604"/>
      <c r="L1" s="604"/>
      <c r="M1" s="604"/>
      <c r="N1" s="604"/>
      <c r="O1" s="604"/>
      <c r="P1" s="604"/>
      <c r="Q1" s="701" t="s">
        <v>400</v>
      </c>
      <c r="R1" s="701" t="s">
        <v>401</v>
      </c>
      <c r="S1" s="701"/>
      <c r="T1" s="701"/>
      <c r="U1" s="701"/>
      <c r="V1" s="701"/>
      <c r="W1" s="701"/>
      <c r="X1" s="701"/>
    </row>
    <row r="2" spans="1:24" ht="22.5" x14ac:dyDescent="0.25">
      <c r="A2" s="569"/>
      <c r="B2" s="702"/>
      <c r="C2" s="708"/>
      <c r="D2" s="604"/>
      <c r="E2" s="604"/>
      <c r="F2" s="604"/>
      <c r="G2" s="604"/>
      <c r="H2" s="604"/>
      <c r="I2" s="604"/>
      <c r="J2" s="12" t="s">
        <v>65</v>
      </c>
      <c r="K2" s="12" t="s">
        <v>139</v>
      </c>
      <c r="L2" s="12" t="s">
        <v>144</v>
      </c>
      <c r="M2" s="12" t="s">
        <v>140</v>
      </c>
      <c r="N2" s="12" t="s">
        <v>141</v>
      </c>
      <c r="O2" s="12" t="s">
        <v>142</v>
      </c>
      <c r="P2" s="12" t="s">
        <v>143</v>
      </c>
      <c r="Q2" s="701"/>
      <c r="R2" s="701"/>
      <c r="S2" s="701"/>
      <c r="T2" s="701"/>
      <c r="U2" s="701"/>
      <c r="V2" s="701"/>
      <c r="W2" s="701"/>
      <c r="X2" s="701"/>
    </row>
    <row r="3" spans="1:24" x14ac:dyDescent="0.25">
      <c r="A3" s="569"/>
      <c r="B3" s="702"/>
      <c r="C3" s="126">
        <v>12</v>
      </c>
      <c r="D3" s="126">
        <v>13</v>
      </c>
      <c r="E3" s="126">
        <v>14</v>
      </c>
      <c r="F3" s="126">
        <v>15</v>
      </c>
      <c r="G3" s="126">
        <v>16</v>
      </c>
      <c r="H3" s="126">
        <v>17</v>
      </c>
      <c r="I3" s="126">
        <v>18</v>
      </c>
      <c r="J3" s="126">
        <v>19</v>
      </c>
      <c r="K3" s="126">
        <v>20</v>
      </c>
      <c r="L3" s="126">
        <v>21</v>
      </c>
      <c r="M3" s="126">
        <v>22</v>
      </c>
      <c r="N3" s="126">
        <v>23</v>
      </c>
      <c r="O3" s="126">
        <v>24</v>
      </c>
      <c r="P3" s="126">
        <v>25</v>
      </c>
      <c r="Q3" s="126">
        <v>26</v>
      </c>
      <c r="R3" s="126">
        <v>27</v>
      </c>
      <c r="S3" s="606">
        <v>28</v>
      </c>
      <c r="T3" s="606"/>
      <c r="U3" s="606"/>
      <c r="V3" s="606">
        <v>29</v>
      </c>
      <c r="W3" s="606"/>
      <c r="X3" s="606"/>
    </row>
    <row r="4" spans="1:24" x14ac:dyDescent="0.25">
      <c r="A4" s="126">
        <v>1</v>
      </c>
      <c r="B4" s="141">
        <v>2</v>
      </c>
      <c r="C4" s="47"/>
      <c r="D4" s="47"/>
      <c r="E4" s="47"/>
      <c r="F4" s="47"/>
      <c r="G4" s="47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30" t="s">
        <v>65</v>
      </c>
      <c r="S4" s="130" t="s">
        <v>402</v>
      </c>
      <c r="T4" s="130" t="s">
        <v>403</v>
      </c>
      <c r="U4" s="130" t="s">
        <v>404</v>
      </c>
      <c r="V4" s="130" t="s">
        <v>405</v>
      </c>
      <c r="W4" s="130" t="s">
        <v>406</v>
      </c>
      <c r="X4" s="130" t="s">
        <v>407</v>
      </c>
    </row>
    <row r="5" spans="1:24" ht="24" customHeight="1" x14ac:dyDescent="0.25">
      <c r="A5" s="703">
        <v>1</v>
      </c>
      <c r="B5" s="590" t="s">
        <v>86</v>
      </c>
      <c r="C5" s="37">
        <v>1</v>
      </c>
      <c r="D5" s="110" t="s">
        <v>134</v>
      </c>
      <c r="E5" s="120" t="s">
        <v>145</v>
      </c>
      <c r="F5" s="132" t="s">
        <v>146</v>
      </c>
      <c r="G5" s="113" t="s">
        <v>154</v>
      </c>
      <c r="H5" s="113" t="s">
        <v>158</v>
      </c>
      <c r="I5" s="115" t="s">
        <v>149</v>
      </c>
      <c r="J5" s="130">
        <v>4</v>
      </c>
      <c r="K5" s="130"/>
      <c r="L5" s="130"/>
      <c r="M5" s="130"/>
      <c r="N5" s="130">
        <v>6</v>
      </c>
      <c r="O5" s="130">
        <v>10</v>
      </c>
      <c r="P5" s="130">
        <v>4</v>
      </c>
      <c r="Q5" s="130" t="s">
        <v>123</v>
      </c>
      <c r="R5" s="130"/>
      <c r="S5" s="130"/>
      <c r="T5" s="130"/>
      <c r="U5" s="130"/>
      <c r="V5" s="130" t="s">
        <v>123</v>
      </c>
      <c r="W5" s="130" t="s">
        <v>408</v>
      </c>
      <c r="X5" s="130" t="s">
        <v>408</v>
      </c>
    </row>
    <row r="6" spans="1:24" ht="15" customHeight="1" x14ac:dyDescent="0.25">
      <c r="A6" s="704"/>
      <c r="B6" s="591"/>
      <c r="C6" s="37">
        <v>2</v>
      </c>
      <c r="D6" s="110" t="s">
        <v>135</v>
      </c>
      <c r="E6" s="110" t="s">
        <v>147</v>
      </c>
      <c r="F6" s="119" t="s">
        <v>148</v>
      </c>
      <c r="G6" s="113" t="s">
        <v>155</v>
      </c>
      <c r="H6" s="113" t="s">
        <v>158</v>
      </c>
      <c r="I6" s="115" t="s">
        <v>149</v>
      </c>
      <c r="J6" s="130">
        <v>4</v>
      </c>
      <c r="K6" s="130">
        <v>6</v>
      </c>
      <c r="L6" s="130">
        <v>10</v>
      </c>
      <c r="M6" s="130">
        <v>4</v>
      </c>
      <c r="N6" s="130">
        <v>6</v>
      </c>
      <c r="O6" s="130">
        <v>10</v>
      </c>
      <c r="P6" s="130">
        <v>4</v>
      </c>
      <c r="Q6" s="130"/>
      <c r="R6" s="130" t="s">
        <v>408</v>
      </c>
      <c r="S6" s="130" t="s">
        <v>123</v>
      </c>
      <c r="T6" s="130" t="s">
        <v>408</v>
      </c>
      <c r="U6" s="130" t="s">
        <v>123</v>
      </c>
      <c r="V6" s="130"/>
      <c r="W6" s="130"/>
      <c r="X6" s="130"/>
    </row>
    <row r="7" spans="1:24" x14ac:dyDescent="0.25">
      <c r="A7" s="705"/>
      <c r="B7" s="592"/>
      <c r="C7" s="37">
        <v>3</v>
      </c>
      <c r="D7" s="118" t="s">
        <v>136</v>
      </c>
      <c r="E7" s="119" t="s">
        <v>149</v>
      </c>
      <c r="F7" s="119" t="s">
        <v>149</v>
      </c>
      <c r="G7" s="115" t="s">
        <v>149</v>
      </c>
      <c r="H7" s="121" t="s">
        <v>159</v>
      </c>
      <c r="I7" s="115" t="s">
        <v>149</v>
      </c>
      <c r="J7" s="130">
        <v>12</v>
      </c>
      <c r="K7" s="130"/>
      <c r="L7" s="130"/>
      <c r="M7" s="130"/>
      <c r="N7" s="130"/>
      <c r="O7" s="130"/>
      <c r="P7" s="130"/>
      <c r="Q7" s="130"/>
      <c r="R7" s="130" t="s">
        <v>123</v>
      </c>
      <c r="S7" s="130"/>
      <c r="T7" s="130"/>
      <c r="U7" s="130"/>
      <c r="V7" s="130"/>
      <c r="W7" s="130"/>
      <c r="X7" s="130"/>
    </row>
    <row r="8" spans="1:24" ht="36" x14ac:dyDescent="0.25">
      <c r="A8" s="10">
        <v>2</v>
      </c>
      <c r="B8" s="133" t="s">
        <v>87</v>
      </c>
      <c r="C8" s="37">
        <v>1</v>
      </c>
      <c r="D8" s="111" t="s">
        <v>138</v>
      </c>
      <c r="E8" s="111" t="s">
        <v>152</v>
      </c>
      <c r="F8" s="112" t="s">
        <v>153</v>
      </c>
      <c r="G8" s="114" t="s">
        <v>157</v>
      </c>
      <c r="H8" s="114" t="s">
        <v>158</v>
      </c>
      <c r="I8" s="116" t="s">
        <v>161</v>
      </c>
      <c r="J8" s="99">
        <v>4</v>
      </c>
      <c r="K8" s="99">
        <v>2</v>
      </c>
      <c r="L8" s="99">
        <v>4</v>
      </c>
      <c r="M8" s="99">
        <v>2</v>
      </c>
      <c r="N8" s="99">
        <v>4</v>
      </c>
      <c r="O8" s="99">
        <v>4</v>
      </c>
      <c r="P8" s="99">
        <v>2</v>
      </c>
      <c r="Q8" s="130" t="s">
        <v>123</v>
      </c>
      <c r="R8" s="130" t="s">
        <v>123</v>
      </c>
      <c r="S8" s="130" t="s">
        <v>123</v>
      </c>
      <c r="T8" s="130" t="s">
        <v>408</v>
      </c>
      <c r="U8" s="130" t="s">
        <v>123</v>
      </c>
      <c r="V8" s="130" t="s">
        <v>123</v>
      </c>
      <c r="W8" s="130" t="s">
        <v>408</v>
      </c>
      <c r="X8" s="130" t="s">
        <v>408</v>
      </c>
    </row>
    <row r="9" spans="1:24" ht="36" x14ac:dyDescent="0.25">
      <c r="A9" s="10">
        <v>3</v>
      </c>
      <c r="B9" s="133" t="s">
        <v>93</v>
      </c>
      <c r="C9" s="37">
        <v>1</v>
      </c>
      <c r="D9" s="110" t="s">
        <v>137</v>
      </c>
      <c r="E9" s="110" t="s">
        <v>150</v>
      </c>
      <c r="F9" s="112" t="s">
        <v>151</v>
      </c>
      <c r="G9" s="113" t="s">
        <v>156</v>
      </c>
      <c r="H9" s="113" t="s">
        <v>160</v>
      </c>
      <c r="I9" s="115" t="s">
        <v>149</v>
      </c>
      <c r="J9" s="99">
        <v>2</v>
      </c>
      <c r="K9" s="99">
        <v>2</v>
      </c>
      <c r="L9" s="99">
        <v>2</v>
      </c>
      <c r="M9" s="99">
        <v>2</v>
      </c>
      <c r="N9" s="99">
        <v>2</v>
      </c>
      <c r="O9" s="99">
        <v>2</v>
      </c>
      <c r="P9" s="99">
        <v>2</v>
      </c>
      <c r="Q9" s="130" t="s">
        <v>123</v>
      </c>
      <c r="R9" s="130" t="s">
        <v>123</v>
      </c>
      <c r="S9" s="130" t="s">
        <v>408</v>
      </c>
      <c r="T9" s="130" t="s">
        <v>408</v>
      </c>
      <c r="U9" s="130" t="s">
        <v>123</v>
      </c>
      <c r="V9" s="130" t="s">
        <v>123</v>
      </c>
      <c r="W9" s="130" t="s">
        <v>408</v>
      </c>
      <c r="X9" s="130" t="s">
        <v>408</v>
      </c>
    </row>
    <row r="10" spans="1:24" x14ac:dyDescent="0.25">
      <c r="A10" s="540">
        <v>4</v>
      </c>
      <c r="B10" s="590" t="s">
        <v>68</v>
      </c>
      <c r="C10" s="37">
        <v>1</v>
      </c>
      <c r="D10" s="110" t="s">
        <v>162</v>
      </c>
      <c r="E10" s="110" t="s">
        <v>166</v>
      </c>
      <c r="F10" s="112" t="s">
        <v>167</v>
      </c>
      <c r="G10" s="113" t="s">
        <v>154</v>
      </c>
      <c r="H10" s="113" t="s">
        <v>158</v>
      </c>
      <c r="I10" s="113" t="s">
        <v>161</v>
      </c>
      <c r="J10" s="130">
        <v>16</v>
      </c>
      <c r="K10" s="130"/>
      <c r="L10" s="130"/>
      <c r="M10" s="130"/>
      <c r="N10" s="130">
        <v>6</v>
      </c>
      <c r="O10" s="130"/>
      <c r="P10" s="130"/>
      <c r="Q10" s="130" t="s">
        <v>408</v>
      </c>
      <c r="R10" s="130"/>
      <c r="S10" s="130"/>
      <c r="T10" s="130"/>
      <c r="U10" s="130"/>
      <c r="V10" s="130" t="s">
        <v>408</v>
      </c>
      <c r="W10" s="130"/>
      <c r="X10" s="130"/>
    </row>
    <row r="11" spans="1:24" ht="15" customHeight="1" x14ac:dyDescent="0.25">
      <c r="A11" s="540"/>
      <c r="B11" s="591"/>
      <c r="C11" s="37">
        <v>2</v>
      </c>
      <c r="D11" s="110" t="s">
        <v>163</v>
      </c>
      <c r="E11" s="110" t="s">
        <v>168</v>
      </c>
      <c r="F11" s="112" t="s">
        <v>169</v>
      </c>
      <c r="G11" s="113" t="s">
        <v>157</v>
      </c>
      <c r="H11" s="113" t="s">
        <v>158</v>
      </c>
      <c r="I11" s="113" t="s">
        <v>161</v>
      </c>
      <c r="J11" s="130"/>
      <c r="K11" s="130">
        <v>6</v>
      </c>
      <c r="L11" s="130">
        <v>10</v>
      </c>
      <c r="M11" s="130"/>
      <c r="N11" s="130"/>
      <c r="O11" s="130">
        <v>2</v>
      </c>
      <c r="P11" s="130">
        <v>4</v>
      </c>
      <c r="Q11" s="130"/>
      <c r="R11" s="130"/>
      <c r="S11" s="130" t="s">
        <v>123</v>
      </c>
      <c r="T11" s="130" t="s">
        <v>408</v>
      </c>
      <c r="U11" s="130"/>
      <c r="V11" s="130"/>
      <c r="W11" s="130"/>
      <c r="X11" s="130" t="s">
        <v>408</v>
      </c>
    </row>
    <row r="12" spans="1:24" x14ac:dyDescent="0.25">
      <c r="A12" s="540"/>
      <c r="B12" s="591"/>
      <c r="C12" s="37">
        <v>3</v>
      </c>
      <c r="D12" s="110" t="s">
        <v>164</v>
      </c>
      <c r="E12" s="110" t="s">
        <v>170</v>
      </c>
      <c r="F12" s="112" t="s">
        <v>171</v>
      </c>
      <c r="G12" s="113" t="s">
        <v>174</v>
      </c>
      <c r="H12" s="113" t="s">
        <v>158</v>
      </c>
      <c r="I12" s="117" t="s">
        <v>149</v>
      </c>
      <c r="J12" s="130">
        <v>2</v>
      </c>
      <c r="K12" s="130"/>
      <c r="L12" s="130"/>
      <c r="M12" s="130">
        <v>4</v>
      </c>
      <c r="N12" s="130"/>
      <c r="O12" s="130"/>
      <c r="P12" s="130"/>
      <c r="Q12" s="130"/>
      <c r="R12" s="130"/>
      <c r="S12" s="130"/>
      <c r="T12" s="130"/>
      <c r="U12" s="130" t="s">
        <v>123</v>
      </c>
      <c r="V12" s="130"/>
      <c r="W12" s="130"/>
      <c r="X12" s="130"/>
    </row>
    <row r="13" spans="1:24" x14ac:dyDescent="0.25">
      <c r="A13" s="540"/>
      <c r="B13" s="592"/>
      <c r="C13" s="37">
        <v>4</v>
      </c>
      <c r="D13" s="110" t="s">
        <v>165</v>
      </c>
      <c r="E13" s="110" t="s">
        <v>172</v>
      </c>
      <c r="F13" s="112" t="s">
        <v>173</v>
      </c>
      <c r="G13" s="113" t="s">
        <v>174</v>
      </c>
      <c r="H13" s="113" t="s">
        <v>158</v>
      </c>
      <c r="I13" s="113" t="s">
        <v>161</v>
      </c>
      <c r="J13" s="130">
        <v>2</v>
      </c>
      <c r="K13" s="130"/>
      <c r="L13" s="130"/>
      <c r="M13" s="130"/>
      <c r="N13" s="130"/>
      <c r="O13" s="130">
        <v>8</v>
      </c>
      <c r="P13" s="130"/>
      <c r="Q13" s="130"/>
      <c r="R13" s="130" t="s">
        <v>123</v>
      </c>
      <c r="S13" s="130"/>
      <c r="T13" s="130"/>
      <c r="U13" s="130"/>
      <c r="V13" s="130"/>
      <c r="W13" s="130" t="s">
        <v>408</v>
      </c>
      <c r="X13" s="130"/>
    </row>
    <row r="14" spans="1:24" ht="36" customHeight="1" x14ac:dyDescent="0.25">
      <c r="A14" s="540">
        <v>5</v>
      </c>
      <c r="B14" s="590" t="s">
        <v>175</v>
      </c>
      <c r="C14" s="37">
        <v>1</v>
      </c>
      <c r="D14" s="110" t="s">
        <v>176</v>
      </c>
      <c r="E14" s="110" t="s">
        <v>185</v>
      </c>
      <c r="F14" s="112" t="s">
        <v>186</v>
      </c>
      <c r="G14" s="113" t="s">
        <v>154</v>
      </c>
      <c r="H14" s="113" t="s">
        <v>158</v>
      </c>
      <c r="I14" s="121" t="s">
        <v>161</v>
      </c>
      <c r="J14" s="130"/>
      <c r="K14" s="130"/>
      <c r="L14" s="130"/>
      <c r="M14" s="130"/>
      <c r="N14" s="130"/>
      <c r="O14" s="130">
        <v>16</v>
      </c>
      <c r="P14" s="130">
        <v>8</v>
      </c>
      <c r="Q14" s="130" t="s">
        <v>408</v>
      </c>
      <c r="R14" s="130"/>
      <c r="S14" s="130"/>
      <c r="T14" s="130"/>
      <c r="U14" s="130"/>
      <c r="V14" s="130"/>
      <c r="W14" s="130"/>
      <c r="X14" s="130" t="s">
        <v>408</v>
      </c>
    </row>
    <row r="15" spans="1:24" ht="15" customHeight="1" x14ac:dyDescent="0.25">
      <c r="A15" s="540"/>
      <c r="B15" s="591"/>
      <c r="C15" s="37">
        <v>2</v>
      </c>
      <c r="D15" s="110" t="s">
        <v>177</v>
      </c>
      <c r="E15" s="110" t="s">
        <v>187</v>
      </c>
      <c r="F15" s="112" t="s">
        <v>188</v>
      </c>
      <c r="G15" s="113" t="s">
        <v>154</v>
      </c>
      <c r="H15" s="113" t="s">
        <v>158</v>
      </c>
      <c r="I15" s="121" t="s">
        <v>161</v>
      </c>
      <c r="J15" s="130"/>
      <c r="K15" s="130"/>
      <c r="L15" s="130">
        <v>24</v>
      </c>
      <c r="M15" s="130"/>
      <c r="N15" s="130"/>
      <c r="O15" s="130"/>
      <c r="P15" s="130"/>
      <c r="Q15" s="130"/>
      <c r="R15" s="130"/>
      <c r="S15" s="130"/>
      <c r="T15" s="130" t="s">
        <v>408</v>
      </c>
      <c r="U15" s="130"/>
      <c r="V15" s="130"/>
      <c r="W15" s="130"/>
      <c r="X15" s="130"/>
    </row>
    <row r="16" spans="1:24" x14ac:dyDescent="0.25">
      <c r="A16" s="540"/>
      <c r="B16" s="591"/>
      <c r="C16" s="37">
        <v>3</v>
      </c>
      <c r="D16" s="110" t="s">
        <v>178</v>
      </c>
      <c r="E16" s="110" t="s">
        <v>189</v>
      </c>
      <c r="F16" s="112" t="s">
        <v>190</v>
      </c>
      <c r="G16" s="113" t="s">
        <v>154</v>
      </c>
      <c r="H16" s="113" t="s">
        <v>158</v>
      </c>
      <c r="I16" s="121" t="s">
        <v>161</v>
      </c>
      <c r="J16" s="130"/>
      <c r="K16" s="130"/>
      <c r="L16" s="130"/>
      <c r="M16" s="130"/>
      <c r="N16" s="130">
        <v>12</v>
      </c>
      <c r="O16" s="130"/>
      <c r="P16" s="130">
        <v>12</v>
      </c>
      <c r="Q16" s="130"/>
      <c r="R16" s="130"/>
      <c r="S16" s="130"/>
      <c r="T16" s="130"/>
      <c r="U16" s="130"/>
      <c r="V16" s="130" t="s">
        <v>123</v>
      </c>
      <c r="W16" s="130"/>
      <c r="X16" s="130"/>
    </row>
    <row r="17" spans="1:24" x14ac:dyDescent="0.25">
      <c r="A17" s="540"/>
      <c r="B17" s="591"/>
      <c r="C17" s="37">
        <v>4</v>
      </c>
      <c r="D17" s="111" t="s">
        <v>179</v>
      </c>
      <c r="E17" s="111" t="s">
        <v>191</v>
      </c>
      <c r="F17" s="112" t="s">
        <v>192</v>
      </c>
      <c r="G17" s="114" t="s">
        <v>157</v>
      </c>
      <c r="H17" s="114" t="s">
        <v>158</v>
      </c>
      <c r="I17" s="116" t="s">
        <v>161</v>
      </c>
      <c r="J17" s="130">
        <v>24</v>
      </c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</row>
    <row r="18" spans="1:24" x14ac:dyDescent="0.25">
      <c r="A18" s="540"/>
      <c r="B18" s="591"/>
      <c r="C18" s="37">
        <v>5</v>
      </c>
      <c r="D18" s="111" t="s">
        <v>180</v>
      </c>
      <c r="E18" s="111" t="s">
        <v>193</v>
      </c>
      <c r="F18" s="112" t="s">
        <v>194</v>
      </c>
      <c r="G18" s="114" t="s">
        <v>157</v>
      </c>
      <c r="H18" s="114" t="s">
        <v>158</v>
      </c>
      <c r="I18" s="116" t="s">
        <v>161</v>
      </c>
      <c r="J18" s="130"/>
      <c r="K18" s="130"/>
      <c r="L18" s="130"/>
      <c r="M18" s="130">
        <v>10</v>
      </c>
      <c r="N18" s="130"/>
      <c r="O18" s="130">
        <v>4</v>
      </c>
      <c r="P18" s="130"/>
      <c r="Q18" s="130"/>
      <c r="R18" s="130"/>
      <c r="S18" s="130"/>
      <c r="T18" s="130"/>
      <c r="U18" s="130" t="s">
        <v>123</v>
      </c>
      <c r="V18" s="130"/>
      <c r="W18" s="130" t="s">
        <v>408</v>
      </c>
      <c r="X18" s="130" t="s">
        <v>408</v>
      </c>
    </row>
    <row r="19" spans="1:24" x14ac:dyDescent="0.25">
      <c r="A19" s="540"/>
      <c r="B19" s="591"/>
      <c r="C19" s="37">
        <v>6</v>
      </c>
      <c r="D19" s="118" t="s">
        <v>181</v>
      </c>
      <c r="E19" s="118" t="s">
        <v>195</v>
      </c>
      <c r="F19" s="112" t="s">
        <v>196</v>
      </c>
      <c r="G19" s="121" t="s">
        <v>174</v>
      </c>
      <c r="H19" s="121" t="s">
        <v>158</v>
      </c>
      <c r="I19" s="115" t="s">
        <v>149</v>
      </c>
      <c r="J19" s="130">
        <v>4</v>
      </c>
      <c r="K19" s="130"/>
      <c r="L19" s="130"/>
      <c r="M19" s="130">
        <v>10</v>
      </c>
      <c r="N19" s="130"/>
      <c r="O19" s="130"/>
      <c r="P19" s="130"/>
      <c r="Q19" s="130"/>
      <c r="R19" s="130" t="s">
        <v>123</v>
      </c>
      <c r="S19" s="130"/>
      <c r="T19" s="130"/>
      <c r="U19" s="130"/>
      <c r="V19" s="130"/>
      <c r="W19" s="130"/>
      <c r="X19" s="130"/>
    </row>
    <row r="20" spans="1:24" x14ac:dyDescent="0.25">
      <c r="A20" s="540"/>
      <c r="B20" s="591"/>
      <c r="C20" s="37">
        <v>7</v>
      </c>
      <c r="D20" s="110" t="s">
        <v>182</v>
      </c>
      <c r="E20" s="110" t="s">
        <v>197</v>
      </c>
      <c r="F20" s="112" t="s">
        <v>198</v>
      </c>
      <c r="G20" s="113" t="s">
        <v>174</v>
      </c>
      <c r="H20" s="113" t="s">
        <v>158</v>
      </c>
      <c r="I20" s="115" t="s">
        <v>149</v>
      </c>
      <c r="J20" s="130">
        <v>4</v>
      </c>
      <c r="K20" s="130">
        <v>8</v>
      </c>
      <c r="L20" s="130"/>
      <c r="M20" s="130"/>
      <c r="N20" s="130"/>
      <c r="O20" s="130"/>
      <c r="P20" s="130"/>
      <c r="Q20" s="130"/>
      <c r="R20" s="130"/>
      <c r="S20" s="130" t="s">
        <v>123</v>
      </c>
      <c r="T20" s="130"/>
      <c r="U20" s="130"/>
      <c r="V20" s="130"/>
      <c r="W20" s="130"/>
      <c r="X20" s="130"/>
    </row>
    <row r="21" spans="1:24" x14ac:dyDescent="0.25">
      <c r="A21" s="540"/>
      <c r="B21" s="591"/>
      <c r="C21" s="37">
        <v>8</v>
      </c>
      <c r="D21" s="118" t="s">
        <v>183</v>
      </c>
      <c r="E21" s="119" t="s">
        <v>149</v>
      </c>
      <c r="F21" s="120" t="s">
        <v>199</v>
      </c>
      <c r="G21" s="115" t="s">
        <v>149</v>
      </c>
      <c r="H21" s="121" t="s">
        <v>158</v>
      </c>
      <c r="I21" s="115" t="s">
        <v>149</v>
      </c>
      <c r="J21" s="130">
        <v>4</v>
      </c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</row>
    <row r="22" spans="1:24" x14ac:dyDescent="0.25">
      <c r="A22" s="540"/>
      <c r="B22" s="592"/>
      <c r="C22" s="37">
        <v>9</v>
      </c>
      <c r="D22" s="118" t="s">
        <v>184</v>
      </c>
      <c r="E22" s="119" t="s">
        <v>149</v>
      </c>
      <c r="F22" s="120" t="s">
        <v>200</v>
      </c>
      <c r="G22" s="115" t="s">
        <v>149</v>
      </c>
      <c r="H22" s="121" t="s">
        <v>158</v>
      </c>
      <c r="I22" s="115" t="s">
        <v>149</v>
      </c>
      <c r="J22" s="130">
        <v>4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</row>
    <row r="23" spans="1:24" ht="36" customHeight="1" x14ac:dyDescent="0.25">
      <c r="A23" s="540">
        <v>6</v>
      </c>
      <c r="B23" s="590" t="s">
        <v>391</v>
      </c>
      <c r="C23" s="37">
        <v>1</v>
      </c>
      <c r="D23" s="110" t="s">
        <v>202</v>
      </c>
      <c r="E23" s="110" t="s">
        <v>208</v>
      </c>
      <c r="F23" s="112" t="s">
        <v>209</v>
      </c>
      <c r="G23" s="113" t="s">
        <v>154</v>
      </c>
      <c r="H23" s="113" t="s">
        <v>158</v>
      </c>
      <c r="I23" s="121" t="s">
        <v>161</v>
      </c>
      <c r="J23" s="130"/>
      <c r="K23" s="130">
        <v>12</v>
      </c>
      <c r="L23" s="130">
        <v>12</v>
      </c>
      <c r="M23" s="130"/>
      <c r="N23" s="130"/>
      <c r="O23" s="130"/>
      <c r="P23" s="130"/>
      <c r="Q23" s="130"/>
      <c r="R23" s="130"/>
      <c r="S23" s="130" t="s">
        <v>123</v>
      </c>
      <c r="T23" s="130"/>
      <c r="U23" s="130"/>
      <c r="V23" s="130"/>
      <c r="W23" s="130"/>
      <c r="X23" s="130"/>
    </row>
    <row r="24" spans="1:24" ht="15" customHeight="1" x14ac:dyDescent="0.25">
      <c r="A24" s="540"/>
      <c r="B24" s="591"/>
      <c r="C24" s="37">
        <v>2</v>
      </c>
      <c r="D24" s="110" t="s">
        <v>203</v>
      </c>
      <c r="E24" s="110" t="s">
        <v>210</v>
      </c>
      <c r="F24" s="112" t="s">
        <v>211</v>
      </c>
      <c r="G24" s="113" t="s">
        <v>154</v>
      </c>
      <c r="H24" s="113" t="s">
        <v>220</v>
      </c>
      <c r="I24" s="121" t="s">
        <v>161</v>
      </c>
      <c r="J24" s="130">
        <v>16</v>
      </c>
      <c r="K24" s="130"/>
      <c r="L24" s="130"/>
      <c r="M24" s="130"/>
      <c r="N24" s="130"/>
      <c r="O24" s="130">
        <v>8</v>
      </c>
      <c r="P24" s="130"/>
      <c r="Q24" s="130"/>
      <c r="R24" s="130" t="s">
        <v>123</v>
      </c>
      <c r="S24" s="130"/>
      <c r="T24" s="130"/>
      <c r="U24" s="130"/>
      <c r="V24" s="130"/>
      <c r="W24" s="130" t="s">
        <v>408</v>
      </c>
      <c r="X24" s="130"/>
    </row>
    <row r="25" spans="1:24" x14ac:dyDescent="0.25">
      <c r="A25" s="540"/>
      <c r="B25" s="591"/>
      <c r="C25" s="37">
        <v>3</v>
      </c>
      <c r="D25" s="110" t="s">
        <v>204</v>
      </c>
      <c r="E25" s="110" t="s">
        <v>212</v>
      </c>
      <c r="F25" s="112" t="s">
        <v>213</v>
      </c>
      <c r="G25" s="113" t="s">
        <v>154</v>
      </c>
      <c r="H25" s="113" t="s">
        <v>158</v>
      </c>
      <c r="I25" s="121" t="s">
        <v>161</v>
      </c>
      <c r="J25" s="130">
        <v>24</v>
      </c>
      <c r="K25" s="130"/>
      <c r="L25" s="130"/>
      <c r="M25" s="130"/>
      <c r="N25" s="130"/>
      <c r="O25" s="130"/>
      <c r="P25" s="130"/>
      <c r="Q25" s="130" t="s">
        <v>408</v>
      </c>
      <c r="R25" s="130"/>
      <c r="S25" s="130"/>
      <c r="T25" s="130"/>
      <c r="U25" s="130"/>
      <c r="V25" s="130"/>
      <c r="W25" s="130"/>
      <c r="X25" s="130"/>
    </row>
    <row r="26" spans="1:24" x14ac:dyDescent="0.25">
      <c r="A26" s="540"/>
      <c r="B26" s="591"/>
      <c r="C26" s="37">
        <v>4</v>
      </c>
      <c r="D26" s="110" t="s">
        <v>205</v>
      </c>
      <c r="E26" s="110" t="s">
        <v>214</v>
      </c>
      <c r="F26" s="112" t="s">
        <v>215</v>
      </c>
      <c r="G26" s="113" t="s">
        <v>154</v>
      </c>
      <c r="H26" s="113" t="s">
        <v>158</v>
      </c>
      <c r="I26" s="121" t="s">
        <v>161</v>
      </c>
      <c r="J26" s="130"/>
      <c r="K26" s="130"/>
      <c r="L26" s="130">
        <v>4</v>
      </c>
      <c r="M26" s="130">
        <v>10</v>
      </c>
      <c r="N26" s="130"/>
      <c r="O26" s="130"/>
      <c r="P26" s="130">
        <v>10</v>
      </c>
      <c r="Q26" s="130"/>
      <c r="R26" s="130"/>
      <c r="S26" s="130"/>
      <c r="T26" s="130" t="s">
        <v>408</v>
      </c>
      <c r="U26" s="130" t="s">
        <v>123</v>
      </c>
      <c r="V26" s="130"/>
      <c r="W26" s="130"/>
      <c r="X26" s="130"/>
    </row>
    <row r="27" spans="1:24" x14ac:dyDescent="0.25">
      <c r="A27" s="540"/>
      <c r="B27" s="591"/>
      <c r="C27" s="37">
        <v>5</v>
      </c>
      <c r="D27" s="110" t="s">
        <v>206</v>
      </c>
      <c r="E27" s="110" t="s">
        <v>216</v>
      </c>
      <c r="F27" s="112" t="s">
        <v>217</v>
      </c>
      <c r="G27" s="113" t="s">
        <v>154</v>
      </c>
      <c r="H27" s="113" t="s">
        <v>158</v>
      </c>
      <c r="I27" s="121" t="s">
        <v>161</v>
      </c>
      <c r="J27" s="130"/>
      <c r="K27" s="130"/>
      <c r="L27" s="130"/>
      <c r="M27" s="130"/>
      <c r="N27" s="130">
        <v>12</v>
      </c>
      <c r="O27" s="130">
        <v>12</v>
      </c>
      <c r="P27" s="130"/>
      <c r="Q27" s="130"/>
      <c r="R27" s="130"/>
      <c r="S27" s="130"/>
      <c r="T27" s="130"/>
      <c r="U27" s="130"/>
      <c r="V27" s="130" t="s">
        <v>123</v>
      </c>
      <c r="W27" s="130"/>
      <c r="X27" s="130" t="s">
        <v>408</v>
      </c>
    </row>
    <row r="28" spans="1:24" x14ac:dyDescent="0.25">
      <c r="A28" s="540"/>
      <c r="B28" s="592"/>
      <c r="C28" s="37">
        <v>6</v>
      </c>
      <c r="D28" s="615" t="s">
        <v>207</v>
      </c>
      <c r="E28" s="586" t="s">
        <v>218</v>
      </c>
      <c r="F28" s="588" t="s">
        <v>219</v>
      </c>
      <c r="G28" s="578" t="s">
        <v>174</v>
      </c>
      <c r="H28" s="578" t="s">
        <v>158</v>
      </c>
      <c r="I28" s="619" t="s">
        <v>149</v>
      </c>
      <c r="J28" s="576"/>
      <c r="K28" s="576"/>
      <c r="L28" s="576">
        <v>4</v>
      </c>
      <c r="M28" s="576"/>
      <c r="N28" s="576">
        <v>6</v>
      </c>
      <c r="O28" s="576">
        <v>2</v>
      </c>
      <c r="P28" s="576"/>
      <c r="Q28" s="130"/>
      <c r="R28" s="130"/>
      <c r="S28" s="130"/>
      <c r="T28" s="130"/>
      <c r="U28" s="130"/>
      <c r="V28" s="130"/>
      <c r="W28" s="130"/>
      <c r="X28" s="130"/>
    </row>
    <row r="29" spans="1:24" ht="24" customHeight="1" x14ac:dyDescent="0.25">
      <c r="A29" s="540">
        <v>7</v>
      </c>
      <c r="B29" s="590" t="s">
        <v>73</v>
      </c>
      <c r="C29" s="37">
        <v>1</v>
      </c>
      <c r="D29" s="616"/>
      <c r="E29" s="587"/>
      <c r="F29" s="589"/>
      <c r="G29" s="579"/>
      <c r="H29" s="579"/>
      <c r="I29" s="620"/>
      <c r="J29" s="577"/>
      <c r="K29" s="577"/>
      <c r="L29" s="577"/>
      <c r="M29" s="577"/>
      <c r="N29" s="577"/>
      <c r="O29" s="577"/>
      <c r="P29" s="577"/>
      <c r="Q29" s="130"/>
      <c r="R29" s="130"/>
      <c r="S29" s="130"/>
      <c r="T29" s="130"/>
      <c r="U29" s="130"/>
      <c r="V29" s="130" t="s">
        <v>123</v>
      </c>
      <c r="W29" s="130" t="s">
        <v>408</v>
      </c>
      <c r="X29" s="130"/>
    </row>
    <row r="30" spans="1:24" ht="15" customHeight="1" x14ac:dyDescent="0.25">
      <c r="A30" s="540"/>
      <c r="B30" s="591"/>
      <c r="C30" s="37">
        <v>2</v>
      </c>
      <c r="D30" s="138" t="s">
        <v>222</v>
      </c>
      <c r="E30" s="119" t="s">
        <v>396</v>
      </c>
      <c r="F30" s="119" t="s">
        <v>397</v>
      </c>
      <c r="G30" s="113" t="s">
        <v>398</v>
      </c>
      <c r="H30" s="130" t="s">
        <v>220</v>
      </c>
      <c r="I30" s="121" t="s">
        <v>161</v>
      </c>
      <c r="J30" s="130"/>
      <c r="K30" s="130"/>
      <c r="L30" s="130"/>
      <c r="M30" s="130"/>
      <c r="N30" s="130"/>
      <c r="O30" s="130">
        <v>8</v>
      </c>
      <c r="P30" s="130"/>
      <c r="Q30" s="130"/>
      <c r="R30" s="130"/>
      <c r="S30" s="130"/>
      <c r="T30" s="130"/>
      <c r="U30" s="130"/>
      <c r="V30" s="130"/>
      <c r="W30" s="130"/>
      <c r="X30" s="130"/>
    </row>
    <row r="31" spans="1:24" x14ac:dyDescent="0.25">
      <c r="A31" s="540"/>
      <c r="B31" s="591"/>
      <c r="C31" s="37">
        <v>3</v>
      </c>
      <c r="D31" s="138" t="s">
        <v>223</v>
      </c>
      <c r="E31" s="135" t="s">
        <v>149</v>
      </c>
      <c r="F31" s="135" t="s">
        <v>149</v>
      </c>
      <c r="G31" s="134" t="s">
        <v>149</v>
      </c>
      <c r="H31" s="130" t="s">
        <v>160</v>
      </c>
      <c r="I31" s="134" t="s">
        <v>149</v>
      </c>
      <c r="J31" s="130"/>
      <c r="K31" s="130"/>
      <c r="L31" s="130"/>
      <c r="M31" s="130">
        <v>4</v>
      </c>
      <c r="N31" s="130"/>
      <c r="O31" s="130"/>
      <c r="P31" s="130">
        <v>4</v>
      </c>
      <c r="Q31" s="130"/>
      <c r="R31" s="130"/>
      <c r="S31" s="130"/>
      <c r="T31" s="130"/>
      <c r="U31" s="130" t="s">
        <v>123</v>
      </c>
      <c r="V31" s="130"/>
      <c r="W31" s="130"/>
      <c r="X31" s="130" t="s">
        <v>408</v>
      </c>
    </row>
    <row r="32" spans="1:24" x14ac:dyDescent="0.25">
      <c r="A32" s="540"/>
      <c r="B32" s="591"/>
      <c r="C32" s="37">
        <v>4</v>
      </c>
      <c r="D32" s="139" t="s">
        <v>226</v>
      </c>
      <c r="E32" s="122" t="s">
        <v>327</v>
      </c>
      <c r="F32" s="140" t="s">
        <v>399</v>
      </c>
      <c r="G32" s="113" t="s">
        <v>154</v>
      </c>
      <c r="H32" s="113" t="s">
        <v>158</v>
      </c>
      <c r="I32" s="121" t="s">
        <v>161</v>
      </c>
      <c r="J32" s="130"/>
      <c r="K32" s="130">
        <v>6</v>
      </c>
      <c r="L32" s="130">
        <v>2</v>
      </c>
      <c r="M32" s="130"/>
      <c r="N32" s="130"/>
      <c r="O32" s="130"/>
      <c r="P32" s="130"/>
      <c r="Q32" s="130"/>
      <c r="R32" s="130"/>
      <c r="S32" s="130" t="s">
        <v>123</v>
      </c>
      <c r="T32" s="130"/>
      <c r="U32" s="130"/>
      <c r="V32" s="130"/>
      <c r="W32" s="130"/>
      <c r="X32" s="130"/>
    </row>
    <row r="33" spans="1:24" ht="15" customHeight="1" x14ac:dyDescent="0.25">
      <c r="A33" s="540"/>
      <c r="B33" s="591" t="s">
        <v>392</v>
      </c>
      <c r="C33" s="582">
        <v>1</v>
      </c>
      <c r="D33" s="615" t="s">
        <v>224</v>
      </c>
      <c r="E33" s="621" t="s">
        <v>323</v>
      </c>
      <c r="F33" s="617" t="s">
        <v>324</v>
      </c>
      <c r="G33" s="578" t="s">
        <v>154</v>
      </c>
      <c r="H33" s="578" t="s">
        <v>158</v>
      </c>
      <c r="I33" s="613" t="s">
        <v>161</v>
      </c>
      <c r="J33" s="576">
        <v>14</v>
      </c>
      <c r="K33" s="576"/>
      <c r="L33" s="576"/>
      <c r="M33" s="576"/>
      <c r="N33" s="576"/>
      <c r="O33" s="576"/>
      <c r="P33" s="576">
        <v>12</v>
      </c>
      <c r="Q33" s="130"/>
      <c r="R33" s="130"/>
      <c r="S33" s="130"/>
      <c r="T33" s="130"/>
      <c r="U33" s="130"/>
      <c r="V33" s="130"/>
      <c r="W33" s="130"/>
      <c r="X33" s="130" t="s">
        <v>408</v>
      </c>
    </row>
    <row r="34" spans="1:24" ht="15" customHeight="1" x14ac:dyDescent="0.25">
      <c r="A34" s="540">
        <v>8</v>
      </c>
      <c r="B34" s="591"/>
      <c r="C34" s="583"/>
      <c r="D34" s="616"/>
      <c r="E34" s="622"/>
      <c r="F34" s="618"/>
      <c r="G34" s="579"/>
      <c r="H34" s="579"/>
      <c r="I34" s="614"/>
      <c r="J34" s="577"/>
      <c r="K34" s="577"/>
      <c r="L34" s="577"/>
      <c r="M34" s="577"/>
      <c r="N34" s="577"/>
      <c r="O34" s="577"/>
      <c r="P34" s="577"/>
      <c r="Q34" s="130" t="s">
        <v>408</v>
      </c>
      <c r="R34" s="130"/>
      <c r="S34" s="130"/>
      <c r="T34" s="130"/>
      <c r="U34" s="130"/>
      <c r="V34" s="130"/>
      <c r="W34" s="130"/>
      <c r="X34" s="130" t="s">
        <v>408</v>
      </c>
    </row>
    <row r="35" spans="1:24" x14ac:dyDescent="0.25">
      <c r="A35" s="540"/>
      <c r="B35" s="591"/>
      <c r="C35" s="37">
        <v>2</v>
      </c>
      <c r="D35" s="110" t="s">
        <v>225</v>
      </c>
      <c r="E35" s="122" t="s">
        <v>325</v>
      </c>
      <c r="F35" s="131" t="s">
        <v>326</v>
      </c>
      <c r="G35" s="113" t="s">
        <v>174</v>
      </c>
      <c r="H35" s="113" t="s">
        <v>158</v>
      </c>
      <c r="I35" s="134" t="s">
        <v>149</v>
      </c>
      <c r="J35" s="130">
        <v>6</v>
      </c>
      <c r="K35" s="130"/>
      <c r="L35" s="130">
        <v>8</v>
      </c>
      <c r="M35" s="130">
        <v>12</v>
      </c>
      <c r="N35" s="130"/>
      <c r="O35" s="130"/>
      <c r="P35" s="130"/>
      <c r="Q35" s="130"/>
      <c r="R35" s="130" t="s">
        <v>123</v>
      </c>
      <c r="S35" s="130"/>
      <c r="T35" s="130" t="s">
        <v>408</v>
      </c>
      <c r="U35" s="130" t="s">
        <v>123</v>
      </c>
      <c r="V35" s="130"/>
      <c r="W35" s="130"/>
      <c r="X35" s="130"/>
    </row>
    <row r="36" spans="1:24" x14ac:dyDescent="0.25">
      <c r="A36" s="540">
        <v>9</v>
      </c>
      <c r="B36" s="591" t="s">
        <v>13</v>
      </c>
      <c r="C36" s="37">
        <v>1</v>
      </c>
      <c r="D36" s="122" t="s">
        <v>227</v>
      </c>
      <c r="E36" s="110" t="s">
        <v>235</v>
      </c>
      <c r="F36" s="112" t="s">
        <v>236</v>
      </c>
      <c r="G36" s="113" t="s">
        <v>251</v>
      </c>
      <c r="H36" s="113" t="s">
        <v>220</v>
      </c>
      <c r="I36" s="121" t="s">
        <v>161</v>
      </c>
      <c r="J36" s="130">
        <v>4</v>
      </c>
      <c r="K36" s="130"/>
      <c r="L36" s="130"/>
      <c r="M36" s="130"/>
      <c r="N36" s="130">
        <v>18</v>
      </c>
      <c r="O36" s="130"/>
      <c r="P36" s="130"/>
      <c r="Q36" s="130" t="s">
        <v>408</v>
      </c>
      <c r="R36" s="130"/>
      <c r="S36" s="130"/>
      <c r="T36" s="130"/>
      <c r="U36" s="130"/>
      <c r="V36" s="130" t="s">
        <v>123</v>
      </c>
      <c r="W36" s="130"/>
      <c r="X36" s="130"/>
    </row>
    <row r="37" spans="1:24" ht="15" customHeight="1" x14ac:dyDescent="0.25">
      <c r="A37" s="540"/>
      <c r="B37" s="591"/>
      <c r="C37" s="37">
        <v>2</v>
      </c>
      <c r="D37" s="122" t="s">
        <v>228</v>
      </c>
      <c r="E37" s="110" t="s">
        <v>237</v>
      </c>
      <c r="F37" s="112" t="s">
        <v>238</v>
      </c>
      <c r="G37" s="113" t="s">
        <v>154</v>
      </c>
      <c r="H37" s="113" t="s">
        <v>220</v>
      </c>
      <c r="I37" s="121" t="s">
        <v>161</v>
      </c>
      <c r="J37" s="130"/>
      <c r="K37" s="130"/>
      <c r="L37" s="130"/>
      <c r="M37" s="130"/>
      <c r="N37" s="130"/>
      <c r="O37" s="130">
        <v>6</v>
      </c>
      <c r="P37" s="130"/>
      <c r="Q37" s="130"/>
      <c r="R37" s="130"/>
      <c r="S37" s="130"/>
      <c r="T37" s="130"/>
      <c r="U37" s="130"/>
      <c r="V37" s="130"/>
      <c r="W37" s="130"/>
      <c r="X37" s="130"/>
    </row>
    <row r="38" spans="1:24" x14ac:dyDescent="0.25">
      <c r="A38" s="540"/>
      <c r="B38" s="591"/>
      <c r="C38" s="37">
        <v>3</v>
      </c>
      <c r="D38" s="122" t="s">
        <v>229</v>
      </c>
      <c r="E38" s="110" t="s">
        <v>239</v>
      </c>
      <c r="F38" s="112" t="s">
        <v>240</v>
      </c>
      <c r="G38" s="113" t="s">
        <v>154</v>
      </c>
      <c r="H38" s="113" t="s">
        <v>158</v>
      </c>
      <c r="I38" s="121" t="s">
        <v>161</v>
      </c>
      <c r="J38" s="130">
        <v>4</v>
      </c>
      <c r="K38" s="130"/>
      <c r="L38" s="130"/>
      <c r="M38" s="130">
        <v>10</v>
      </c>
      <c r="N38" s="130"/>
      <c r="O38" s="130"/>
      <c r="P38" s="130">
        <v>10</v>
      </c>
      <c r="Q38" s="130"/>
      <c r="R38" s="130"/>
      <c r="S38" s="130"/>
      <c r="T38" s="130"/>
      <c r="U38" s="130" t="s">
        <v>123</v>
      </c>
      <c r="V38" s="130"/>
      <c r="W38" s="130"/>
      <c r="X38" s="130" t="s">
        <v>408</v>
      </c>
    </row>
    <row r="39" spans="1:24" x14ac:dyDescent="0.25">
      <c r="A39" s="540"/>
      <c r="B39" s="591"/>
      <c r="C39" s="37">
        <v>4</v>
      </c>
      <c r="D39" s="122" t="s">
        <v>230</v>
      </c>
      <c r="E39" s="110" t="s">
        <v>241</v>
      </c>
      <c r="F39" s="112" t="s">
        <v>242</v>
      </c>
      <c r="G39" s="113" t="s">
        <v>154</v>
      </c>
      <c r="H39" s="113" t="s">
        <v>158</v>
      </c>
      <c r="I39" s="121" t="s">
        <v>161</v>
      </c>
      <c r="J39" s="130">
        <v>4</v>
      </c>
      <c r="K39" s="130">
        <v>18</v>
      </c>
      <c r="L39" s="130"/>
      <c r="M39" s="130"/>
      <c r="N39" s="130"/>
      <c r="O39" s="130"/>
      <c r="P39" s="130"/>
      <c r="Q39" s="130"/>
      <c r="R39" s="130"/>
      <c r="S39" s="130" t="s">
        <v>123</v>
      </c>
      <c r="T39" s="130"/>
      <c r="U39" s="130"/>
      <c r="V39" s="130"/>
      <c r="W39" s="130"/>
      <c r="X39" s="130"/>
    </row>
    <row r="40" spans="1:24" x14ac:dyDescent="0.25">
      <c r="A40" s="540"/>
      <c r="B40" s="591"/>
      <c r="C40" s="37">
        <v>5</v>
      </c>
      <c r="D40" s="122" t="s">
        <v>231</v>
      </c>
      <c r="E40" s="110" t="s">
        <v>243</v>
      </c>
      <c r="F40" s="112" t="s">
        <v>244</v>
      </c>
      <c r="G40" s="113" t="s">
        <v>154</v>
      </c>
      <c r="H40" s="113" t="s">
        <v>158</v>
      </c>
      <c r="I40" s="121" t="s">
        <v>161</v>
      </c>
      <c r="J40" s="130"/>
      <c r="K40" s="130"/>
      <c r="L40" s="130"/>
      <c r="M40" s="130"/>
      <c r="N40" s="130"/>
      <c r="O40" s="130">
        <v>24</v>
      </c>
      <c r="P40" s="130"/>
      <c r="Q40" s="130"/>
      <c r="R40" s="130"/>
      <c r="S40" s="130"/>
      <c r="T40" s="130"/>
      <c r="U40" s="130"/>
      <c r="V40" s="130"/>
      <c r="W40" s="130" t="s">
        <v>408</v>
      </c>
      <c r="X40" s="130"/>
    </row>
    <row r="41" spans="1:24" x14ac:dyDescent="0.25">
      <c r="A41" s="540"/>
      <c r="B41" s="591"/>
      <c r="C41" s="37">
        <v>6</v>
      </c>
      <c r="D41" s="122" t="s">
        <v>232</v>
      </c>
      <c r="E41" s="110" t="s">
        <v>245</v>
      </c>
      <c r="F41" s="112" t="s">
        <v>246</v>
      </c>
      <c r="G41" s="113" t="s">
        <v>154</v>
      </c>
      <c r="H41" s="113" t="s">
        <v>158</v>
      </c>
      <c r="I41" s="121" t="s">
        <v>161</v>
      </c>
      <c r="J41" s="130"/>
      <c r="K41" s="130"/>
      <c r="L41" s="130">
        <v>12</v>
      </c>
      <c r="M41" s="130"/>
      <c r="N41" s="130"/>
      <c r="O41" s="130"/>
      <c r="P41" s="130"/>
      <c r="Q41" s="130"/>
      <c r="R41" s="130"/>
      <c r="S41" s="130"/>
      <c r="T41" s="130" t="s">
        <v>408</v>
      </c>
      <c r="U41" s="130"/>
      <c r="V41" s="130"/>
      <c r="W41" s="130"/>
      <c r="X41" s="130"/>
    </row>
    <row r="42" spans="1:24" x14ac:dyDescent="0.25">
      <c r="A42" s="540"/>
      <c r="B42" s="591"/>
      <c r="C42" s="37">
        <v>7</v>
      </c>
      <c r="D42" s="122" t="s">
        <v>233</v>
      </c>
      <c r="E42" s="110" t="s">
        <v>247</v>
      </c>
      <c r="F42" s="119" t="s">
        <v>248</v>
      </c>
      <c r="G42" s="113" t="s">
        <v>174</v>
      </c>
      <c r="H42" s="113" t="s">
        <v>158</v>
      </c>
      <c r="I42" s="121" t="s">
        <v>161</v>
      </c>
      <c r="J42" s="130">
        <v>4</v>
      </c>
      <c r="K42" s="130"/>
      <c r="L42" s="130">
        <v>18</v>
      </c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</row>
    <row r="43" spans="1:24" x14ac:dyDescent="0.25">
      <c r="A43" s="540"/>
      <c r="B43" s="592"/>
      <c r="C43" s="37">
        <v>8</v>
      </c>
      <c r="D43" s="122" t="s">
        <v>234</v>
      </c>
      <c r="E43" s="110" t="s">
        <v>249</v>
      </c>
      <c r="F43" s="112" t="s">
        <v>250</v>
      </c>
      <c r="G43" s="113" t="s">
        <v>174</v>
      </c>
      <c r="H43" s="113" t="s">
        <v>158</v>
      </c>
      <c r="I43" s="115" t="s">
        <v>149</v>
      </c>
      <c r="J43" s="130">
        <v>24</v>
      </c>
      <c r="K43" s="130"/>
      <c r="L43" s="130"/>
      <c r="M43" s="130"/>
      <c r="N43" s="130"/>
      <c r="O43" s="130"/>
      <c r="P43" s="130"/>
      <c r="Q43" s="130"/>
      <c r="R43" s="130" t="s">
        <v>123</v>
      </c>
      <c r="S43" s="130"/>
      <c r="T43" s="130"/>
      <c r="U43" s="130"/>
      <c r="V43" s="130"/>
      <c r="W43" s="130"/>
      <c r="X43" s="130"/>
    </row>
    <row r="44" spans="1:24" x14ac:dyDescent="0.25">
      <c r="A44" s="540">
        <v>10</v>
      </c>
      <c r="B44" s="590" t="s">
        <v>69</v>
      </c>
      <c r="C44" s="37">
        <v>1</v>
      </c>
      <c r="D44" s="111" t="s">
        <v>253</v>
      </c>
      <c r="E44" s="123" t="s">
        <v>256</v>
      </c>
      <c r="F44" s="112" t="s">
        <v>257</v>
      </c>
      <c r="G44" s="114" t="s">
        <v>154</v>
      </c>
      <c r="H44" s="114" t="s">
        <v>220</v>
      </c>
      <c r="I44" s="121" t="s">
        <v>161</v>
      </c>
      <c r="J44" s="130">
        <v>9</v>
      </c>
      <c r="K44" s="130"/>
      <c r="L44" s="130"/>
      <c r="M44" s="130"/>
      <c r="N44" s="130">
        <v>15</v>
      </c>
      <c r="O44" s="130"/>
      <c r="P44" s="130"/>
      <c r="Q44" s="130"/>
      <c r="R44" s="130"/>
      <c r="S44" s="130"/>
      <c r="T44" s="130"/>
      <c r="U44" s="130"/>
      <c r="V44" s="130" t="s">
        <v>123</v>
      </c>
      <c r="W44" s="130"/>
      <c r="X44" s="130"/>
    </row>
    <row r="45" spans="1:24" ht="15" customHeight="1" x14ac:dyDescent="0.25">
      <c r="A45" s="540"/>
      <c r="B45" s="591"/>
      <c r="C45" s="37">
        <v>2</v>
      </c>
      <c r="D45" s="110" t="s">
        <v>254</v>
      </c>
      <c r="E45" s="110" t="s">
        <v>258</v>
      </c>
      <c r="F45" s="112" t="s">
        <v>259</v>
      </c>
      <c r="G45" s="113" t="s">
        <v>154</v>
      </c>
      <c r="H45" s="113" t="s">
        <v>220</v>
      </c>
      <c r="I45" s="121" t="s">
        <v>161</v>
      </c>
      <c r="J45" s="130">
        <v>12</v>
      </c>
      <c r="K45" s="130"/>
      <c r="L45" s="130"/>
      <c r="M45" s="130"/>
      <c r="N45" s="130"/>
      <c r="O45" s="130"/>
      <c r="P45" s="130"/>
      <c r="Q45" s="130"/>
      <c r="R45" s="130" t="s">
        <v>123</v>
      </c>
      <c r="S45" s="130"/>
      <c r="T45" s="130"/>
      <c r="U45" s="130"/>
      <c r="V45" s="130"/>
      <c r="W45" s="130"/>
      <c r="X45" s="130"/>
    </row>
    <row r="46" spans="1:24" x14ac:dyDescent="0.25">
      <c r="A46" s="540"/>
      <c r="B46" s="592"/>
      <c r="C46" s="37">
        <v>3</v>
      </c>
      <c r="D46" s="110" t="s">
        <v>255</v>
      </c>
      <c r="E46" s="110" t="s">
        <v>260</v>
      </c>
      <c r="F46" s="112" t="s">
        <v>261</v>
      </c>
      <c r="G46" s="113" t="s">
        <v>154</v>
      </c>
      <c r="H46" s="113" t="s">
        <v>158</v>
      </c>
      <c r="I46" s="121" t="s">
        <v>161</v>
      </c>
      <c r="J46" s="130">
        <v>9</v>
      </c>
      <c r="K46" s="130">
        <v>15</v>
      </c>
      <c r="L46" s="130"/>
      <c r="M46" s="130"/>
      <c r="N46" s="130"/>
      <c r="O46" s="130"/>
      <c r="P46" s="130"/>
      <c r="Q46" s="130" t="s">
        <v>408</v>
      </c>
      <c r="R46" s="130"/>
      <c r="S46" s="130" t="s">
        <v>123</v>
      </c>
      <c r="T46" s="130"/>
      <c r="U46" s="130"/>
      <c r="V46" s="130"/>
      <c r="W46" s="130"/>
      <c r="X46" s="130"/>
    </row>
    <row r="47" spans="1:24" x14ac:dyDescent="0.25">
      <c r="A47" s="540">
        <v>11</v>
      </c>
      <c r="B47" s="590" t="s">
        <v>70</v>
      </c>
      <c r="C47" s="37">
        <v>1</v>
      </c>
      <c r="D47" s="110" t="s">
        <v>263</v>
      </c>
      <c r="E47" s="110" t="s">
        <v>266</v>
      </c>
      <c r="F47" s="112" t="s">
        <v>267</v>
      </c>
      <c r="G47" s="113" t="s">
        <v>154</v>
      </c>
      <c r="H47" s="113" t="s">
        <v>220</v>
      </c>
      <c r="I47" s="121" t="s">
        <v>161</v>
      </c>
      <c r="J47" s="130">
        <v>12</v>
      </c>
      <c r="K47" s="130"/>
      <c r="L47" s="130"/>
      <c r="M47" s="130"/>
      <c r="N47" s="130"/>
      <c r="O47" s="130"/>
      <c r="P47" s="130"/>
      <c r="Q47" s="130"/>
      <c r="R47" s="130" t="s">
        <v>123</v>
      </c>
      <c r="S47" s="130"/>
      <c r="T47" s="130"/>
      <c r="U47" s="130"/>
      <c r="V47" s="130"/>
      <c r="W47" s="130"/>
      <c r="X47" s="130"/>
    </row>
    <row r="48" spans="1:24" ht="15" customHeight="1" x14ac:dyDescent="0.25">
      <c r="A48" s="540"/>
      <c r="B48" s="591"/>
      <c r="C48" s="37">
        <v>2</v>
      </c>
      <c r="D48" s="110" t="s">
        <v>264</v>
      </c>
      <c r="E48" s="110" t="s">
        <v>268</v>
      </c>
      <c r="F48" s="112" t="s">
        <v>269</v>
      </c>
      <c r="G48" s="113" t="s">
        <v>154</v>
      </c>
      <c r="H48" s="113" t="s">
        <v>158</v>
      </c>
      <c r="I48" s="121" t="s">
        <v>161</v>
      </c>
      <c r="J48" s="130">
        <v>9</v>
      </c>
      <c r="K48" s="130"/>
      <c r="L48" s="130"/>
      <c r="M48" s="130"/>
      <c r="N48" s="130">
        <v>15</v>
      </c>
      <c r="O48" s="130"/>
      <c r="P48" s="130"/>
      <c r="Q48" s="130"/>
      <c r="R48" s="130"/>
      <c r="S48" s="130"/>
      <c r="T48" s="130"/>
      <c r="U48" s="130"/>
      <c r="V48" s="130" t="s">
        <v>123</v>
      </c>
      <c r="W48" s="130"/>
      <c r="X48" s="130"/>
    </row>
    <row r="49" spans="1:24" x14ac:dyDescent="0.25">
      <c r="A49" s="540"/>
      <c r="B49" s="592"/>
      <c r="C49" s="37">
        <v>3</v>
      </c>
      <c r="D49" s="110" t="s">
        <v>265</v>
      </c>
      <c r="E49" s="110" t="s">
        <v>270</v>
      </c>
      <c r="F49" s="112" t="s">
        <v>271</v>
      </c>
      <c r="G49" s="113" t="s">
        <v>154</v>
      </c>
      <c r="H49" s="113" t="s">
        <v>158</v>
      </c>
      <c r="I49" s="121" t="s">
        <v>161</v>
      </c>
      <c r="J49" s="130">
        <v>9</v>
      </c>
      <c r="K49" s="130">
        <v>15</v>
      </c>
      <c r="L49" s="130"/>
      <c r="M49" s="130"/>
      <c r="N49" s="130"/>
      <c r="O49" s="130"/>
      <c r="P49" s="130"/>
      <c r="Q49" s="130" t="s">
        <v>408</v>
      </c>
      <c r="R49" s="130"/>
      <c r="S49" s="130" t="s">
        <v>123</v>
      </c>
      <c r="T49" s="130"/>
      <c r="U49" s="130"/>
      <c r="V49" s="130"/>
      <c r="W49" s="130"/>
      <c r="X49" s="130"/>
    </row>
    <row r="50" spans="1:24" x14ac:dyDescent="0.25">
      <c r="A50" s="540">
        <v>12</v>
      </c>
      <c r="B50" s="590" t="s">
        <v>71</v>
      </c>
      <c r="C50" s="37">
        <v>1</v>
      </c>
      <c r="D50" s="110" t="s">
        <v>273</v>
      </c>
      <c r="E50" s="110" t="s">
        <v>276</v>
      </c>
      <c r="F50" s="112" t="s">
        <v>277</v>
      </c>
      <c r="G50" s="113" t="s">
        <v>154</v>
      </c>
      <c r="H50" s="113" t="s">
        <v>158</v>
      </c>
      <c r="I50" s="121" t="s">
        <v>161</v>
      </c>
      <c r="J50" s="130">
        <v>4</v>
      </c>
      <c r="K50" s="130"/>
      <c r="L50" s="130"/>
      <c r="M50" s="130"/>
      <c r="N50" s="130">
        <v>18</v>
      </c>
      <c r="O50" s="130"/>
      <c r="P50" s="130"/>
      <c r="Q50" s="130" t="s">
        <v>408</v>
      </c>
      <c r="R50" s="130"/>
      <c r="S50" s="130"/>
      <c r="T50" s="130"/>
      <c r="U50" s="130"/>
      <c r="V50" s="130" t="s">
        <v>123</v>
      </c>
      <c r="W50" s="130"/>
      <c r="X50" s="130"/>
    </row>
    <row r="51" spans="1:24" ht="15" customHeight="1" x14ac:dyDescent="0.25">
      <c r="A51" s="540"/>
      <c r="B51" s="591"/>
      <c r="C51" s="37">
        <v>2</v>
      </c>
      <c r="D51" s="111" t="s">
        <v>274</v>
      </c>
      <c r="E51" s="111" t="s">
        <v>278</v>
      </c>
      <c r="F51" s="112" t="s">
        <v>279</v>
      </c>
      <c r="G51" s="114" t="s">
        <v>154</v>
      </c>
      <c r="H51" s="113" t="s">
        <v>158</v>
      </c>
      <c r="I51" s="121" t="s">
        <v>161</v>
      </c>
      <c r="J51" s="130">
        <v>4</v>
      </c>
      <c r="K51" s="130">
        <v>18</v>
      </c>
      <c r="L51" s="130"/>
      <c r="M51" s="130"/>
      <c r="N51" s="130"/>
      <c r="O51" s="130"/>
      <c r="P51" s="130"/>
      <c r="Q51" s="130"/>
      <c r="R51" s="130"/>
      <c r="S51" s="130" t="s">
        <v>123</v>
      </c>
      <c r="T51" s="130"/>
      <c r="U51" s="130"/>
      <c r="V51" s="130"/>
      <c r="W51" s="130"/>
      <c r="X51" s="130"/>
    </row>
    <row r="52" spans="1:24" x14ac:dyDescent="0.25">
      <c r="A52" s="540"/>
      <c r="B52" s="592"/>
      <c r="C52" s="37">
        <v>3</v>
      </c>
      <c r="D52" s="110" t="s">
        <v>275</v>
      </c>
      <c r="E52" s="110" t="s">
        <v>280</v>
      </c>
      <c r="F52" s="112" t="s">
        <v>281</v>
      </c>
      <c r="G52" s="113" t="s">
        <v>154</v>
      </c>
      <c r="H52" s="113" t="s">
        <v>158</v>
      </c>
      <c r="I52" s="121" t="s">
        <v>161</v>
      </c>
      <c r="J52" s="130">
        <v>22</v>
      </c>
      <c r="K52" s="130"/>
      <c r="L52" s="130"/>
      <c r="M52" s="130"/>
      <c r="N52" s="130"/>
      <c r="O52" s="130"/>
      <c r="P52" s="130"/>
      <c r="Q52" s="130"/>
      <c r="R52" s="130" t="s">
        <v>123</v>
      </c>
      <c r="S52" s="130"/>
      <c r="T52" s="130"/>
      <c r="U52" s="130"/>
      <c r="V52" s="130"/>
      <c r="W52" s="130"/>
      <c r="X52" s="130"/>
    </row>
    <row r="53" spans="1:24" ht="24" customHeight="1" x14ac:dyDescent="0.25">
      <c r="A53" s="540">
        <v>13</v>
      </c>
      <c r="B53" s="590" t="s">
        <v>390</v>
      </c>
      <c r="C53" s="37">
        <v>1</v>
      </c>
      <c r="D53" s="111" t="s">
        <v>282</v>
      </c>
      <c r="E53" s="111" t="s">
        <v>193</v>
      </c>
      <c r="F53" s="112" t="s">
        <v>285</v>
      </c>
      <c r="G53" s="114" t="s">
        <v>154</v>
      </c>
      <c r="H53" s="113" t="s">
        <v>158</v>
      </c>
      <c r="I53" s="121" t="s">
        <v>161</v>
      </c>
      <c r="J53" s="130"/>
      <c r="K53" s="130"/>
      <c r="L53" s="130"/>
      <c r="M53" s="130"/>
      <c r="N53" s="130">
        <v>3</v>
      </c>
      <c r="O53" s="130">
        <v>15</v>
      </c>
      <c r="P53" s="130">
        <v>4</v>
      </c>
      <c r="Q53" s="130" t="s">
        <v>408</v>
      </c>
      <c r="R53" s="130"/>
      <c r="S53" s="130"/>
      <c r="T53" s="130"/>
      <c r="U53" s="130"/>
      <c r="V53" s="130" t="s">
        <v>408</v>
      </c>
      <c r="W53" s="130" t="s">
        <v>408</v>
      </c>
      <c r="X53" s="130"/>
    </row>
    <row r="54" spans="1:24" ht="15" customHeight="1" x14ac:dyDescent="0.25">
      <c r="A54" s="540"/>
      <c r="B54" s="591"/>
      <c r="C54" s="37">
        <v>2</v>
      </c>
      <c r="D54" s="110" t="s">
        <v>283</v>
      </c>
      <c r="E54" s="110" t="s">
        <v>286</v>
      </c>
      <c r="F54" s="112" t="s">
        <v>287</v>
      </c>
      <c r="G54" s="113" t="s">
        <v>174</v>
      </c>
      <c r="H54" s="113" t="s">
        <v>158</v>
      </c>
      <c r="I54" s="134" t="s">
        <v>149</v>
      </c>
      <c r="J54" s="130"/>
      <c r="K54" s="130">
        <v>3</v>
      </c>
      <c r="L54" s="130">
        <v>15</v>
      </c>
      <c r="M54" s="130">
        <v>4</v>
      </c>
      <c r="N54" s="130"/>
      <c r="O54" s="130"/>
      <c r="P54" s="130"/>
      <c r="Q54" s="130"/>
      <c r="R54" s="130"/>
      <c r="S54" s="130" t="s">
        <v>123</v>
      </c>
      <c r="T54" s="130" t="s">
        <v>408</v>
      </c>
      <c r="U54" s="130" t="s">
        <v>123</v>
      </c>
      <c r="V54" s="130"/>
      <c r="W54" s="130"/>
      <c r="X54" s="130"/>
    </row>
    <row r="55" spans="1:24" x14ac:dyDescent="0.25">
      <c r="A55" s="540"/>
      <c r="B55" s="591"/>
      <c r="C55" s="582">
        <v>3</v>
      </c>
      <c r="D55" s="615" t="s">
        <v>284</v>
      </c>
      <c r="E55" s="586" t="s">
        <v>288</v>
      </c>
      <c r="F55" s="588" t="s">
        <v>289</v>
      </c>
      <c r="G55" s="578" t="s">
        <v>174</v>
      </c>
      <c r="H55" s="578" t="s">
        <v>158</v>
      </c>
      <c r="I55" s="580" t="s">
        <v>149</v>
      </c>
      <c r="J55" s="576">
        <v>10</v>
      </c>
      <c r="K55" s="576"/>
      <c r="L55" s="576"/>
      <c r="M55" s="576">
        <v>6</v>
      </c>
      <c r="N55" s="576"/>
      <c r="O55" s="576"/>
      <c r="P55" s="576">
        <v>6</v>
      </c>
      <c r="Q55" s="130"/>
      <c r="R55" s="130"/>
      <c r="S55" s="130"/>
      <c r="T55" s="130"/>
      <c r="U55" s="130" t="s">
        <v>123</v>
      </c>
      <c r="V55" s="130"/>
      <c r="W55" s="130"/>
      <c r="X55" s="130" t="s">
        <v>408</v>
      </c>
    </row>
    <row r="56" spans="1:24" x14ac:dyDescent="0.25">
      <c r="A56" s="540"/>
      <c r="B56" s="592"/>
      <c r="C56" s="583"/>
      <c r="D56" s="616"/>
      <c r="E56" s="587"/>
      <c r="F56" s="589"/>
      <c r="G56" s="579"/>
      <c r="H56" s="579"/>
      <c r="I56" s="581"/>
      <c r="J56" s="577"/>
      <c r="K56" s="577"/>
      <c r="L56" s="577"/>
      <c r="M56" s="577"/>
      <c r="N56" s="577"/>
      <c r="O56" s="577"/>
      <c r="P56" s="577"/>
      <c r="Q56" s="130"/>
      <c r="R56" s="130" t="s">
        <v>123</v>
      </c>
      <c r="S56" s="130"/>
      <c r="T56" s="130" t="s">
        <v>408</v>
      </c>
      <c r="U56" s="130"/>
      <c r="V56" s="130"/>
      <c r="W56" s="130"/>
      <c r="X56" s="130"/>
    </row>
    <row r="57" spans="1:24" x14ac:dyDescent="0.25">
      <c r="A57" s="540">
        <v>14</v>
      </c>
      <c r="B57" s="590" t="s">
        <v>16</v>
      </c>
      <c r="C57" s="37">
        <v>1</v>
      </c>
      <c r="D57" s="118" t="s">
        <v>290</v>
      </c>
      <c r="E57" s="119" t="s">
        <v>149</v>
      </c>
      <c r="F57" s="120" t="s">
        <v>292</v>
      </c>
      <c r="G57" s="115" t="s">
        <v>149</v>
      </c>
      <c r="H57" s="113" t="s">
        <v>158</v>
      </c>
      <c r="I57" s="115" t="s">
        <v>149</v>
      </c>
      <c r="J57" s="130">
        <v>14</v>
      </c>
      <c r="K57" s="130"/>
      <c r="L57" s="130">
        <v>2</v>
      </c>
      <c r="M57" s="130"/>
      <c r="N57" s="130"/>
      <c r="O57" s="130">
        <v>5</v>
      </c>
      <c r="P57" s="130"/>
      <c r="Q57" s="130" t="s">
        <v>408</v>
      </c>
      <c r="R57" s="130" t="s">
        <v>123</v>
      </c>
      <c r="S57" s="130"/>
      <c r="T57" s="130"/>
      <c r="U57" s="130"/>
      <c r="V57" s="130"/>
      <c r="W57" s="130" t="s">
        <v>408</v>
      </c>
      <c r="X57" s="130"/>
    </row>
    <row r="58" spans="1:24" ht="15" customHeight="1" x14ac:dyDescent="0.25">
      <c r="A58" s="540"/>
      <c r="B58" s="592"/>
      <c r="C58" s="37">
        <v>2</v>
      </c>
      <c r="D58" s="110" t="s">
        <v>291</v>
      </c>
      <c r="E58" s="119" t="s">
        <v>149</v>
      </c>
      <c r="F58" s="119" t="s">
        <v>149</v>
      </c>
      <c r="G58" s="115" t="s">
        <v>149</v>
      </c>
      <c r="H58" s="113" t="s">
        <v>158</v>
      </c>
      <c r="I58" s="115" t="s">
        <v>149</v>
      </c>
      <c r="J58" s="130">
        <v>6</v>
      </c>
      <c r="K58" s="130">
        <v>3</v>
      </c>
      <c r="L58" s="130">
        <v>3</v>
      </c>
      <c r="M58" s="130">
        <v>2</v>
      </c>
      <c r="N58" s="130">
        <v>3</v>
      </c>
      <c r="O58" s="130"/>
      <c r="P58" s="130">
        <v>2</v>
      </c>
      <c r="Q58" s="130"/>
      <c r="R58" s="130"/>
      <c r="S58" s="130" t="s">
        <v>123</v>
      </c>
      <c r="T58" s="130" t="s">
        <v>408</v>
      </c>
      <c r="U58" s="130" t="s">
        <v>123</v>
      </c>
      <c r="V58" s="130" t="s">
        <v>408</v>
      </c>
      <c r="W58" s="130"/>
      <c r="X58" s="130" t="s">
        <v>408</v>
      </c>
    </row>
    <row r="59" spans="1:24" ht="36" customHeight="1" x14ac:dyDescent="0.25">
      <c r="A59" s="540">
        <v>15</v>
      </c>
      <c r="B59" s="590" t="s">
        <v>90</v>
      </c>
      <c r="C59" s="37">
        <v>1</v>
      </c>
      <c r="D59" s="110" t="s">
        <v>293</v>
      </c>
      <c r="E59" s="110" t="s">
        <v>297</v>
      </c>
      <c r="F59" s="112" t="s">
        <v>298</v>
      </c>
      <c r="G59" s="113" t="s">
        <v>154</v>
      </c>
      <c r="H59" s="113" t="s">
        <v>158</v>
      </c>
      <c r="I59" s="121" t="s">
        <v>161</v>
      </c>
      <c r="J59" s="130">
        <v>4</v>
      </c>
      <c r="K59" s="130"/>
      <c r="L59" s="130"/>
      <c r="M59" s="130">
        <v>4</v>
      </c>
      <c r="N59" s="130">
        <v>2</v>
      </c>
      <c r="O59" s="130">
        <v>2</v>
      </c>
      <c r="P59" s="130"/>
      <c r="Q59" s="130"/>
      <c r="R59" s="130"/>
      <c r="S59" s="130"/>
      <c r="T59" s="130"/>
      <c r="U59" s="130" t="s">
        <v>123</v>
      </c>
      <c r="V59" s="130" t="s">
        <v>408</v>
      </c>
      <c r="W59" s="130" t="s">
        <v>408</v>
      </c>
      <c r="X59" s="130"/>
    </row>
    <row r="60" spans="1:24" ht="15" customHeight="1" x14ac:dyDescent="0.25">
      <c r="A60" s="540"/>
      <c r="B60" s="591"/>
      <c r="C60" s="37">
        <v>2</v>
      </c>
      <c r="D60" s="110" t="s">
        <v>294</v>
      </c>
      <c r="E60" s="110" t="s">
        <v>299</v>
      </c>
      <c r="F60" s="112" t="s">
        <v>300</v>
      </c>
      <c r="G60" s="113" t="s">
        <v>154</v>
      </c>
      <c r="H60" s="113" t="s">
        <v>158</v>
      </c>
      <c r="I60" s="121" t="s">
        <v>161</v>
      </c>
      <c r="J60" s="130">
        <v>4</v>
      </c>
      <c r="K60" s="130">
        <v>4</v>
      </c>
      <c r="L60" s="130"/>
      <c r="M60" s="130"/>
      <c r="N60" s="130">
        <v>4</v>
      </c>
      <c r="O60" s="130"/>
      <c r="P60" s="130"/>
      <c r="Q60" s="130"/>
      <c r="R60" s="130"/>
      <c r="S60" s="130" t="s">
        <v>123</v>
      </c>
      <c r="T60" s="130"/>
      <c r="U60" s="130"/>
      <c r="V60" s="130"/>
      <c r="W60" s="130"/>
      <c r="X60" s="130"/>
    </row>
    <row r="61" spans="1:24" x14ac:dyDescent="0.25">
      <c r="A61" s="540"/>
      <c r="B61" s="591"/>
      <c r="C61" s="37">
        <v>3</v>
      </c>
      <c r="D61" s="110" t="s">
        <v>295</v>
      </c>
      <c r="E61" s="110" t="s">
        <v>301</v>
      </c>
      <c r="F61" s="112" t="s">
        <v>302</v>
      </c>
      <c r="G61" s="113" t="s">
        <v>154</v>
      </c>
      <c r="H61" s="113" t="s">
        <v>158</v>
      </c>
      <c r="I61" s="121" t="s">
        <v>161</v>
      </c>
      <c r="J61" s="130">
        <v>8</v>
      </c>
      <c r="K61" s="130"/>
      <c r="L61" s="130">
        <v>8</v>
      </c>
      <c r="M61" s="130"/>
      <c r="N61" s="130"/>
      <c r="O61" s="130">
        <v>4</v>
      </c>
      <c r="P61" s="130">
        <v>4</v>
      </c>
      <c r="Q61" s="130"/>
      <c r="R61" s="130"/>
      <c r="S61" s="130"/>
      <c r="T61" s="130" t="s">
        <v>408</v>
      </c>
      <c r="U61" s="130"/>
      <c r="V61" s="130"/>
      <c r="W61" s="130"/>
      <c r="X61" s="130" t="s">
        <v>408</v>
      </c>
    </row>
    <row r="62" spans="1:24" x14ac:dyDescent="0.25">
      <c r="A62" s="540"/>
      <c r="B62" s="592"/>
      <c r="C62" s="37">
        <v>4</v>
      </c>
      <c r="D62" s="111" t="s">
        <v>296</v>
      </c>
      <c r="E62" s="111" t="s">
        <v>303</v>
      </c>
      <c r="F62" s="124" t="s">
        <v>304</v>
      </c>
      <c r="G62" s="114" t="s">
        <v>174</v>
      </c>
      <c r="H62" s="113" t="s">
        <v>158</v>
      </c>
      <c r="I62" s="115" t="s">
        <v>149</v>
      </c>
      <c r="J62" s="130">
        <v>4</v>
      </c>
      <c r="K62" s="130">
        <v>2</v>
      </c>
      <c r="L62" s="130">
        <v>2</v>
      </c>
      <c r="M62" s="130"/>
      <c r="N62" s="130"/>
      <c r="O62" s="130">
        <v>4</v>
      </c>
      <c r="P62" s="130"/>
      <c r="Q62" s="130" t="s">
        <v>408</v>
      </c>
      <c r="R62" s="130" t="s">
        <v>123</v>
      </c>
      <c r="S62" s="130"/>
      <c r="T62" s="130"/>
      <c r="U62" s="130"/>
      <c r="V62" s="130"/>
      <c r="W62" s="130"/>
      <c r="X62" s="130"/>
    </row>
    <row r="63" spans="1:24" x14ac:dyDescent="0.25">
      <c r="A63" s="540">
        <v>16</v>
      </c>
      <c r="B63" s="590" t="s">
        <v>72</v>
      </c>
      <c r="C63" s="37">
        <v>1</v>
      </c>
      <c r="D63" s="110" t="s">
        <v>307</v>
      </c>
      <c r="E63" s="110" t="s">
        <v>310</v>
      </c>
      <c r="F63" s="112" t="s">
        <v>311</v>
      </c>
      <c r="G63" s="113" t="s">
        <v>154</v>
      </c>
      <c r="H63" s="113" t="s">
        <v>158</v>
      </c>
      <c r="I63" s="121" t="s">
        <v>161</v>
      </c>
      <c r="J63" s="130">
        <v>2</v>
      </c>
      <c r="K63" s="130">
        <v>6</v>
      </c>
      <c r="L63" s="130"/>
      <c r="M63" s="130"/>
      <c r="N63" s="130">
        <v>6</v>
      </c>
      <c r="O63" s="130">
        <v>10</v>
      </c>
      <c r="P63" s="130"/>
      <c r="Q63" s="130"/>
      <c r="R63" s="130"/>
      <c r="S63" s="130" t="s">
        <v>123</v>
      </c>
      <c r="T63" s="130"/>
      <c r="U63" s="130"/>
      <c r="V63" s="130" t="s">
        <v>408</v>
      </c>
      <c r="W63" s="130" t="s">
        <v>408</v>
      </c>
      <c r="X63" s="130"/>
    </row>
    <row r="64" spans="1:24" x14ac:dyDescent="0.25">
      <c r="A64" s="540"/>
      <c r="B64" s="591"/>
      <c r="C64" s="37">
        <v>2</v>
      </c>
      <c r="D64" s="110" t="s">
        <v>308</v>
      </c>
      <c r="E64" s="110" t="s">
        <v>312</v>
      </c>
      <c r="F64" s="119" t="s">
        <v>313</v>
      </c>
      <c r="G64" s="113" t="s">
        <v>155</v>
      </c>
      <c r="H64" s="113" t="s">
        <v>158</v>
      </c>
      <c r="I64" s="115" t="s">
        <v>149</v>
      </c>
      <c r="J64" s="130">
        <v>6</v>
      </c>
      <c r="K64" s="130"/>
      <c r="L64" s="130">
        <v>10</v>
      </c>
      <c r="M64" s="130">
        <v>4</v>
      </c>
      <c r="N64" s="130"/>
      <c r="O64" s="130"/>
      <c r="P64" s="130">
        <v>4</v>
      </c>
      <c r="Q64" s="130" t="s">
        <v>408</v>
      </c>
      <c r="R64" s="130"/>
      <c r="S64" s="130"/>
      <c r="T64" s="130" t="s">
        <v>408</v>
      </c>
      <c r="U64" s="130" t="s">
        <v>123</v>
      </c>
      <c r="V64" s="130"/>
      <c r="W64" s="130"/>
      <c r="X64" s="130" t="s">
        <v>408</v>
      </c>
    </row>
    <row r="65" spans="1:24" x14ac:dyDescent="0.25">
      <c r="A65" s="540"/>
      <c r="B65" s="592"/>
      <c r="C65" s="37">
        <v>3</v>
      </c>
      <c r="D65" s="118" t="s">
        <v>309</v>
      </c>
      <c r="E65" s="119" t="s">
        <v>149</v>
      </c>
      <c r="F65" s="120" t="s">
        <v>314</v>
      </c>
      <c r="G65" s="115" t="s">
        <v>149</v>
      </c>
      <c r="H65" s="121" t="s">
        <v>160</v>
      </c>
      <c r="I65" s="115" t="s">
        <v>149</v>
      </c>
      <c r="J65" s="130">
        <v>12</v>
      </c>
      <c r="K65" s="130"/>
      <c r="L65" s="130"/>
      <c r="M65" s="130"/>
      <c r="N65" s="130"/>
      <c r="O65" s="130"/>
      <c r="P65" s="130"/>
      <c r="Q65" s="130"/>
      <c r="R65" s="130" t="s">
        <v>123</v>
      </c>
      <c r="S65" s="130"/>
      <c r="T65" s="130"/>
      <c r="U65" s="130"/>
      <c r="V65" s="130"/>
      <c r="W65" s="130"/>
      <c r="X65" s="130"/>
    </row>
    <row r="66" spans="1:24" x14ac:dyDescent="0.25">
      <c r="A66" s="540">
        <v>17</v>
      </c>
      <c r="B66" s="590" t="s">
        <v>74</v>
      </c>
      <c r="C66" s="37">
        <v>1</v>
      </c>
      <c r="D66" s="122" t="s">
        <v>315</v>
      </c>
      <c r="E66" s="110" t="s">
        <v>318</v>
      </c>
      <c r="F66" s="112" t="s">
        <v>319</v>
      </c>
      <c r="G66" s="113" t="s">
        <v>154</v>
      </c>
      <c r="H66" s="113" t="s">
        <v>158</v>
      </c>
      <c r="I66" s="121" t="s">
        <v>161</v>
      </c>
      <c r="J66" s="130"/>
      <c r="K66" s="130"/>
      <c r="L66" s="130">
        <v>10</v>
      </c>
      <c r="M66" s="130"/>
      <c r="N66" s="130"/>
      <c r="O66" s="130">
        <v>15</v>
      </c>
      <c r="P66" s="130"/>
      <c r="Q66" s="130" t="s">
        <v>408</v>
      </c>
      <c r="R66" s="130"/>
      <c r="S66" s="130"/>
      <c r="T66" s="130"/>
      <c r="U66" s="130"/>
      <c r="V66" s="130"/>
      <c r="W66" s="130"/>
      <c r="X66" s="130"/>
    </row>
    <row r="67" spans="1:24" ht="15" customHeight="1" x14ac:dyDescent="0.25">
      <c r="A67" s="540"/>
      <c r="B67" s="591"/>
      <c r="C67" s="37">
        <v>2</v>
      </c>
      <c r="D67" s="122" t="s">
        <v>316</v>
      </c>
      <c r="E67" s="110" t="s">
        <v>320</v>
      </c>
      <c r="F67" s="112" t="s">
        <v>321</v>
      </c>
      <c r="G67" s="113" t="s">
        <v>154</v>
      </c>
      <c r="H67" s="113" t="s">
        <v>158</v>
      </c>
      <c r="I67" s="121" t="s">
        <v>161</v>
      </c>
      <c r="J67" s="130">
        <v>8</v>
      </c>
      <c r="K67" s="130"/>
      <c r="L67" s="130">
        <v>15</v>
      </c>
      <c r="M67" s="130"/>
      <c r="N67" s="130"/>
      <c r="O67" s="130"/>
      <c r="P67" s="130"/>
      <c r="Q67" s="130"/>
      <c r="R67" s="130" t="s">
        <v>123</v>
      </c>
      <c r="S67" s="130"/>
      <c r="T67" s="130" t="s">
        <v>408</v>
      </c>
      <c r="U67" s="130"/>
      <c r="V67" s="130"/>
      <c r="W67" s="130"/>
      <c r="X67" s="130"/>
    </row>
    <row r="68" spans="1:24" x14ac:dyDescent="0.25">
      <c r="A68" s="540"/>
      <c r="B68" s="592"/>
      <c r="C68" s="37">
        <v>3</v>
      </c>
      <c r="D68" s="122" t="s">
        <v>317</v>
      </c>
      <c r="E68" s="110" t="s">
        <v>322</v>
      </c>
      <c r="F68" s="112" t="s">
        <v>153</v>
      </c>
      <c r="G68" s="113" t="s">
        <v>154</v>
      </c>
      <c r="H68" s="113" t="s">
        <v>158</v>
      </c>
      <c r="I68" s="121" t="s">
        <v>161</v>
      </c>
      <c r="J68" s="130">
        <v>12</v>
      </c>
      <c r="K68" s="130"/>
      <c r="L68" s="130"/>
      <c r="M68" s="130"/>
      <c r="N68" s="130"/>
      <c r="O68" s="130">
        <v>10</v>
      </c>
      <c r="P68" s="130"/>
      <c r="Q68" s="130"/>
      <c r="R68" s="130"/>
      <c r="S68" s="130"/>
      <c r="T68" s="130"/>
      <c r="U68" s="130"/>
      <c r="V68" s="130"/>
      <c r="W68" s="130" t="s">
        <v>408</v>
      </c>
      <c r="X68" s="130"/>
    </row>
    <row r="69" spans="1:24" x14ac:dyDescent="0.25">
      <c r="A69" s="540">
        <v>18</v>
      </c>
      <c r="B69" s="590" t="s">
        <v>75</v>
      </c>
      <c r="C69" s="37">
        <v>1</v>
      </c>
      <c r="D69" s="110" t="s">
        <v>340</v>
      </c>
      <c r="E69" s="110" t="s">
        <v>345</v>
      </c>
      <c r="F69" s="112" t="s">
        <v>346</v>
      </c>
      <c r="G69" s="113" t="s">
        <v>154</v>
      </c>
      <c r="H69" s="113" t="s">
        <v>158</v>
      </c>
      <c r="I69" s="121" t="s">
        <v>161</v>
      </c>
      <c r="J69" s="130">
        <v>22</v>
      </c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</row>
    <row r="70" spans="1:24" ht="15" customHeight="1" x14ac:dyDescent="0.25">
      <c r="A70" s="540"/>
      <c r="B70" s="591"/>
      <c r="C70" s="37">
        <v>2</v>
      </c>
      <c r="D70" s="110" t="s">
        <v>341</v>
      </c>
      <c r="E70" s="110" t="s">
        <v>347</v>
      </c>
      <c r="F70" s="112" t="s">
        <v>348</v>
      </c>
      <c r="G70" s="113" t="s">
        <v>154</v>
      </c>
      <c r="H70" s="113" t="s">
        <v>158</v>
      </c>
      <c r="I70" s="121" t="s">
        <v>161</v>
      </c>
      <c r="J70" s="130">
        <v>4</v>
      </c>
      <c r="K70" s="130"/>
      <c r="L70" s="130">
        <v>9</v>
      </c>
      <c r="M70" s="130"/>
      <c r="N70" s="130"/>
      <c r="O70" s="130">
        <v>9</v>
      </c>
      <c r="P70" s="130"/>
      <c r="Q70" s="130"/>
      <c r="R70" s="130"/>
      <c r="S70" s="130"/>
      <c r="T70" s="130"/>
      <c r="U70" s="130"/>
      <c r="V70" s="130"/>
      <c r="W70" s="130" t="s">
        <v>408</v>
      </c>
      <c r="X70" s="130"/>
    </row>
    <row r="71" spans="1:24" x14ac:dyDescent="0.25">
      <c r="A71" s="540"/>
      <c r="B71" s="591"/>
      <c r="C71" s="37">
        <v>3</v>
      </c>
      <c r="D71" s="110" t="s">
        <v>342</v>
      </c>
      <c r="E71" s="110" t="s">
        <v>349</v>
      </c>
      <c r="F71" s="112" t="s">
        <v>350</v>
      </c>
      <c r="G71" s="113" t="s">
        <v>154</v>
      </c>
      <c r="H71" s="113" t="s">
        <v>158</v>
      </c>
      <c r="I71" s="121" t="s">
        <v>161</v>
      </c>
      <c r="J71" s="130"/>
      <c r="K71" s="130"/>
      <c r="L71" s="130">
        <v>6</v>
      </c>
      <c r="M71" s="130"/>
      <c r="N71" s="130"/>
      <c r="O71" s="130">
        <v>6</v>
      </c>
      <c r="P71" s="130"/>
      <c r="Q71" s="130"/>
      <c r="R71" s="130"/>
      <c r="S71" s="130"/>
      <c r="T71" s="130" t="s">
        <v>408</v>
      </c>
      <c r="U71" s="130"/>
      <c r="V71" s="130"/>
      <c r="W71" s="130"/>
      <c r="X71" s="130"/>
    </row>
    <row r="72" spans="1:24" x14ac:dyDescent="0.25">
      <c r="A72" s="540"/>
      <c r="B72" s="591"/>
      <c r="C72" s="37">
        <v>4</v>
      </c>
      <c r="D72" s="110" t="s">
        <v>343</v>
      </c>
      <c r="E72" s="110" t="s">
        <v>351</v>
      </c>
      <c r="F72" s="112" t="s">
        <v>352</v>
      </c>
      <c r="G72" s="113" t="s">
        <v>154</v>
      </c>
      <c r="H72" s="113" t="s">
        <v>158</v>
      </c>
      <c r="I72" s="121" t="s">
        <v>161</v>
      </c>
      <c r="J72" s="130">
        <v>2</v>
      </c>
      <c r="K72" s="130"/>
      <c r="L72" s="130">
        <v>10</v>
      </c>
      <c r="M72" s="130"/>
      <c r="N72" s="130"/>
      <c r="O72" s="130">
        <v>10</v>
      </c>
      <c r="P72" s="130"/>
      <c r="Q72" s="130"/>
      <c r="R72" s="130" t="s">
        <v>123</v>
      </c>
      <c r="S72" s="130"/>
      <c r="T72" s="130"/>
      <c r="U72" s="130"/>
      <c r="V72" s="130"/>
      <c r="W72" s="130"/>
      <c r="X72" s="130"/>
    </row>
    <row r="73" spans="1:24" x14ac:dyDescent="0.25">
      <c r="A73" s="540"/>
      <c r="B73" s="592"/>
      <c r="C73" s="37">
        <v>5</v>
      </c>
      <c r="D73" s="110" t="s">
        <v>344</v>
      </c>
      <c r="E73" s="110" t="s">
        <v>353</v>
      </c>
      <c r="F73" s="112" t="s">
        <v>354</v>
      </c>
      <c r="G73" s="113" t="s">
        <v>174</v>
      </c>
      <c r="H73" s="113" t="s">
        <v>158</v>
      </c>
      <c r="I73" s="134" t="s">
        <v>149</v>
      </c>
      <c r="J73" s="130">
        <v>2</v>
      </c>
      <c r="K73" s="130"/>
      <c r="L73" s="130"/>
      <c r="M73" s="130"/>
      <c r="N73" s="130"/>
      <c r="O73" s="130"/>
      <c r="P73" s="130"/>
      <c r="Q73" s="130" t="s">
        <v>408</v>
      </c>
      <c r="R73" s="130"/>
      <c r="S73" s="130"/>
      <c r="T73" s="130"/>
      <c r="U73" s="130"/>
      <c r="V73" s="130"/>
      <c r="W73" s="130"/>
      <c r="X73" s="130"/>
    </row>
    <row r="74" spans="1:24" x14ac:dyDescent="0.25">
      <c r="A74" s="540">
        <v>19</v>
      </c>
      <c r="B74" s="590" t="s">
        <v>76</v>
      </c>
      <c r="C74" s="37">
        <v>1</v>
      </c>
      <c r="D74" s="110" t="s">
        <v>334</v>
      </c>
      <c r="E74" s="110" t="s">
        <v>336</v>
      </c>
      <c r="F74" s="112" t="s">
        <v>337</v>
      </c>
      <c r="G74" s="113" t="s">
        <v>154</v>
      </c>
      <c r="H74" s="113" t="s">
        <v>220</v>
      </c>
      <c r="I74" s="121" t="s">
        <v>161</v>
      </c>
      <c r="J74" s="130"/>
      <c r="K74" s="130"/>
      <c r="L74" s="130">
        <v>4</v>
      </c>
      <c r="M74" s="130"/>
      <c r="N74" s="130"/>
      <c r="O74" s="130">
        <v>20</v>
      </c>
      <c r="P74" s="130"/>
      <c r="Q74" s="130" t="s">
        <v>408</v>
      </c>
      <c r="R74" s="130"/>
      <c r="S74" s="130"/>
      <c r="T74" s="130"/>
      <c r="U74" s="130"/>
      <c r="V74" s="130"/>
      <c r="W74" s="130" t="s">
        <v>408</v>
      </c>
      <c r="X74" s="130"/>
    </row>
    <row r="75" spans="1:24" ht="15" customHeight="1" x14ac:dyDescent="0.25">
      <c r="A75" s="540"/>
      <c r="B75" s="591"/>
      <c r="C75" s="37">
        <v>2</v>
      </c>
      <c r="D75" s="110" t="s">
        <v>335</v>
      </c>
      <c r="E75" s="110" t="s">
        <v>338</v>
      </c>
      <c r="F75" s="112" t="s">
        <v>339</v>
      </c>
      <c r="G75" s="113" t="s">
        <v>174</v>
      </c>
      <c r="H75" s="113" t="s">
        <v>158</v>
      </c>
      <c r="I75" s="134" t="s">
        <v>149</v>
      </c>
      <c r="J75" s="130">
        <v>8</v>
      </c>
      <c r="K75" s="130"/>
      <c r="L75" s="130">
        <v>16</v>
      </c>
      <c r="M75" s="130"/>
      <c r="N75" s="130"/>
      <c r="O75" s="130"/>
      <c r="P75" s="130"/>
      <c r="Q75" s="130"/>
      <c r="R75" s="130"/>
      <c r="S75" s="130"/>
      <c r="T75" s="130" t="s">
        <v>408</v>
      </c>
      <c r="U75" s="130"/>
      <c r="V75" s="130"/>
      <c r="W75" s="130"/>
      <c r="X75" s="130"/>
    </row>
    <row r="76" spans="1:24" x14ac:dyDescent="0.25">
      <c r="A76" s="540"/>
      <c r="B76" s="592"/>
      <c r="C76" s="37">
        <v>3</v>
      </c>
      <c r="D76" s="110" t="s">
        <v>164</v>
      </c>
      <c r="E76" s="110" t="s">
        <v>170</v>
      </c>
      <c r="F76" s="112" t="s">
        <v>171</v>
      </c>
      <c r="G76" s="113" t="s">
        <v>174</v>
      </c>
      <c r="H76" s="113" t="s">
        <v>158</v>
      </c>
      <c r="I76" s="117" t="s">
        <v>149</v>
      </c>
      <c r="J76" s="130">
        <v>12</v>
      </c>
      <c r="K76" s="130"/>
      <c r="L76" s="130"/>
      <c r="M76" s="130"/>
      <c r="N76" s="130"/>
      <c r="O76" s="130"/>
      <c r="P76" s="130"/>
      <c r="Q76" s="130"/>
      <c r="R76" s="130" t="s">
        <v>123</v>
      </c>
      <c r="S76" s="130"/>
      <c r="T76" s="130"/>
      <c r="U76" s="130"/>
      <c r="V76" s="130"/>
      <c r="W76" s="130"/>
      <c r="X76" s="130"/>
    </row>
    <row r="77" spans="1:24" x14ac:dyDescent="0.25">
      <c r="A77" s="540">
        <v>20</v>
      </c>
      <c r="B77" s="706" t="s">
        <v>20</v>
      </c>
      <c r="C77" s="37">
        <v>1</v>
      </c>
      <c r="D77" s="111" t="s">
        <v>328</v>
      </c>
      <c r="E77" s="111" t="s">
        <v>330</v>
      </c>
      <c r="F77" s="112" t="s">
        <v>331</v>
      </c>
      <c r="G77" s="114" t="s">
        <v>157</v>
      </c>
      <c r="H77" s="113" t="s">
        <v>158</v>
      </c>
      <c r="I77" s="121" t="s">
        <v>161</v>
      </c>
      <c r="J77" s="130">
        <v>5</v>
      </c>
      <c r="K77" s="130">
        <v>3</v>
      </c>
      <c r="L77" s="130">
        <v>4</v>
      </c>
      <c r="M77" s="130">
        <v>2</v>
      </c>
      <c r="N77" s="130">
        <v>3</v>
      </c>
      <c r="O77" s="130">
        <v>3</v>
      </c>
      <c r="P77" s="130">
        <v>2</v>
      </c>
      <c r="Q77" s="130"/>
      <c r="R77" s="130"/>
      <c r="S77" s="130"/>
      <c r="T77" s="130"/>
      <c r="U77" s="130" t="s">
        <v>123</v>
      </c>
      <c r="V77" s="130"/>
      <c r="W77" s="130"/>
      <c r="X77" s="130"/>
    </row>
    <row r="78" spans="1:24" x14ac:dyDescent="0.25">
      <c r="A78" s="540"/>
      <c r="B78" s="707"/>
      <c r="C78" s="37">
        <v>2</v>
      </c>
      <c r="D78" s="110" t="s">
        <v>329</v>
      </c>
      <c r="E78" s="110" t="s">
        <v>332</v>
      </c>
      <c r="F78" s="119" t="s">
        <v>333</v>
      </c>
      <c r="G78" s="113" t="s">
        <v>155</v>
      </c>
      <c r="H78" s="113" t="s">
        <v>158</v>
      </c>
      <c r="I78" s="134" t="s">
        <v>149</v>
      </c>
      <c r="J78" s="130">
        <v>5</v>
      </c>
      <c r="K78" s="130"/>
      <c r="L78" s="130">
        <v>1</v>
      </c>
      <c r="M78" s="130"/>
      <c r="N78" s="130"/>
      <c r="O78" s="130">
        <v>2</v>
      </c>
      <c r="P78" s="130"/>
      <c r="Q78" s="130"/>
      <c r="R78" s="130" t="s">
        <v>123</v>
      </c>
      <c r="S78" s="130"/>
      <c r="T78" s="130"/>
      <c r="U78" s="130"/>
      <c r="V78" s="130"/>
      <c r="W78" s="130"/>
      <c r="X78" s="130"/>
    </row>
    <row r="79" spans="1:24" x14ac:dyDescent="0.25">
      <c r="A79" s="56"/>
    </row>
  </sheetData>
  <mergeCells count="91">
    <mergeCell ref="O28:O29"/>
    <mergeCell ref="P28:P29"/>
    <mergeCell ref="C1:C2"/>
    <mergeCell ref="D1:D2"/>
    <mergeCell ref="E1:E2"/>
    <mergeCell ref="F1:F2"/>
    <mergeCell ref="G1:G2"/>
    <mergeCell ref="I28:I29"/>
    <mergeCell ref="J28:J29"/>
    <mergeCell ref="K28:K29"/>
    <mergeCell ref="H1:H2"/>
    <mergeCell ref="N28:N29"/>
    <mergeCell ref="D28:D29"/>
    <mergeCell ref="E28:E29"/>
    <mergeCell ref="F28:F29"/>
    <mergeCell ref="G28:G29"/>
    <mergeCell ref="H28:H29"/>
    <mergeCell ref="H55:H56"/>
    <mergeCell ref="I55:I56"/>
    <mergeCell ref="H33:H34"/>
    <mergeCell ref="I33:I34"/>
    <mergeCell ref="J33:J34"/>
    <mergeCell ref="C55:C56"/>
    <mergeCell ref="D55:D56"/>
    <mergeCell ref="E55:E56"/>
    <mergeCell ref="F55:F56"/>
    <mergeCell ref="G55:G56"/>
    <mergeCell ref="C33:C34"/>
    <mergeCell ref="D33:D34"/>
    <mergeCell ref="E33:E34"/>
    <mergeCell ref="F33:F34"/>
    <mergeCell ref="G33:G34"/>
    <mergeCell ref="P55:P56"/>
    <mergeCell ref="Q1:Q2"/>
    <mergeCell ref="J55:J56"/>
    <mergeCell ref="K55:K56"/>
    <mergeCell ref="L55:L56"/>
    <mergeCell ref="M55:M56"/>
    <mergeCell ref="N55:N56"/>
    <mergeCell ref="O55:O56"/>
    <mergeCell ref="N33:N34"/>
    <mergeCell ref="O33:O34"/>
    <mergeCell ref="P33:P34"/>
    <mergeCell ref="K33:K34"/>
    <mergeCell ref="L33:L34"/>
    <mergeCell ref="M33:M34"/>
    <mergeCell ref="L28:L29"/>
    <mergeCell ref="M28:M29"/>
    <mergeCell ref="A74:A76"/>
    <mergeCell ref="A77:A78"/>
    <mergeCell ref="A59:A62"/>
    <mergeCell ref="A63:A65"/>
    <mergeCell ref="B44:B46"/>
    <mergeCell ref="B47:B49"/>
    <mergeCell ref="B74:B76"/>
    <mergeCell ref="B77:B78"/>
    <mergeCell ref="B53:B56"/>
    <mergeCell ref="B57:B58"/>
    <mergeCell ref="B59:B62"/>
    <mergeCell ref="B63:B65"/>
    <mergeCell ref="A50:A52"/>
    <mergeCell ref="A53:A56"/>
    <mergeCell ref="A57:A58"/>
    <mergeCell ref="A1:A3"/>
    <mergeCell ref="B1:B3"/>
    <mergeCell ref="A10:A13"/>
    <mergeCell ref="A66:A68"/>
    <mergeCell ref="A69:A73"/>
    <mergeCell ref="A34:A35"/>
    <mergeCell ref="A36:A43"/>
    <mergeCell ref="B33:B35"/>
    <mergeCell ref="B36:B43"/>
    <mergeCell ref="B66:B68"/>
    <mergeCell ref="B69:B73"/>
    <mergeCell ref="A5:A7"/>
    <mergeCell ref="A14:A22"/>
    <mergeCell ref="A23:A28"/>
    <mergeCell ref="A29:A33"/>
    <mergeCell ref="B50:B52"/>
    <mergeCell ref="R1:X2"/>
    <mergeCell ref="S3:U3"/>
    <mergeCell ref="V3:X3"/>
    <mergeCell ref="B5:B7"/>
    <mergeCell ref="B10:B13"/>
    <mergeCell ref="I1:I2"/>
    <mergeCell ref="J1:P1"/>
    <mergeCell ref="B14:B22"/>
    <mergeCell ref="B23:B28"/>
    <mergeCell ref="B29:B32"/>
    <mergeCell ref="A44:A46"/>
    <mergeCell ref="A47:A49"/>
  </mergeCells>
  <pageMargins left="0.78" right="0.7" top="0.38" bottom="0.52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127"/>
  <sheetViews>
    <sheetView view="pageBreakPreview" zoomScale="71" zoomScaleSheetLayoutView="71" workbookViewId="0">
      <selection activeCell="A130" sqref="A130"/>
    </sheetView>
  </sheetViews>
  <sheetFormatPr defaultRowHeight="15" x14ac:dyDescent="0.25"/>
  <cols>
    <col min="1" max="1" width="7" customWidth="1"/>
    <col min="2" max="2" width="25.5703125" customWidth="1"/>
    <col min="3" max="3" width="6.7109375" customWidth="1"/>
    <col min="4" max="4" width="7" customWidth="1"/>
    <col min="5" max="6" width="4.85546875" customWidth="1"/>
    <col min="7" max="7" width="5.5703125" customWidth="1"/>
    <col min="8" max="8" width="5.7109375" customWidth="1"/>
    <col min="9" max="10" width="5.28515625" customWidth="1"/>
    <col min="11" max="11" width="5.5703125" customWidth="1"/>
    <col min="12" max="12" width="6" customWidth="1"/>
    <col min="13" max="13" width="7.140625" customWidth="1"/>
    <col min="14" max="14" width="8.140625" customWidth="1"/>
    <col min="15" max="15" width="8.85546875" customWidth="1"/>
    <col min="16" max="16" width="7.42578125" customWidth="1"/>
    <col min="17" max="17" width="13.85546875" customWidth="1"/>
    <col min="18" max="18" width="18.42578125" customWidth="1"/>
    <col min="19" max="28" width="9.140625" hidden="1" customWidth="1"/>
    <col min="29" max="29" width="1.85546875" customWidth="1"/>
    <col min="30" max="30" width="15.7109375" customWidth="1"/>
    <col min="31" max="31" width="7.7109375" customWidth="1"/>
    <col min="32" max="32" width="17" customWidth="1"/>
  </cols>
  <sheetData>
    <row r="1" spans="1:32" ht="18.75" x14ac:dyDescent="0.3">
      <c r="A1" s="510" t="s">
        <v>0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</row>
    <row r="2" spans="1:32" ht="18.75" x14ac:dyDescent="0.3">
      <c r="A2" s="510" t="s">
        <v>1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  <c r="AD2" s="510"/>
      <c r="AE2" s="510"/>
      <c r="AF2" s="510"/>
    </row>
    <row r="3" spans="1:32" ht="18.75" x14ac:dyDescent="0.3">
      <c r="A3" s="510" t="s">
        <v>132</v>
      </c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0"/>
      <c r="T3" s="510"/>
      <c r="U3" s="510"/>
      <c r="V3" s="510"/>
      <c r="W3" s="510"/>
      <c r="X3" s="510"/>
      <c r="Y3" s="510"/>
      <c r="Z3" s="510"/>
      <c r="AA3" s="510"/>
      <c r="AB3" s="510"/>
      <c r="AC3" s="510"/>
      <c r="AD3" s="510"/>
      <c r="AE3" s="510"/>
      <c r="AF3" s="510"/>
    </row>
    <row r="4" spans="1:32" x14ac:dyDescent="0.25">
      <c r="A4" s="511" t="s">
        <v>424</v>
      </c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1"/>
      <c r="R4" s="511"/>
      <c r="S4" s="511"/>
      <c r="T4" s="511"/>
      <c r="U4" s="511"/>
      <c r="V4" s="511"/>
      <c r="W4" s="511"/>
      <c r="X4" s="511"/>
      <c r="Y4" s="511"/>
      <c r="Z4" s="511"/>
      <c r="AA4" s="511"/>
      <c r="AB4" s="511"/>
      <c r="AC4" s="511"/>
      <c r="AD4" s="511"/>
      <c r="AE4" s="511"/>
      <c r="AF4" s="511"/>
    </row>
    <row r="5" spans="1:32" x14ac:dyDescent="0.25">
      <c r="A5" s="512" t="s">
        <v>95</v>
      </c>
      <c r="B5" s="512"/>
      <c r="C5" s="512"/>
      <c r="D5" s="512"/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</row>
    <row r="6" spans="1:32" ht="18.75" x14ac:dyDescent="0.3">
      <c r="A6" s="507" t="s">
        <v>411</v>
      </c>
      <c r="B6" s="507"/>
      <c r="C6" s="507"/>
      <c r="D6" s="507"/>
      <c r="E6" s="507"/>
      <c r="F6" s="507"/>
      <c r="G6" s="507"/>
      <c r="H6" s="507"/>
      <c r="I6" s="507"/>
      <c r="J6" s="507"/>
      <c r="K6" s="507"/>
      <c r="L6" s="507"/>
      <c r="M6" s="507"/>
      <c r="N6" s="507"/>
      <c r="O6" s="507"/>
      <c r="P6" s="507"/>
      <c r="Q6" s="507"/>
      <c r="R6" s="507"/>
      <c r="S6" s="507"/>
      <c r="T6" s="507"/>
      <c r="U6" s="507"/>
      <c r="V6" s="507"/>
      <c r="W6" s="507"/>
      <c r="X6" s="507"/>
      <c r="Y6" s="507"/>
      <c r="Z6" s="507"/>
      <c r="AA6" s="507"/>
      <c r="AB6" s="507"/>
      <c r="AC6" s="507"/>
      <c r="AD6" s="507"/>
      <c r="AE6" s="507"/>
      <c r="AF6" s="507"/>
    </row>
    <row r="7" spans="1:32" ht="18.75" x14ac:dyDescent="0.3">
      <c r="A7" s="607" t="s">
        <v>432</v>
      </c>
      <c r="B7" s="607"/>
      <c r="C7" s="607"/>
      <c r="D7" s="607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7"/>
      <c r="X7" s="607"/>
      <c r="Y7" s="607"/>
      <c r="Z7" s="607"/>
      <c r="AA7" s="607"/>
      <c r="AB7" s="607"/>
      <c r="AC7" s="607"/>
      <c r="AD7" s="607"/>
      <c r="AE7" s="607"/>
      <c r="AF7" s="607"/>
    </row>
    <row r="8" spans="1:32" ht="25.5" customHeight="1" x14ac:dyDescent="0.25">
      <c r="A8" s="569" t="s">
        <v>50</v>
      </c>
      <c r="B8" s="569" t="s">
        <v>413</v>
      </c>
      <c r="C8" s="569" t="s">
        <v>414</v>
      </c>
      <c r="D8" s="569"/>
      <c r="E8" s="569"/>
      <c r="F8" s="569"/>
      <c r="G8" s="569"/>
      <c r="H8" s="569"/>
      <c r="I8" s="569"/>
      <c r="J8" s="569" t="s">
        <v>82</v>
      </c>
      <c r="K8" s="569"/>
      <c r="L8" s="569"/>
      <c r="M8" s="569"/>
      <c r="N8" s="608" t="s">
        <v>41</v>
      </c>
      <c r="O8" s="718" t="s">
        <v>415</v>
      </c>
      <c r="P8" s="719"/>
      <c r="Q8" s="508" t="s">
        <v>418</v>
      </c>
      <c r="R8" s="604" t="s">
        <v>419</v>
      </c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604" t="s">
        <v>434</v>
      </c>
      <c r="AE8" s="604"/>
      <c r="AF8" s="604" t="s">
        <v>422</v>
      </c>
    </row>
    <row r="9" spans="1:32" ht="16.5" customHeight="1" x14ac:dyDescent="0.25">
      <c r="A9" s="569"/>
      <c r="B9" s="569"/>
      <c r="C9" s="127" t="s">
        <v>61</v>
      </c>
      <c r="D9" s="610" t="s">
        <v>62</v>
      </c>
      <c r="E9" s="610"/>
      <c r="F9" s="610" t="s">
        <v>63</v>
      </c>
      <c r="G9" s="610"/>
      <c r="H9" s="610" t="s">
        <v>64</v>
      </c>
      <c r="I9" s="610"/>
      <c r="J9" s="604" t="s">
        <v>433</v>
      </c>
      <c r="K9" s="604" t="s">
        <v>62</v>
      </c>
      <c r="L9" s="604" t="s">
        <v>63</v>
      </c>
      <c r="M9" s="604" t="s">
        <v>64</v>
      </c>
      <c r="N9" s="608"/>
      <c r="O9" s="720"/>
      <c r="P9" s="721"/>
      <c r="Q9" s="509"/>
      <c r="R9" s="604"/>
      <c r="S9" s="515" t="s">
        <v>36</v>
      </c>
      <c r="T9" s="604" t="s">
        <v>374</v>
      </c>
      <c r="U9" s="604" t="s">
        <v>38</v>
      </c>
      <c r="V9" s="604" t="s">
        <v>375</v>
      </c>
      <c r="W9" s="604" t="s">
        <v>33</v>
      </c>
      <c r="X9" s="604"/>
      <c r="Y9" s="604"/>
      <c r="Z9" s="604"/>
      <c r="AA9" s="604"/>
      <c r="AB9" s="604"/>
      <c r="AC9" s="604"/>
      <c r="AD9" s="604"/>
      <c r="AE9" s="604"/>
      <c r="AF9" s="604"/>
    </row>
    <row r="10" spans="1:32" ht="25.5" customHeight="1" x14ac:dyDescent="0.25">
      <c r="A10" s="569"/>
      <c r="B10" s="569"/>
      <c r="C10" s="127" t="s">
        <v>65</v>
      </c>
      <c r="D10" s="127" t="s">
        <v>66</v>
      </c>
      <c r="E10" s="127" t="s">
        <v>67</v>
      </c>
      <c r="F10" s="127" t="s">
        <v>66</v>
      </c>
      <c r="G10" s="127" t="s">
        <v>67</v>
      </c>
      <c r="H10" s="127" t="s">
        <v>66</v>
      </c>
      <c r="I10" s="127" t="s">
        <v>67</v>
      </c>
      <c r="J10" s="604"/>
      <c r="K10" s="604"/>
      <c r="L10" s="604"/>
      <c r="M10" s="604"/>
      <c r="N10" s="608"/>
      <c r="O10" s="146" t="s">
        <v>416</v>
      </c>
      <c r="P10" s="144" t="s">
        <v>417</v>
      </c>
      <c r="Q10" s="708"/>
      <c r="R10" s="604"/>
      <c r="S10" s="515"/>
      <c r="T10" s="604"/>
      <c r="U10" s="604"/>
      <c r="V10" s="604"/>
      <c r="W10" s="12" t="s">
        <v>65</v>
      </c>
      <c r="X10" s="12" t="s">
        <v>139</v>
      </c>
      <c r="Y10" s="12" t="s">
        <v>144</v>
      </c>
      <c r="Z10" s="12" t="s">
        <v>140</v>
      </c>
      <c r="AA10" s="12" t="s">
        <v>141</v>
      </c>
      <c r="AB10" s="12" t="s">
        <v>142</v>
      </c>
      <c r="AC10" s="12" t="s">
        <v>143</v>
      </c>
      <c r="AD10" s="12" t="s">
        <v>420</v>
      </c>
      <c r="AE10" s="12" t="s">
        <v>421</v>
      </c>
      <c r="AF10" s="604"/>
    </row>
    <row r="11" spans="1:32" x14ac:dyDescent="0.25">
      <c r="A11" s="126">
        <v>1</v>
      </c>
      <c r="B11" s="126">
        <v>2</v>
      </c>
      <c r="C11" s="126">
        <v>3</v>
      </c>
      <c r="D11" s="606">
        <v>4</v>
      </c>
      <c r="E11" s="606"/>
      <c r="F11" s="606">
        <v>5</v>
      </c>
      <c r="G11" s="606"/>
      <c r="H11" s="606">
        <v>6</v>
      </c>
      <c r="I11" s="606"/>
      <c r="J11" s="126">
        <v>7</v>
      </c>
      <c r="K11" s="126">
        <v>8</v>
      </c>
      <c r="L11" s="126">
        <v>9</v>
      </c>
      <c r="M11" s="126">
        <v>10</v>
      </c>
      <c r="N11" s="126">
        <v>11</v>
      </c>
      <c r="O11" s="126">
        <v>12</v>
      </c>
      <c r="P11" s="126">
        <v>13</v>
      </c>
      <c r="Q11" s="126">
        <v>14</v>
      </c>
      <c r="R11" s="126">
        <v>15</v>
      </c>
      <c r="S11" s="126">
        <v>15</v>
      </c>
      <c r="T11" s="126">
        <v>16</v>
      </c>
      <c r="U11" s="126">
        <v>17</v>
      </c>
      <c r="V11" s="126">
        <v>18</v>
      </c>
      <c r="W11" s="126">
        <v>19</v>
      </c>
      <c r="X11" s="126">
        <v>20</v>
      </c>
      <c r="Y11" s="126">
        <v>21</v>
      </c>
      <c r="Z11" s="126">
        <v>22</v>
      </c>
      <c r="AA11" s="126">
        <v>23</v>
      </c>
      <c r="AB11" s="126">
        <v>24</v>
      </c>
      <c r="AC11" s="126">
        <v>25</v>
      </c>
      <c r="AD11" s="126">
        <v>16</v>
      </c>
      <c r="AE11" s="126">
        <v>17</v>
      </c>
      <c r="AF11" s="126">
        <v>18</v>
      </c>
    </row>
    <row r="12" spans="1:32" x14ac:dyDescent="0.25">
      <c r="A12" s="562" t="s">
        <v>7</v>
      </c>
      <c r="B12" s="56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7"/>
      <c r="Q12" s="47"/>
      <c r="R12" s="47"/>
      <c r="S12" s="47"/>
      <c r="T12" s="47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</row>
    <row r="13" spans="1:32" ht="24.75" customHeight="1" x14ac:dyDescent="0.25">
      <c r="A13" s="540">
        <v>1</v>
      </c>
      <c r="B13" s="167" t="s">
        <v>86</v>
      </c>
      <c r="C13" s="21">
        <v>2</v>
      </c>
      <c r="D13" s="21">
        <v>2</v>
      </c>
      <c r="E13" s="21">
        <v>2</v>
      </c>
      <c r="F13" s="21">
        <v>2</v>
      </c>
      <c r="G13" s="21">
        <v>2</v>
      </c>
      <c r="H13" s="21">
        <v>2</v>
      </c>
      <c r="I13" s="21">
        <v>2</v>
      </c>
      <c r="J13" s="21">
        <v>10</v>
      </c>
      <c r="K13" s="21">
        <v>6</v>
      </c>
      <c r="L13" s="21">
        <v>10</v>
      </c>
      <c r="M13" s="21">
        <v>4</v>
      </c>
      <c r="N13" s="21">
        <f>(C13*J13)+(D13*K13)+(F13*L13)+(H13*M13)</f>
        <v>60</v>
      </c>
      <c r="O13" s="194">
        <f t="shared" ref="O13:O18" si="0">N13/24</f>
        <v>2.5</v>
      </c>
      <c r="P13" s="161">
        <v>3</v>
      </c>
      <c r="Q13" s="162">
        <v>3</v>
      </c>
      <c r="R13" s="162">
        <v>3</v>
      </c>
      <c r="S13" s="132" t="s">
        <v>146</v>
      </c>
      <c r="T13" s="113" t="s">
        <v>154</v>
      </c>
      <c r="U13" s="113" t="s">
        <v>158</v>
      </c>
      <c r="V13" s="115" t="s">
        <v>149</v>
      </c>
      <c r="W13" s="130">
        <v>4</v>
      </c>
      <c r="X13" s="130"/>
      <c r="Y13" s="130"/>
      <c r="Z13" s="130"/>
      <c r="AA13" s="130">
        <v>6</v>
      </c>
      <c r="AB13" s="130">
        <v>10</v>
      </c>
      <c r="AC13" s="130">
        <v>4</v>
      </c>
      <c r="AD13" s="159" t="s">
        <v>149</v>
      </c>
      <c r="AE13" s="159" t="s">
        <v>149</v>
      </c>
      <c r="AF13" s="130"/>
    </row>
    <row r="14" spans="1:32" ht="24" x14ac:dyDescent="0.25">
      <c r="A14" s="540"/>
      <c r="B14" s="133" t="s">
        <v>87</v>
      </c>
      <c r="C14" s="10">
        <v>2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  <c r="I14" s="10">
        <v>2</v>
      </c>
      <c r="J14" s="10">
        <v>3</v>
      </c>
      <c r="K14" s="10">
        <v>2</v>
      </c>
      <c r="L14" s="10">
        <v>4</v>
      </c>
      <c r="M14" s="10">
        <v>2</v>
      </c>
      <c r="N14" s="10">
        <f>C14*J14+D14*K14+E14*L14+F14*M14</f>
        <v>22</v>
      </c>
      <c r="O14" s="195">
        <f t="shared" si="0"/>
        <v>0.91666666666666663</v>
      </c>
      <c r="P14" s="37">
        <v>1</v>
      </c>
      <c r="Q14" s="192">
        <v>1</v>
      </c>
      <c r="R14" s="192">
        <v>1</v>
      </c>
      <c r="S14" s="112" t="s">
        <v>153</v>
      </c>
      <c r="T14" s="114" t="s">
        <v>157</v>
      </c>
      <c r="U14" s="114" t="s">
        <v>158</v>
      </c>
      <c r="V14" s="116" t="s">
        <v>161</v>
      </c>
      <c r="W14" s="99">
        <v>6</v>
      </c>
      <c r="X14" s="99">
        <v>2</v>
      </c>
      <c r="Y14" s="99">
        <v>4</v>
      </c>
      <c r="Z14" s="99">
        <v>2</v>
      </c>
      <c r="AA14" s="99">
        <v>2</v>
      </c>
      <c r="AB14" s="99">
        <v>4</v>
      </c>
      <c r="AC14" s="99">
        <v>2</v>
      </c>
      <c r="AD14" s="191" t="s">
        <v>149</v>
      </c>
      <c r="AE14" s="191" t="s">
        <v>149</v>
      </c>
      <c r="AF14" s="99"/>
    </row>
    <row r="15" spans="1:32" ht="24" x14ac:dyDescent="0.25">
      <c r="A15" s="540"/>
      <c r="B15" s="133" t="s">
        <v>93</v>
      </c>
      <c r="C15" s="10">
        <v>2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  <c r="I15" s="10">
        <v>2</v>
      </c>
      <c r="J15" s="10">
        <v>2</v>
      </c>
      <c r="K15" s="10">
        <v>2</v>
      </c>
      <c r="L15" s="10">
        <v>2</v>
      </c>
      <c r="M15" s="10">
        <v>2</v>
      </c>
      <c r="N15" s="10">
        <f>C15*J15+D15*K15+E15*L15+F15*M15</f>
        <v>16</v>
      </c>
      <c r="O15" s="195">
        <f t="shared" si="0"/>
        <v>0.66666666666666663</v>
      </c>
      <c r="P15" s="37">
        <v>1</v>
      </c>
      <c r="Q15" s="120">
        <v>1</v>
      </c>
      <c r="R15" s="120">
        <v>1</v>
      </c>
      <c r="S15" s="112" t="s">
        <v>151</v>
      </c>
      <c r="T15" s="113" t="s">
        <v>156</v>
      </c>
      <c r="U15" s="113" t="s">
        <v>160</v>
      </c>
      <c r="V15" s="115" t="s">
        <v>149</v>
      </c>
      <c r="W15" s="99">
        <v>4</v>
      </c>
      <c r="X15" s="99">
        <v>2</v>
      </c>
      <c r="Y15" s="99">
        <v>2</v>
      </c>
      <c r="Z15" s="99">
        <v>2</v>
      </c>
      <c r="AA15" s="99">
        <v>2</v>
      </c>
      <c r="AB15" s="99">
        <v>2</v>
      </c>
      <c r="AC15" s="99">
        <v>2</v>
      </c>
      <c r="AD15" s="191" t="s">
        <v>149</v>
      </c>
      <c r="AE15" s="191" t="s">
        <v>149</v>
      </c>
      <c r="AF15" s="99"/>
    </row>
    <row r="16" spans="1:32" x14ac:dyDescent="0.25">
      <c r="A16" s="21">
        <v>2</v>
      </c>
      <c r="B16" s="167" t="s">
        <v>68</v>
      </c>
      <c r="C16" s="21">
        <v>2</v>
      </c>
      <c r="D16" s="21">
        <v>2</v>
      </c>
      <c r="E16" s="21">
        <v>2</v>
      </c>
      <c r="F16" s="21">
        <v>2</v>
      </c>
      <c r="G16" s="21">
        <v>2</v>
      </c>
      <c r="H16" s="21">
        <v>2</v>
      </c>
      <c r="I16" s="21">
        <v>2</v>
      </c>
      <c r="J16" s="21">
        <v>10</v>
      </c>
      <c r="K16" s="21">
        <v>6</v>
      </c>
      <c r="L16" s="21">
        <v>10</v>
      </c>
      <c r="M16" s="21">
        <v>4</v>
      </c>
      <c r="N16" s="21">
        <f>(C16*J16)+(D16*K16)+(F16*L16)+(H16*M16)</f>
        <v>60</v>
      </c>
      <c r="O16" s="194">
        <f t="shared" si="0"/>
        <v>2.5</v>
      </c>
      <c r="P16" s="161">
        <v>3</v>
      </c>
      <c r="Q16" s="166">
        <v>4</v>
      </c>
      <c r="R16" s="162">
        <v>4</v>
      </c>
      <c r="S16" s="112" t="s">
        <v>167</v>
      </c>
      <c r="T16" s="113" t="s">
        <v>154</v>
      </c>
      <c r="U16" s="113" t="s">
        <v>158</v>
      </c>
      <c r="V16" s="113" t="s">
        <v>161</v>
      </c>
      <c r="W16" s="130">
        <v>16</v>
      </c>
      <c r="X16" s="130"/>
      <c r="Y16" s="130"/>
      <c r="Z16" s="130"/>
      <c r="AA16" s="130">
        <v>6</v>
      </c>
      <c r="AB16" s="130"/>
      <c r="AC16" s="130"/>
      <c r="AD16" s="156">
        <v>1</v>
      </c>
      <c r="AE16" s="159" t="s">
        <v>149</v>
      </c>
      <c r="AF16" s="130"/>
    </row>
    <row r="17" spans="1:32" x14ac:dyDescent="0.25">
      <c r="A17" s="21">
        <v>3</v>
      </c>
      <c r="B17" s="167" t="s">
        <v>76</v>
      </c>
      <c r="C17" s="10">
        <v>2</v>
      </c>
      <c r="D17" s="136"/>
      <c r="E17" s="136"/>
      <c r="F17" s="173" t="s">
        <v>441</v>
      </c>
      <c r="G17" s="173" t="s">
        <v>441</v>
      </c>
      <c r="H17" s="174"/>
      <c r="I17" s="174"/>
      <c r="J17" s="10">
        <v>10</v>
      </c>
      <c r="K17" s="136"/>
      <c r="L17" s="10">
        <v>10</v>
      </c>
      <c r="M17" s="136"/>
      <c r="N17" s="21">
        <v>60</v>
      </c>
      <c r="O17" s="194">
        <f t="shared" si="0"/>
        <v>2.5</v>
      </c>
      <c r="P17" s="161">
        <v>3</v>
      </c>
      <c r="Q17" s="120">
        <v>3</v>
      </c>
      <c r="R17" s="193">
        <v>1</v>
      </c>
      <c r="S17" s="112"/>
      <c r="T17" s="113"/>
      <c r="U17" s="113"/>
      <c r="V17" s="117" t="s">
        <v>149</v>
      </c>
      <c r="W17" s="130">
        <v>12</v>
      </c>
      <c r="X17" s="130"/>
      <c r="Y17" s="130"/>
      <c r="Z17" s="130"/>
      <c r="AA17" s="130"/>
      <c r="AB17" s="130"/>
      <c r="AC17" s="130"/>
      <c r="AD17" s="191" t="s">
        <v>149</v>
      </c>
      <c r="AE17" s="159" t="s">
        <v>149</v>
      </c>
      <c r="AF17" s="130"/>
    </row>
    <row r="18" spans="1:32" ht="15.75" customHeight="1" x14ac:dyDescent="0.25">
      <c r="A18" s="516">
        <v>4</v>
      </c>
      <c r="B18" s="590" t="s">
        <v>175</v>
      </c>
      <c r="C18" s="10">
        <v>4</v>
      </c>
      <c r="D18" s="10">
        <v>4</v>
      </c>
      <c r="E18" s="10">
        <v>4</v>
      </c>
      <c r="F18" s="173">
        <v>4</v>
      </c>
      <c r="G18" s="173">
        <v>4</v>
      </c>
      <c r="H18" s="179">
        <v>5</v>
      </c>
      <c r="I18" s="173" t="s">
        <v>439</v>
      </c>
      <c r="J18" s="516">
        <v>10</v>
      </c>
      <c r="K18" s="516">
        <v>6</v>
      </c>
      <c r="L18" s="516">
        <v>10</v>
      </c>
      <c r="M18" s="516">
        <v>4</v>
      </c>
      <c r="N18" s="516">
        <v>144</v>
      </c>
      <c r="O18" s="723">
        <f t="shared" si="0"/>
        <v>6</v>
      </c>
      <c r="P18" s="582">
        <v>6</v>
      </c>
      <c r="Q18" s="621">
        <v>7</v>
      </c>
      <c r="R18" s="586">
        <v>2</v>
      </c>
      <c r="S18" s="112" t="s">
        <v>186</v>
      </c>
      <c r="T18" s="113" t="s">
        <v>154</v>
      </c>
      <c r="U18" s="113" t="s">
        <v>158</v>
      </c>
      <c r="V18" s="121" t="s">
        <v>161</v>
      </c>
      <c r="W18" s="130"/>
      <c r="X18" s="130"/>
      <c r="Y18" s="130"/>
      <c r="Z18" s="130"/>
      <c r="AA18" s="130"/>
      <c r="AB18" s="130">
        <v>16</v>
      </c>
      <c r="AC18" s="130">
        <v>8</v>
      </c>
      <c r="AD18" s="576">
        <v>1</v>
      </c>
      <c r="AE18" s="580" t="s">
        <v>149</v>
      </c>
      <c r="AF18" s="732" t="s">
        <v>474</v>
      </c>
    </row>
    <row r="19" spans="1:32" x14ac:dyDescent="0.25">
      <c r="A19" s="517"/>
      <c r="B19" s="591"/>
      <c r="C19" s="10"/>
      <c r="D19" s="10"/>
      <c r="E19" s="10"/>
      <c r="F19" s="173"/>
      <c r="G19" s="173"/>
      <c r="H19" s="173" t="s">
        <v>439</v>
      </c>
      <c r="I19" s="173">
        <v>5</v>
      </c>
      <c r="J19" s="518"/>
      <c r="K19" s="518"/>
      <c r="L19" s="517"/>
      <c r="M19" s="517"/>
      <c r="N19" s="517"/>
      <c r="O19" s="731"/>
      <c r="P19" s="667"/>
      <c r="Q19" s="730"/>
      <c r="R19" s="729"/>
      <c r="S19" s="112" t="s">
        <v>196</v>
      </c>
      <c r="T19" s="121" t="s">
        <v>174</v>
      </c>
      <c r="U19" s="121" t="s">
        <v>158</v>
      </c>
      <c r="V19" s="115" t="s">
        <v>149</v>
      </c>
      <c r="W19" s="130">
        <v>4</v>
      </c>
      <c r="X19" s="130"/>
      <c r="Y19" s="130"/>
      <c r="Z19" s="130">
        <v>10</v>
      </c>
      <c r="AA19" s="130"/>
      <c r="AB19" s="130"/>
      <c r="AC19" s="130"/>
      <c r="AD19" s="728"/>
      <c r="AE19" s="727"/>
      <c r="AF19" s="733"/>
    </row>
    <row r="20" spans="1:32" x14ac:dyDescent="0.25">
      <c r="A20" s="540">
        <v>5</v>
      </c>
      <c r="B20" s="574" t="s">
        <v>391</v>
      </c>
      <c r="C20" s="10">
        <v>4</v>
      </c>
      <c r="D20" s="10">
        <v>4</v>
      </c>
      <c r="E20" s="10">
        <v>4</v>
      </c>
      <c r="F20" s="173">
        <v>4</v>
      </c>
      <c r="G20" s="173">
        <v>4</v>
      </c>
      <c r="H20" s="173">
        <v>5</v>
      </c>
      <c r="I20" s="173">
        <v>5</v>
      </c>
      <c r="J20" s="10">
        <v>10</v>
      </c>
      <c r="K20" s="10">
        <v>6</v>
      </c>
      <c r="L20" s="10">
        <v>10</v>
      </c>
      <c r="M20" s="10">
        <v>4</v>
      </c>
      <c r="N20" s="540">
        <f>(C20*J20)+(D20*K20)+(F20*L20)+(H20*M20)+16</f>
        <v>140</v>
      </c>
      <c r="O20" s="723">
        <f>N20/24</f>
        <v>5.833333333333333</v>
      </c>
      <c r="P20" s="582">
        <v>6</v>
      </c>
      <c r="Q20" s="621">
        <v>6</v>
      </c>
      <c r="R20" s="586">
        <v>3</v>
      </c>
      <c r="S20" s="112" t="s">
        <v>209</v>
      </c>
      <c r="T20" s="113" t="s">
        <v>154</v>
      </c>
      <c r="U20" s="113" t="s">
        <v>158</v>
      </c>
      <c r="V20" s="121" t="s">
        <v>161</v>
      </c>
      <c r="W20" s="130"/>
      <c r="X20" s="130">
        <v>12</v>
      </c>
      <c r="Y20" s="130">
        <v>12</v>
      </c>
      <c r="Z20" s="130"/>
      <c r="AA20" s="130"/>
      <c r="AB20" s="130"/>
      <c r="AC20" s="130"/>
      <c r="AD20" s="580" t="s">
        <v>149</v>
      </c>
      <c r="AE20" s="580" t="s">
        <v>149</v>
      </c>
      <c r="AF20" s="611"/>
    </row>
    <row r="21" spans="1:32" x14ac:dyDescent="0.25">
      <c r="A21" s="540"/>
      <c r="B21" s="574"/>
      <c r="C21" s="10"/>
      <c r="D21" s="10"/>
      <c r="E21" s="10">
        <v>2</v>
      </c>
      <c r="F21" s="173"/>
      <c r="G21" s="173">
        <v>2</v>
      </c>
      <c r="H21" s="173"/>
      <c r="I21" s="173"/>
      <c r="J21" s="130"/>
      <c r="K21" s="130">
        <v>3</v>
      </c>
      <c r="L21" s="130">
        <v>5</v>
      </c>
      <c r="M21" s="130"/>
      <c r="N21" s="540"/>
      <c r="O21" s="724"/>
      <c r="P21" s="583"/>
      <c r="Q21" s="622"/>
      <c r="R21" s="587"/>
      <c r="S21" s="112" t="s">
        <v>217</v>
      </c>
      <c r="T21" s="113" t="s">
        <v>154</v>
      </c>
      <c r="U21" s="113" t="s">
        <v>158</v>
      </c>
      <c r="V21" s="121" t="s">
        <v>161</v>
      </c>
      <c r="W21" s="130"/>
      <c r="X21" s="130"/>
      <c r="Y21" s="130"/>
      <c r="Z21" s="130"/>
      <c r="AA21" s="130">
        <v>12</v>
      </c>
      <c r="AB21" s="130">
        <v>12</v>
      </c>
      <c r="AC21" s="130"/>
      <c r="AD21" s="581"/>
      <c r="AE21" s="581"/>
      <c r="AF21" s="612"/>
    </row>
    <row r="22" spans="1:32" ht="24.75" customHeight="1" x14ac:dyDescent="0.25">
      <c r="A22" s="21">
        <v>6</v>
      </c>
      <c r="B22" s="167" t="s">
        <v>436</v>
      </c>
      <c r="C22" s="10"/>
      <c r="D22" s="10"/>
      <c r="E22" s="10"/>
      <c r="F22" s="173"/>
      <c r="G22" s="173"/>
      <c r="H22" s="173">
        <v>2</v>
      </c>
      <c r="I22" s="173">
        <v>2</v>
      </c>
      <c r="J22" s="10"/>
      <c r="K22" s="10"/>
      <c r="L22" s="10"/>
      <c r="M22" s="10">
        <v>4</v>
      </c>
      <c r="N22" s="10">
        <f>H22*M22</f>
        <v>8</v>
      </c>
      <c r="O22" s="195">
        <f>N22/24</f>
        <v>0.33333333333333331</v>
      </c>
      <c r="P22" s="37">
        <v>1</v>
      </c>
      <c r="Q22" s="163">
        <v>1</v>
      </c>
      <c r="R22" s="163"/>
      <c r="S22" s="164"/>
      <c r="T22" s="158"/>
      <c r="U22" s="158"/>
      <c r="V22" s="165"/>
      <c r="W22" s="157"/>
      <c r="X22" s="157"/>
      <c r="Y22" s="157"/>
      <c r="Z22" s="157"/>
      <c r="AA22" s="157"/>
      <c r="AB22" s="157"/>
      <c r="AC22" s="157"/>
      <c r="AD22" s="160" t="s">
        <v>149</v>
      </c>
      <c r="AE22" s="160" t="s">
        <v>149</v>
      </c>
      <c r="AF22" s="157" t="s">
        <v>437</v>
      </c>
    </row>
    <row r="23" spans="1:32" x14ac:dyDescent="0.25">
      <c r="A23" s="516">
        <v>7</v>
      </c>
      <c r="B23" s="590" t="s">
        <v>392</v>
      </c>
      <c r="C23" s="7">
        <v>2</v>
      </c>
      <c r="D23" s="7">
        <v>2</v>
      </c>
      <c r="E23" s="7"/>
      <c r="F23" s="196">
        <v>2</v>
      </c>
      <c r="G23" s="196"/>
      <c r="H23" s="196"/>
      <c r="I23" s="196"/>
      <c r="J23" s="7">
        <v>10</v>
      </c>
      <c r="K23" s="7">
        <v>3</v>
      </c>
      <c r="L23" s="7">
        <v>5</v>
      </c>
      <c r="M23" s="7"/>
      <c r="N23" s="516">
        <v>60</v>
      </c>
      <c r="O23" s="723">
        <f>N23/24</f>
        <v>2.5</v>
      </c>
      <c r="P23" s="582">
        <v>3</v>
      </c>
      <c r="Q23" s="621">
        <v>3</v>
      </c>
      <c r="R23" s="621"/>
      <c r="S23" s="617" t="s">
        <v>324</v>
      </c>
      <c r="T23" s="578" t="s">
        <v>154</v>
      </c>
      <c r="U23" s="578" t="s">
        <v>158</v>
      </c>
      <c r="V23" s="613" t="s">
        <v>161</v>
      </c>
      <c r="W23" s="576">
        <v>14</v>
      </c>
      <c r="X23" s="576"/>
      <c r="Y23" s="576"/>
      <c r="Z23" s="576"/>
      <c r="AA23" s="576"/>
      <c r="AB23" s="576"/>
      <c r="AC23" s="576">
        <v>12</v>
      </c>
      <c r="AD23" s="580" t="s">
        <v>149</v>
      </c>
      <c r="AE23" s="580" t="s">
        <v>149</v>
      </c>
      <c r="AF23" s="576"/>
    </row>
    <row r="24" spans="1:32" x14ac:dyDescent="0.25">
      <c r="A24" s="517"/>
      <c r="B24" s="592"/>
      <c r="C24" s="155"/>
      <c r="D24" s="155"/>
      <c r="E24" s="155"/>
      <c r="F24" s="197"/>
      <c r="G24" s="197"/>
      <c r="H24" s="173" t="s">
        <v>440</v>
      </c>
      <c r="I24" s="173" t="s">
        <v>440</v>
      </c>
      <c r="J24" s="155"/>
      <c r="K24" s="155"/>
      <c r="L24" s="155"/>
      <c r="M24" s="10">
        <v>4</v>
      </c>
      <c r="N24" s="518"/>
      <c r="O24" s="724"/>
      <c r="P24" s="583"/>
      <c r="Q24" s="622"/>
      <c r="R24" s="622"/>
      <c r="S24" s="618"/>
      <c r="T24" s="579"/>
      <c r="U24" s="579"/>
      <c r="V24" s="614"/>
      <c r="W24" s="577"/>
      <c r="X24" s="577"/>
      <c r="Y24" s="577"/>
      <c r="Z24" s="577"/>
      <c r="AA24" s="577"/>
      <c r="AB24" s="577"/>
      <c r="AC24" s="577"/>
      <c r="AD24" s="577"/>
      <c r="AE24" s="577"/>
      <c r="AF24" s="577"/>
    </row>
    <row r="25" spans="1:32" x14ac:dyDescent="0.25">
      <c r="A25" s="10">
        <v>8</v>
      </c>
      <c r="B25" s="133" t="s">
        <v>13</v>
      </c>
      <c r="C25" s="173">
        <v>4</v>
      </c>
      <c r="D25" s="173" t="s">
        <v>440</v>
      </c>
      <c r="E25" s="173" t="s">
        <v>440</v>
      </c>
      <c r="F25" s="173" t="s">
        <v>440</v>
      </c>
      <c r="G25" s="173" t="s">
        <v>440</v>
      </c>
      <c r="H25" s="173" t="s">
        <v>439</v>
      </c>
      <c r="I25" s="173" t="s">
        <v>439</v>
      </c>
      <c r="J25" s="10">
        <v>10</v>
      </c>
      <c r="K25" s="10">
        <v>6</v>
      </c>
      <c r="L25" s="10">
        <v>10</v>
      </c>
      <c r="M25" s="10">
        <v>4</v>
      </c>
      <c r="N25" s="10">
        <v>156</v>
      </c>
      <c r="O25" s="195">
        <f>N25/24</f>
        <v>6.5</v>
      </c>
      <c r="P25" s="37">
        <v>7</v>
      </c>
      <c r="Q25" s="168">
        <v>8</v>
      </c>
      <c r="R25" s="120">
        <v>5</v>
      </c>
      <c r="S25" s="112" t="s">
        <v>236</v>
      </c>
      <c r="T25" s="113" t="s">
        <v>251</v>
      </c>
      <c r="U25" s="113" t="s">
        <v>220</v>
      </c>
      <c r="V25" s="121" t="s">
        <v>161</v>
      </c>
      <c r="W25" s="130">
        <v>4</v>
      </c>
      <c r="X25" s="130"/>
      <c r="Y25" s="130"/>
      <c r="Z25" s="130"/>
      <c r="AA25" s="130">
        <v>18</v>
      </c>
      <c r="AB25" s="130"/>
      <c r="AC25" s="130"/>
      <c r="AD25" s="130">
        <v>1</v>
      </c>
      <c r="AE25" s="134" t="s">
        <v>149</v>
      </c>
      <c r="AF25" s="130"/>
    </row>
    <row r="26" spans="1:32" x14ac:dyDescent="0.25">
      <c r="A26" s="10">
        <v>9</v>
      </c>
      <c r="B26" s="133" t="s">
        <v>69</v>
      </c>
      <c r="C26" s="173" t="s">
        <v>438</v>
      </c>
      <c r="D26" s="173" t="s">
        <v>439</v>
      </c>
      <c r="E26" s="173" t="s">
        <v>439</v>
      </c>
      <c r="F26" s="174"/>
      <c r="G26" s="174"/>
      <c r="H26" s="174"/>
      <c r="I26" s="174"/>
      <c r="J26" s="10">
        <v>10</v>
      </c>
      <c r="K26" s="10">
        <v>6</v>
      </c>
      <c r="L26" s="136"/>
      <c r="M26" s="136"/>
      <c r="N26" s="10">
        <v>60</v>
      </c>
      <c r="O26" s="195">
        <f>N26/24</f>
        <v>2.5</v>
      </c>
      <c r="P26" s="37">
        <v>3</v>
      </c>
      <c r="Q26" s="168">
        <v>3</v>
      </c>
      <c r="R26" s="192">
        <v>3</v>
      </c>
      <c r="S26" s="112" t="s">
        <v>257</v>
      </c>
      <c r="T26" s="114" t="s">
        <v>154</v>
      </c>
      <c r="U26" s="114" t="s">
        <v>220</v>
      </c>
      <c r="V26" s="121" t="s">
        <v>161</v>
      </c>
      <c r="W26" s="130">
        <v>9</v>
      </c>
      <c r="X26" s="130"/>
      <c r="Y26" s="130"/>
      <c r="Z26" s="130"/>
      <c r="AA26" s="130">
        <v>15</v>
      </c>
      <c r="AB26" s="130"/>
      <c r="AC26" s="130"/>
      <c r="AD26" s="134" t="s">
        <v>149</v>
      </c>
      <c r="AE26" s="134" t="s">
        <v>149</v>
      </c>
      <c r="AF26" s="130"/>
    </row>
    <row r="27" spans="1:32" x14ac:dyDescent="0.25">
      <c r="A27" s="10">
        <v>10</v>
      </c>
      <c r="B27" s="133" t="s">
        <v>70</v>
      </c>
      <c r="C27" s="173" t="s">
        <v>438</v>
      </c>
      <c r="D27" s="173" t="s">
        <v>439</v>
      </c>
      <c r="E27" s="173" t="s">
        <v>439</v>
      </c>
      <c r="F27" s="174"/>
      <c r="G27" s="174"/>
      <c r="H27" s="174"/>
      <c r="I27" s="174"/>
      <c r="J27" s="10">
        <v>10</v>
      </c>
      <c r="K27" s="10">
        <v>6</v>
      </c>
      <c r="L27" s="136"/>
      <c r="M27" s="136"/>
      <c r="N27" s="10">
        <v>60</v>
      </c>
      <c r="O27" s="195">
        <f>N27/24</f>
        <v>2.5</v>
      </c>
      <c r="P27" s="37">
        <v>3</v>
      </c>
      <c r="Q27" s="168">
        <v>3</v>
      </c>
      <c r="R27" s="120">
        <v>2</v>
      </c>
      <c r="S27" s="112" t="s">
        <v>267</v>
      </c>
      <c r="T27" s="113" t="s">
        <v>154</v>
      </c>
      <c r="U27" s="113" t="s">
        <v>220</v>
      </c>
      <c r="V27" s="121" t="s">
        <v>161</v>
      </c>
      <c r="W27" s="130">
        <v>12</v>
      </c>
      <c r="X27" s="130"/>
      <c r="Y27" s="130"/>
      <c r="Z27" s="130"/>
      <c r="AA27" s="130"/>
      <c r="AB27" s="130"/>
      <c r="AC27" s="130"/>
      <c r="AD27" s="134" t="s">
        <v>149</v>
      </c>
      <c r="AE27" s="134" t="s">
        <v>149</v>
      </c>
      <c r="AF27" s="130"/>
    </row>
    <row r="28" spans="1:32" x14ac:dyDescent="0.25">
      <c r="A28" s="10">
        <v>11</v>
      </c>
      <c r="B28" s="133" t="s">
        <v>71</v>
      </c>
      <c r="C28" s="173" t="s">
        <v>438</v>
      </c>
      <c r="D28" s="173" t="s">
        <v>440</v>
      </c>
      <c r="E28" s="173" t="s">
        <v>440</v>
      </c>
      <c r="F28" s="174"/>
      <c r="G28" s="174"/>
      <c r="H28" s="174"/>
      <c r="I28" s="174"/>
      <c r="J28" s="10">
        <v>10</v>
      </c>
      <c r="K28" s="10">
        <v>6</v>
      </c>
      <c r="L28" s="136"/>
      <c r="M28" s="136"/>
      <c r="N28" s="10">
        <v>66</v>
      </c>
      <c r="O28" s="195">
        <f>N28/24</f>
        <v>2.75</v>
      </c>
      <c r="P28" s="37">
        <v>3</v>
      </c>
      <c r="Q28" s="168">
        <v>3</v>
      </c>
      <c r="R28" s="120">
        <v>3</v>
      </c>
      <c r="S28" s="112" t="s">
        <v>277</v>
      </c>
      <c r="T28" s="113" t="s">
        <v>154</v>
      </c>
      <c r="U28" s="113" t="s">
        <v>158</v>
      </c>
      <c r="V28" s="121" t="s">
        <v>161</v>
      </c>
      <c r="W28" s="130">
        <v>4</v>
      </c>
      <c r="X28" s="130"/>
      <c r="Y28" s="130"/>
      <c r="Z28" s="130"/>
      <c r="AA28" s="130">
        <v>18</v>
      </c>
      <c r="AB28" s="130"/>
      <c r="AC28" s="130"/>
      <c r="AD28" s="134" t="s">
        <v>149</v>
      </c>
      <c r="AE28" s="134" t="s">
        <v>149</v>
      </c>
      <c r="AF28" s="130"/>
    </row>
    <row r="29" spans="1:32" x14ac:dyDescent="0.25">
      <c r="A29" s="10">
        <v>12</v>
      </c>
      <c r="B29" s="590" t="s">
        <v>390</v>
      </c>
      <c r="C29" s="173">
        <v>1</v>
      </c>
      <c r="D29" s="173">
        <v>1</v>
      </c>
      <c r="E29" s="173">
        <v>1</v>
      </c>
      <c r="F29" s="173">
        <v>3</v>
      </c>
      <c r="G29" s="173">
        <v>3</v>
      </c>
      <c r="H29" s="173">
        <v>2</v>
      </c>
      <c r="I29" s="173">
        <v>2</v>
      </c>
      <c r="J29" s="10">
        <v>10</v>
      </c>
      <c r="K29" s="10">
        <v>6</v>
      </c>
      <c r="L29" s="10">
        <v>10</v>
      </c>
      <c r="M29" s="10">
        <v>4</v>
      </c>
      <c r="N29" s="516">
        <v>66</v>
      </c>
      <c r="O29" s="723">
        <f>(N29+N30)/24</f>
        <v>2.75</v>
      </c>
      <c r="P29" s="582">
        <v>3</v>
      </c>
      <c r="Q29" s="621">
        <v>3</v>
      </c>
      <c r="R29" s="725">
        <v>3</v>
      </c>
      <c r="S29" s="112" t="s">
        <v>285</v>
      </c>
      <c r="T29" s="114" t="s">
        <v>154</v>
      </c>
      <c r="U29" s="113" t="s">
        <v>158</v>
      </c>
      <c r="V29" s="121" t="s">
        <v>161</v>
      </c>
      <c r="W29" s="130"/>
      <c r="X29" s="130"/>
      <c r="Y29" s="130"/>
      <c r="Z29" s="130"/>
      <c r="AA29" s="130">
        <v>3</v>
      </c>
      <c r="AB29" s="130">
        <v>15</v>
      </c>
      <c r="AC29" s="130">
        <v>4</v>
      </c>
      <c r="AD29" s="580" t="s">
        <v>149</v>
      </c>
      <c r="AE29" s="580" t="s">
        <v>149</v>
      </c>
      <c r="AF29" s="611"/>
    </row>
    <row r="30" spans="1:32" x14ac:dyDescent="0.25">
      <c r="A30" s="10">
        <v>13</v>
      </c>
      <c r="B30" s="592"/>
      <c r="C30" s="174"/>
      <c r="D30" s="174"/>
      <c r="E30" s="174"/>
      <c r="F30" s="174"/>
      <c r="G30" s="174"/>
      <c r="H30" s="173" t="s">
        <v>438</v>
      </c>
      <c r="I30" s="173" t="s">
        <v>438</v>
      </c>
      <c r="J30" s="136"/>
      <c r="K30" s="136"/>
      <c r="L30" s="136"/>
      <c r="M30" s="10">
        <v>4</v>
      </c>
      <c r="N30" s="518"/>
      <c r="O30" s="724"/>
      <c r="P30" s="583"/>
      <c r="Q30" s="622"/>
      <c r="R30" s="726"/>
      <c r="S30" s="164"/>
      <c r="T30" s="158"/>
      <c r="U30" s="158"/>
      <c r="V30" s="160"/>
      <c r="W30" s="157"/>
      <c r="X30" s="157"/>
      <c r="Y30" s="157"/>
      <c r="Z30" s="157"/>
      <c r="AA30" s="157"/>
      <c r="AB30" s="157"/>
      <c r="AC30" s="157"/>
      <c r="AD30" s="581"/>
      <c r="AE30" s="581"/>
      <c r="AF30" s="612"/>
    </row>
    <row r="31" spans="1:32" x14ac:dyDescent="0.25">
      <c r="A31" s="10">
        <v>14</v>
      </c>
      <c r="B31" s="133" t="s">
        <v>16</v>
      </c>
      <c r="C31" s="173">
        <v>2</v>
      </c>
      <c r="D31" s="173">
        <v>1</v>
      </c>
      <c r="E31" s="173">
        <v>1</v>
      </c>
      <c r="F31" s="173">
        <v>1</v>
      </c>
      <c r="G31" s="173">
        <v>1</v>
      </c>
      <c r="H31" s="173">
        <v>1</v>
      </c>
      <c r="I31" s="173">
        <v>1</v>
      </c>
      <c r="J31" s="10">
        <v>10</v>
      </c>
      <c r="K31" s="10">
        <v>6</v>
      </c>
      <c r="L31" s="10">
        <v>10</v>
      </c>
      <c r="M31" s="10">
        <v>4</v>
      </c>
      <c r="N31" s="10">
        <f>(C31*J31)+(D31*K31)+(F31*L31)+(H31*M31)</f>
        <v>40</v>
      </c>
      <c r="O31" s="195">
        <f>N31/24</f>
        <v>1.6666666666666667</v>
      </c>
      <c r="P31" s="37">
        <v>2</v>
      </c>
      <c r="Q31" s="119">
        <v>2</v>
      </c>
      <c r="R31" s="119">
        <v>1</v>
      </c>
      <c r="S31" s="120" t="s">
        <v>292</v>
      </c>
      <c r="T31" s="115" t="s">
        <v>149</v>
      </c>
      <c r="U31" s="113" t="s">
        <v>158</v>
      </c>
      <c r="V31" s="115" t="s">
        <v>149</v>
      </c>
      <c r="W31" s="130">
        <v>14</v>
      </c>
      <c r="X31" s="130"/>
      <c r="Y31" s="130">
        <v>2</v>
      </c>
      <c r="Z31" s="130"/>
      <c r="AA31" s="130"/>
      <c r="AB31" s="130">
        <v>5</v>
      </c>
      <c r="AC31" s="130"/>
      <c r="AD31" s="134" t="s">
        <v>149</v>
      </c>
      <c r="AE31" s="134" t="s">
        <v>149</v>
      </c>
      <c r="AF31" s="130" t="s">
        <v>437</v>
      </c>
    </row>
    <row r="32" spans="1:32" ht="36.75" customHeight="1" x14ac:dyDescent="0.25">
      <c r="A32" s="10">
        <v>15</v>
      </c>
      <c r="B32" s="133" t="s">
        <v>90</v>
      </c>
      <c r="C32" s="173">
        <v>2</v>
      </c>
      <c r="D32" s="173">
        <v>2</v>
      </c>
      <c r="E32" s="173">
        <v>2</v>
      </c>
      <c r="F32" s="173">
        <v>2</v>
      </c>
      <c r="G32" s="173">
        <v>2</v>
      </c>
      <c r="H32" s="173">
        <v>2</v>
      </c>
      <c r="I32" s="173">
        <v>2</v>
      </c>
      <c r="J32" s="10">
        <v>10</v>
      </c>
      <c r="K32" s="10">
        <v>6</v>
      </c>
      <c r="L32" s="10">
        <v>10</v>
      </c>
      <c r="M32" s="10">
        <v>4</v>
      </c>
      <c r="N32" s="10">
        <f>(C32*J32)+(D32*K32)+(F32*L32)+(H32*M32)</f>
        <v>60</v>
      </c>
      <c r="O32" s="195">
        <f>N32/24</f>
        <v>2.5</v>
      </c>
      <c r="P32" s="37">
        <v>3</v>
      </c>
      <c r="Q32" s="168">
        <v>4</v>
      </c>
      <c r="R32" s="120">
        <v>4</v>
      </c>
      <c r="S32" s="112" t="s">
        <v>298</v>
      </c>
      <c r="T32" s="113" t="s">
        <v>154</v>
      </c>
      <c r="U32" s="113" t="s">
        <v>158</v>
      </c>
      <c r="V32" s="121" t="s">
        <v>161</v>
      </c>
      <c r="W32" s="130">
        <v>4</v>
      </c>
      <c r="X32" s="130"/>
      <c r="Y32" s="130"/>
      <c r="Z32" s="130">
        <v>4</v>
      </c>
      <c r="AA32" s="130">
        <v>2</v>
      </c>
      <c r="AB32" s="130">
        <v>2</v>
      </c>
      <c r="AC32" s="130"/>
      <c r="AD32" s="99">
        <v>1</v>
      </c>
      <c r="AE32" s="191" t="s">
        <v>149</v>
      </c>
      <c r="AF32" s="130"/>
    </row>
    <row r="33" spans="1:32" x14ac:dyDescent="0.25">
      <c r="A33" s="10">
        <v>16</v>
      </c>
      <c r="B33" s="133" t="s">
        <v>72</v>
      </c>
      <c r="C33" s="173">
        <v>2</v>
      </c>
      <c r="D33" s="173">
        <v>2</v>
      </c>
      <c r="E33" s="173">
        <v>2</v>
      </c>
      <c r="F33" s="173">
        <v>2</v>
      </c>
      <c r="G33" s="173">
        <v>2</v>
      </c>
      <c r="H33" s="173">
        <v>2</v>
      </c>
      <c r="I33" s="173">
        <v>2</v>
      </c>
      <c r="J33" s="10">
        <v>10</v>
      </c>
      <c r="K33" s="10">
        <v>6</v>
      </c>
      <c r="L33" s="10">
        <v>10</v>
      </c>
      <c r="M33" s="10">
        <v>4</v>
      </c>
      <c r="N33" s="10">
        <f>(C33*J33)+(D33*K33)+(F33*L33)+(H33*M33)</f>
        <v>60</v>
      </c>
      <c r="O33" s="195">
        <f>N33/24</f>
        <v>2.5</v>
      </c>
      <c r="P33" s="37">
        <v>3</v>
      </c>
      <c r="Q33" s="168">
        <v>3</v>
      </c>
      <c r="R33" s="120">
        <v>1</v>
      </c>
      <c r="S33" s="112" t="s">
        <v>311</v>
      </c>
      <c r="T33" s="113" t="s">
        <v>154</v>
      </c>
      <c r="U33" s="113" t="s">
        <v>158</v>
      </c>
      <c r="V33" s="121" t="s">
        <v>161</v>
      </c>
      <c r="W33" s="130">
        <v>2</v>
      </c>
      <c r="X33" s="130">
        <v>6</v>
      </c>
      <c r="Y33" s="130"/>
      <c r="Z33" s="130"/>
      <c r="AA33" s="130">
        <v>6</v>
      </c>
      <c r="AB33" s="130">
        <v>10</v>
      </c>
      <c r="AC33" s="130"/>
      <c r="AD33" s="134" t="s">
        <v>149</v>
      </c>
      <c r="AE33" s="134" t="s">
        <v>149</v>
      </c>
      <c r="AF33" s="130"/>
    </row>
    <row r="34" spans="1:32" x14ac:dyDescent="0.25">
      <c r="A34" s="10">
        <v>17</v>
      </c>
      <c r="B34" s="133" t="s">
        <v>74</v>
      </c>
      <c r="C34" s="173">
        <v>2</v>
      </c>
      <c r="D34" s="174"/>
      <c r="E34" s="174"/>
      <c r="F34" s="173" t="s">
        <v>439</v>
      </c>
      <c r="G34" s="173" t="s">
        <v>439</v>
      </c>
      <c r="H34" s="174"/>
      <c r="I34" s="174"/>
      <c r="J34" s="10">
        <v>10</v>
      </c>
      <c r="K34" s="155"/>
      <c r="L34" s="10">
        <v>10</v>
      </c>
      <c r="M34" s="155"/>
      <c r="N34" s="10">
        <v>70</v>
      </c>
      <c r="O34" s="195">
        <f>N34/24</f>
        <v>2.9166666666666665</v>
      </c>
      <c r="P34" s="37">
        <v>3</v>
      </c>
      <c r="Q34" s="168">
        <v>3</v>
      </c>
      <c r="R34" s="120">
        <v>2</v>
      </c>
      <c r="S34" s="112" t="s">
        <v>319</v>
      </c>
      <c r="T34" s="113" t="s">
        <v>154</v>
      </c>
      <c r="U34" s="113" t="s">
        <v>158</v>
      </c>
      <c r="V34" s="121" t="s">
        <v>161</v>
      </c>
      <c r="W34" s="130"/>
      <c r="X34" s="130"/>
      <c r="Y34" s="130">
        <v>10</v>
      </c>
      <c r="Z34" s="130"/>
      <c r="AA34" s="130"/>
      <c r="AB34" s="130">
        <v>15</v>
      </c>
      <c r="AC34" s="130"/>
      <c r="AD34" s="134" t="s">
        <v>149</v>
      </c>
      <c r="AE34" s="134" t="s">
        <v>149</v>
      </c>
      <c r="AF34" s="130"/>
    </row>
    <row r="35" spans="1:32" ht="30" customHeight="1" x14ac:dyDescent="0.25">
      <c r="A35" s="10">
        <v>18</v>
      </c>
      <c r="B35" s="133" t="s">
        <v>75</v>
      </c>
      <c r="C35" s="198" t="s">
        <v>438</v>
      </c>
      <c r="D35" s="197"/>
      <c r="E35" s="197"/>
      <c r="F35" s="198" t="s">
        <v>439</v>
      </c>
      <c r="G35" s="198" t="s">
        <v>439</v>
      </c>
      <c r="H35" s="197"/>
      <c r="I35" s="197"/>
      <c r="J35" s="21">
        <v>10</v>
      </c>
      <c r="K35" s="155"/>
      <c r="L35" s="21">
        <v>10</v>
      </c>
      <c r="M35" s="155"/>
      <c r="N35" s="10">
        <v>80</v>
      </c>
      <c r="O35" s="195">
        <f>N35/24</f>
        <v>3.3333333333333335</v>
      </c>
      <c r="P35" s="37">
        <v>3</v>
      </c>
      <c r="Q35" s="168">
        <v>5</v>
      </c>
      <c r="R35" s="120">
        <v>5</v>
      </c>
      <c r="S35" s="112" t="s">
        <v>346</v>
      </c>
      <c r="T35" s="113" t="s">
        <v>154</v>
      </c>
      <c r="U35" s="113" t="s">
        <v>158</v>
      </c>
      <c r="V35" s="121" t="s">
        <v>161</v>
      </c>
      <c r="W35" s="130">
        <v>22</v>
      </c>
      <c r="X35" s="130"/>
      <c r="Y35" s="130"/>
      <c r="Z35" s="130"/>
      <c r="AA35" s="130"/>
      <c r="AB35" s="130"/>
      <c r="AC35" s="130"/>
      <c r="AD35" s="99">
        <v>2</v>
      </c>
      <c r="AE35" s="134" t="s">
        <v>149</v>
      </c>
      <c r="AF35" s="238" t="s">
        <v>472</v>
      </c>
    </row>
    <row r="36" spans="1:32" x14ac:dyDescent="0.25">
      <c r="A36" s="562" t="s">
        <v>19</v>
      </c>
      <c r="B36" s="562"/>
      <c r="C36" s="173"/>
      <c r="D36" s="173"/>
      <c r="E36" s="173"/>
      <c r="F36" s="173"/>
      <c r="G36" s="173"/>
      <c r="H36" s="173"/>
      <c r="I36" s="173"/>
      <c r="J36" s="10"/>
      <c r="K36" s="10"/>
      <c r="L36" s="10"/>
      <c r="M36" s="10"/>
      <c r="N36" s="10"/>
      <c r="O36" s="195"/>
      <c r="P36" s="37"/>
      <c r="Q36" s="168"/>
      <c r="R36" s="120"/>
      <c r="S36" s="112"/>
      <c r="T36" s="113"/>
      <c r="U36" s="113"/>
      <c r="V36" s="134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</row>
    <row r="37" spans="1:32" x14ac:dyDescent="0.25">
      <c r="A37" s="540">
        <v>19</v>
      </c>
      <c r="B37" s="566" t="s">
        <v>20</v>
      </c>
      <c r="C37" s="627">
        <v>1</v>
      </c>
      <c r="D37" s="627">
        <v>1</v>
      </c>
      <c r="E37" s="627">
        <v>1</v>
      </c>
      <c r="F37" s="627">
        <v>1</v>
      </c>
      <c r="G37" s="627">
        <v>1</v>
      </c>
      <c r="H37" s="627">
        <v>1</v>
      </c>
      <c r="I37" s="627">
        <v>1</v>
      </c>
      <c r="J37" s="540">
        <v>10</v>
      </c>
      <c r="K37" s="540">
        <v>6</v>
      </c>
      <c r="L37" s="540">
        <v>10</v>
      </c>
      <c r="M37" s="540">
        <v>4</v>
      </c>
      <c r="N37" s="540">
        <f>(C37*J37)+(D37*K37)+(F37*L37)+(H37*M37)</f>
        <v>30</v>
      </c>
      <c r="O37" s="195">
        <f>N37/24</f>
        <v>1.25</v>
      </c>
      <c r="P37" s="37">
        <v>1</v>
      </c>
      <c r="Q37" s="168">
        <v>2</v>
      </c>
      <c r="R37" s="192">
        <v>2</v>
      </c>
      <c r="S37" s="112" t="s">
        <v>331</v>
      </c>
      <c r="T37" s="114" t="s">
        <v>157</v>
      </c>
      <c r="U37" s="113" t="s">
        <v>158</v>
      </c>
      <c r="V37" s="121" t="s">
        <v>161</v>
      </c>
      <c r="W37" s="130">
        <v>5</v>
      </c>
      <c r="X37" s="130">
        <v>3</v>
      </c>
      <c r="Y37" s="130">
        <v>4</v>
      </c>
      <c r="Z37" s="130">
        <v>2</v>
      </c>
      <c r="AA37" s="130">
        <v>3</v>
      </c>
      <c r="AB37" s="130">
        <v>3</v>
      </c>
      <c r="AC37" s="130">
        <v>2</v>
      </c>
      <c r="AD37" s="130">
        <v>1</v>
      </c>
      <c r="AE37" s="134" t="s">
        <v>149</v>
      </c>
      <c r="AF37" s="130"/>
    </row>
    <row r="38" spans="1:32" x14ac:dyDescent="0.25">
      <c r="A38" s="540"/>
      <c r="B38" s="566"/>
      <c r="C38" s="627"/>
      <c r="D38" s="627"/>
      <c r="E38" s="627"/>
      <c r="F38" s="627"/>
      <c r="G38" s="627"/>
      <c r="H38" s="627"/>
      <c r="I38" s="627"/>
      <c r="J38" s="540"/>
      <c r="K38" s="540"/>
      <c r="L38" s="540"/>
      <c r="M38" s="540"/>
      <c r="N38" s="540"/>
      <c r="O38" s="10"/>
      <c r="P38" s="37"/>
      <c r="Q38" s="120"/>
      <c r="R38" s="120"/>
      <c r="S38" s="119" t="s">
        <v>333</v>
      </c>
      <c r="T38" s="113" t="s">
        <v>155</v>
      </c>
      <c r="U38" s="113" t="s">
        <v>158</v>
      </c>
      <c r="V38" s="134" t="s">
        <v>149</v>
      </c>
      <c r="W38" s="130">
        <v>5</v>
      </c>
      <c r="X38" s="130"/>
      <c r="Y38" s="130">
        <v>1</v>
      </c>
      <c r="Z38" s="130"/>
      <c r="AA38" s="130"/>
      <c r="AB38" s="130">
        <v>2</v>
      </c>
      <c r="AC38" s="130"/>
      <c r="AD38" s="130"/>
      <c r="AE38" s="130"/>
      <c r="AF38" s="130"/>
    </row>
    <row r="39" spans="1:32" x14ac:dyDescent="0.25">
      <c r="A39" s="48" t="s">
        <v>21</v>
      </c>
      <c r="B39" s="29"/>
      <c r="C39" s="177" t="s">
        <v>61</v>
      </c>
      <c r="D39" s="647" t="s">
        <v>62</v>
      </c>
      <c r="E39" s="647"/>
      <c r="F39" s="647" t="s">
        <v>63</v>
      </c>
      <c r="G39" s="647"/>
      <c r="H39" s="647" t="s">
        <v>64</v>
      </c>
      <c r="I39" s="647"/>
      <c r="J39" s="567" t="s">
        <v>23</v>
      </c>
      <c r="K39" s="567"/>
      <c r="L39" s="567"/>
      <c r="M39" s="567"/>
      <c r="N39" s="2"/>
      <c r="O39" s="10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</row>
    <row r="40" spans="1:32" x14ac:dyDescent="0.25">
      <c r="A40" s="566" t="s">
        <v>24</v>
      </c>
      <c r="B40" s="566"/>
      <c r="C40" s="177" t="s">
        <v>65</v>
      </c>
      <c r="D40" s="177" t="s">
        <v>66</v>
      </c>
      <c r="E40" s="177" t="s">
        <v>67</v>
      </c>
      <c r="F40" s="177" t="s">
        <v>66</v>
      </c>
      <c r="G40" s="177" t="s">
        <v>67</v>
      </c>
      <c r="H40" s="177" t="s">
        <v>66</v>
      </c>
      <c r="I40" s="177" t="s">
        <v>67</v>
      </c>
      <c r="J40" s="10" t="s">
        <v>65</v>
      </c>
      <c r="K40" s="10" t="s">
        <v>66</v>
      </c>
      <c r="L40" s="10" t="s">
        <v>67</v>
      </c>
      <c r="M40" s="10" t="s">
        <v>77</v>
      </c>
      <c r="N40" s="570">
        <v>144</v>
      </c>
      <c r="O40" s="2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</row>
    <row r="41" spans="1:32" x14ac:dyDescent="0.25">
      <c r="A41" s="566"/>
      <c r="B41" s="566"/>
      <c r="C41" s="173">
        <v>2</v>
      </c>
      <c r="D41" s="173">
        <v>2</v>
      </c>
      <c r="E41" s="173">
        <v>2</v>
      </c>
      <c r="F41" s="173">
        <v>2</v>
      </c>
      <c r="G41" s="173">
        <v>2</v>
      </c>
      <c r="H41" s="173">
        <v>2</v>
      </c>
      <c r="I41" s="173">
        <v>2</v>
      </c>
      <c r="J41" s="2">
        <v>19</v>
      </c>
      <c r="K41" s="2">
        <v>19</v>
      </c>
      <c r="L41" s="2">
        <v>19</v>
      </c>
      <c r="M41" s="2">
        <f>L41*3</f>
        <v>57</v>
      </c>
      <c r="N41" s="570"/>
      <c r="O41" s="10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</row>
    <row r="42" spans="1:32" x14ac:dyDescent="0.25">
      <c r="A42" s="10">
        <v>1</v>
      </c>
      <c r="B42" s="128" t="s">
        <v>383</v>
      </c>
      <c r="C42" s="173"/>
      <c r="D42" s="173"/>
      <c r="E42" s="173"/>
      <c r="F42" s="173"/>
      <c r="G42" s="173"/>
      <c r="H42" s="173"/>
      <c r="I42" s="173"/>
      <c r="J42" s="2"/>
      <c r="K42" s="2"/>
      <c r="L42" s="2"/>
      <c r="M42" s="2"/>
      <c r="N42" s="2"/>
      <c r="O42" s="2"/>
      <c r="P42" s="37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</row>
    <row r="43" spans="1:32" x14ac:dyDescent="0.25">
      <c r="A43" s="48" t="s">
        <v>25</v>
      </c>
      <c r="B43" s="29"/>
      <c r="C43" s="182" t="s">
        <v>65</v>
      </c>
      <c r="D43" s="648" t="s">
        <v>66</v>
      </c>
      <c r="E43" s="648"/>
      <c r="F43" s="648"/>
      <c r="G43" s="648" t="s">
        <v>67</v>
      </c>
      <c r="H43" s="648"/>
      <c r="I43" s="648"/>
      <c r="J43" s="567" t="s">
        <v>26</v>
      </c>
      <c r="K43" s="567"/>
      <c r="L43" s="567"/>
      <c r="M43" s="540" t="s">
        <v>78</v>
      </c>
      <c r="N43" s="540"/>
      <c r="O43" s="10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</row>
    <row r="44" spans="1:32" x14ac:dyDescent="0.25">
      <c r="A44" s="566" t="s">
        <v>28</v>
      </c>
      <c r="B44" s="566"/>
      <c r="C44" s="173" t="s">
        <v>61</v>
      </c>
      <c r="D44" s="173" t="s">
        <v>62</v>
      </c>
      <c r="E44" s="173" t="s">
        <v>63</v>
      </c>
      <c r="F44" s="173" t="s">
        <v>64</v>
      </c>
      <c r="G44" s="173" t="s">
        <v>62</v>
      </c>
      <c r="H44" s="173" t="s">
        <v>63</v>
      </c>
      <c r="I44" s="173" t="s">
        <v>64</v>
      </c>
      <c r="J44" s="10" t="s">
        <v>65</v>
      </c>
      <c r="K44" s="10" t="s">
        <v>66</v>
      </c>
      <c r="L44" s="10" t="s">
        <v>67</v>
      </c>
      <c r="M44" s="540" t="s">
        <v>79</v>
      </c>
      <c r="N44" s="540"/>
      <c r="O44" s="10"/>
      <c r="P44" s="37"/>
      <c r="Q44" s="168"/>
      <c r="R44" s="120"/>
      <c r="S44" s="112" t="s">
        <v>363</v>
      </c>
      <c r="T44" s="113" t="s">
        <v>154</v>
      </c>
      <c r="U44" s="113" t="s">
        <v>158</v>
      </c>
      <c r="V44" s="121" t="s">
        <v>161</v>
      </c>
      <c r="W44" s="568">
        <v>136</v>
      </c>
      <c r="X44" s="568"/>
      <c r="Y44" s="568"/>
      <c r="Z44" s="568"/>
      <c r="AA44" s="568"/>
      <c r="AB44" s="568"/>
      <c r="AC44" s="568"/>
      <c r="AD44" s="130"/>
      <c r="AE44" s="130"/>
      <c r="AF44" s="130"/>
    </row>
    <row r="45" spans="1:32" ht="28.5" customHeight="1" x14ac:dyDescent="0.25">
      <c r="A45" s="566"/>
      <c r="B45" s="566"/>
      <c r="C45" s="173">
        <v>1</v>
      </c>
      <c r="D45" s="173">
        <v>1</v>
      </c>
      <c r="E45" s="173">
        <v>1</v>
      </c>
      <c r="F45" s="173">
        <v>1</v>
      </c>
      <c r="G45" s="173">
        <v>1</v>
      </c>
      <c r="H45" s="173">
        <v>1</v>
      </c>
      <c r="I45" s="173">
        <v>1</v>
      </c>
      <c r="J45" s="10">
        <v>282</v>
      </c>
      <c r="K45" s="10">
        <f>138+83+49</f>
        <v>270</v>
      </c>
      <c r="L45" s="10">
        <f>79+157+51</f>
        <v>287</v>
      </c>
      <c r="M45" s="540">
        <f>SUM(J45:L45)</f>
        <v>839</v>
      </c>
      <c r="N45" s="540"/>
      <c r="O45" s="10">
        <f>M45/150</f>
        <v>5.5933333333333337</v>
      </c>
      <c r="P45" s="37">
        <v>6</v>
      </c>
      <c r="Q45" s="168">
        <v>6</v>
      </c>
      <c r="R45" s="120">
        <v>5</v>
      </c>
      <c r="S45" s="112" t="s">
        <v>365</v>
      </c>
      <c r="T45" s="113" t="s">
        <v>154</v>
      </c>
      <c r="U45" s="113" t="s">
        <v>158</v>
      </c>
      <c r="V45" s="121" t="s">
        <v>161</v>
      </c>
      <c r="W45" s="568">
        <v>150</v>
      </c>
      <c r="X45" s="568"/>
      <c r="Y45" s="568"/>
      <c r="Z45" s="568"/>
      <c r="AA45" s="568"/>
      <c r="AB45" s="568"/>
      <c r="AC45" s="568"/>
      <c r="AD45" s="134" t="s">
        <v>149</v>
      </c>
      <c r="AE45" s="134" t="s">
        <v>149</v>
      </c>
      <c r="AF45" s="238" t="s">
        <v>473</v>
      </c>
    </row>
    <row r="46" spans="1:32" ht="18.75" customHeight="1" x14ac:dyDescent="0.25">
      <c r="A46" s="722" t="s">
        <v>435</v>
      </c>
      <c r="B46" s="722"/>
      <c r="C46" s="10">
        <v>38</v>
      </c>
      <c r="D46" s="10">
        <v>39</v>
      </c>
      <c r="E46" s="10">
        <v>39</v>
      </c>
      <c r="F46" s="10">
        <v>39</v>
      </c>
      <c r="G46" s="10">
        <v>39</v>
      </c>
      <c r="H46" s="10">
        <v>39</v>
      </c>
      <c r="I46" s="10">
        <v>39</v>
      </c>
      <c r="J46" s="68"/>
      <c r="K46" s="68"/>
      <c r="L46" s="68"/>
      <c r="M46" s="68"/>
      <c r="N46" s="68"/>
      <c r="O46" s="68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</row>
    <row r="47" spans="1:32" ht="21.75" customHeight="1" x14ac:dyDescent="0.25">
      <c r="A47" s="563" t="s">
        <v>92</v>
      </c>
      <c r="B47" s="563"/>
      <c r="C47" s="10">
        <f>C46+4+2</f>
        <v>44</v>
      </c>
      <c r="D47" s="10">
        <f t="shared" ref="D47:I47" si="1">D46+4+2</f>
        <v>45</v>
      </c>
      <c r="E47" s="10">
        <f t="shared" si="1"/>
        <v>45</v>
      </c>
      <c r="F47" s="10">
        <f t="shared" si="1"/>
        <v>45</v>
      </c>
      <c r="G47" s="10">
        <f t="shared" si="1"/>
        <v>45</v>
      </c>
      <c r="H47" s="10">
        <f t="shared" si="1"/>
        <v>45</v>
      </c>
      <c r="I47" s="10">
        <f t="shared" si="1"/>
        <v>45</v>
      </c>
      <c r="J47" s="68"/>
      <c r="K47" s="68"/>
      <c r="L47" s="68"/>
      <c r="M47" s="68"/>
      <c r="N47" s="68"/>
      <c r="O47" s="68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</row>
    <row r="48" spans="1:32" x14ac:dyDescent="0.25">
      <c r="A48" s="51"/>
      <c r="B48" s="52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</row>
    <row r="49" spans="1:36" x14ac:dyDescent="0.25">
      <c r="A49" s="53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6"/>
      <c r="T49" s="56"/>
      <c r="U49" s="56"/>
      <c r="V49" s="56"/>
      <c r="W49" s="56"/>
      <c r="X49" s="56"/>
      <c r="Y49" s="56"/>
      <c r="Z49" s="56"/>
      <c r="AA49" s="564" t="s">
        <v>382</v>
      </c>
      <c r="AB49" s="564"/>
      <c r="AC49" s="564"/>
      <c r="AD49" s="564"/>
      <c r="AE49" s="564"/>
      <c r="AF49" s="564"/>
    </row>
    <row r="50" spans="1:36" x14ac:dyDescent="0.25">
      <c r="A50" s="53"/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6"/>
      <c r="T50" s="56"/>
      <c r="U50" s="56"/>
      <c r="V50" s="56"/>
      <c r="W50" s="56"/>
      <c r="X50" s="56"/>
      <c r="Y50" s="56"/>
      <c r="Z50" s="56"/>
      <c r="AA50" s="564" t="s">
        <v>379</v>
      </c>
      <c r="AB50" s="564"/>
      <c r="AC50" s="564"/>
      <c r="AD50" s="564"/>
      <c r="AE50" s="564"/>
      <c r="AF50" s="564"/>
    </row>
    <row r="51" spans="1:36" x14ac:dyDescent="0.25">
      <c r="A51" s="53"/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6"/>
      <c r="T51" s="56"/>
      <c r="U51" s="56"/>
      <c r="V51" s="56"/>
      <c r="W51" s="56"/>
      <c r="X51" s="56"/>
      <c r="Y51" s="56"/>
      <c r="Z51" s="56"/>
      <c r="AA51" s="137"/>
      <c r="AB51" s="137"/>
      <c r="AC51" s="137"/>
      <c r="AD51" s="137"/>
      <c r="AE51" s="137"/>
      <c r="AF51" s="137"/>
    </row>
    <row r="52" spans="1:36" x14ac:dyDescent="0.25">
      <c r="A52" s="53"/>
      <c r="B52" s="559"/>
      <c r="C52" s="559"/>
      <c r="D52" s="559"/>
      <c r="E52" s="559"/>
      <c r="F52" s="559"/>
      <c r="G52" s="559"/>
      <c r="H52" s="559"/>
      <c r="I52" s="559"/>
      <c r="J52" s="559"/>
      <c r="K52" s="559"/>
      <c r="L52" s="559"/>
      <c r="M52" s="559"/>
      <c r="N52" s="559"/>
      <c r="O52" s="559"/>
      <c r="P52" s="559"/>
      <c r="Q52" s="559"/>
      <c r="R52" s="559"/>
      <c r="S52" s="56"/>
      <c r="T52" s="56"/>
      <c r="U52" s="56"/>
      <c r="V52" s="56"/>
      <c r="W52" s="56"/>
      <c r="X52" s="56"/>
      <c r="Y52" s="56"/>
      <c r="Z52" s="56"/>
      <c r="AA52" s="137"/>
      <c r="AB52" s="137"/>
      <c r="AC52" s="137"/>
      <c r="AD52" s="137"/>
      <c r="AE52" s="137"/>
      <c r="AF52" s="137"/>
    </row>
    <row r="53" spans="1:36" x14ac:dyDescent="0.25">
      <c r="A53" s="53"/>
      <c r="B53" s="559"/>
      <c r="C53" s="559"/>
      <c r="D53" s="559"/>
      <c r="E53" s="559"/>
      <c r="F53" s="559"/>
      <c r="G53" s="559"/>
      <c r="H53" s="559"/>
      <c r="I53" s="559"/>
      <c r="J53" s="559"/>
      <c r="K53" s="559"/>
      <c r="L53" s="559"/>
      <c r="M53" s="559"/>
      <c r="N53" s="559"/>
      <c r="O53" s="559"/>
      <c r="P53" s="559"/>
      <c r="Q53" s="559"/>
      <c r="R53" s="559"/>
      <c r="S53" s="56"/>
      <c r="T53" s="56"/>
      <c r="U53" s="56"/>
      <c r="V53" s="56"/>
      <c r="W53" s="56"/>
      <c r="X53" s="56"/>
      <c r="Y53" s="56"/>
      <c r="Z53" s="56"/>
      <c r="AA53" s="565" t="s">
        <v>380</v>
      </c>
      <c r="AB53" s="565"/>
      <c r="AC53" s="565"/>
      <c r="AD53" s="565"/>
      <c r="AE53" s="565"/>
      <c r="AF53" s="565"/>
    </row>
    <row r="54" spans="1:36" x14ac:dyDescent="0.25">
      <c r="A54" s="53"/>
      <c r="B54" s="559"/>
      <c r="C54" s="559"/>
      <c r="D54" s="559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559"/>
      <c r="S54" s="56"/>
      <c r="T54" s="56"/>
      <c r="U54" s="56"/>
      <c r="V54" s="56"/>
      <c r="W54" s="56"/>
      <c r="X54" s="56"/>
      <c r="Y54" s="56"/>
      <c r="Z54" s="56"/>
      <c r="AA54" s="560" t="s">
        <v>381</v>
      </c>
      <c r="AB54" s="560"/>
      <c r="AC54" s="560"/>
      <c r="AD54" s="560"/>
      <c r="AE54" s="560"/>
      <c r="AF54" s="560"/>
    </row>
    <row r="55" spans="1:36" x14ac:dyDescent="0.25">
      <c r="A55" s="740"/>
      <c r="B55" s="740"/>
      <c r="C55" s="740"/>
      <c r="D55" s="740"/>
      <c r="E55" s="740"/>
      <c r="F55" s="740"/>
      <c r="G55" s="740"/>
      <c r="H55" s="740"/>
      <c r="I55" s="740"/>
      <c r="J55" s="740"/>
      <c r="K55" s="740"/>
      <c r="L55" s="740"/>
      <c r="M55" s="740"/>
      <c r="N55" s="740"/>
      <c r="O55" s="740"/>
      <c r="P55" s="740"/>
      <c r="Q55" s="740"/>
      <c r="R55" s="740"/>
      <c r="S55" s="740"/>
      <c r="T55" s="740"/>
      <c r="U55" s="740"/>
      <c r="V55" s="740"/>
      <c r="W55" s="740"/>
      <c r="X55" s="740"/>
      <c r="Y55" s="740"/>
      <c r="Z55" s="740"/>
      <c r="AA55" s="740"/>
      <c r="AB55" s="740"/>
      <c r="AC55" s="740"/>
      <c r="AD55" s="740"/>
      <c r="AE55" s="740"/>
      <c r="AF55" s="740"/>
    </row>
    <row r="56" spans="1:36" ht="18.75" x14ac:dyDescent="0.3">
      <c r="A56" s="510" t="s">
        <v>0</v>
      </c>
      <c r="B56" s="510"/>
      <c r="C56" s="510"/>
      <c r="D56" s="510"/>
      <c r="E56" s="510"/>
      <c r="F56" s="510"/>
      <c r="G56" s="510"/>
      <c r="H56" s="510"/>
      <c r="I56" s="510"/>
      <c r="J56" s="510"/>
      <c r="K56" s="510"/>
      <c r="L56" s="510"/>
      <c r="M56" s="510"/>
      <c r="N56" s="510"/>
      <c r="O56" s="510"/>
      <c r="P56" s="510"/>
      <c r="Q56" s="510"/>
      <c r="R56" s="510"/>
      <c r="S56" s="510"/>
      <c r="T56" s="510"/>
      <c r="U56" s="510"/>
      <c r="V56" s="510"/>
      <c r="W56" s="510"/>
      <c r="X56" s="510"/>
      <c r="Y56" s="510"/>
      <c r="Z56" s="510"/>
      <c r="AA56" s="510"/>
      <c r="AB56" s="510"/>
      <c r="AC56" s="510"/>
      <c r="AD56" s="510"/>
      <c r="AE56" s="510"/>
      <c r="AF56" s="233"/>
    </row>
    <row r="57" spans="1:36" ht="18.75" x14ac:dyDescent="0.3">
      <c r="A57" s="510" t="s">
        <v>1</v>
      </c>
      <c r="B57" s="510"/>
      <c r="C57" s="510"/>
      <c r="D57" s="510"/>
      <c r="E57" s="510"/>
      <c r="F57" s="510"/>
      <c r="G57" s="510"/>
      <c r="H57" s="510"/>
      <c r="I57" s="510"/>
      <c r="J57" s="510"/>
      <c r="K57" s="510"/>
      <c r="L57" s="510"/>
      <c r="M57" s="510"/>
      <c r="N57" s="510"/>
      <c r="O57" s="510"/>
      <c r="P57" s="510"/>
      <c r="Q57" s="510"/>
      <c r="R57" s="510"/>
      <c r="S57" s="510"/>
      <c r="T57" s="510"/>
      <c r="U57" s="510"/>
      <c r="V57" s="510"/>
      <c r="W57" s="510"/>
      <c r="X57" s="510"/>
      <c r="Y57" s="510"/>
      <c r="Z57" s="510"/>
      <c r="AA57" s="510"/>
      <c r="AB57" s="510"/>
      <c r="AC57" s="510"/>
      <c r="AD57" s="510"/>
      <c r="AE57" s="510"/>
      <c r="AF57" s="233"/>
    </row>
    <row r="58" spans="1:36" x14ac:dyDescent="0.25">
      <c r="A58" s="511" t="s">
        <v>442</v>
      </c>
      <c r="B58" s="511"/>
      <c r="C58" s="511"/>
      <c r="D58" s="511"/>
      <c r="E58" s="511"/>
      <c r="F58" s="511"/>
      <c r="G58" s="511"/>
      <c r="H58" s="511"/>
      <c r="I58" s="511"/>
      <c r="J58" s="511"/>
      <c r="K58" s="511"/>
      <c r="L58" s="511"/>
      <c r="M58" s="511"/>
      <c r="N58" s="511"/>
      <c r="O58" s="511"/>
      <c r="P58" s="511"/>
      <c r="Q58" s="511"/>
      <c r="R58" s="511"/>
      <c r="S58" s="511"/>
      <c r="T58" s="511"/>
      <c r="U58" s="511"/>
      <c r="V58" s="511"/>
      <c r="W58" s="511"/>
      <c r="X58" s="511"/>
      <c r="Y58" s="511"/>
      <c r="Z58" s="511"/>
      <c r="AA58" s="511"/>
      <c r="AB58" s="511"/>
      <c r="AC58" s="511"/>
      <c r="AD58" s="511"/>
      <c r="AE58" s="511"/>
      <c r="AF58" s="234"/>
    </row>
    <row r="59" spans="1:36" x14ac:dyDescent="0.25">
      <c r="A59" s="512" t="s">
        <v>443</v>
      </c>
      <c r="B59" s="512"/>
      <c r="C59" s="512"/>
      <c r="D59" s="512"/>
      <c r="E59" s="512"/>
      <c r="F59" s="512"/>
      <c r="G59" s="512"/>
      <c r="H59" s="512"/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512"/>
      <c r="V59" s="512"/>
      <c r="W59" s="512"/>
      <c r="X59" s="512"/>
      <c r="Y59" s="512"/>
      <c r="Z59" s="512"/>
      <c r="AA59" s="512"/>
      <c r="AB59" s="512"/>
      <c r="AC59" s="512"/>
      <c r="AD59" s="512"/>
      <c r="AE59" s="512"/>
      <c r="AF59" s="199"/>
    </row>
    <row r="60" spans="1:36" x14ac:dyDescent="0.25">
      <c r="A60" s="512" t="s">
        <v>444</v>
      </c>
      <c r="B60" s="512"/>
      <c r="C60" s="512"/>
      <c r="D60" s="512"/>
      <c r="E60" s="512"/>
      <c r="F60" s="512"/>
      <c r="G60" s="512"/>
      <c r="H60" s="512"/>
      <c r="I60" s="512"/>
      <c r="J60" s="512"/>
      <c r="K60" s="512"/>
      <c r="L60" s="512"/>
      <c r="M60" s="512"/>
      <c r="N60" s="512"/>
      <c r="O60" s="512"/>
      <c r="P60" s="512"/>
      <c r="Q60" s="512"/>
      <c r="R60" s="512"/>
      <c r="S60" s="512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199"/>
    </row>
    <row r="61" spans="1:36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</row>
    <row r="62" spans="1:36" ht="18.75" x14ac:dyDescent="0.3">
      <c r="A62" s="507" t="s">
        <v>445</v>
      </c>
      <c r="B62" s="507"/>
      <c r="C62" s="507"/>
      <c r="D62" s="507"/>
      <c r="E62" s="507"/>
      <c r="F62" s="507"/>
      <c r="G62" s="507"/>
      <c r="H62" s="507"/>
      <c r="I62" s="507"/>
      <c r="J62" s="507"/>
      <c r="K62" s="507"/>
      <c r="L62" s="507"/>
      <c r="M62" s="507"/>
      <c r="N62" s="507"/>
      <c r="O62" s="507"/>
      <c r="P62" s="507"/>
      <c r="Q62" s="507"/>
      <c r="R62" s="507"/>
      <c r="S62" s="507"/>
      <c r="T62" s="507"/>
      <c r="U62" s="507"/>
      <c r="V62" s="507"/>
      <c r="W62" s="507"/>
      <c r="X62" s="507"/>
      <c r="Y62" s="507"/>
      <c r="Z62" s="507"/>
      <c r="AA62" s="507"/>
      <c r="AB62" s="507"/>
      <c r="AC62" s="507"/>
      <c r="AD62" s="507"/>
      <c r="AE62" s="507"/>
      <c r="AF62" s="235"/>
    </row>
    <row r="63" spans="1:36" ht="18.75" x14ac:dyDescent="0.3">
      <c r="A63" s="507" t="s">
        <v>446</v>
      </c>
      <c r="B63" s="507"/>
      <c r="C63" s="507"/>
      <c r="D63" s="507"/>
      <c r="E63" s="507"/>
      <c r="F63" s="507"/>
      <c r="G63" s="507"/>
      <c r="H63" s="507"/>
      <c r="I63" s="507"/>
      <c r="J63" s="507"/>
      <c r="K63" s="507"/>
      <c r="L63" s="507"/>
      <c r="M63" s="507"/>
      <c r="N63" s="507"/>
      <c r="O63" s="507"/>
      <c r="P63" s="507"/>
      <c r="Q63" s="507"/>
      <c r="R63" s="507"/>
      <c r="S63" s="507"/>
      <c r="T63" s="507"/>
      <c r="U63" s="507"/>
      <c r="V63" s="507"/>
      <c r="W63" s="507"/>
      <c r="X63" s="507"/>
      <c r="Y63" s="507"/>
      <c r="Z63" s="507"/>
      <c r="AA63" s="507"/>
      <c r="AB63" s="507"/>
      <c r="AC63" s="507"/>
      <c r="AD63" s="507"/>
      <c r="AE63" s="507"/>
      <c r="AF63" s="235"/>
    </row>
    <row r="64" spans="1:36" ht="18.75" x14ac:dyDescent="0.3">
      <c r="A64" s="233" t="s">
        <v>463</v>
      </c>
      <c r="B64" s="233"/>
      <c r="C64" s="233"/>
      <c r="D64" s="233"/>
      <c r="E64" s="233" t="s">
        <v>466</v>
      </c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</row>
    <row r="65" spans="1:36" x14ac:dyDescent="0.25">
      <c r="A65" s="234" t="s">
        <v>464</v>
      </c>
      <c r="B65" s="234"/>
      <c r="C65" s="234"/>
      <c r="D65" s="234"/>
      <c r="E65" s="234" t="s">
        <v>467</v>
      </c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  <c r="AG65" s="234"/>
      <c r="AH65" s="234"/>
      <c r="AI65" s="234"/>
      <c r="AJ65" s="234"/>
    </row>
    <row r="66" spans="1:36" x14ac:dyDescent="0.25">
      <c r="A66" s="199" t="s">
        <v>465</v>
      </c>
      <c r="B66" s="199"/>
      <c r="C66" s="199"/>
      <c r="D66" s="199"/>
      <c r="E66" s="199" t="s">
        <v>468</v>
      </c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</row>
    <row r="67" spans="1:36" x14ac:dyDescent="0.25">
      <c r="A67" s="200"/>
      <c r="B67" s="200"/>
      <c r="C67" s="200"/>
      <c r="D67" s="200"/>
      <c r="E67" s="200"/>
      <c r="F67" s="200"/>
      <c r="G67" s="200"/>
      <c r="H67" s="200"/>
      <c r="I67" s="200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</row>
    <row r="68" spans="1:36" ht="15.75" thickBot="1" x14ac:dyDescent="0.3">
      <c r="A68" s="266" t="s">
        <v>50</v>
      </c>
      <c r="B68" s="266" t="s">
        <v>127</v>
      </c>
      <c r="C68" s="266" t="s">
        <v>448</v>
      </c>
      <c r="D68" s="266" t="s">
        <v>449</v>
      </c>
      <c r="E68" s="748" t="s">
        <v>127</v>
      </c>
      <c r="F68" s="748"/>
      <c r="G68" s="748"/>
      <c r="H68" s="748"/>
      <c r="I68" s="749"/>
      <c r="J68" s="748" t="s">
        <v>82</v>
      </c>
      <c r="K68" s="748"/>
      <c r="L68" s="748"/>
      <c r="M68" s="748"/>
      <c r="N68" s="154"/>
      <c r="O68" s="716" t="s">
        <v>451</v>
      </c>
      <c r="P68" s="716"/>
      <c r="Q68" s="716"/>
      <c r="R68" s="716" t="s">
        <v>127</v>
      </c>
      <c r="S68" s="716"/>
      <c r="T68" s="716"/>
      <c r="U68" s="716"/>
      <c r="V68" s="716"/>
      <c r="W68" s="716"/>
      <c r="X68" s="716"/>
      <c r="Y68" s="716"/>
      <c r="Z68" s="716"/>
      <c r="AA68" s="716"/>
      <c r="AB68" s="716"/>
      <c r="AC68" s="716"/>
      <c r="AD68" s="716"/>
      <c r="AE68" s="201"/>
      <c r="AF68" s="201"/>
    </row>
    <row r="69" spans="1:36" ht="21.75" customHeight="1" thickBot="1" x14ac:dyDescent="0.3">
      <c r="A69" s="269">
        <v>1</v>
      </c>
      <c r="B69" s="270" t="s">
        <v>447</v>
      </c>
      <c r="C69" s="271">
        <v>109</v>
      </c>
      <c r="D69" s="271">
        <v>173</v>
      </c>
      <c r="E69" s="734">
        <f>SUM(C69:D69)</f>
        <v>282</v>
      </c>
      <c r="F69" s="734"/>
      <c r="G69" s="734"/>
      <c r="H69" s="734"/>
      <c r="I69" s="750"/>
      <c r="J69" s="734">
        <v>10</v>
      </c>
      <c r="K69" s="734"/>
      <c r="L69" s="734"/>
      <c r="M69" s="735"/>
      <c r="N69" s="199"/>
      <c r="O69" s="202">
        <v>1</v>
      </c>
      <c r="P69" s="203" t="s">
        <v>452</v>
      </c>
      <c r="Q69" s="203"/>
      <c r="R69" s="716">
        <v>5</v>
      </c>
      <c r="S69" s="716"/>
      <c r="T69" s="716"/>
      <c r="U69" s="716"/>
      <c r="V69" s="716"/>
      <c r="W69" s="716"/>
      <c r="X69" s="716"/>
      <c r="Y69" s="716"/>
      <c r="Z69" s="716"/>
      <c r="AA69" s="716"/>
      <c r="AB69" s="716"/>
      <c r="AC69" s="716"/>
      <c r="AD69" s="716"/>
      <c r="AE69" s="201"/>
      <c r="AF69" s="201"/>
    </row>
    <row r="70" spans="1:36" x14ac:dyDescent="0.25">
      <c r="A70" s="267">
        <v>2</v>
      </c>
      <c r="B70" s="268" t="s">
        <v>517</v>
      </c>
      <c r="C70" s="267">
        <v>30</v>
      </c>
      <c r="D70" s="267">
        <v>53</v>
      </c>
      <c r="E70" s="736">
        <f t="shared" ref="E70" si="2">SUM(C70:D70)</f>
        <v>83</v>
      </c>
      <c r="F70" s="736"/>
      <c r="G70" s="736"/>
      <c r="H70" s="736"/>
      <c r="I70" s="751"/>
      <c r="J70" s="736">
        <v>3</v>
      </c>
      <c r="K70" s="736"/>
      <c r="L70" s="736"/>
      <c r="M70" s="736"/>
      <c r="N70" s="199"/>
      <c r="O70" s="202">
        <v>2</v>
      </c>
      <c r="P70" s="203" t="s">
        <v>453</v>
      </c>
      <c r="Q70" s="203"/>
      <c r="R70" s="717" t="s">
        <v>149</v>
      </c>
      <c r="S70" s="716"/>
      <c r="T70" s="716"/>
      <c r="U70" s="716"/>
      <c r="V70" s="716"/>
      <c r="W70" s="716"/>
      <c r="X70" s="716"/>
      <c r="Y70" s="716"/>
      <c r="Z70" s="716"/>
      <c r="AA70" s="716"/>
      <c r="AB70" s="716"/>
      <c r="AC70" s="716"/>
      <c r="AD70" s="716"/>
      <c r="AE70" s="201"/>
      <c r="AF70" s="201"/>
    </row>
    <row r="71" spans="1:36" x14ac:dyDescent="0.25">
      <c r="A71" s="202">
        <v>3</v>
      </c>
      <c r="B71" s="203" t="s">
        <v>518</v>
      </c>
      <c r="C71" s="202">
        <v>70</v>
      </c>
      <c r="D71" s="202">
        <v>68</v>
      </c>
      <c r="E71" s="716">
        <f t="shared" ref="E71:E72" si="3">SUM(C71:D71)</f>
        <v>138</v>
      </c>
      <c r="F71" s="716"/>
      <c r="G71" s="716"/>
      <c r="H71" s="716"/>
      <c r="I71" s="709"/>
      <c r="J71" s="716">
        <v>5</v>
      </c>
      <c r="K71" s="716"/>
      <c r="L71" s="716"/>
      <c r="M71" s="716"/>
      <c r="N71" s="199"/>
      <c r="O71" s="202">
        <v>3</v>
      </c>
      <c r="P71" s="203" t="s">
        <v>454</v>
      </c>
      <c r="Q71" s="203"/>
      <c r="R71" s="716">
        <v>249</v>
      </c>
      <c r="S71" s="716"/>
      <c r="T71" s="716"/>
      <c r="U71" s="716"/>
      <c r="V71" s="716"/>
      <c r="W71" s="716"/>
      <c r="X71" s="716"/>
      <c r="Y71" s="716"/>
      <c r="Z71" s="716"/>
      <c r="AA71" s="716"/>
      <c r="AB71" s="716"/>
      <c r="AC71" s="716"/>
      <c r="AD71" s="716"/>
      <c r="AE71" s="201"/>
      <c r="AF71" s="201"/>
    </row>
    <row r="72" spans="1:36" x14ac:dyDescent="0.25">
      <c r="A72" s="202">
        <v>4</v>
      </c>
      <c r="B72" s="203" t="s">
        <v>519</v>
      </c>
      <c r="C72" s="202">
        <v>23</v>
      </c>
      <c r="D72" s="202">
        <v>26</v>
      </c>
      <c r="E72" s="716">
        <f t="shared" si="3"/>
        <v>49</v>
      </c>
      <c r="F72" s="716"/>
      <c r="G72" s="716"/>
      <c r="H72" s="716"/>
      <c r="I72" s="709"/>
      <c r="J72" s="716">
        <v>2</v>
      </c>
      <c r="K72" s="716"/>
      <c r="L72" s="716"/>
      <c r="M72" s="716"/>
      <c r="N72" s="199"/>
      <c r="O72" s="202">
        <v>4</v>
      </c>
      <c r="P72" s="203" t="s">
        <v>455</v>
      </c>
      <c r="Q72" s="203"/>
      <c r="R72" s="716">
        <v>28</v>
      </c>
      <c r="S72" s="716"/>
      <c r="T72" s="716"/>
      <c r="U72" s="716"/>
      <c r="V72" s="716"/>
      <c r="W72" s="716"/>
      <c r="X72" s="716"/>
      <c r="Y72" s="716"/>
      <c r="Z72" s="716"/>
      <c r="AA72" s="716"/>
      <c r="AB72" s="716"/>
      <c r="AC72" s="716"/>
      <c r="AD72" s="716"/>
      <c r="AE72" s="201"/>
      <c r="AF72" s="201"/>
    </row>
    <row r="73" spans="1:36" ht="21" customHeight="1" x14ac:dyDescent="0.25">
      <c r="A73" s="709" t="s">
        <v>520</v>
      </c>
      <c r="B73" s="710"/>
      <c r="C73" s="202">
        <f>SUM(C70:C72)</f>
        <v>123</v>
      </c>
      <c r="D73" s="202">
        <f>SUM(D70:D72)</f>
        <v>147</v>
      </c>
      <c r="E73" s="709">
        <f>SUM(E70:I72)</f>
        <v>270</v>
      </c>
      <c r="F73" s="711"/>
      <c r="G73" s="711"/>
      <c r="H73" s="711"/>
      <c r="I73" s="710"/>
      <c r="J73" s="709">
        <f>SUM(J70:M72)</f>
        <v>10</v>
      </c>
      <c r="K73" s="711"/>
      <c r="L73" s="711"/>
      <c r="M73" s="710"/>
      <c r="N73" s="199"/>
      <c r="O73" s="202">
        <v>5</v>
      </c>
      <c r="P73" s="203" t="s">
        <v>456</v>
      </c>
      <c r="Q73" s="203"/>
      <c r="R73" s="717" t="s">
        <v>149</v>
      </c>
      <c r="S73" s="716"/>
      <c r="T73" s="716"/>
      <c r="U73" s="716"/>
      <c r="V73" s="716"/>
      <c r="W73" s="716"/>
      <c r="X73" s="716"/>
      <c r="Y73" s="716"/>
      <c r="Z73" s="716"/>
      <c r="AA73" s="716"/>
      <c r="AB73" s="716"/>
      <c r="AC73" s="716"/>
      <c r="AD73" s="716"/>
      <c r="AE73" s="201"/>
      <c r="AF73" s="201"/>
    </row>
    <row r="74" spans="1:36" x14ac:dyDescent="0.25">
      <c r="A74" s="202">
        <v>5</v>
      </c>
      <c r="B74" s="268" t="s">
        <v>521</v>
      </c>
      <c r="C74" s="202">
        <v>17</v>
      </c>
      <c r="D74" s="202">
        <v>62</v>
      </c>
      <c r="E74" s="716">
        <f>SUM(C74:D74)</f>
        <v>79</v>
      </c>
      <c r="F74" s="716"/>
      <c r="G74" s="716"/>
      <c r="H74" s="716"/>
      <c r="I74" s="709"/>
      <c r="J74" s="736">
        <v>3</v>
      </c>
      <c r="K74" s="736"/>
      <c r="L74" s="736"/>
      <c r="M74" s="736"/>
      <c r="N74" s="199"/>
      <c r="O74" s="716" t="s">
        <v>78</v>
      </c>
      <c r="P74" s="716"/>
      <c r="Q74" s="716"/>
      <c r="R74" s="716">
        <f>SUM(R63:AD73)</f>
        <v>282</v>
      </c>
      <c r="S74" s="716"/>
      <c r="T74" s="716"/>
      <c r="U74" s="716"/>
      <c r="V74" s="716"/>
      <c r="W74" s="716"/>
      <c r="X74" s="716"/>
      <c r="Y74" s="716"/>
      <c r="Z74" s="716"/>
      <c r="AA74" s="716"/>
      <c r="AB74" s="716"/>
      <c r="AC74" s="716"/>
      <c r="AD74" s="716"/>
      <c r="AE74" s="201"/>
      <c r="AF74" s="201"/>
    </row>
    <row r="75" spans="1:36" x14ac:dyDescent="0.25">
      <c r="A75" s="202">
        <v>6</v>
      </c>
      <c r="B75" s="203" t="s">
        <v>522</v>
      </c>
      <c r="C75" s="202">
        <v>77</v>
      </c>
      <c r="D75" s="202">
        <v>79</v>
      </c>
      <c r="E75" s="716">
        <f t="shared" ref="E75:E76" si="4">SUM(C75:D75)</f>
        <v>156</v>
      </c>
      <c r="F75" s="716"/>
      <c r="G75" s="716"/>
      <c r="H75" s="716"/>
      <c r="I75" s="709"/>
      <c r="J75" s="716">
        <v>5</v>
      </c>
      <c r="K75" s="716"/>
      <c r="L75" s="716"/>
      <c r="M75" s="716"/>
      <c r="N75" s="199"/>
      <c r="O75" s="154"/>
      <c r="P75" s="201"/>
      <c r="Q75" s="201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201"/>
      <c r="AF75" s="201"/>
    </row>
    <row r="76" spans="1:36" x14ac:dyDescent="0.25">
      <c r="A76" s="202">
        <v>7</v>
      </c>
      <c r="B76" s="203" t="s">
        <v>523</v>
      </c>
      <c r="C76" s="202">
        <v>24</v>
      </c>
      <c r="D76" s="202">
        <v>27</v>
      </c>
      <c r="E76" s="716">
        <f t="shared" si="4"/>
        <v>51</v>
      </c>
      <c r="F76" s="716"/>
      <c r="G76" s="716"/>
      <c r="H76" s="716"/>
      <c r="I76" s="709"/>
      <c r="J76" s="716">
        <v>2</v>
      </c>
      <c r="K76" s="716"/>
      <c r="L76" s="716"/>
      <c r="M76" s="716"/>
      <c r="N76" s="199"/>
      <c r="O76" s="154"/>
      <c r="P76" s="201"/>
      <c r="Q76" s="201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201"/>
      <c r="AF76" s="201"/>
    </row>
    <row r="77" spans="1:36" ht="21" customHeight="1" x14ac:dyDescent="0.25">
      <c r="A77" s="709" t="s">
        <v>524</v>
      </c>
      <c r="B77" s="710"/>
      <c r="C77" s="202">
        <f>SUM(C74:C76)</f>
        <v>118</v>
      </c>
      <c r="D77" s="202">
        <f>SUM(D74:D76)</f>
        <v>168</v>
      </c>
      <c r="E77" s="709">
        <f>SUM(E74:I76)</f>
        <v>286</v>
      </c>
      <c r="F77" s="711"/>
      <c r="G77" s="711"/>
      <c r="H77" s="711"/>
      <c r="I77" s="710"/>
      <c r="J77" s="709">
        <f>SUM(J74:M76)</f>
        <v>10</v>
      </c>
      <c r="K77" s="711"/>
      <c r="L77" s="711"/>
      <c r="M77" s="710"/>
      <c r="N77" s="199"/>
      <c r="O77" s="154"/>
      <c r="P77" s="201"/>
      <c r="Q77" s="201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201"/>
      <c r="AF77" s="201"/>
    </row>
    <row r="78" spans="1:36" ht="15.75" customHeight="1" x14ac:dyDescent="0.25">
      <c r="A78" s="712" t="s">
        <v>450</v>
      </c>
      <c r="B78" s="713"/>
      <c r="C78" s="737">
        <f>C69+C73+C77</f>
        <v>350</v>
      </c>
      <c r="D78" s="737">
        <f>D69+D73+D77</f>
        <v>488</v>
      </c>
      <c r="E78" s="737">
        <f>E69+E73+E77</f>
        <v>838</v>
      </c>
      <c r="F78" s="737"/>
      <c r="G78" s="737"/>
      <c r="H78" s="737"/>
      <c r="I78" s="737"/>
      <c r="J78" s="737">
        <f>J69+J73+J77</f>
        <v>30</v>
      </c>
      <c r="K78" s="737"/>
      <c r="L78" s="737"/>
      <c r="M78" s="737"/>
      <c r="N78" s="204"/>
      <c r="O78" s="154"/>
      <c r="P78" s="201"/>
      <c r="Q78" s="201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201"/>
      <c r="AF78" s="201"/>
    </row>
    <row r="79" spans="1:36" x14ac:dyDescent="0.25">
      <c r="A79" s="714"/>
      <c r="B79" s="715"/>
      <c r="C79" s="737"/>
      <c r="D79" s="737"/>
      <c r="E79" s="737"/>
      <c r="F79" s="737"/>
      <c r="G79" s="737"/>
      <c r="H79" s="737"/>
      <c r="I79" s="737"/>
      <c r="J79" s="737"/>
      <c r="K79" s="737"/>
      <c r="L79" s="737"/>
      <c r="M79" s="737"/>
      <c r="N79" s="204"/>
      <c r="O79" s="154"/>
      <c r="P79" s="201"/>
      <c r="Q79" s="201"/>
      <c r="R79" s="752"/>
      <c r="S79" s="512"/>
      <c r="T79" s="512"/>
      <c r="U79" s="512"/>
      <c r="V79" s="512"/>
      <c r="W79" s="512"/>
      <c r="X79" s="512"/>
      <c r="Y79" s="512"/>
      <c r="Z79" s="512"/>
      <c r="AA79" s="512"/>
      <c r="AB79" s="512"/>
      <c r="AC79" s="512"/>
      <c r="AD79" s="512"/>
      <c r="AE79" s="201"/>
      <c r="AF79" s="201"/>
    </row>
    <row r="80" spans="1:36" x14ac:dyDescent="0.25">
      <c r="A80" s="154"/>
      <c r="B80" s="205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4"/>
      <c r="O80" s="512"/>
      <c r="P80" s="512"/>
      <c r="Q80" s="512"/>
      <c r="R80" s="512"/>
      <c r="S80" s="512"/>
      <c r="T80" s="512"/>
      <c r="U80" s="512"/>
      <c r="V80" s="512"/>
      <c r="W80" s="512"/>
      <c r="X80" s="512"/>
      <c r="Y80" s="512"/>
      <c r="Z80" s="512"/>
      <c r="AA80" s="512"/>
      <c r="AB80" s="512"/>
      <c r="AC80" s="512"/>
      <c r="AD80" s="512"/>
      <c r="AE80" s="201"/>
      <c r="AF80" s="201"/>
    </row>
    <row r="81" spans="1:32" x14ac:dyDescent="0.25">
      <c r="A81" s="200"/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1"/>
      <c r="P81" s="201"/>
      <c r="Q81" s="201"/>
      <c r="R81" s="200"/>
      <c r="S81" s="200"/>
      <c r="T81" s="200"/>
      <c r="U81" s="200"/>
      <c r="V81" s="200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</row>
    <row r="82" spans="1:32" ht="15" customHeight="1" x14ac:dyDescent="0.25">
      <c r="A82" s="569" t="s">
        <v>50</v>
      </c>
      <c r="B82" s="569" t="s">
        <v>457</v>
      </c>
      <c r="C82" s="569" t="s">
        <v>414</v>
      </c>
      <c r="D82" s="569"/>
      <c r="E82" s="569"/>
      <c r="F82" s="569"/>
      <c r="G82" s="569"/>
      <c r="H82" s="569"/>
      <c r="I82" s="569"/>
      <c r="J82" s="569" t="s">
        <v>82</v>
      </c>
      <c r="K82" s="569"/>
      <c r="L82" s="569"/>
      <c r="M82" s="569"/>
      <c r="N82" s="608" t="s">
        <v>41</v>
      </c>
      <c r="O82" s="604" t="s">
        <v>458</v>
      </c>
      <c r="P82" s="604"/>
      <c r="Q82" s="604"/>
      <c r="R82" s="604" t="s">
        <v>422</v>
      </c>
      <c r="S82" s="149"/>
      <c r="T82" s="149"/>
      <c r="U82" s="149"/>
      <c r="V82" s="149"/>
      <c r="W82" s="218"/>
      <c r="X82" s="218"/>
      <c r="Y82" s="218"/>
      <c r="Z82" s="218"/>
      <c r="AA82" s="218"/>
      <c r="AB82" s="218"/>
      <c r="AC82" s="218"/>
      <c r="AD82" s="721"/>
      <c r="AE82" s="721"/>
      <c r="AF82" s="721"/>
    </row>
    <row r="83" spans="1:32" x14ac:dyDescent="0.25">
      <c r="A83" s="569"/>
      <c r="B83" s="569"/>
      <c r="C83" s="127" t="s">
        <v>61</v>
      </c>
      <c r="D83" s="610" t="s">
        <v>62</v>
      </c>
      <c r="E83" s="610"/>
      <c r="F83" s="610" t="s">
        <v>63</v>
      </c>
      <c r="G83" s="610"/>
      <c r="H83" s="610" t="s">
        <v>64</v>
      </c>
      <c r="I83" s="610"/>
      <c r="J83" s="604" t="s">
        <v>433</v>
      </c>
      <c r="K83" s="604" t="s">
        <v>62</v>
      </c>
      <c r="L83" s="604" t="s">
        <v>63</v>
      </c>
      <c r="M83" s="604" t="s">
        <v>64</v>
      </c>
      <c r="N83" s="608"/>
      <c r="O83" s="604"/>
      <c r="P83" s="604"/>
      <c r="Q83" s="604"/>
      <c r="R83" s="604"/>
      <c r="S83" s="515" t="s">
        <v>36</v>
      </c>
      <c r="T83" s="604" t="s">
        <v>374</v>
      </c>
      <c r="U83" s="604" t="s">
        <v>38</v>
      </c>
      <c r="V83" s="513" t="s">
        <v>375</v>
      </c>
      <c r="W83" s="721"/>
      <c r="X83" s="721"/>
      <c r="Y83" s="721"/>
      <c r="Z83" s="721"/>
      <c r="AA83" s="721"/>
      <c r="AB83" s="721"/>
      <c r="AC83" s="721"/>
      <c r="AD83" s="721"/>
      <c r="AE83" s="721"/>
      <c r="AF83" s="721"/>
    </row>
    <row r="84" spans="1:32" x14ac:dyDescent="0.25">
      <c r="A84" s="569"/>
      <c r="B84" s="569"/>
      <c r="C84" s="127" t="s">
        <v>65</v>
      </c>
      <c r="D84" s="127" t="s">
        <v>66</v>
      </c>
      <c r="E84" s="127" t="s">
        <v>67</v>
      </c>
      <c r="F84" s="127" t="s">
        <v>66</v>
      </c>
      <c r="G84" s="127" t="s">
        <v>67</v>
      </c>
      <c r="H84" s="127" t="s">
        <v>66</v>
      </c>
      <c r="I84" s="127" t="s">
        <v>67</v>
      </c>
      <c r="J84" s="604"/>
      <c r="K84" s="604"/>
      <c r="L84" s="604"/>
      <c r="M84" s="604"/>
      <c r="N84" s="608"/>
      <c r="O84" s="146" t="s">
        <v>459</v>
      </c>
      <c r="P84" s="12" t="s">
        <v>460</v>
      </c>
      <c r="Q84" s="12" t="s">
        <v>437</v>
      </c>
      <c r="R84" s="604"/>
      <c r="S84" s="515"/>
      <c r="T84" s="604"/>
      <c r="U84" s="604"/>
      <c r="V84" s="513"/>
      <c r="W84" s="169"/>
      <c r="X84" s="169"/>
      <c r="Y84" s="169"/>
      <c r="Z84" s="169"/>
      <c r="AA84" s="169"/>
      <c r="AB84" s="169"/>
      <c r="AC84" s="169"/>
      <c r="AD84" s="169"/>
      <c r="AE84" s="169"/>
      <c r="AF84" s="721"/>
    </row>
    <row r="85" spans="1:32" x14ac:dyDescent="0.25">
      <c r="A85" s="126">
        <v>1</v>
      </c>
      <c r="B85" s="126">
        <v>2</v>
      </c>
      <c r="C85" s="126">
        <v>3</v>
      </c>
      <c r="D85" s="606">
        <v>4</v>
      </c>
      <c r="E85" s="606"/>
      <c r="F85" s="606">
        <v>5</v>
      </c>
      <c r="G85" s="606"/>
      <c r="H85" s="606">
        <v>6</v>
      </c>
      <c r="I85" s="606"/>
      <c r="J85" s="126">
        <v>7</v>
      </c>
      <c r="K85" s="126">
        <v>8</v>
      </c>
      <c r="L85" s="126">
        <v>9</v>
      </c>
      <c r="M85" s="126">
        <v>10</v>
      </c>
      <c r="N85" s="126">
        <v>11</v>
      </c>
      <c r="O85" s="126">
        <v>12</v>
      </c>
      <c r="P85" s="126">
        <v>13</v>
      </c>
      <c r="Q85" s="126">
        <v>14</v>
      </c>
      <c r="R85" s="126">
        <v>15</v>
      </c>
      <c r="S85" s="222">
        <v>15</v>
      </c>
      <c r="T85" s="126">
        <v>16</v>
      </c>
      <c r="U85" s="126">
        <v>17</v>
      </c>
      <c r="V85" s="208">
        <v>18</v>
      </c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24" x14ac:dyDescent="0.25">
      <c r="A86" s="540">
        <v>1</v>
      </c>
      <c r="B86" s="133" t="s">
        <v>86</v>
      </c>
      <c r="C86" s="10">
        <v>2</v>
      </c>
      <c r="D86" s="10">
        <v>2</v>
      </c>
      <c r="E86" s="10">
        <v>2</v>
      </c>
      <c r="F86" s="10">
        <v>2</v>
      </c>
      <c r="G86" s="10">
        <v>2</v>
      </c>
      <c r="H86" s="10">
        <v>2</v>
      </c>
      <c r="I86" s="10">
        <v>2</v>
      </c>
      <c r="J86" s="10">
        <v>10</v>
      </c>
      <c r="K86" s="10">
        <v>6</v>
      </c>
      <c r="L86" s="10">
        <v>10</v>
      </c>
      <c r="M86" s="10">
        <v>4</v>
      </c>
      <c r="N86" s="10">
        <f>(C86*J86)+(D86*K86)+(F86*L86)+(H86*M86)</f>
        <v>60</v>
      </c>
      <c r="O86" s="120">
        <v>2</v>
      </c>
      <c r="P86" s="230" t="s">
        <v>149</v>
      </c>
      <c r="Q86" s="120">
        <v>1</v>
      </c>
      <c r="R86" s="120"/>
      <c r="S86" s="223"/>
      <c r="T86" s="113"/>
      <c r="U86" s="113"/>
      <c r="V86" s="209"/>
      <c r="W86" s="16"/>
      <c r="X86" s="16"/>
      <c r="Y86" s="16"/>
      <c r="Z86" s="16"/>
      <c r="AA86" s="16"/>
      <c r="AB86" s="16"/>
      <c r="AC86" s="16"/>
      <c r="AD86" s="219"/>
      <c r="AE86" s="219"/>
      <c r="AF86" s="16">
        <f>15+15+18+16+15</f>
        <v>79</v>
      </c>
    </row>
    <row r="87" spans="1:32" ht="24" x14ac:dyDescent="0.25">
      <c r="A87" s="540"/>
      <c r="B87" s="133" t="s">
        <v>87</v>
      </c>
      <c r="C87" s="10">
        <v>2</v>
      </c>
      <c r="D87" s="10">
        <v>2</v>
      </c>
      <c r="E87" s="10">
        <v>2</v>
      </c>
      <c r="F87" s="10">
        <v>2</v>
      </c>
      <c r="G87" s="10">
        <v>2</v>
      </c>
      <c r="H87" s="10">
        <v>2</v>
      </c>
      <c r="I87" s="10">
        <v>2</v>
      </c>
      <c r="J87" s="10">
        <v>3</v>
      </c>
      <c r="K87" s="10">
        <v>2</v>
      </c>
      <c r="L87" s="10">
        <v>4</v>
      </c>
      <c r="M87" s="10">
        <v>2</v>
      </c>
      <c r="N87" s="10">
        <f>C87*J87+D87*K87+E87*L87+F87*M87</f>
        <v>22</v>
      </c>
      <c r="O87" s="192">
        <v>1</v>
      </c>
      <c r="P87" s="230" t="s">
        <v>149</v>
      </c>
      <c r="Q87" s="230" t="s">
        <v>149</v>
      </c>
      <c r="R87" s="192"/>
      <c r="S87" s="224"/>
      <c r="T87" s="114"/>
      <c r="U87" s="114"/>
      <c r="V87" s="210"/>
      <c r="W87" s="137"/>
      <c r="X87" s="137"/>
      <c r="Y87" s="137"/>
      <c r="Z87" s="137"/>
      <c r="AA87" s="137"/>
      <c r="AB87" s="137"/>
      <c r="AC87" s="137"/>
      <c r="AD87" s="219"/>
      <c r="AE87" s="219"/>
      <c r="AF87" s="137">
        <f>16+15+14+16+16</f>
        <v>77</v>
      </c>
    </row>
    <row r="88" spans="1:32" ht="24" x14ac:dyDescent="0.25">
      <c r="A88" s="540"/>
      <c r="B88" s="133" t="s">
        <v>93</v>
      </c>
      <c r="C88" s="10">
        <v>2</v>
      </c>
      <c r="D88" s="10">
        <v>2</v>
      </c>
      <c r="E88" s="10">
        <v>2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f>C88*J88+D88*K88+E88*L88+F88*M88</f>
        <v>16</v>
      </c>
      <c r="O88" s="120">
        <v>1</v>
      </c>
      <c r="P88" s="230" t="s">
        <v>149</v>
      </c>
      <c r="Q88" s="230" t="s">
        <v>149</v>
      </c>
      <c r="R88" s="120"/>
      <c r="S88" s="224"/>
      <c r="T88" s="113"/>
      <c r="U88" s="113"/>
      <c r="V88" s="209"/>
      <c r="W88" s="137"/>
      <c r="X88" s="137"/>
      <c r="Y88" s="137"/>
      <c r="Z88" s="137"/>
      <c r="AA88" s="137"/>
      <c r="AB88" s="137"/>
      <c r="AC88" s="137"/>
      <c r="AD88" s="219"/>
      <c r="AE88" s="219"/>
      <c r="AF88" s="137">
        <f>SUM(AF86:AF87)</f>
        <v>156</v>
      </c>
    </row>
    <row r="89" spans="1:32" x14ac:dyDescent="0.25">
      <c r="A89" s="10">
        <v>2</v>
      </c>
      <c r="B89" s="133" t="s">
        <v>68</v>
      </c>
      <c r="C89" s="10">
        <v>2</v>
      </c>
      <c r="D89" s="10">
        <v>2</v>
      </c>
      <c r="E89" s="10">
        <v>2</v>
      </c>
      <c r="F89" s="10">
        <v>2</v>
      </c>
      <c r="G89" s="10">
        <v>2</v>
      </c>
      <c r="H89" s="10">
        <v>2</v>
      </c>
      <c r="I89" s="10">
        <v>2</v>
      </c>
      <c r="J89" s="10">
        <v>10</v>
      </c>
      <c r="K89" s="10">
        <v>6</v>
      </c>
      <c r="L89" s="10">
        <v>10</v>
      </c>
      <c r="M89" s="10">
        <v>4</v>
      </c>
      <c r="N89" s="10">
        <f>(C89*J89)+(D89*K89)+(F89*L89)+(H89*M89)</f>
        <v>60</v>
      </c>
      <c r="O89" s="168">
        <v>4</v>
      </c>
      <c r="P89" s="230" t="s">
        <v>149</v>
      </c>
      <c r="Q89" s="230" t="s">
        <v>149</v>
      </c>
      <c r="R89" s="120"/>
      <c r="S89" s="224"/>
      <c r="T89" s="113"/>
      <c r="U89" s="113"/>
      <c r="V89" s="211"/>
      <c r="W89" s="16"/>
      <c r="X89" s="16"/>
      <c r="Y89" s="16"/>
      <c r="Z89" s="16"/>
      <c r="AA89" s="16"/>
      <c r="AB89" s="16"/>
      <c r="AC89" s="16"/>
      <c r="AD89" s="137"/>
      <c r="AE89" s="219"/>
      <c r="AF89" s="16"/>
    </row>
    <row r="90" spans="1:32" x14ac:dyDescent="0.25">
      <c r="A90" s="10">
        <v>3</v>
      </c>
      <c r="B90" s="133" t="s">
        <v>76</v>
      </c>
      <c r="C90" s="10">
        <v>2</v>
      </c>
      <c r="D90" s="136"/>
      <c r="E90" s="136"/>
      <c r="F90" s="173" t="s">
        <v>441</v>
      </c>
      <c r="G90" s="173" t="s">
        <v>441</v>
      </c>
      <c r="H90" s="174"/>
      <c r="I90" s="174"/>
      <c r="J90" s="10">
        <v>10</v>
      </c>
      <c r="K90" s="136"/>
      <c r="L90" s="10">
        <v>10</v>
      </c>
      <c r="M90" s="136"/>
      <c r="N90" s="10">
        <v>60</v>
      </c>
      <c r="O90" s="120">
        <v>2</v>
      </c>
      <c r="P90" s="230" t="s">
        <v>149</v>
      </c>
      <c r="Q90" s="230" t="s">
        <v>149</v>
      </c>
      <c r="R90" s="193"/>
      <c r="S90" s="224"/>
      <c r="T90" s="113"/>
      <c r="U90" s="113"/>
      <c r="V90" s="212"/>
      <c r="W90" s="16"/>
      <c r="X90" s="16"/>
      <c r="Y90" s="16"/>
      <c r="Z90" s="16"/>
      <c r="AA90" s="16"/>
      <c r="AB90" s="16"/>
      <c r="AC90" s="16"/>
      <c r="AD90" s="219"/>
      <c r="AE90" s="219"/>
      <c r="AF90" s="16"/>
    </row>
    <row r="91" spans="1:32" x14ac:dyDescent="0.25">
      <c r="A91" s="540">
        <v>4</v>
      </c>
      <c r="B91" s="574" t="s">
        <v>175</v>
      </c>
      <c r="C91" s="10">
        <v>4</v>
      </c>
      <c r="D91" s="10">
        <v>4</v>
      </c>
      <c r="E91" s="10">
        <v>4</v>
      </c>
      <c r="F91" s="173">
        <v>4</v>
      </c>
      <c r="G91" s="173">
        <v>4</v>
      </c>
      <c r="H91" s="179">
        <v>5</v>
      </c>
      <c r="I91" s="173" t="s">
        <v>439</v>
      </c>
      <c r="J91" s="29">
        <v>10</v>
      </c>
      <c r="K91" s="29">
        <v>6</v>
      </c>
      <c r="L91" s="29">
        <v>10</v>
      </c>
      <c r="M91" s="516">
        <v>4</v>
      </c>
      <c r="N91" s="540">
        <v>144</v>
      </c>
      <c r="O91" s="635">
        <v>9</v>
      </c>
      <c r="P91" s="230" t="s">
        <v>149</v>
      </c>
      <c r="Q91" s="635">
        <v>2</v>
      </c>
      <c r="R91" s="743" t="s">
        <v>471</v>
      </c>
      <c r="S91" s="224"/>
      <c r="T91" s="113"/>
      <c r="U91" s="113"/>
      <c r="V91" s="213"/>
      <c r="W91" s="16"/>
      <c r="X91" s="16"/>
      <c r="Y91" s="16"/>
      <c r="Z91" s="16"/>
      <c r="AA91" s="16"/>
      <c r="AB91" s="16"/>
      <c r="AC91" s="16"/>
      <c r="AD91" s="744"/>
      <c r="AE91" s="738"/>
      <c r="AF91" s="739"/>
    </row>
    <row r="92" spans="1:32" ht="18.75" customHeight="1" x14ac:dyDescent="0.25">
      <c r="A92" s="540"/>
      <c r="B92" s="574"/>
      <c r="C92" s="10"/>
      <c r="D92" s="10"/>
      <c r="E92" s="10"/>
      <c r="F92" s="173"/>
      <c r="G92" s="173"/>
      <c r="H92" s="173" t="s">
        <v>439</v>
      </c>
      <c r="I92" s="173">
        <v>5</v>
      </c>
      <c r="J92" s="190"/>
      <c r="K92" s="190"/>
      <c r="L92" s="190"/>
      <c r="M92" s="518"/>
      <c r="N92" s="540"/>
      <c r="O92" s="635"/>
      <c r="P92" s="230" t="s">
        <v>149</v>
      </c>
      <c r="Q92" s="635"/>
      <c r="R92" s="743"/>
      <c r="S92" s="224"/>
      <c r="T92" s="121"/>
      <c r="U92" s="121"/>
      <c r="V92" s="209"/>
      <c r="W92" s="16"/>
      <c r="X92" s="16"/>
      <c r="Y92" s="16"/>
      <c r="Z92" s="16"/>
      <c r="AA92" s="16"/>
      <c r="AB92" s="16"/>
      <c r="AC92" s="16"/>
      <c r="AD92" s="744"/>
      <c r="AE92" s="738"/>
      <c r="AF92" s="739"/>
    </row>
    <row r="93" spans="1:32" x14ac:dyDescent="0.25">
      <c r="A93" s="540">
        <v>5</v>
      </c>
      <c r="B93" s="574" t="s">
        <v>391</v>
      </c>
      <c r="C93" s="10">
        <v>4</v>
      </c>
      <c r="D93" s="10">
        <v>4</v>
      </c>
      <c r="E93" s="10">
        <v>4</v>
      </c>
      <c r="F93" s="173">
        <v>4</v>
      </c>
      <c r="G93" s="173">
        <v>4</v>
      </c>
      <c r="H93" s="173">
        <v>5</v>
      </c>
      <c r="I93" s="173">
        <v>5</v>
      </c>
      <c r="J93" s="10">
        <v>10</v>
      </c>
      <c r="K93" s="10">
        <v>6</v>
      </c>
      <c r="L93" s="10">
        <v>10</v>
      </c>
      <c r="M93" s="10">
        <v>4</v>
      </c>
      <c r="N93" s="540">
        <f>(C93*J93)+(D93*K93)+(F93*L93)+(H93*M93)+16</f>
        <v>140</v>
      </c>
      <c r="O93" s="635">
        <v>6</v>
      </c>
      <c r="P93" s="230" t="s">
        <v>149</v>
      </c>
      <c r="Q93" s="230" t="s">
        <v>149</v>
      </c>
      <c r="R93" s="602"/>
      <c r="S93" s="224"/>
      <c r="T93" s="113"/>
      <c r="U93" s="113"/>
      <c r="V93" s="213"/>
      <c r="W93" s="16"/>
      <c r="X93" s="16"/>
      <c r="Y93" s="16"/>
      <c r="Z93" s="16"/>
      <c r="AA93" s="16"/>
      <c r="AB93" s="16"/>
      <c r="AC93" s="16"/>
      <c r="AD93" s="738"/>
      <c r="AE93" s="738"/>
      <c r="AF93" s="740"/>
    </row>
    <row r="94" spans="1:32" x14ac:dyDescent="0.25">
      <c r="A94" s="540"/>
      <c r="B94" s="574"/>
      <c r="C94" s="10"/>
      <c r="D94" s="10"/>
      <c r="E94" s="10">
        <v>2</v>
      </c>
      <c r="F94" s="173"/>
      <c r="G94" s="173">
        <v>2</v>
      </c>
      <c r="H94" s="173"/>
      <c r="I94" s="173"/>
      <c r="J94" s="130"/>
      <c r="K94" s="130">
        <v>3</v>
      </c>
      <c r="L94" s="130">
        <v>5</v>
      </c>
      <c r="M94" s="130"/>
      <c r="N94" s="540"/>
      <c r="O94" s="635"/>
      <c r="P94" s="230" t="s">
        <v>149</v>
      </c>
      <c r="Q94" s="230" t="s">
        <v>149</v>
      </c>
      <c r="R94" s="602"/>
      <c r="S94" s="224"/>
      <c r="T94" s="113"/>
      <c r="U94" s="113"/>
      <c r="V94" s="213"/>
      <c r="W94" s="16"/>
      <c r="X94" s="16"/>
      <c r="Y94" s="16"/>
      <c r="Z94" s="16"/>
      <c r="AA94" s="16"/>
      <c r="AB94" s="16"/>
      <c r="AC94" s="16"/>
      <c r="AD94" s="738"/>
      <c r="AE94" s="738"/>
      <c r="AF94" s="740"/>
    </row>
    <row r="95" spans="1:32" ht="24" x14ac:dyDescent="0.25">
      <c r="A95" s="10">
        <v>6</v>
      </c>
      <c r="B95" s="133" t="s">
        <v>436</v>
      </c>
      <c r="C95" s="10"/>
      <c r="D95" s="10"/>
      <c r="E95" s="10"/>
      <c r="F95" s="173"/>
      <c r="G95" s="173"/>
      <c r="H95" s="173">
        <v>2</v>
      </c>
      <c r="I95" s="173">
        <v>2</v>
      </c>
      <c r="J95" s="10"/>
      <c r="K95" s="10"/>
      <c r="L95" s="10"/>
      <c r="M95" s="10">
        <v>4</v>
      </c>
      <c r="N95" s="10">
        <f>H95*M95</f>
        <v>8</v>
      </c>
      <c r="O95" s="230" t="s">
        <v>149</v>
      </c>
      <c r="P95" s="230" t="s">
        <v>149</v>
      </c>
      <c r="Q95" s="120">
        <v>1</v>
      </c>
      <c r="R95" s="120"/>
      <c r="S95" s="225"/>
      <c r="T95" s="158"/>
      <c r="U95" s="158"/>
      <c r="V95" s="214"/>
      <c r="W95" s="137"/>
      <c r="X95" s="137"/>
      <c r="Y95" s="137"/>
      <c r="Z95" s="137"/>
      <c r="AA95" s="137"/>
      <c r="AB95" s="137"/>
      <c r="AC95" s="137"/>
      <c r="AD95" s="219"/>
      <c r="AE95" s="219"/>
      <c r="AF95" s="137"/>
    </row>
    <row r="96" spans="1:32" x14ac:dyDescent="0.25">
      <c r="A96" s="540">
        <v>7</v>
      </c>
      <c r="B96" s="574" t="s">
        <v>392</v>
      </c>
      <c r="C96" s="10">
        <v>2</v>
      </c>
      <c r="D96" s="10">
        <v>2</v>
      </c>
      <c r="E96" s="10"/>
      <c r="F96" s="173">
        <v>2</v>
      </c>
      <c r="G96" s="173"/>
      <c r="H96" s="173"/>
      <c r="I96" s="173"/>
      <c r="J96" s="10">
        <v>10</v>
      </c>
      <c r="K96" s="10">
        <v>3</v>
      </c>
      <c r="L96" s="10">
        <v>5</v>
      </c>
      <c r="M96" s="10"/>
      <c r="N96" s="540">
        <v>60</v>
      </c>
      <c r="O96" s="635">
        <v>3</v>
      </c>
      <c r="P96" s="230" t="s">
        <v>149</v>
      </c>
      <c r="Q96" s="635" t="s">
        <v>149</v>
      </c>
      <c r="R96" s="635"/>
      <c r="S96" s="741"/>
      <c r="T96" s="578"/>
      <c r="U96" s="578"/>
      <c r="V96" s="746"/>
      <c r="W96" s="744"/>
      <c r="X96" s="744"/>
      <c r="Y96" s="744"/>
      <c r="Z96" s="744"/>
      <c r="AA96" s="744"/>
      <c r="AB96" s="744"/>
      <c r="AC96" s="744"/>
      <c r="AD96" s="738"/>
      <c r="AE96" s="738"/>
      <c r="AF96" s="744"/>
    </row>
    <row r="97" spans="1:32" x14ac:dyDescent="0.25">
      <c r="A97" s="540"/>
      <c r="B97" s="574"/>
      <c r="C97" s="136"/>
      <c r="D97" s="136"/>
      <c r="E97" s="136"/>
      <c r="F97" s="174"/>
      <c r="G97" s="174"/>
      <c r="H97" s="173" t="s">
        <v>440</v>
      </c>
      <c r="I97" s="173" t="s">
        <v>440</v>
      </c>
      <c r="J97" s="136"/>
      <c r="K97" s="136"/>
      <c r="L97" s="136"/>
      <c r="M97" s="10">
        <v>4</v>
      </c>
      <c r="N97" s="540"/>
      <c r="O97" s="635"/>
      <c r="P97" s="230" t="s">
        <v>149</v>
      </c>
      <c r="Q97" s="635"/>
      <c r="R97" s="635"/>
      <c r="S97" s="742"/>
      <c r="T97" s="579"/>
      <c r="U97" s="579"/>
      <c r="V97" s="747"/>
      <c r="W97" s="744"/>
      <c r="X97" s="744"/>
      <c r="Y97" s="744"/>
      <c r="Z97" s="744"/>
      <c r="AA97" s="744"/>
      <c r="AB97" s="744"/>
      <c r="AC97" s="744"/>
      <c r="AD97" s="744"/>
      <c r="AE97" s="744"/>
      <c r="AF97" s="744"/>
    </row>
    <row r="98" spans="1:32" x14ac:dyDescent="0.25">
      <c r="A98" s="10">
        <v>8</v>
      </c>
      <c r="B98" s="133" t="s">
        <v>13</v>
      </c>
      <c r="C98" s="173">
        <v>4</v>
      </c>
      <c r="D98" s="173" t="s">
        <v>440</v>
      </c>
      <c r="E98" s="173" t="s">
        <v>440</v>
      </c>
      <c r="F98" s="173" t="s">
        <v>440</v>
      </c>
      <c r="G98" s="173" t="s">
        <v>440</v>
      </c>
      <c r="H98" s="173" t="s">
        <v>439</v>
      </c>
      <c r="I98" s="173" t="s">
        <v>439</v>
      </c>
      <c r="J98" s="10">
        <v>10</v>
      </c>
      <c r="K98" s="10">
        <v>6</v>
      </c>
      <c r="L98" s="10">
        <v>10</v>
      </c>
      <c r="M98" s="10">
        <v>4</v>
      </c>
      <c r="N98" s="10">
        <v>156</v>
      </c>
      <c r="O98" s="168">
        <v>8</v>
      </c>
      <c r="P98" s="230" t="s">
        <v>149</v>
      </c>
      <c r="Q98" s="230" t="s">
        <v>149</v>
      </c>
      <c r="R98" s="120"/>
      <c r="S98" s="224"/>
      <c r="T98" s="113"/>
      <c r="U98" s="113"/>
      <c r="V98" s="213"/>
      <c r="W98" s="16"/>
      <c r="X98" s="16"/>
      <c r="Y98" s="16"/>
      <c r="Z98" s="16"/>
      <c r="AA98" s="16"/>
      <c r="AB98" s="16"/>
      <c r="AC98" s="16"/>
      <c r="AD98" s="16"/>
      <c r="AE98" s="220"/>
      <c r="AF98" s="16"/>
    </row>
    <row r="99" spans="1:32" x14ac:dyDescent="0.25">
      <c r="A99" s="10">
        <v>9</v>
      </c>
      <c r="B99" s="133" t="s">
        <v>69</v>
      </c>
      <c r="C99" s="173" t="s">
        <v>438</v>
      </c>
      <c r="D99" s="173" t="s">
        <v>439</v>
      </c>
      <c r="E99" s="173" t="s">
        <v>439</v>
      </c>
      <c r="F99" s="174"/>
      <c r="G99" s="174"/>
      <c r="H99" s="174"/>
      <c r="I99" s="174"/>
      <c r="J99" s="10">
        <v>10</v>
      </c>
      <c r="K99" s="10">
        <v>6</v>
      </c>
      <c r="L99" s="136"/>
      <c r="M99" s="136"/>
      <c r="N99" s="10">
        <v>60</v>
      </c>
      <c r="O99" s="168">
        <v>3</v>
      </c>
      <c r="P99" s="230" t="s">
        <v>149</v>
      </c>
      <c r="Q99" s="230" t="s">
        <v>149</v>
      </c>
      <c r="R99" s="192"/>
      <c r="S99" s="224"/>
      <c r="T99" s="114"/>
      <c r="U99" s="114"/>
      <c r="V99" s="213"/>
      <c r="W99" s="16"/>
      <c r="X99" s="16"/>
      <c r="Y99" s="16"/>
      <c r="Z99" s="16"/>
      <c r="AA99" s="16"/>
      <c r="AB99" s="16"/>
      <c r="AC99" s="16"/>
      <c r="AD99" s="220"/>
      <c r="AE99" s="220"/>
      <c r="AF99" s="16"/>
    </row>
    <row r="100" spans="1:32" x14ac:dyDescent="0.25">
      <c r="A100" s="10">
        <v>10</v>
      </c>
      <c r="B100" s="133" t="s">
        <v>70</v>
      </c>
      <c r="C100" s="173" t="s">
        <v>438</v>
      </c>
      <c r="D100" s="173" t="s">
        <v>439</v>
      </c>
      <c r="E100" s="173" t="s">
        <v>439</v>
      </c>
      <c r="F100" s="174"/>
      <c r="G100" s="174"/>
      <c r="H100" s="174"/>
      <c r="I100" s="174"/>
      <c r="J100" s="10">
        <v>10</v>
      </c>
      <c r="K100" s="10">
        <v>6</v>
      </c>
      <c r="L100" s="136"/>
      <c r="M100" s="136"/>
      <c r="N100" s="10">
        <v>60</v>
      </c>
      <c r="O100" s="168">
        <v>3</v>
      </c>
      <c r="P100" s="230" t="s">
        <v>149</v>
      </c>
      <c r="Q100" s="230" t="s">
        <v>149</v>
      </c>
      <c r="R100" s="120"/>
      <c r="S100" s="224"/>
      <c r="T100" s="113"/>
      <c r="U100" s="113"/>
      <c r="V100" s="213"/>
      <c r="W100" s="16"/>
      <c r="X100" s="16"/>
      <c r="Y100" s="16"/>
      <c r="Z100" s="16"/>
      <c r="AA100" s="16"/>
      <c r="AB100" s="16"/>
      <c r="AC100" s="16"/>
      <c r="AD100" s="220"/>
      <c r="AE100" s="220"/>
      <c r="AF100" s="16"/>
    </row>
    <row r="101" spans="1:32" x14ac:dyDescent="0.25">
      <c r="A101" s="10">
        <v>11</v>
      </c>
      <c r="B101" s="133" t="s">
        <v>71</v>
      </c>
      <c r="C101" s="173" t="s">
        <v>438</v>
      </c>
      <c r="D101" s="173" t="s">
        <v>440</v>
      </c>
      <c r="E101" s="173" t="s">
        <v>440</v>
      </c>
      <c r="F101" s="174"/>
      <c r="G101" s="174"/>
      <c r="H101" s="174"/>
      <c r="I101" s="174"/>
      <c r="J101" s="10">
        <v>10</v>
      </c>
      <c r="K101" s="10">
        <v>6</v>
      </c>
      <c r="L101" s="136"/>
      <c r="M101" s="136"/>
      <c r="N101" s="10">
        <v>66</v>
      </c>
      <c r="O101" s="168">
        <v>3</v>
      </c>
      <c r="P101" s="230" t="s">
        <v>149</v>
      </c>
      <c r="Q101" s="230" t="s">
        <v>149</v>
      </c>
      <c r="R101" s="120"/>
      <c r="S101" s="224"/>
      <c r="T101" s="113"/>
      <c r="U101" s="113"/>
      <c r="V101" s="213"/>
      <c r="W101" s="16"/>
      <c r="X101" s="16"/>
      <c r="Y101" s="16"/>
      <c r="Z101" s="16"/>
      <c r="AA101" s="16"/>
      <c r="AB101" s="16"/>
      <c r="AC101" s="16"/>
      <c r="AD101" s="220"/>
      <c r="AE101" s="220"/>
      <c r="AF101" s="16"/>
    </row>
    <row r="102" spans="1:32" x14ac:dyDescent="0.25">
      <c r="A102" s="10">
        <v>12</v>
      </c>
      <c r="B102" s="574" t="s">
        <v>390</v>
      </c>
      <c r="C102" s="173">
        <v>1</v>
      </c>
      <c r="D102" s="173">
        <v>1</v>
      </c>
      <c r="E102" s="173">
        <v>1</v>
      </c>
      <c r="F102" s="173">
        <v>3</v>
      </c>
      <c r="G102" s="173">
        <v>3</v>
      </c>
      <c r="H102" s="173">
        <v>2</v>
      </c>
      <c r="I102" s="173">
        <v>2</v>
      </c>
      <c r="J102" s="10">
        <v>10</v>
      </c>
      <c r="K102" s="10">
        <v>6</v>
      </c>
      <c r="L102" s="10">
        <v>10</v>
      </c>
      <c r="M102" s="10">
        <v>4</v>
      </c>
      <c r="N102" s="540">
        <v>66</v>
      </c>
      <c r="O102" s="635">
        <v>3</v>
      </c>
      <c r="P102" s="230" t="s">
        <v>149</v>
      </c>
      <c r="Q102" s="635" t="s">
        <v>149</v>
      </c>
      <c r="R102" s="745"/>
      <c r="S102" s="224"/>
      <c r="T102" s="114"/>
      <c r="U102" s="113"/>
      <c r="V102" s="213"/>
      <c r="W102" s="16"/>
      <c r="X102" s="16"/>
      <c r="Y102" s="16"/>
      <c r="Z102" s="16"/>
      <c r="AA102" s="16"/>
      <c r="AB102" s="16"/>
      <c r="AC102" s="16"/>
      <c r="AD102" s="738"/>
      <c r="AE102" s="738"/>
      <c r="AF102" s="740"/>
    </row>
    <row r="103" spans="1:32" x14ac:dyDescent="0.25">
      <c r="A103" s="10">
        <v>13</v>
      </c>
      <c r="B103" s="574"/>
      <c r="C103" s="174"/>
      <c r="D103" s="174"/>
      <c r="E103" s="174"/>
      <c r="F103" s="174"/>
      <c r="G103" s="174"/>
      <c r="H103" s="173" t="s">
        <v>438</v>
      </c>
      <c r="I103" s="173" t="s">
        <v>438</v>
      </c>
      <c r="J103" s="136"/>
      <c r="K103" s="136"/>
      <c r="L103" s="136"/>
      <c r="M103" s="10">
        <v>4</v>
      </c>
      <c r="N103" s="540"/>
      <c r="O103" s="635"/>
      <c r="P103" s="230" t="s">
        <v>149</v>
      </c>
      <c r="Q103" s="635"/>
      <c r="R103" s="745"/>
      <c r="S103" s="225"/>
      <c r="T103" s="158"/>
      <c r="U103" s="158"/>
      <c r="V103" s="215"/>
      <c r="W103" s="137"/>
      <c r="X103" s="137"/>
      <c r="Y103" s="137"/>
      <c r="Z103" s="137"/>
      <c r="AA103" s="137"/>
      <c r="AB103" s="137"/>
      <c r="AC103" s="137"/>
      <c r="AD103" s="738"/>
      <c r="AE103" s="738"/>
      <c r="AF103" s="740"/>
    </row>
    <row r="104" spans="1:32" x14ac:dyDescent="0.25">
      <c r="A104" s="10">
        <v>14</v>
      </c>
      <c r="B104" s="133" t="s">
        <v>16</v>
      </c>
      <c r="C104" s="173">
        <v>2</v>
      </c>
      <c r="D104" s="173">
        <v>1</v>
      </c>
      <c r="E104" s="173">
        <v>1</v>
      </c>
      <c r="F104" s="173">
        <v>1</v>
      </c>
      <c r="G104" s="173">
        <v>1</v>
      </c>
      <c r="H104" s="173">
        <v>1</v>
      </c>
      <c r="I104" s="173">
        <v>1</v>
      </c>
      <c r="J104" s="10">
        <v>10</v>
      </c>
      <c r="K104" s="10">
        <v>6</v>
      </c>
      <c r="L104" s="10">
        <v>10</v>
      </c>
      <c r="M104" s="10">
        <v>4</v>
      </c>
      <c r="N104" s="10">
        <f>(C104*J104)+(D104*K104)+(F104*L104)+(H104*M104)</f>
        <v>40</v>
      </c>
      <c r="O104" s="119" t="s">
        <v>149</v>
      </c>
      <c r="P104" s="230" t="s">
        <v>149</v>
      </c>
      <c r="Q104" s="119">
        <v>2</v>
      </c>
      <c r="R104" s="119"/>
      <c r="S104" s="226"/>
      <c r="T104" s="115"/>
      <c r="U104" s="113"/>
      <c r="V104" s="209"/>
      <c r="W104" s="16"/>
      <c r="X104" s="16"/>
      <c r="Y104" s="16"/>
      <c r="Z104" s="16"/>
      <c r="AA104" s="16"/>
      <c r="AB104" s="16"/>
      <c r="AC104" s="16"/>
      <c r="AD104" s="220"/>
      <c r="AE104" s="220"/>
      <c r="AF104" s="16"/>
    </row>
    <row r="105" spans="1:32" ht="24" x14ac:dyDescent="0.25">
      <c r="A105" s="10">
        <v>15</v>
      </c>
      <c r="B105" s="133" t="s">
        <v>90</v>
      </c>
      <c r="C105" s="173">
        <v>2</v>
      </c>
      <c r="D105" s="173">
        <v>2</v>
      </c>
      <c r="E105" s="173">
        <v>2</v>
      </c>
      <c r="F105" s="173">
        <v>2</v>
      </c>
      <c r="G105" s="173">
        <v>2</v>
      </c>
      <c r="H105" s="173">
        <v>2</v>
      </c>
      <c r="I105" s="173">
        <v>2</v>
      </c>
      <c r="J105" s="10">
        <v>10</v>
      </c>
      <c r="K105" s="10">
        <v>6</v>
      </c>
      <c r="L105" s="10">
        <v>10</v>
      </c>
      <c r="M105" s="10">
        <v>4</v>
      </c>
      <c r="N105" s="10">
        <f>(C105*J105)+(D105*K105)+(F105*L105)+(H105*M105)</f>
        <v>60</v>
      </c>
      <c r="O105" s="168">
        <v>4</v>
      </c>
      <c r="P105" s="230" t="s">
        <v>149</v>
      </c>
      <c r="Q105" s="207" t="s">
        <v>149</v>
      </c>
      <c r="R105" s="120"/>
      <c r="S105" s="224"/>
      <c r="T105" s="113"/>
      <c r="U105" s="113"/>
      <c r="V105" s="213"/>
      <c r="W105" s="16"/>
      <c r="X105" s="16"/>
      <c r="Y105" s="16"/>
      <c r="Z105" s="16"/>
      <c r="AA105" s="16"/>
      <c r="AB105" s="16"/>
      <c r="AC105" s="16"/>
      <c r="AD105" s="137"/>
      <c r="AE105" s="219"/>
      <c r="AF105" s="16"/>
    </row>
    <row r="106" spans="1:32" x14ac:dyDescent="0.25">
      <c r="A106" s="10">
        <v>16</v>
      </c>
      <c r="B106" s="133" t="s">
        <v>72</v>
      </c>
      <c r="C106" s="173">
        <v>2</v>
      </c>
      <c r="D106" s="173">
        <v>2</v>
      </c>
      <c r="E106" s="173">
        <v>2</v>
      </c>
      <c r="F106" s="173">
        <v>2</v>
      </c>
      <c r="G106" s="173">
        <v>2</v>
      </c>
      <c r="H106" s="173">
        <v>2</v>
      </c>
      <c r="I106" s="173">
        <v>2</v>
      </c>
      <c r="J106" s="10">
        <v>10</v>
      </c>
      <c r="K106" s="10">
        <v>6</v>
      </c>
      <c r="L106" s="10">
        <v>10</v>
      </c>
      <c r="M106" s="10">
        <v>4</v>
      </c>
      <c r="N106" s="10">
        <f>(C106*J106)+(D106*K106)+(F106*L106)+(H106*M106)</f>
        <v>60</v>
      </c>
      <c r="O106" s="168">
        <v>2</v>
      </c>
      <c r="P106" s="230" t="s">
        <v>149</v>
      </c>
      <c r="Q106" s="168">
        <v>1</v>
      </c>
      <c r="R106" s="120"/>
      <c r="S106" s="224"/>
      <c r="T106" s="113"/>
      <c r="U106" s="113"/>
      <c r="V106" s="213"/>
      <c r="W106" s="16"/>
      <c r="X106" s="16"/>
      <c r="Y106" s="16"/>
      <c r="Z106" s="16"/>
      <c r="AA106" s="16"/>
      <c r="AB106" s="16"/>
      <c r="AC106" s="16"/>
      <c r="AD106" s="220"/>
      <c r="AE106" s="220"/>
      <c r="AF106" s="16"/>
    </row>
    <row r="107" spans="1:32" x14ac:dyDescent="0.25">
      <c r="A107" s="10">
        <v>17</v>
      </c>
      <c r="B107" s="133" t="s">
        <v>74</v>
      </c>
      <c r="C107" s="173">
        <v>2</v>
      </c>
      <c r="D107" s="174"/>
      <c r="E107" s="174"/>
      <c r="F107" s="173" t="s">
        <v>439</v>
      </c>
      <c r="G107" s="173" t="s">
        <v>439</v>
      </c>
      <c r="H107" s="174"/>
      <c r="I107" s="174"/>
      <c r="J107" s="10">
        <v>10</v>
      </c>
      <c r="K107" s="136"/>
      <c r="L107" s="10">
        <v>10</v>
      </c>
      <c r="M107" s="136"/>
      <c r="N107" s="10">
        <v>70</v>
      </c>
      <c r="O107" s="168">
        <v>3</v>
      </c>
      <c r="P107" s="230" t="s">
        <v>149</v>
      </c>
      <c r="Q107" s="207" t="s">
        <v>149</v>
      </c>
      <c r="R107" s="120"/>
      <c r="S107" s="224"/>
      <c r="T107" s="113"/>
      <c r="U107" s="113"/>
      <c r="V107" s="213"/>
      <c r="W107" s="16"/>
      <c r="X107" s="16"/>
      <c r="Y107" s="16"/>
      <c r="Z107" s="16"/>
      <c r="AA107" s="16"/>
      <c r="AB107" s="16"/>
      <c r="AC107" s="16"/>
      <c r="AD107" s="220"/>
      <c r="AE107" s="220"/>
      <c r="AF107" s="16"/>
    </row>
    <row r="108" spans="1:32" ht="30.75" customHeight="1" x14ac:dyDescent="0.25">
      <c r="A108" s="10">
        <v>18</v>
      </c>
      <c r="B108" s="133" t="s">
        <v>75</v>
      </c>
      <c r="C108" s="173" t="s">
        <v>438</v>
      </c>
      <c r="D108" s="174"/>
      <c r="E108" s="174"/>
      <c r="F108" s="173" t="s">
        <v>439</v>
      </c>
      <c r="G108" s="173" t="s">
        <v>439</v>
      </c>
      <c r="H108" s="174"/>
      <c r="I108" s="174"/>
      <c r="J108" s="10">
        <v>10</v>
      </c>
      <c r="K108" s="136"/>
      <c r="L108" s="10">
        <v>10</v>
      </c>
      <c r="M108" s="136"/>
      <c r="N108" s="10">
        <v>80</v>
      </c>
      <c r="O108" s="168">
        <v>4</v>
      </c>
      <c r="P108" s="230" t="s">
        <v>149</v>
      </c>
      <c r="Q108" s="207" t="s">
        <v>149</v>
      </c>
      <c r="R108" s="231"/>
      <c r="S108" s="224"/>
      <c r="T108" s="113"/>
      <c r="U108" s="113"/>
      <c r="V108" s="213"/>
      <c r="W108" s="16"/>
      <c r="X108" s="16"/>
      <c r="Y108" s="16"/>
      <c r="Z108" s="16"/>
      <c r="AA108" s="16"/>
      <c r="AB108" s="16"/>
      <c r="AC108" s="16"/>
      <c r="AD108" s="137"/>
      <c r="AE108" s="220"/>
      <c r="AF108" s="221"/>
    </row>
    <row r="109" spans="1:32" x14ac:dyDescent="0.25">
      <c r="A109" s="562" t="s">
        <v>19</v>
      </c>
      <c r="B109" s="562"/>
      <c r="C109" s="173"/>
      <c r="D109" s="173"/>
      <c r="E109" s="173"/>
      <c r="F109" s="173"/>
      <c r="G109" s="173"/>
      <c r="H109" s="173"/>
      <c r="I109" s="173"/>
      <c r="J109" s="10"/>
      <c r="K109" s="10"/>
      <c r="L109" s="10"/>
      <c r="M109" s="10"/>
      <c r="N109" s="10"/>
      <c r="O109" s="168"/>
      <c r="P109" s="37"/>
      <c r="Q109" s="168"/>
      <c r="R109" s="120"/>
      <c r="S109" s="224"/>
      <c r="T109" s="113"/>
      <c r="U109" s="113"/>
      <c r="V109" s="2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 x14ac:dyDescent="0.25">
      <c r="A110" s="540">
        <v>19</v>
      </c>
      <c r="B110" s="566" t="s">
        <v>20</v>
      </c>
      <c r="C110" s="627">
        <v>1</v>
      </c>
      <c r="D110" s="627">
        <v>1</v>
      </c>
      <c r="E110" s="627">
        <v>1</v>
      </c>
      <c r="F110" s="627">
        <v>1</v>
      </c>
      <c r="G110" s="627">
        <v>1</v>
      </c>
      <c r="H110" s="627">
        <v>1</v>
      </c>
      <c r="I110" s="627">
        <v>1</v>
      </c>
      <c r="J110" s="540">
        <v>10</v>
      </c>
      <c r="K110" s="540">
        <v>6</v>
      </c>
      <c r="L110" s="540">
        <v>10</v>
      </c>
      <c r="M110" s="540">
        <v>4</v>
      </c>
      <c r="N110" s="540">
        <f>(C110*J110)+(D110*K110)+(F110*L110)+(H110*M110)</f>
        <v>30</v>
      </c>
      <c r="O110" s="168">
        <v>2</v>
      </c>
      <c r="P110" s="674" t="s">
        <v>149</v>
      </c>
      <c r="Q110" s="207" t="s">
        <v>149</v>
      </c>
      <c r="R110" s="192"/>
      <c r="S110" s="224"/>
      <c r="T110" s="114"/>
      <c r="U110" s="113"/>
      <c r="V110" s="213"/>
      <c r="W110" s="16"/>
      <c r="X110" s="16"/>
      <c r="Y110" s="16"/>
      <c r="Z110" s="16"/>
      <c r="AA110" s="16"/>
      <c r="AB110" s="16"/>
      <c r="AC110" s="16"/>
      <c r="AD110" s="16"/>
      <c r="AE110" s="220"/>
      <c r="AF110" s="16"/>
    </row>
    <row r="111" spans="1:32" x14ac:dyDescent="0.25">
      <c r="A111" s="540"/>
      <c r="B111" s="566"/>
      <c r="C111" s="627"/>
      <c r="D111" s="627"/>
      <c r="E111" s="627"/>
      <c r="F111" s="627"/>
      <c r="G111" s="627"/>
      <c r="H111" s="627"/>
      <c r="I111" s="627"/>
      <c r="J111" s="540"/>
      <c r="K111" s="540"/>
      <c r="L111" s="540"/>
      <c r="M111" s="540"/>
      <c r="N111" s="540"/>
      <c r="O111" s="10"/>
      <c r="P111" s="674"/>
      <c r="Q111" s="120"/>
      <c r="R111" s="120"/>
      <c r="S111" s="227"/>
      <c r="T111" s="113"/>
      <c r="U111" s="113"/>
      <c r="V111" s="2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 x14ac:dyDescent="0.25">
      <c r="A112" s="48" t="s">
        <v>21</v>
      </c>
      <c r="B112" s="29"/>
      <c r="C112" s="177" t="s">
        <v>61</v>
      </c>
      <c r="D112" s="647" t="s">
        <v>62</v>
      </c>
      <c r="E112" s="647"/>
      <c r="F112" s="647" t="s">
        <v>63</v>
      </c>
      <c r="G112" s="647"/>
      <c r="H112" s="647" t="s">
        <v>64</v>
      </c>
      <c r="I112" s="647"/>
      <c r="J112" s="567" t="s">
        <v>23</v>
      </c>
      <c r="K112" s="567"/>
      <c r="L112" s="567"/>
      <c r="M112" s="567"/>
      <c r="N112" s="2"/>
      <c r="O112" s="10"/>
      <c r="P112" s="10"/>
      <c r="Q112" s="10"/>
      <c r="R112" s="10"/>
      <c r="S112" s="228"/>
      <c r="T112" s="10"/>
      <c r="U112" s="10"/>
      <c r="V112" s="217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</row>
    <row r="113" spans="1:32" x14ac:dyDescent="0.25">
      <c r="A113" s="566" t="s">
        <v>24</v>
      </c>
      <c r="B113" s="566"/>
      <c r="C113" s="177" t="s">
        <v>65</v>
      </c>
      <c r="D113" s="177" t="s">
        <v>66</v>
      </c>
      <c r="E113" s="177" t="s">
        <v>67</v>
      </c>
      <c r="F113" s="177" t="s">
        <v>66</v>
      </c>
      <c r="G113" s="177" t="s">
        <v>67</v>
      </c>
      <c r="H113" s="177" t="s">
        <v>66</v>
      </c>
      <c r="I113" s="177" t="s">
        <v>67</v>
      </c>
      <c r="J113" s="10" t="s">
        <v>65</v>
      </c>
      <c r="K113" s="10" t="s">
        <v>66</v>
      </c>
      <c r="L113" s="10" t="s">
        <v>67</v>
      </c>
      <c r="M113" s="10" t="s">
        <v>77</v>
      </c>
      <c r="N113" s="570">
        <v>144</v>
      </c>
      <c r="O113" s="10"/>
      <c r="P113" s="10"/>
      <c r="Q113" s="10"/>
      <c r="R113" s="10"/>
      <c r="S113" s="228"/>
      <c r="T113" s="10"/>
      <c r="U113" s="10"/>
      <c r="V113" s="217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</row>
    <row r="114" spans="1:32" x14ac:dyDescent="0.25">
      <c r="A114" s="566"/>
      <c r="B114" s="566"/>
      <c r="C114" s="173">
        <v>2</v>
      </c>
      <c r="D114" s="173">
        <v>2</v>
      </c>
      <c r="E114" s="173">
        <v>2</v>
      </c>
      <c r="F114" s="173">
        <v>2</v>
      </c>
      <c r="G114" s="173">
        <v>2</v>
      </c>
      <c r="H114" s="173">
        <v>2</v>
      </c>
      <c r="I114" s="173">
        <v>2</v>
      </c>
      <c r="J114" s="2">
        <v>19</v>
      </c>
      <c r="K114" s="2">
        <v>19</v>
      </c>
      <c r="L114" s="2">
        <v>19</v>
      </c>
      <c r="M114" s="2">
        <f>L114*3</f>
        <v>57</v>
      </c>
      <c r="N114" s="570"/>
      <c r="O114" s="10"/>
      <c r="P114" s="10"/>
      <c r="Q114" s="10"/>
      <c r="R114" s="10"/>
      <c r="S114" s="228"/>
      <c r="T114" s="10"/>
      <c r="U114" s="10"/>
      <c r="V114" s="217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</row>
    <row r="115" spans="1:32" x14ac:dyDescent="0.25">
      <c r="A115" s="10">
        <v>1</v>
      </c>
      <c r="B115" s="128" t="s">
        <v>383</v>
      </c>
      <c r="C115" s="173"/>
      <c r="D115" s="173"/>
      <c r="E115" s="173"/>
      <c r="F115" s="173"/>
      <c r="G115" s="173"/>
      <c r="H115" s="173"/>
      <c r="I115" s="173"/>
      <c r="J115" s="2"/>
      <c r="K115" s="2"/>
      <c r="L115" s="2"/>
      <c r="M115" s="2"/>
      <c r="N115" s="2"/>
      <c r="O115" s="10"/>
      <c r="P115" s="10"/>
      <c r="Q115" s="10"/>
      <c r="R115" s="10"/>
      <c r="S115" s="228"/>
      <c r="T115" s="10"/>
      <c r="U115" s="10"/>
      <c r="V115" s="217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</row>
    <row r="116" spans="1:32" x14ac:dyDescent="0.25">
      <c r="A116" s="48" t="s">
        <v>25</v>
      </c>
      <c r="B116" s="29"/>
      <c r="C116" s="182" t="s">
        <v>65</v>
      </c>
      <c r="D116" s="648" t="s">
        <v>66</v>
      </c>
      <c r="E116" s="648"/>
      <c r="F116" s="648"/>
      <c r="G116" s="648" t="s">
        <v>67</v>
      </c>
      <c r="H116" s="648"/>
      <c r="I116" s="648"/>
      <c r="J116" s="567" t="s">
        <v>26</v>
      </c>
      <c r="K116" s="567"/>
      <c r="L116" s="567"/>
      <c r="M116" s="540" t="s">
        <v>78</v>
      </c>
      <c r="N116" s="540"/>
      <c r="O116" s="10"/>
      <c r="P116" s="10"/>
      <c r="Q116" s="10"/>
      <c r="R116" s="10"/>
      <c r="S116" s="228"/>
      <c r="T116" s="10"/>
      <c r="U116" s="10"/>
      <c r="V116" s="217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</row>
    <row r="117" spans="1:32" x14ac:dyDescent="0.25">
      <c r="A117" s="566" t="s">
        <v>28</v>
      </c>
      <c r="B117" s="566"/>
      <c r="C117" s="173" t="s">
        <v>61</v>
      </c>
      <c r="D117" s="173" t="s">
        <v>62</v>
      </c>
      <c r="E117" s="173" t="s">
        <v>63</v>
      </c>
      <c r="F117" s="173" t="s">
        <v>64</v>
      </c>
      <c r="G117" s="173" t="s">
        <v>62</v>
      </c>
      <c r="H117" s="173" t="s">
        <v>63</v>
      </c>
      <c r="I117" s="173" t="s">
        <v>64</v>
      </c>
      <c r="J117" s="10" t="s">
        <v>65</v>
      </c>
      <c r="K117" s="10" t="s">
        <v>66</v>
      </c>
      <c r="L117" s="10" t="s">
        <v>67</v>
      </c>
      <c r="M117" s="540" t="s">
        <v>79</v>
      </c>
      <c r="N117" s="540"/>
      <c r="O117" s="10"/>
      <c r="P117" s="37"/>
      <c r="Q117" s="168"/>
      <c r="R117" s="120"/>
      <c r="S117" s="224"/>
      <c r="T117" s="113"/>
      <c r="U117" s="113"/>
      <c r="V117" s="213"/>
      <c r="W117" s="740"/>
      <c r="X117" s="740"/>
      <c r="Y117" s="740"/>
      <c r="Z117" s="740"/>
      <c r="AA117" s="740"/>
      <c r="AB117" s="740"/>
      <c r="AC117" s="740"/>
      <c r="AD117" s="16"/>
      <c r="AE117" s="16"/>
      <c r="AF117" s="16"/>
    </row>
    <row r="118" spans="1:32" ht="32.25" customHeight="1" x14ac:dyDescent="0.25">
      <c r="A118" s="566"/>
      <c r="B118" s="566"/>
      <c r="C118" s="173">
        <v>1</v>
      </c>
      <c r="D118" s="173">
        <v>1</v>
      </c>
      <c r="E118" s="173">
        <v>1</v>
      </c>
      <c r="F118" s="173">
        <v>1</v>
      </c>
      <c r="G118" s="173">
        <v>1</v>
      </c>
      <c r="H118" s="173">
        <v>1</v>
      </c>
      <c r="I118" s="173">
        <v>1</v>
      </c>
      <c r="J118" s="10">
        <v>282</v>
      </c>
      <c r="K118" s="10">
        <f>138+83+49</f>
        <v>270</v>
      </c>
      <c r="L118" s="10">
        <f>79+157+51</f>
        <v>287</v>
      </c>
      <c r="M118" s="540">
        <f>SUM(J118:L118)</f>
        <v>839</v>
      </c>
      <c r="N118" s="540"/>
      <c r="O118" s="10">
        <v>6</v>
      </c>
      <c r="P118" s="230" t="s">
        <v>149</v>
      </c>
      <c r="Q118" s="207" t="s">
        <v>149</v>
      </c>
      <c r="R118" s="231" t="s">
        <v>423</v>
      </c>
      <c r="S118" s="224"/>
      <c r="T118" s="113"/>
      <c r="U118" s="113"/>
      <c r="V118" s="213"/>
      <c r="W118" s="740"/>
      <c r="X118" s="740"/>
      <c r="Y118" s="740"/>
      <c r="Z118" s="740"/>
      <c r="AA118" s="740"/>
      <c r="AB118" s="740"/>
      <c r="AC118" s="740"/>
      <c r="AD118" s="220"/>
      <c r="AE118" s="220"/>
      <c r="AF118" s="221"/>
    </row>
    <row r="119" spans="1:32" ht="41.25" customHeight="1" x14ac:dyDescent="0.25">
      <c r="A119" s="609" t="s">
        <v>435</v>
      </c>
      <c r="B119" s="609"/>
      <c r="C119" s="10">
        <v>38</v>
      </c>
      <c r="D119" s="10">
        <v>39</v>
      </c>
      <c r="E119" s="10">
        <v>39</v>
      </c>
      <c r="F119" s="10">
        <v>39</v>
      </c>
      <c r="G119" s="10">
        <v>39</v>
      </c>
      <c r="H119" s="10">
        <v>39</v>
      </c>
      <c r="I119" s="10">
        <v>39</v>
      </c>
      <c r="J119" s="134"/>
      <c r="K119" s="134"/>
      <c r="L119" s="134"/>
      <c r="M119" s="134"/>
      <c r="N119" s="134"/>
      <c r="O119" s="134"/>
      <c r="P119" s="134"/>
      <c r="Q119" s="134"/>
      <c r="R119" s="134"/>
      <c r="S119" s="229"/>
      <c r="T119" s="134"/>
      <c r="U119" s="134"/>
      <c r="V119" s="216"/>
      <c r="W119" s="220"/>
      <c r="X119" s="220"/>
      <c r="Y119" s="220"/>
      <c r="Z119" s="220"/>
      <c r="AA119" s="220"/>
      <c r="AB119" s="220"/>
      <c r="AC119" s="220"/>
      <c r="AD119" s="220"/>
      <c r="AE119" s="220"/>
      <c r="AF119" s="220"/>
    </row>
    <row r="120" spans="1:32" ht="27.75" customHeight="1" x14ac:dyDescent="0.25">
      <c r="A120" s="563" t="s">
        <v>528</v>
      </c>
      <c r="B120" s="563"/>
      <c r="C120" s="10">
        <f>C119+4+2</f>
        <v>44</v>
      </c>
      <c r="D120" s="10">
        <f t="shared" ref="D120:I120" si="5">D119+4+2</f>
        <v>45</v>
      </c>
      <c r="E120" s="10">
        <f t="shared" si="5"/>
        <v>45</v>
      </c>
      <c r="F120" s="10">
        <f t="shared" si="5"/>
        <v>45</v>
      </c>
      <c r="G120" s="10">
        <f t="shared" si="5"/>
        <v>45</v>
      </c>
      <c r="H120" s="10">
        <f t="shared" si="5"/>
        <v>45</v>
      </c>
      <c r="I120" s="10">
        <f t="shared" si="5"/>
        <v>45</v>
      </c>
      <c r="J120" s="134"/>
      <c r="K120" s="134"/>
      <c r="L120" s="134"/>
      <c r="M120" s="134"/>
      <c r="N120" s="134"/>
      <c r="O120" s="134"/>
      <c r="P120" s="134"/>
      <c r="Q120" s="134"/>
      <c r="R120" s="134"/>
      <c r="S120" s="229"/>
      <c r="T120" s="134"/>
      <c r="U120" s="134"/>
      <c r="V120" s="216"/>
      <c r="W120" s="220"/>
      <c r="X120" s="220"/>
      <c r="Y120" s="220"/>
      <c r="Z120" s="220"/>
      <c r="AA120" s="220"/>
      <c r="AB120" s="220"/>
      <c r="AC120" s="220"/>
      <c r="AD120" s="220"/>
      <c r="AE120" s="220"/>
      <c r="AF120" s="220"/>
    </row>
    <row r="121" spans="1:32" x14ac:dyDescent="0.25">
      <c r="A121" s="51"/>
      <c r="B121" s="52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</row>
    <row r="122" spans="1:32" x14ac:dyDescent="0.25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64" t="s">
        <v>525</v>
      </c>
      <c r="Q122" s="564"/>
      <c r="R122" s="564"/>
      <c r="S122" s="564"/>
      <c r="T122" s="564"/>
      <c r="U122" s="564"/>
      <c r="V122" s="56"/>
      <c r="W122" s="56"/>
      <c r="X122" s="56"/>
      <c r="Y122" s="56"/>
      <c r="Z122" s="56"/>
    </row>
    <row r="123" spans="1:32" x14ac:dyDescent="0.25">
      <c r="A123" s="53"/>
      <c r="B123" s="52" t="s">
        <v>461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64" t="s">
        <v>379</v>
      </c>
      <c r="Q123" s="564"/>
      <c r="R123" s="564"/>
      <c r="S123" s="564"/>
      <c r="T123" s="564"/>
      <c r="U123" s="564"/>
      <c r="V123" s="56"/>
      <c r="W123" s="56"/>
      <c r="X123" s="56"/>
      <c r="Y123" s="56"/>
      <c r="Z123" s="56"/>
    </row>
    <row r="124" spans="1:32" x14ac:dyDescent="0.25">
      <c r="A124" s="53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137"/>
      <c r="Q124" s="137"/>
      <c r="R124" s="137"/>
      <c r="S124" s="137"/>
      <c r="T124" s="137"/>
      <c r="U124" s="137"/>
      <c r="V124" s="56"/>
      <c r="W124" s="56"/>
      <c r="X124" s="56"/>
      <c r="Y124" s="56"/>
      <c r="Z124" s="56"/>
    </row>
    <row r="125" spans="1:32" x14ac:dyDescent="0.25">
      <c r="A125" s="53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137"/>
      <c r="Q125" s="137"/>
      <c r="R125" s="137"/>
      <c r="S125" s="137"/>
      <c r="T125" s="137"/>
      <c r="U125" s="137"/>
      <c r="V125" s="56"/>
      <c r="W125" s="56"/>
      <c r="X125" s="56"/>
      <c r="Y125" s="56"/>
      <c r="Z125" s="56"/>
    </row>
    <row r="126" spans="1:32" x14ac:dyDescent="0.25">
      <c r="A126" s="53"/>
      <c r="B126" s="52" t="s">
        <v>526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65" t="s">
        <v>380</v>
      </c>
      <c r="Q126" s="565"/>
      <c r="R126" s="565"/>
      <c r="S126" s="565"/>
      <c r="T126" s="565"/>
      <c r="U126" s="565"/>
      <c r="V126" s="56"/>
      <c r="W126" s="56"/>
      <c r="X126" s="56"/>
      <c r="Y126" s="56"/>
      <c r="Z126" s="56"/>
    </row>
    <row r="127" spans="1:32" x14ac:dyDescent="0.25">
      <c r="A127" s="53"/>
      <c r="B127" s="52" t="s">
        <v>527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60" t="s">
        <v>381</v>
      </c>
      <c r="Q127" s="560"/>
      <c r="R127" s="560"/>
      <c r="S127" s="560"/>
      <c r="T127" s="560"/>
      <c r="U127" s="560"/>
      <c r="V127" s="56"/>
      <c r="W127" s="56"/>
      <c r="X127" s="56"/>
      <c r="Y127" s="56"/>
      <c r="Z127" s="56"/>
    </row>
  </sheetData>
  <mergeCells count="286">
    <mergeCell ref="P127:U127"/>
    <mergeCell ref="A55:AF55"/>
    <mergeCell ref="E68:I68"/>
    <mergeCell ref="J68:M68"/>
    <mergeCell ref="E69:I69"/>
    <mergeCell ref="E70:I70"/>
    <mergeCell ref="E74:I74"/>
    <mergeCell ref="C78:C79"/>
    <mergeCell ref="D78:D79"/>
    <mergeCell ref="E78:I79"/>
    <mergeCell ref="A119:B119"/>
    <mergeCell ref="A120:B120"/>
    <mergeCell ref="O80:Q80"/>
    <mergeCell ref="R69:AD69"/>
    <mergeCell ref="R70:AD70"/>
    <mergeCell ref="R74:AD74"/>
    <mergeCell ref="R78:AD78"/>
    <mergeCell ref="R79:AD79"/>
    <mergeCell ref="R80:AD80"/>
    <mergeCell ref="O82:Q83"/>
    <mergeCell ref="P110:P111"/>
    <mergeCell ref="AD96:AD97"/>
    <mergeCell ref="AD91:AD92"/>
    <mergeCell ref="P122:U122"/>
    <mergeCell ref="P123:U123"/>
    <mergeCell ref="P126:U126"/>
    <mergeCell ref="A113:B114"/>
    <mergeCell ref="N113:N114"/>
    <mergeCell ref="D116:F116"/>
    <mergeCell ref="G116:I116"/>
    <mergeCell ref="J116:L116"/>
    <mergeCell ref="M116:N116"/>
    <mergeCell ref="A117:B118"/>
    <mergeCell ref="M117:N117"/>
    <mergeCell ref="W117:AC117"/>
    <mergeCell ref="M118:N118"/>
    <mergeCell ref="W118:AC118"/>
    <mergeCell ref="I110:I111"/>
    <mergeCell ref="J110:J111"/>
    <mergeCell ref="K110:K111"/>
    <mergeCell ref="L110:L111"/>
    <mergeCell ref="M110:M111"/>
    <mergeCell ref="N110:N111"/>
    <mergeCell ref="D112:E112"/>
    <mergeCell ref="F112:G112"/>
    <mergeCell ref="H112:I112"/>
    <mergeCell ref="J112:M112"/>
    <mergeCell ref="A109:B109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AE96:AE97"/>
    <mergeCell ref="AF96:AF97"/>
    <mergeCell ref="B102:B103"/>
    <mergeCell ref="N102:N103"/>
    <mergeCell ref="O102:O103"/>
    <mergeCell ref="Q102:Q103"/>
    <mergeCell ref="R102:R103"/>
    <mergeCell ref="AD102:AD103"/>
    <mergeCell ref="AE102:AE103"/>
    <mergeCell ref="AF102:AF103"/>
    <mergeCell ref="U96:U97"/>
    <mergeCell ref="V96:V97"/>
    <mergeCell ref="W96:W97"/>
    <mergeCell ref="X96:X97"/>
    <mergeCell ref="Y96:Y97"/>
    <mergeCell ref="Z96:Z97"/>
    <mergeCell ref="AA96:AA97"/>
    <mergeCell ref="AB96:AB97"/>
    <mergeCell ref="AC96:AC97"/>
    <mergeCell ref="A96:A97"/>
    <mergeCell ref="B96:B97"/>
    <mergeCell ref="N96:N97"/>
    <mergeCell ref="O96:O97"/>
    <mergeCell ref="Q96:Q97"/>
    <mergeCell ref="R96:R97"/>
    <mergeCell ref="S96:S97"/>
    <mergeCell ref="T96:T97"/>
    <mergeCell ref="Q91:Q92"/>
    <mergeCell ref="R91:R92"/>
    <mergeCell ref="AE91:AE92"/>
    <mergeCell ref="AF91:AF92"/>
    <mergeCell ref="A93:A94"/>
    <mergeCell ref="B93:B94"/>
    <mergeCell ref="N93:N94"/>
    <mergeCell ref="O93:O94"/>
    <mergeCell ref="R93:R94"/>
    <mergeCell ref="AD93:AD94"/>
    <mergeCell ref="AE93:AE94"/>
    <mergeCell ref="AF93:AF94"/>
    <mergeCell ref="A86:A88"/>
    <mergeCell ref="A91:A92"/>
    <mergeCell ref="B91:B92"/>
    <mergeCell ref="M91:M92"/>
    <mergeCell ref="N91:N92"/>
    <mergeCell ref="O91:O92"/>
    <mergeCell ref="S83:S84"/>
    <mergeCell ref="T83:T84"/>
    <mergeCell ref="U83:U84"/>
    <mergeCell ref="D85:E85"/>
    <mergeCell ref="F85:G85"/>
    <mergeCell ref="H85:I85"/>
    <mergeCell ref="R82:R84"/>
    <mergeCell ref="AF82:AF84"/>
    <mergeCell ref="D83:E83"/>
    <mergeCell ref="F83:G83"/>
    <mergeCell ref="H83:I83"/>
    <mergeCell ref="J83:J84"/>
    <mergeCell ref="K83:K84"/>
    <mergeCell ref="L83:L84"/>
    <mergeCell ref="M83:M84"/>
    <mergeCell ref="V83:V84"/>
    <mergeCell ref="W83:AC83"/>
    <mergeCell ref="B20:B21"/>
    <mergeCell ref="J18:J19"/>
    <mergeCell ref="K18:K19"/>
    <mergeCell ref="B18:B19"/>
    <mergeCell ref="A18:A19"/>
    <mergeCell ref="N20:N21"/>
    <mergeCell ref="A82:A84"/>
    <mergeCell ref="B82:B84"/>
    <mergeCell ref="C82:I82"/>
    <mergeCell ref="J82:M82"/>
    <mergeCell ref="N82:N84"/>
    <mergeCell ref="A56:AE56"/>
    <mergeCell ref="J69:M69"/>
    <mergeCell ref="J70:M70"/>
    <mergeCell ref="J74:M74"/>
    <mergeCell ref="J78:M79"/>
    <mergeCell ref="R68:AD68"/>
    <mergeCell ref="O68:Q68"/>
    <mergeCell ref="L18:L19"/>
    <mergeCell ref="M18:M19"/>
    <mergeCell ref="N18:N19"/>
    <mergeCell ref="A20:A21"/>
    <mergeCell ref="A23:A24"/>
    <mergeCell ref="AD82:AE83"/>
    <mergeCell ref="A1:AF1"/>
    <mergeCell ref="A2:AF2"/>
    <mergeCell ref="A3:AF3"/>
    <mergeCell ref="A4:AF4"/>
    <mergeCell ref="A5:AF5"/>
    <mergeCell ref="A6:AF6"/>
    <mergeCell ref="A7:AF7"/>
    <mergeCell ref="L9:L10"/>
    <mergeCell ref="M9:M10"/>
    <mergeCell ref="D9:E9"/>
    <mergeCell ref="F9:G9"/>
    <mergeCell ref="H9:I9"/>
    <mergeCell ref="AF29:AF30"/>
    <mergeCell ref="AF23:AF24"/>
    <mergeCell ref="O29:O30"/>
    <mergeCell ref="P29:P30"/>
    <mergeCell ref="Q29:Q30"/>
    <mergeCell ref="R29:R30"/>
    <mergeCell ref="AD29:AD30"/>
    <mergeCell ref="AE29:AE30"/>
    <mergeCell ref="AE18:AE19"/>
    <mergeCell ref="AD18:AD19"/>
    <mergeCell ref="R18:R19"/>
    <mergeCell ref="Q18:Q19"/>
    <mergeCell ref="P18:P19"/>
    <mergeCell ref="O18:O19"/>
    <mergeCell ref="O20:O21"/>
    <mergeCell ref="P20:P21"/>
    <mergeCell ref="Q20:Q21"/>
    <mergeCell ref="R20:R21"/>
    <mergeCell ref="AD20:AD21"/>
    <mergeCell ref="AE20:AE21"/>
    <mergeCell ref="AF18:AF19"/>
    <mergeCell ref="AF20:AF21"/>
    <mergeCell ref="AD23:AD24"/>
    <mergeCell ref="AE23:AE24"/>
    <mergeCell ref="A12:B12"/>
    <mergeCell ref="A13:A15"/>
    <mergeCell ref="AF8:AF10"/>
    <mergeCell ref="A8:A10"/>
    <mergeCell ref="B8:B10"/>
    <mergeCell ref="C8:I8"/>
    <mergeCell ref="J8:M8"/>
    <mergeCell ref="N8:N10"/>
    <mergeCell ref="D11:E11"/>
    <mergeCell ref="F11:G11"/>
    <mergeCell ref="H11:I11"/>
    <mergeCell ref="S9:S10"/>
    <mergeCell ref="T9:T10"/>
    <mergeCell ref="U9:U10"/>
    <mergeCell ref="V9:V10"/>
    <mergeCell ref="W9:AC9"/>
    <mergeCell ref="J9:J10"/>
    <mergeCell ref="K9:K10"/>
    <mergeCell ref="B23:B24"/>
    <mergeCell ref="AC23:AC24"/>
    <mergeCell ref="W23:W24"/>
    <mergeCell ref="X23:X24"/>
    <mergeCell ref="Y23:Y24"/>
    <mergeCell ref="Z23:Z24"/>
    <mergeCell ref="AA23:AA24"/>
    <mergeCell ref="AB23:AB24"/>
    <mergeCell ref="R23:R24"/>
    <mergeCell ref="S23:S24"/>
    <mergeCell ref="T23:T24"/>
    <mergeCell ref="U23:U24"/>
    <mergeCell ref="V23:V24"/>
    <mergeCell ref="N23:N24"/>
    <mergeCell ref="O23:O24"/>
    <mergeCell ref="P23:P24"/>
    <mergeCell ref="Q23:Q24"/>
    <mergeCell ref="N29:N30"/>
    <mergeCell ref="B29:B30"/>
    <mergeCell ref="I37:I38"/>
    <mergeCell ref="J37:J38"/>
    <mergeCell ref="K37:K38"/>
    <mergeCell ref="L37:L38"/>
    <mergeCell ref="M37:M38"/>
    <mergeCell ref="N37:N38"/>
    <mergeCell ref="A36:B36"/>
    <mergeCell ref="A37:A38"/>
    <mergeCell ref="B37:B38"/>
    <mergeCell ref="C37:C38"/>
    <mergeCell ref="D37:D38"/>
    <mergeCell ref="E37:E38"/>
    <mergeCell ref="F37:F38"/>
    <mergeCell ref="G37:G38"/>
    <mergeCell ref="H37:H38"/>
    <mergeCell ref="M43:N43"/>
    <mergeCell ref="A44:B45"/>
    <mergeCell ref="M44:N44"/>
    <mergeCell ref="M45:N45"/>
    <mergeCell ref="D39:E39"/>
    <mergeCell ref="F39:G39"/>
    <mergeCell ref="H39:I39"/>
    <mergeCell ref="J39:M39"/>
    <mergeCell ref="A40:B41"/>
    <mergeCell ref="D43:F43"/>
    <mergeCell ref="G43:I43"/>
    <mergeCell ref="J43:L43"/>
    <mergeCell ref="N40:N41"/>
    <mergeCell ref="A57:AE57"/>
    <mergeCell ref="A58:AE58"/>
    <mergeCell ref="A59:AE59"/>
    <mergeCell ref="A60:AE60"/>
    <mergeCell ref="A62:AE62"/>
    <mergeCell ref="A63:AE63"/>
    <mergeCell ref="O8:P9"/>
    <mergeCell ref="Q8:Q10"/>
    <mergeCell ref="R8:R10"/>
    <mergeCell ref="AD8:AE9"/>
    <mergeCell ref="B52:R52"/>
    <mergeCell ref="B53:R53"/>
    <mergeCell ref="AA53:AF53"/>
    <mergeCell ref="B54:R54"/>
    <mergeCell ref="AA54:AF54"/>
    <mergeCell ref="A47:B47"/>
    <mergeCell ref="B49:R49"/>
    <mergeCell ref="AA49:AF49"/>
    <mergeCell ref="B50:R50"/>
    <mergeCell ref="AA50:AF50"/>
    <mergeCell ref="B51:R51"/>
    <mergeCell ref="W45:AC45"/>
    <mergeCell ref="A46:B46"/>
    <mergeCell ref="W44:AC44"/>
    <mergeCell ref="A77:B77"/>
    <mergeCell ref="E77:I77"/>
    <mergeCell ref="A78:B79"/>
    <mergeCell ref="J75:M75"/>
    <mergeCell ref="J76:M76"/>
    <mergeCell ref="J77:M77"/>
    <mergeCell ref="R71:AD71"/>
    <mergeCell ref="R72:AD72"/>
    <mergeCell ref="R73:AD73"/>
    <mergeCell ref="O74:Q74"/>
    <mergeCell ref="E71:I71"/>
    <mergeCell ref="E72:I72"/>
    <mergeCell ref="J71:M71"/>
    <mergeCell ref="J72:M72"/>
    <mergeCell ref="A73:B73"/>
    <mergeCell ref="E73:I73"/>
    <mergeCell ref="J73:M73"/>
    <mergeCell ref="E75:I75"/>
    <mergeCell ref="E76:I76"/>
  </mergeCells>
  <pageMargins left="1.77" right="0.7" top="0.62" bottom="0.37" header="0.3" footer="0.3"/>
  <pageSetup paperSize="5" scale="83" orientation="landscape" r:id="rId1"/>
  <rowBreaks count="4" manualBreakCount="4">
    <brk id="28" max="31" man="1"/>
    <brk id="55" max="31" man="1"/>
    <brk id="94" max="31" man="1"/>
    <brk id="127" max="3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63"/>
  <sheetViews>
    <sheetView zoomScale="80" zoomScaleNormal="80" workbookViewId="0">
      <selection activeCell="K58" sqref="K58:O63"/>
    </sheetView>
  </sheetViews>
  <sheetFormatPr defaultRowHeight="15" x14ac:dyDescent="0.25"/>
  <cols>
    <col min="2" max="2" width="28.140625" customWidth="1"/>
    <col min="3" max="3" width="24.140625" customWidth="1"/>
    <col min="4" max="4" width="27.85546875" customWidth="1"/>
    <col min="5" max="5" width="21.42578125" style="142" customWidth="1"/>
    <col min="6" max="6" width="12" style="16" customWidth="1"/>
    <col min="7" max="7" width="0.140625" hidden="1" customWidth="1"/>
    <col min="8" max="12" width="9.140625" hidden="1" customWidth="1"/>
    <col min="13" max="13" width="2" hidden="1" customWidth="1"/>
    <col min="14" max="14" width="11" customWidth="1"/>
    <col min="15" max="15" width="38.7109375" style="142" customWidth="1"/>
  </cols>
  <sheetData>
    <row r="1" spans="1:15" x14ac:dyDescent="0.25">
      <c r="A1" s="740" t="s">
        <v>495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1:15" x14ac:dyDescent="0.25">
      <c r="A2" s="740" t="s">
        <v>496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</row>
    <row r="3" spans="1:15" x14ac:dyDescent="0.25">
      <c r="A3" s="16"/>
      <c r="B3" s="16"/>
      <c r="C3" s="16"/>
      <c r="D3" s="16"/>
      <c r="E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604" t="s">
        <v>29</v>
      </c>
      <c r="B5" s="604" t="s">
        <v>30</v>
      </c>
      <c r="C5" s="604" t="s">
        <v>36</v>
      </c>
      <c r="D5" s="604" t="s">
        <v>476</v>
      </c>
      <c r="E5" s="683" t="s">
        <v>477</v>
      </c>
      <c r="F5" s="604" t="s">
        <v>479</v>
      </c>
      <c r="G5" s="604" t="s">
        <v>33</v>
      </c>
      <c r="H5" s="604"/>
      <c r="I5" s="604"/>
      <c r="J5" s="604"/>
      <c r="K5" s="604"/>
      <c r="L5" s="604"/>
      <c r="M5" s="604"/>
      <c r="N5" s="604" t="s">
        <v>493</v>
      </c>
      <c r="O5" s="604" t="s">
        <v>377</v>
      </c>
    </row>
    <row r="6" spans="1:15" ht="23.25" customHeight="1" x14ac:dyDescent="0.25">
      <c r="A6" s="604"/>
      <c r="B6" s="604"/>
      <c r="C6" s="604"/>
      <c r="D6" s="604"/>
      <c r="E6" s="683"/>
      <c r="F6" s="604"/>
      <c r="G6" s="12" t="s">
        <v>65</v>
      </c>
      <c r="H6" s="12" t="s">
        <v>139</v>
      </c>
      <c r="I6" s="12" t="s">
        <v>144</v>
      </c>
      <c r="J6" s="12" t="s">
        <v>140</v>
      </c>
      <c r="K6" s="12" t="s">
        <v>141</v>
      </c>
      <c r="L6" s="12" t="s">
        <v>142</v>
      </c>
      <c r="M6" s="12" t="s">
        <v>143</v>
      </c>
      <c r="N6" s="604"/>
      <c r="O6" s="604"/>
    </row>
    <row r="7" spans="1:15" ht="15" customHeight="1" x14ac:dyDescent="0.25">
      <c r="A7" s="37">
        <v>1</v>
      </c>
      <c r="B7" s="122" t="s">
        <v>228</v>
      </c>
      <c r="C7" s="112" t="s">
        <v>238</v>
      </c>
      <c r="D7" s="113" t="s">
        <v>478</v>
      </c>
      <c r="E7" s="259" t="s">
        <v>13</v>
      </c>
      <c r="F7" s="121">
        <v>6</v>
      </c>
      <c r="G7" s="130"/>
      <c r="H7" s="130"/>
      <c r="I7" s="130"/>
      <c r="J7" s="130"/>
      <c r="K7" s="130"/>
      <c r="L7" s="130">
        <v>6</v>
      </c>
      <c r="M7" s="130"/>
      <c r="N7" s="130">
        <v>18</v>
      </c>
      <c r="O7" s="263" t="s">
        <v>494</v>
      </c>
    </row>
    <row r="8" spans="1:15" x14ac:dyDescent="0.25">
      <c r="A8" s="37">
        <v>2</v>
      </c>
      <c r="B8" s="122" t="s">
        <v>232</v>
      </c>
      <c r="C8" s="112" t="s">
        <v>246</v>
      </c>
      <c r="D8" s="113" t="s">
        <v>478</v>
      </c>
      <c r="E8" s="259" t="s">
        <v>13</v>
      </c>
      <c r="F8" s="121">
        <v>12</v>
      </c>
      <c r="G8" s="130"/>
      <c r="H8" s="130"/>
      <c r="I8" s="130">
        <v>12</v>
      </c>
      <c r="J8" s="130"/>
      <c r="K8" s="130"/>
      <c r="L8" s="130"/>
      <c r="M8" s="130"/>
      <c r="N8" s="130">
        <v>12</v>
      </c>
      <c r="O8" s="263" t="s">
        <v>252</v>
      </c>
    </row>
    <row r="9" spans="1:15" x14ac:dyDescent="0.25">
      <c r="A9" s="37">
        <v>3</v>
      </c>
      <c r="B9" s="122" t="s">
        <v>294</v>
      </c>
      <c r="C9" s="112" t="s">
        <v>300</v>
      </c>
      <c r="D9" s="113" t="s">
        <v>478</v>
      </c>
      <c r="E9" s="259" t="s">
        <v>17</v>
      </c>
      <c r="F9" s="121">
        <v>12</v>
      </c>
      <c r="G9" s="130">
        <v>4</v>
      </c>
      <c r="H9" s="130">
        <v>4</v>
      </c>
      <c r="I9" s="130"/>
      <c r="J9" s="130"/>
      <c r="K9" s="130">
        <v>4</v>
      </c>
      <c r="L9" s="130"/>
      <c r="M9" s="130"/>
      <c r="N9" s="130">
        <v>14</v>
      </c>
      <c r="O9" s="263" t="s">
        <v>498</v>
      </c>
    </row>
    <row r="10" spans="1:15" x14ac:dyDescent="0.25">
      <c r="A10" s="37">
        <v>4</v>
      </c>
      <c r="B10" s="122" t="s">
        <v>293</v>
      </c>
      <c r="C10" s="112" t="s">
        <v>298</v>
      </c>
      <c r="D10" s="113" t="s">
        <v>478</v>
      </c>
      <c r="E10" s="259" t="s">
        <v>17</v>
      </c>
      <c r="F10" s="121">
        <v>12</v>
      </c>
      <c r="G10" s="130">
        <v>4</v>
      </c>
      <c r="H10" s="130"/>
      <c r="I10" s="130"/>
      <c r="J10" s="130">
        <v>4</v>
      </c>
      <c r="K10" s="130">
        <v>2</v>
      </c>
      <c r="L10" s="130">
        <v>2</v>
      </c>
      <c r="M10" s="130"/>
      <c r="N10" s="130">
        <v>14</v>
      </c>
      <c r="O10" s="263" t="s">
        <v>499</v>
      </c>
    </row>
    <row r="11" spans="1:15" x14ac:dyDescent="0.25">
      <c r="A11" s="37">
        <v>5</v>
      </c>
      <c r="B11" s="122" t="s">
        <v>263</v>
      </c>
      <c r="C11" s="112" t="s">
        <v>267</v>
      </c>
      <c r="D11" s="113" t="s">
        <v>478</v>
      </c>
      <c r="E11" s="259" t="s">
        <v>70</v>
      </c>
      <c r="F11" s="121">
        <v>12</v>
      </c>
      <c r="G11" s="130">
        <v>12</v>
      </c>
      <c r="H11" s="130"/>
      <c r="I11" s="130"/>
      <c r="J11" s="130"/>
      <c r="K11" s="130"/>
      <c r="L11" s="130"/>
      <c r="M11" s="130"/>
      <c r="N11" s="130">
        <v>14</v>
      </c>
      <c r="O11" s="263" t="s">
        <v>500</v>
      </c>
    </row>
    <row r="12" spans="1:15" x14ac:dyDescent="0.25">
      <c r="A12" s="37">
        <v>6</v>
      </c>
      <c r="B12" s="122" t="s">
        <v>357</v>
      </c>
      <c r="C12" s="112" t="s">
        <v>365</v>
      </c>
      <c r="D12" s="113" t="s">
        <v>478</v>
      </c>
      <c r="E12" s="259" t="s">
        <v>485</v>
      </c>
      <c r="F12" s="121">
        <v>24</v>
      </c>
      <c r="G12" s="568">
        <v>150</v>
      </c>
      <c r="H12" s="568"/>
      <c r="I12" s="568"/>
      <c r="J12" s="568"/>
      <c r="K12" s="568"/>
      <c r="L12" s="568"/>
      <c r="M12" s="568"/>
      <c r="N12" s="130"/>
      <c r="O12" s="263"/>
    </row>
    <row r="13" spans="1:15" x14ac:dyDescent="0.25">
      <c r="A13" s="37">
        <v>7</v>
      </c>
      <c r="B13" s="122" t="s">
        <v>356</v>
      </c>
      <c r="C13" s="112" t="s">
        <v>363</v>
      </c>
      <c r="D13" s="113" t="s">
        <v>478</v>
      </c>
      <c r="E13" s="259" t="s">
        <v>485</v>
      </c>
      <c r="F13" s="121">
        <v>22</v>
      </c>
      <c r="G13" s="568">
        <v>138</v>
      </c>
      <c r="H13" s="568"/>
      <c r="I13" s="568"/>
      <c r="J13" s="568"/>
      <c r="K13" s="568"/>
      <c r="L13" s="568"/>
      <c r="M13" s="568"/>
      <c r="N13" s="130">
        <v>2</v>
      </c>
      <c r="O13" s="263" t="s">
        <v>501</v>
      </c>
    </row>
    <row r="14" spans="1:15" x14ac:dyDescent="0.25">
      <c r="A14" s="37">
        <v>8</v>
      </c>
      <c r="B14" s="122" t="s">
        <v>359</v>
      </c>
      <c r="C14" s="112" t="s">
        <v>369</v>
      </c>
      <c r="D14" s="113" t="s">
        <v>478</v>
      </c>
      <c r="E14" s="259" t="s">
        <v>485</v>
      </c>
      <c r="F14" s="121">
        <v>22</v>
      </c>
      <c r="G14" s="568">
        <v>138</v>
      </c>
      <c r="H14" s="568"/>
      <c r="I14" s="568"/>
      <c r="J14" s="568"/>
      <c r="K14" s="568"/>
      <c r="L14" s="568"/>
      <c r="M14" s="568"/>
      <c r="N14" s="130">
        <v>2</v>
      </c>
      <c r="O14" s="263" t="s">
        <v>501</v>
      </c>
    </row>
    <row r="15" spans="1:15" x14ac:dyDescent="0.25">
      <c r="A15" s="37">
        <v>9</v>
      </c>
      <c r="B15" s="122" t="s">
        <v>360</v>
      </c>
      <c r="C15" s="112" t="s">
        <v>371</v>
      </c>
      <c r="D15" s="113" t="s">
        <v>478</v>
      </c>
      <c r="E15" s="259" t="s">
        <v>485</v>
      </c>
      <c r="F15" s="121">
        <v>22</v>
      </c>
      <c r="G15" s="568">
        <v>138</v>
      </c>
      <c r="H15" s="568"/>
      <c r="I15" s="568"/>
      <c r="J15" s="568"/>
      <c r="K15" s="568"/>
      <c r="L15" s="568"/>
      <c r="M15" s="568"/>
      <c r="N15" s="130">
        <v>2</v>
      </c>
      <c r="O15" s="263" t="s">
        <v>513</v>
      </c>
    </row>
    <row r="16" spans="1:15" x14ac:dyDescent="0.25">
      <c r="A16" s="37">
        <v>10</v>
      </c>
      <c r="B16" s="122" t="s">
        <v>361</v>
      </c>
      <c r="C16" s="112" t="s">
        <v>373</v>
      </c>
      <c r="D16" s="113" t="s">
        <v>478</v>
      </c>
      <c r="E16" s="259" t="s">
        <v>485</v>
      </c>
      <c r="F16" s="121">
        <v>22</v>
      </c>
      <c r="G16" s="568">
        <v>138</v>
      </c>
      <c r="H16" s="568"/>
      <c r="I16" s="568"/>
      <c r="J16" s="568"/>
      <c r="K16" s="568"/>
      <c r="L16" s="568"/>
      <c r="M16" s="568"/>
      <c r="N16" s="130">
        <v>2</v>
      </c>
      <c r="O16" s="263" t="s">
        <v>511</v>
      </c>
    </row>
    <row r="17" spans="1:15" x14ac:dyDescent="0.25">
      <c r="A17" s="37">
        <v>11</v>
      </c>
      <c r="B17" s="122" t="s">
        <v>358</v>
      </c>
      <c r="C17" s="112" t="s">
        <v>367</v>
      </c>
      <c r="D17" s="113" t="s">
        <v>478</v>
      </c>
      <c r="E17" s="259" t="s">
        <v>485</v>
      </c>
      <c r="F17" s="121">
        <v>22</v>
      </c>
      <c r="G17" s="568">
        <v>137</v>
      </c>
      <c r="H17" s="568"/>
      <c r="I17" s="568"/>
      <c r="J17" s="568"/>
      <c r="K17" s="568"/>
      <c r="L17" s="568"/>
      <c r="M17" s="568"/>
      <c r="N17" s="130">
        <v>2</v>
      </c>
      <c r="O17" s="263" t="s">
        <v>504</v>
      </c>
    </row>
    <row r="18" spans="1:15" x14ac:dyDescent="0.25">
      <c r="A18" s="37">
        <v>12</v>
      </c>
      <c r="B18" s="122" t="s">
        <v>202</v>
      </c>
      <c r="C18" s="112" t="s">
        <v>209</v>
      </c>
      <c r="D18" s="113" t="s">
        <v>478</v>
      </c>
      <c r="E18" s="259" t="s">
        <v>486</v>
      </c>
      <c r="F18" s="121">
        <v>24</v>
      </c>
      <c r="G18" s="130"/>
      <c r="H18" s="130">
        <v>12</v>
      </c>
      <c r="I18" s="130">
        <v>12</v>
      </c>
      <c r="J18" s="130"/>
      <c r="K18" s="130"/>
      <c r="L18" s="130"/>
      <c r="M18" s="130"/>
      <c r="N18" s="130"/>
      <c r="O18" s="263"/>
    </row>
    <row r="19" spans="1:15" x14ac:dyDescent="0.25">
      <c r="A19" s="37">
        <v>13</v>
      </c>
      <c r="B19" s="122" t="s">
        <v>229</v>
      </c>
      <c r="C19" s="112" t="s">
        <v>240</v>
      </c>
      <c r="D19" s="113" t="s">
        <v>478</v>
      </c>
      <c r="E19" s="259" t="s">
        <v>13</v>
      </c>
      <c r="F19" s="121">
        <v>24</v>
      </c>
      <c r="G19" s="130">
        <v>4</v>
      </c>
      <c r="H19" s="130"/>
      <c r="I19" s="130"/>
      <c r="J19" s="130">
        <v>10</v>
      </c>
      <c r="K19" s="130"/>
      <c r="L19" s="130"/>
      <c r="M19" s="130">
        <v>10</v>
      </c>
      <c r="N19" s="130"/>
      <c r="O19" s="263"/>
    </row>
    <row r="20" spans="1:15" x14ac:dyDescent="0.25">
      <c r="A20" s="37">
        <v>14</v>
      </c>
      <c r="B20" s="122" t="s">
        <v>255</v>
      </c>
      <c r="C20" s="112" t="s">
        <v>261</v>
      </c>
      <c r="D20" s="113" t="s">
        <v>478</v>
      </c>
      <c r="E20" s="259" t="s">
        <v>69</v>
      </c>
      <c r="F20" s="121">
        <v>24</v>
      </c>
      <c r="G20" s="130">
        <v>9</v>
      </c>
      <c r="H20" s="130">
        <v>15</v>
      </c>
      <c r="I20" s="130"/>
      <c r="J20" s="130"/>
      <c r="K20" s="130"/>
      <c r="L20" s="130"/>
      <c r="M20" s="130"/>
      <c r="N20" s="130">
        <v>2</v>
      </c>
      <c r="O20" s="263" t="s">
        <v>514</v>
      </c>
    </row>
    <row r="21" spans="1:15" x14ac:dyDescent="0.25">
      <c r="A21" s="37">
        <v>15</v>
      </c>
      <c r="B21" s="122" t="s">
        <v>264</v>
      </c>
      <c r="C21" s="112" t="s">
        <v>269</v>
      </c>
      <c r="D21" s="113" t="s">
        <v>478</v>
      </c>
      <c r="E21" s="259" t="s">
        <v>70</v>
      </c>
      <c r="F21" s="121">
        <v>24</v>
      </c>
      <c r="G21" s="130">
        <v>9</v>
      </c>
      <c r="H21" s="130"/>
      <c r="I21" s="130"/>
      <c r="J21" s="130"/>
      <c r="K21" s="130">
        <v>15</v>
      </c>
      <c r="L21" s="130"/>
      <c r="M21" s="130"/>
      <c r="N21" s="130"/>
      <c r="O21" s="263"/>
    </row>
    <row r="22" spans="1:15" x14ac:dyDescent="0.25">
      <c r="A22" s="37">
        <v>16</v>
      </c>
      <c r="B22" s="122" t="s">
        <v>340</v>
      </c>
      <c r="C22" s="112" t="s">
        <v>346</v>
      </c>
      <c r="D22" s="113" t="s">
        <v>478</v>
      </c>
      <c r="E22" s="259" t="s">
        <v>75</v>
      </c>
      <c r="F22" s="121">
        <v>22</v>
      </c>
      <c r="G22" s="130">
        <v>22</v>
      </c>
      <c r="H22" s="130"/>
      <c r="I22" s="130"/>
      <c r="J22" s="130"/>
      <c r="K22" s="130"/>
      <c r="L22" s="130"/>
      <c r="M22" s="130"/>
      <c r="N22" s="130">
        <v>2</v>
      </c>
      <c r="O22" s="263" t="s">
        <v>504</v>
      </c>
    </row>
    <row r="23" spans="1:15" x14ac:dyDescent="0.25">
      <c r="A23" s="37">
        <v>17</v>
      </c>
      <c r="B23" s="122" t="s">
        <v>295</v>
      </c>
      <c r="C23" s="112" t="s">
        <v>302</v>
      </c>
      <c r="D23" s="113" t="s">
        <v>478</v>
      </c>
      <c r="E23" s="259" t="s">
        <v>17</v>
      </c>
      <c r="F23" s="121">
        <v>24</v>
      </c>
      <c r="G23" s="130">
        <v>8</v>
      </c>
      <c r="H23" s="130"/>
      <c r="I23" s="130">
        <v>8</v>
      </c>
      <c r="J23" s="130"/>
      <c r="K23" s="130"/>
      <c r="L23" s="130">
        <v>4</v>
      </c>
      <c r="M23" s="130">
        <v>4</v>
      </c>
      <c r="N23" s="130">
        <v>2</v>
      </c>
      <c r="O23" s="263" t="s">
        <v>515</v>
      </c>
    </row>
    <row r="24" spans="1:15" x14ac:dyDescent="0.25">
      <c r="A24" s="37">
        <v>18</v>
      </c>
      <c r="B24" s="122" t="s">
        <v>342</v>
      </c>
      <c r="C24" s="112" t="s">
        <v>350</v>
      </c>
      <c r="D24" s="113" t="s">
        <v>478</v>
      </c>
      <c r="E24" s="259" t="s">
        <v>75</v>
      </c>
      <c r="F24" s="121">
        <v>12</v>
      </c>
      <c r="G24" s="130"/>
      <c r="H24" s="130"/>
      <c r="I24" s="130">
        <v>6</v>
      </c>
      <c r="J24" s="130"/>
      <c r="K24" s="130"/>
      <c r="L24" s="130">
        <v>6</v>
      </c>
      <c r="M24" s="130"/>
      <c r="N24" s="130">
        <v>14</v>
      </c>
      <c r="O24" s="263" t="s">
        <v>516</v>
      </c>
    </row>
    <row r="25" spans="1:15" x14ac:dyDescent="0.25">
      <c r="A25" s="37">
        <v>19</v>
      </c>
      <c r="B25" s="122" t="s">
        <v>341</v>
      </c>
      <c r="C25" s="112" t="s">
        <v>348</v>
      </c>
      <c r="D25" s="113" t="s">
        <v>478</v>
      </c>
      <c r="E25" s="259" t="s">
        <v>75</v>
      </c>
      <c r="F25" s="121">
        <v>22</v>
      </c>
      <c r="G25" s="130">
        <v>4</v>
      </c>
      <c r="H25" s="130"/>
      <c r="I25" s="130">
        <v>9</v>
      </c>
      <c r="J25" s="130"/>
      <c r="K25" s="130"/>
      <c r="L25" s="130">
        <v>9</v>
      </c>
      <c r="M25" s="130"/>
      <c r="N25" s="130">
        <v>2</v>
      </c>
      <c r="O25" s="263" t="s">
        <v>504</v>
      </c>
    </row>
    <row r="26" spans="1:15" x14ac:dyDescent="0.25">
      <c r="A26" s="37">
        <v>20</v>
      </c>
      <c r="B26" s="122" t="s">
        <v>273</v>
      </c>
      <c r="C26" s="112" t="s">
        <v>277</v>
      </c>
      <c r="D26" s="113" t="s">
        <v>478</v>
      </c>
      <c r="E26" s="259" t="s">
        <v>71</v>
      </c>
      <c r="F26" s="121">
        <v>22</v>
      </c>
      <c r="G26" s="130">
        <v>4</v>
      </c>
      <c r="H26" s="130"/>
      <c r="I26" s="130"/>
      <c r="J26" s="130"/>
      <c r="K26" s="130">
        <v>18</v>
      </c>
      <c r="L26" s="130"/>
      <c r="M26" s="130"/>
      <c r="N26" s="130">
        <v>2</v>
      </c>
      <c r="O26" s="263" t="s">
        <v>511</v>
      </c>
    </row>
    <row r="27" spans="1:15" x14ac:dyDescent="0.25">
      <c r="A27" s="37">
        <v>21</v>
      </c>
      <c r="B27" s="122" t="s">
        <v>315</v>
      </c>
      <c r="C27" s="112" t="s">
        <v>319</v>
      </c>
      <c r="D27" s="113" t="s">
        <v>478</v>
      </c>
      <c r="E27" s="259" t="s">
        <v>74</v>
      </c>
      <c r="F27" s="121">
        <v>25</v>
      </c>
      <c r="G27" s="130"/>
      <c r="H27" s="130"/>
      <c r="I27" s="130">
        <v>10</v>
      </c>
      <c r="J27" s="130"/>
      <c r="K27" s="130"/>
      <c r="L27" s="130">
        <v>15</v>
      </c>
      <c r="M27" s="130"/>
      <c r="N27" s="130"/>
      <c r="O27" s="263"/>
    </row>
    <row r="28" spans="1:15" x14ac:dyDescent="0.25">
      <c r="A28" s="37">
        <v>22</v>
      </c>
      <c r="B28" s="122" t="s">
        <v>162</v>
      </c>
      <c r="C28" s="112" t="s">
        <v>167</v>
      </c>
      <c r="D28" s="113" t="s">
        <v>478</v>
      </c>
      <c r="E28" s="260" t="s">
        <v>480</v>
      </c>
      <c r="F28" s="113">
        <v>22</v>
      </c>
      <c r="G28" s="130">
        <v>16</v>
      </c>
      <c r="H28" s="130"/>
      <c r="I28" s="130"/>
      <c r="J28" s="130"/>
      <c r="K28" s="130">
        <v>6</v>
      </c>
      <c r="L28" s="130"/>
      <c r="M28" s="130"/>
      <c r="N28" s="130">
        <v>2</v>
      </c>
      <c r="O28" s="263" t="s">
        <v>501</v>
      </c>
    </row>
    <row r="29" spans="1:15" x14ac:dyDescent="0.25">
      <c r="A29" s="37">
        <v>23</v>
      </c>
      <c r="B29" s="122" t="s">
        <v>343</v>
      </c>
      <c r="C29" s="112" t="s">
        <v>352</v>
      </c>
      <c r="D29" s="113" t="s">
        <v>478</v>
      </c>
      <c r="E29" s="259" t="s">
        <v>75</v>
      </c>
      <c r="F29" s="121">
        <v>22</v>
      </c>
      <c r="G29" s="130">
        <v>2</v>
      </c>
      <c r="H29" s="130"/>
      <c r="I29" s="130">
        <v>10</v>
      </c>
      <c r="J29" s="130"/>
      <c r="K29" s="130"/>
      <c r="L29" s="130">
        <v>10</v>
      </c>
      <c r="M29" s="130"/>
      <c r="N29" s="130">
        <v>2</v>
      </c>
      <c r="O29" s="263" t="s">
        <v>501</v>
      </c>
    </row>
    <row r="30" spans="1:15" x14ac:dyDescent="0.25">
      <c r="A30" s="37">
        <v>24</v>
      </c>
      <c r="B30" s="122" t="s">
        <v>224</v>
      </c>
      <c r="C30" s="131" t="s">
        <v>324</v>
      </c>
      <c r="D30" s="113" t="s">
        <v>478</v>
      </c>
      <c r="E30" s="259" t="s">
        <v>487</v>
      </c>
      <c r="F30" s="121">
        <v>26</v>
      </c>
      <c r="G30" s="264">
        <v>14</v>
      </c>
      <c r="H30" s="264"/>
      <c r="I30" s="264"/>
      <c r="J30" s="264"/>
      <c r="K30" s="264"/>
      <c r="L30" s="264"/>
      <c r="M30" s="264">
        <v>12</v>
      </c>
      <c r="N30" s="264"/>
      <c r="O30" s="263"/>
    </row>
    <row r="31" spans="1:15" x14ac:dyDescent="0.25">
      <c r="A31" s="37">
        <v>25</v>
      </c>
      <c r="B31" s="122" t="s">
        <v>274</v>
      </c>
      <c r="C31" s="112" t="s">
        <v>279</v>
      </c>
      <c r="D31" s="113" t="s">
        <v>478</v>
      </c>
      <c r="E31" s="259" t="s">
        <v>71</v>
      </c>
      <c r="F31" s="121">
        <v>22</v>
      </c>
      <c r="G31" s="130">
        <v>4</v>
      </c>
      <c r="H31" s="130">
        <v>18</v>
      </c>
      <c r="I31" s="130"/>
      <c r="J31" s="130"/>
      <c r="K31" s="130"/>
      <c r="L31" s="130"/>
      <c r="M31" s="130"/>
      <c r="N31" s="130">
        <v>2</v>
      </c>
      <c r="O31" s="263" t="s">
        <v>504</v>
      </c>
    </row>
    <row r="32" spans="1:15" x14ac:dyDescent="0.25">
      <c r="A32" s="37">
        <v>26</v>
      </c>
      <c r="B32" s="122" t="s">
        <v>204</v>
      </c>
      <c r="C32" s="112" t="s">
        <v>213</v>
      </c>
      <c r="D32" s="113" t="s">
        <v>478</v>
      </c>
      <c r="E32" s="259" t="s">
        <v>486</v>
      </c>
      <c r="F32" s="121">
        <v>24</v>
      </c>
      <c r="G32" s="130">
        <v>24</v>
      </c>
      <c r="H32" s="130"/>
      <c r="I32" s="130"/>
      <c r="J32" s="130"/>
      <c r="K32" s="130"/>
      <c r="L32" s="130"/>
      <c r="M32" s="130"/>
      <c r="N32" s="130"/>
      <c r="O32" s="263"/>
    </row>
    <row r="33" spans="1:15" x14ac:dyDescent="0.25">
      <c r="A33" s="37">
        <v>27</v>
      </c>
      <c r="B33" s="122" t="s">
        <v>177</v>
      </c>
      <c r="C33" s="112" t="s">
        <v>188</v>
      </c>
      <c r="D33" s="113" t="s">
        <v>478</v>
      </c>
      <c r="E33" s="259" t="s">
        <v>488</v>
      </c>
      <c r="F33" s="121">
        <v>24</v>
      </c>
      <c r="G33" s="130"/>
      <c r="H33" s="130"/>
      <c r="I33" s="130">
        <v>24</v>
      </c>
      <c r="J33" s="130"/>
      <c r="K33" s="130"/>
      <c r="L33" s="130"/>
      <c r="M33" s="130"/>
      <c r="N33" s="130">
        <v>2</v>
      </c>
      <c r="O33" s="263" t="s">
        <v>504</v>
      </c>
    </row>
    <row r="34" spans="1:15" x14ac:dyDescent="0.25">
      <c r="A34" s="37">
        <v>28</v>
      </c>
      <c r="B34" s="122" t="s">
        <v>176</v>
      </c>
      <c r="C34" s="112" t="s">
        <v>186</v>
      </c>
      <c r="D34" s="113" t="s">
        <v>478</v>
      </c>
      <c r="E34" s="259" t="s">
        <v>488</v>
      </c>
      <c r="F34" s="121">
        <v>24</v>
      </c>
      <c r="G34" s="130"/>
      <c r="H34" s="130"/>
      <c r="I34" s="130"/>
      <c r="J34" s="130"/>
      <c r="K34" s="130"/>
      <c r="L34" s="130">
        <v>16</v>
      </c>
      <c r="M34" s="130">
        <v>8</v>
      </c>
      <c r="N34" s="130"/>
      <c r="O34" s="263"/>
    </row>
    <row r="35" spans="1:15" x14ac:dyDescent="0.25">
      <c r="A35" s="37">
        <v>29</v>
      </c>
      <c r="B35" s="122" t="s">
        <v>227</v>
      </c>
      <c r="C35" s="112" t="s">
        <v>236</v>
      </c>
      <c r="D35" s="113" t="s">
        <v>478</v>
      </c>
      <c r="E35" s="259" t="s">
        <v>13</v>
      </c>
      <c r="F35" s="121">
        <v>22</v>
      </c>
      <c r="G35" s="130">
        <v>4</v>
      </c>
      <c r="H35" s="130"/>
      <c r="I35" s="130"/>
      <c r="J35" s="130"/>
      <c r="K35" s="130">
        <v>18</v>
      </c>
      <c r="L35" s="130"/>
      <c r="M35" s="130"/>
      <c r="N35" s="130">
        <v>2</v>
      </c>
      <c r="O35" s="263" t="s">
        <v>511</v>
      </c>
    </row>
    <row r="36" spans="1:15" x14ac:dyDescent="0.25">
      <c r="A36" s="37">
        <v>30</v>
      </c>
      <c r="B36" s="122" t="s">
        <v>231</v>
      </c>
      <c r="C36" s="112" t="s">
        <v>244</v>
      </c>
      <c r="D36" s="113" t="s">
        <v>478</v>
      </c>
      <c r="E36" s="259" t="s">
        <v>13</v>
      </c>
      <c r="F36" s="121">
        <v>24</v>
      </c>
      <c r="G36" s="130"/>
      <c r="H36" s="130"/>
      <c r="I36" s="130"/>
      <c r="J36" s="130"/>
      <c r="K36" s="130"/>
      <c r="L36" s="130">
        <v>24</v>
      </c>
      <c r="M36" s="130"/>
      <c r="N36" s="130"/>
      <c r="O36" s="263"/>
    </row>
    <row r="37" spans="1:15" x14ac:dyDescent="0.25">
      <c r="A37" s="37">
        <v>31</v>
      </c>
      <c r="B37" s="122" t="s">
        <v>178</v>
      </c>
      <c r="C37" s="112" t="s">
        <v>190</v>
      </c>
      <c r="D37" s="113" t="s">
        <v>478</v>
      </c>
      <c r="E37" s="259" t="s">
        <v>481</v>
      </c>
      <c r="F37" s="121">
        <v>24</v>
      </c>
      <c r="G37" s="130"/>
      <c r="H37" s="130"/>
      <c r="I37" s="130"/>
      <c r="J37" s="130"/>
      <c r="K37" s="130">
        <v>12</v>
      </c>
      <c r="L37" s="130"/>
      <c r="M37" s="130">
        <v>12</v>
      </c>
      <c r="N37" s="130"/>
      <c r="O37" s="263"/>
    </row>
    <row r="38" spans="1:15" x14ac:dyDescent="0.25">
      <c r="A38" s="37">
        <v>32</v>
      </c>
      <c r="B38" s="122" t="s">
        <v>265</v>
      </c>
      <c r="C38" s="112" t="s">
        <v>271</v>
      </c>
      <c r="D38" s="113" t="s">
        <v>478</v>
      </c>
      <c r="E38" s="259" t="s">
        <v>70</v>
      </c>
      <c r="F38" s="121">
        <v>24</v>
      </c>
      <c r="G38" s="130">
        <v>9</v>
      </c>
      <c r="H38" s="130">
        <v>15</v>
      </c>
      <c r="I38" s="130"/>
      <c r="J38" s="130"/>
      <c r="K38" s="130"/>
      <c r="L38" s="130"/>
      <c r="M38" s="130"/>
      <c r="N38" s="130">
        <v>2</v>
      </c>
      <c r="O38" s="263" t="s">
        <v>512</v>
      </c>
    </row>
    <row r="39" spans="1:15" x14ac:dyDescent="0.25">
      <c r="A39" s="37">
        <v>33</v>
      </c>
      <c r="B39" s="122" t="s">
        <v>254</v>
      </c>
      <c r="C39" s="112" t="s">
        <v>259</v>
      </c>
      <c r="D39" s="113" t="s">
        <v>478</v>
      </c>
      <c r="E39" s="259" t="s">
        <v>69</v>
      </c>
      <c r="F39" s="121">
        <v>12</v>
      </c>
      <c r="G39" s="130">
        <v>12</v>
      </c>
      <c r="H39" s="130"/>
      <c r="I39" s="130"/>
      <c r="J39" s="130"/>
      <c r="K39" s="130"/>
      <c r="L39" s="130"/>
      <c r="M39" s="130"/>
      <c r="N39" s="130">
        <v>12</v>
      </c>
      <c r="O39" s="263" t="s">
        <v>262</v>
      </c>
    </row>
    <row r="40" spans="1:15" x14ac:dyDescent="0.25">
      <c r="A40" s="37">
        <v>34</v>
      </c>
      <c r="B40" s="122" t="s">
        <v>179</v>
      </c>
      <c r="C40" s="112" t="s">
        <v>192</v>
      </c>
      <c r="D40" s="113" t="s">
        <v>478</v>
      </c>
      <c r="E40" s="261" t="s">
        <v>489</v>
      </c>
      <c r="F40" s="116">
        <v>24</v>
      </c>
      <c r="G40" s="130">
        <v>24</v>
      </c>
      <c r="H40" s="130"/>
      <c r="I40" s="130"/>
      <c r="J40" s="130"/>
      <c r="K40" s="130"/>
      <c r="L40" s="130"/>
      <c r="M40" s="130"/>
      <c r="N40" s="130">
        <v>2</v>
      </c>
      <c r="O40" s="263" t="s">
        <v>504</v>
      </c>
    </row>
    <row r="41" spans="1:15" x14ac:dyDescent="0.25">
      <c r="A41" s="37">
        <v>35</v>
      </c>
      <c r="B41" s="122" t="s">
        <v>316</v>
      </c>
      <c r="C41" s="112" t="s">
        <v>321</v>
      </c>
      <c r="D41" s="113" t="s">
        <v>478</v>
      </c>
      <c r="E41" s="259" t="s">
        <v>74</v>
      </c>
      <c r="F41" s="121">
        <v>23</v>
      </c>
      <c r="G41" s="130">
        <v>8</v>
      </c>
      <c r="H41" s="130"/>
      <c r="I41" s="130">
        <v>15</v>
      </c>
      <c r="J41" s="130"/>
      <c r="K41" s="130"/>
      <c r="L41" s="130"/>
      <c r="M41" s="130"/>
      <c r="N41" s="130">
        <v>2</v>
      </c>
      <c r="O41" s="263" t="s">
        <v>511</v>
      </c>
    </row>
    <row r="42" spans="1:15" x14ac:dyDescent="0.25">
      <c r="A42" s="37">
        <v>36</v>
      </c>
      <c r="B42" s="122" t="s">
        <v>163</v>
      </c>
      <c r="C42" s="112" t="s">
        <v>169</v>
      </c>
      <c r="D42" s="113" t="s">
        <v>478</v>
      </c>
      <c r="E42" s="260" t="s">
        <v>480</v>
      </c>
      <c r="F42" s="113">
        <v>22</v>
      </c>
      <c r="G42" s="130"/>
      <c r="H42" s="130">
        <v>6</v>
      </c>
      <c r="I42" s="130">
        <v>10</v>
      </c>
      <c r="J42" s="130"/>
      <c r="K42" s="130"/>
      <c r="L42" s="130">
        <v>2</v>
      </c>
      <c r="M42" s="130">
        <v>4</v>
      </c>
      <c r="N42" s="130">
        <v>2</v>
      </c>
      <c r="O42" s="263" t="s">
        <v>501</v>
      </c>
    </row>
    <row r="43" spans="1:15" x14ac:dyDescent="0.25">
      <c r="A43" s="37">
        <v>37</v>
      </c>
      <c r="B43" s="122" t="s">
        <v>334</v>
      </c>
      <c r="C43" s="112" t="s">
        <v>337</v>
      </c>
      <c r="D43" s="113" t="s">
        <v>478</v>
      </c>
      <c r="E43" s="259" t="s">
        <v>76</v>
      </c>
      <c r="F43" s="121">
        <v>24</v>
      </c>
      <c r="G43" s="130"/>
      <c r="H43" s="130"/>
      <c r="I43" s="130">
        <v>4</v>
      </c>
      <c r="J43" s="130"/>
      <c r="K43" s="130"/>
      <c r="L43" s="130">
        <v>20</v>
      </c>
      <c r="M43" s="130"/>
      <c r="N43" s="130"/>
      <c r="O43" s="263"/>
    </row>
    <row r="44" spans="1:15" x14ac:dyDescent="0.25">
      <c r="A44" s="37">
        <v>38</v>
      </c>
      <c r="B44" s="122" t="s">
        <v>205</v>
      </c>
      <c r="C44" s="112" t="s">
        <v>215</v>
      </c>
      <c r="D44" s="113" t="s">
        <v>478</v>
      </c>
      <c r="E44" s="259" t="s">
        <v>490</v>
      </c>
      <c r="F44" s="121">
        <v>24</v>
      </c>
      <c r="G44" s="130"/>
      <c r="H44" s="130"/>
      <c r="I44" s="130">
        <v>4</v>
      </c>
      <c r="J44" s="130">
        <v>10</v>
      </c>
      <c r="K44" s="130"/>
      <c r="L44" s="130"/>
      <c r="M44" s="130">
        <v>10</v>
      </c>
      <c r="N44" s="130">
        <v>2</v>
      </c>
      <c r="O44" s="263" t="s">
        <v>510</v>
      </c>
    </row>
    <row r="45" spans="1:15" x14ac:dyDescent="0.25">
      <c r="A45" s="37">
        <v>39</v>
      </c>
      <c r="B45" s="122" t="s">
        <v>230</v>
      </c>
      <c r="C45" s="112" t="s">
        <v>242</v>
      </c>
      <c r="D45" s="113" t="s">
        <v>478</v>
      </c>
      <c r="E45" s="259" t="s">
        <v>13</v>
      </c>
      <c r="F45" s="121">
        <v>22</v>
      </c>
      <c r="G45" s="130">
        <v>4</v>
      </c>
      <c r="H45" s="130">
        <v>18</v>
      </c>
      <c r="I45" s="130"/>
      <c r="J45" s="130"/>
      <c r="K45" s="130"/>
      <c r="L45" s="130"/>
      <c r="M45" s="130"/>
      <c r="N45" s="130">
        <v>2</v>
      </c>
      <c r="O45" s="263" t="s">
        <v>509</v>
      </c>
    </row>
    <row r="46" spans="1:15" x14ac:dyDescent="0.25">
      <c r="A46" s="37">
        <v>40</v>
      </c>
      <c r="B46" s="122" t="s">
        <v>317</v>
      </c>
      <c r="C46" s="112" t="s">
        <v>153</v>
      </c>
      <c r="D46" s="113" t="s">
        <v>478</v>
      </c>
      <c r="E46" s="259" t="s">
        <v>74</v>
      </c>
      <c r="F46" s="121">
        <v>22</v>
      </c>
      <c r="G46" s="130">
        <v>12</v>
      </c>
      <c r="H46" s="130"/>
      <c r="I46" s="130"/>
      <c r="J46" s="130"/>
      <c r="K46" s="130"/>
      <c r="L46" s="130">
        <v>10</v>
      </c>
      <c r="M46" s="130"/>
      <c r="N46" s="130">
        <v>2</v>
      </c>
      <c r="O46" s="263" t="s">
        <v>508</v>
      </c>
    </row>
    <row r="47" spans="1:15" x14ac:dyDescent="0.25">
      <c r="A47" s="37">
        <v>41</v>
      </c>
      <c r="B47" s="122" t="s">
        <v>203</v>
      </c>
      <c r="C47" s="112" t="s">
        <v>211</v>
      </c>
      <c r="D47" s="113" t="s">
        <v>478</v>
      </c>
      <c r="E47" s="259" t="s">
        <v>491</v>
      </c>
      <c r="F47" s="121">
        <v>24</v>
      </c>
      <c r="G47" s="130">
        <v>16</v>
      </c>
      <c r="H47" s="130"/>
      <c r="I47" s="130"/>
      <c r="J47" s="130"/>
      <c r="K47" s="130"/>
      <c r="L47" s="130">
        <v>8</v>
      </c>
      <c r="M47" s="130"/>
      <c r="N47" s="130"/>
      <c r="O47" s="263"/>
    </row>
    <row r="48" spans="1:15" x14ac:dyDescent="0.25">
      <c r="A48" s="37">
        <v>42</v>
      </c>
      <c r="B48" s="122" t="s">
        <v>275</v>
      </c>
      <c r="C48" s="112" t="s">
        <v>281</v>
      </c>
      <c r="D48" s="113" t="s">
        <v>478</v>
      </c>
      <c r="E48" s="259" t="s">
        <v>71</v>
      </c>
      <c r="F48" s="121">
        <v>22</v>
      </c>
      <c r="G48" s="130">
        <v>22</v>
      </c>
      <c r="H48" s="130"/>
      <c r="I48" s="130"/>
      <c r="J48" s="130"/>
      <c r="K48" s="130"/>
      <c r="L48" s="130"/>
      <c r="M48" s="130"/>
      <c r="N48" s="130">
        <v>2</v>
      </c>
      <c r="O48" s="263" t="s">
        <v>501</v>
      </c>
    </row>
    <row r="49" spans="1:15" x14ac:dyDescent="0.25">
      <c r="A49" s="37">
        <v>43</v>
      </c>
      <c r="B49" s="122" t="s">
        <v>328</v>
      </c>
      <c r="C49" s="112" t="s">
        <v>331</v>
      </c>
      <c r="D49" s="113" t="s">
        <v>478</v>
      </c>
      <c r="E49" s="259" t="s">
        <v>492</v>
      </c>
      <c r="F49" s="121">
        <v>22</v>
      </c>
      <c r="G49" s="130">
        <v>5</v>
      </c>
      <c r="H49" s="130">
        <v>3</v>
      </c>
      <c r="I49" s="130">
        <v>4</v>
      </c>
      <c r="J49" s="130">
        <v>2</v>
      </c>
      <c r="K49" s="130">
        <v>3</v>
      </c>
      <c r="L49" s="130">
        <v>3</v>
      </c>
      <c r="M49" s="130">
        <v>2</v>
      </c>
      <c r="N49" s="130">
        <v>2</v>
      </c>
      <c r="O49" s="263" t="s">
        <v>507</v>
      </c>
    </row>
    <row r="50" spans="1:15" x14ac:dyDescent="0.25">
      <c r="A50" s="37">
        <v>44</v>
      </c>
      <c r="B50" s="122" t="s">
        <v>206</v>
      </c>
      <c r="C50" s="112" t="s">
        <v>217</v>
      </c>
      <c r="D50" s="113" t="s">
        <v>478</v>
      </c>
      <c r="E50" s="259" t="s">
        <v>484</v>
      </c>
      <c r="F50" s="121">
        <v>24</v>
      </c>
      <c r="G50" s="130"/>
      <c r="H50" s="130"/>
      <c r="I50" s="130"/>
      <c r="J50" s="130"/>
      <c r="K50" s="130">
        <v>12</v>
      </c>
      <c r="L50" s="130">
        <v>12</v>
      </c>
      <c r="M50" s="130"/>
      <c r="N50" s="130">
        <v>2</v>
      </c>
      <c r="O50" s="263" t="s">
        <v>506</v>
      </c>
    </row>
    <row r="51" spans="1:15" x14ac:dyDescent="0.25">
      <c r="A51" s="37">
        <v>45</v>
      </c>
      <c r="B51" s="122" t="s">
        <v>307</v>
      </c>
      <c r="C51" s="112" t="s">
        <v>311</v>
      </c>
      <c r="D51" s="113" t="s">
        <v>478</v>
      </c>
      <c r="E51" s="259" t="s">
        <v>483</v>
      </c>
      <c r="F51" s="121">
        <v>24</v>
      </c>
      <c r="G51" s="130">
        <v>2</v>
      </c>
      <c r="H51" s="130">
        <v>6</v>
      </c>
      <c r="I51" s="130"/>
      <c r="J51" s="130"/>
      <c r="K51" s="130">
        <v>6</v>
      </c>
      <c r="L51" s="130">
        <v>10</v>
      </c>
      <c r="M51" s="130"/>
      <c r="N51" s="130">
        <v>2</v>
      </c>
      <c r="O51" s="263" t="s">
        <v>505</v>
      </c>
    </row>
    <row r="52" spans="1:15" x14ac:dyDescent="0.25">
      <c r="A52" s="37">
        <v>46</v>
      </c>
      <c r="B52" s="122" t="s">
        <v>233</v>
      </c>
      <c r="C52" s="119" t="s">
        <v>248</v>
      </c>
      <c r="D52" s="113" t="s">
        <v>478</v>
      </c>
      <c r="E52" s="259" t="s">
        <v>13</v>
      </c>
      <c r="F52" s="121">
        <v>22</v>
      </c>
      <c r="G52" s="130">
        <v>4</v>
      </c>
      <c r="H52" s="130"/>
      <c r="I52" s="130">
        <v>18</v>
      </c>
      <c r="J52" s="130"/>
      <c r="K52" s="130"/>
      <c r="L52" s="130"/>
      <c r="M52" s="130"/>
      <c r="N52" s="130">
        <v>2</v>
      </c>
      <c r="O52" s="263" t="s">
        <v>504</v>
      </c>
    </row>
    <row r="53" spans="1:15" x14ac:dyDescent="0.25">
      <c r="A53" s="37">
        <v>47</v>
      </c>
      <c r="B53" s="122" t="s">
        <v>253</v>
      </c>
      <c r="C53" s="112" t="s">
        <v>257</v>
      </c>
      <c r="D53" s="113" t="s">
        <v>478</v>
      </c>
      <c r="E53" s="259" t="s">
        <v>69</v>
      </c>
      <c r="F53" s="121">
        <v>24</v>
      </c>
      <c r="G53" s="130">
        <v>9</v>
      </c>
      <c r="H53" s="130"/>
      <c r="I53" s="130"/>
      <c r="J53" s="130"/>
      <c r="K53" s="130">
        <v>15</v>
      </c>
      <c r="L53" s="130"/>
      <c r="M53" s="130"/>
      <c r="N53" s="130">
        <v>2</v>
      </c>
      <c r="O53" s="263" t="s">
        <v>503</v>
      </c>
    </row>
    <row r="54" spans="1:15" ht="15" customHeight="1" x14ac:dyDescent="0.25">
      <c r="A54" s="37">
        <v>48</v>
      </c>
      <c r="B54" s="122" t="s">
        <v>282</v>
      </c>
      <c r="C54" s="112" t="s">
        <v>285</v>
      </c>
      <c r="D54" s="113" t="s">
        <v>478</v>
      </c>
      <c r="E54" s="259" t="s">
        <v>482</v>
      </c>
      <c r="F54" s="121">
        <v>22</v>
      </c>
      <c r="G54" s="130"/>
      <c r="H54" s="130"/>
      <c r="I54" s="130"/>
      <c r="J54" s="130"/>
      <c r="K54" s="130">
        <v>3</v>
      </c>
      <c r="L54" s="130">
        <v>15</v>
      </c>
      <c r="M54" s="130">
        <v>4</v>
      </c>
      <c r="N54" s="130">
        <v>2</v>
      </c>
      <c r="O54" s="263" t="s">
        <v>501</v>
      </c>
    </row>
    <row r="55" spans="1:15" ht="15" customHeight="1" x14ac:dyDescent="0.3">
      <c r="A55" s="37">
        <v>49</v>
      </c>
      <c r="B55" s="122" t="s">
        <v>180</v>
      </c>
      <c r="C55" s="112" t="s">
        <v>194</v>
      </c>
      <c r="D55" s="113" t="s">
        <v>478</v>
      </c>
      <c r="E55" s="261" t="s">
        <v>481</v>
      </c>
      <c r="F55" s="116">
        <v>14</v>
      </c>
      <c r="G55" s="130"/>
      <c r="H55" s="130"/>
      <c r="I55" s="130"/>
      <c r="J55" s="130">
        <v>10</v>
      </c>
      <c r="K55" s="130"/>
      <c r="L55" s="130">
        <v>4</v>
      </c>
      <c r="M55" s="130"/>
      <c r="N55" s="130"/>
      <c r="O55" s="265" t="s">
        <v>426</v>
      </c>
    </row>
    <row r="56" spans="1:15" ht="18.75" x14ac:dyDescent="0.3">
      <c r="A56" s="37">
        <v>50</v>
      </c>
      <c r="B56" s="122" t="s">
        <v>165</v>
      </c>
      <c r="C56" s="112" t="s">
        <v>173</v>
      </c>
      <c r="D56" s="113" t="s">
        <v>478</v>
      </c>
      <c r="E56" s="260" t="s">
        <v>480</v>
      </c>
      <c r="F56" s="113">
        <v>16</v>
      </c>
      <c r="G56" s="130">
        <v>4</v>
      </c>
      <c r="H56" s="130"/>
      <c r="I56" s="130"/>
      <c r="J56" s="130">
        <v>4</v>
      </c>
      <c r="K56" s="130"/>
      <c r="L56" s="130">
        <v>8</v>
      </c>
      <c r="M56" s="130"/>
      <c r="N56" s="130">
        <v>2</v>
      </c>
      <c r="O56" s="265" t="s">
        <v>502</v>
      </c>
    </row>
    <row r="57" spans="1:15" x14ac:dyDescent="0.25">
      <c r="A57" s="50"/>
      <c r="B57" s="50"/>
      <c r="C57" s="56"/>
      <c r="D57" s="56"/>
      <c r="E57" s="262"/>
      <c r="F57" s="56"/>
      <c r="G57" s="56"/>
      <c r="H57" s="56"/>
      <c r="I57" s="56"/>
      <c r="J57" s="56"/>
      <c r="K57" s="56"/>
      <c r="L57" s="56"/>
      <c r="M57" s="56"/>
      <c r="N57" s="56"/>
      <c r="O57" s="262"/>
    </row>
    <row r="58" spans="1:15" x14ac:dyDescent="0.25">
      <c r="A58" s="559"/>
      <c r="B58" s="559"/>
      <c r="C58" s="56"/>
      <c r="D58" s="56"/>
      <c r="E58" s="262"/>
      <c r="F58" s="56"/>
      <c r="G58" s="56"/>
      <c r="H58" s="56"/>
      <c r="I58" s="56"/>
      <c r="J58" s="56"/>
      <c r="K58" s="564" t="s">
        <v>497</v>
      </c>
      <c r="L58" s="564"/>
      <c r="M58" s="564"/>
      <c r="N58" s="564"/>
      <c r="O58" s="564"/>
    </row>
    <row r="59" spans="1:15" x14ac:dyDescent="0.25">
      <c r="A59" s="559"/>
      <c r="B59" s="559"/>
      <c r="C59" s="56"/>
      <c r="D59" s="56"/>
      <c r="E59" s="262"/>
      <c r="F59" s="56"/>
      <c r="G59" s="56"/>
      <c r="H59" s="56"/>
      <c r="I59" s="56"/>
      <c r="J59" s="56"/>
      <c r="K59" s="564" t="s">
        <v>379</v>
      </c>
      <c r="L59" s="564"/>
      <c r="M59" s="564"/>
      <c r="N59" s="564"/>
      <c r="O59" s="564"/>
    </row>
    <row r="60" spans="1:15" x14ac:dyDescent="0.25">
      <c r="A60" s="559"/>
      <c r="B60" s="559"/>
      <c r="C60" s="56"/>
      <c r="D60" s="56"/>
      <c r="E60" s="262"/>
      <c r="F60" s="56"/>
      <c r="G60" s="56"/>
      <c r="H60" s="56"/>
      <c r="I60" s="56"/>
      <c r="J60" s="56"/>
      <c r="K60" s="137"/>
      <c r="L60" s="137"/>
      <c r="M60" s="137"/>
      <c r="N60" s="16"/>
      <c r="O60" s="232"/>
    </row>
    <row r="61" spans="1:15" x14ac:dyDescent="0.25">
      <c r="A61" s="559"/>
      <c r="B61" s="559"/>
      <c r="C61" s="56"/>
      <c r="D61" s="56"/>
      <c r="E61" s="262"/>
      <c r="F61" s="56"/>
      <c r="G61" s="56"/>
      <c r="H61" s="56"/>
      <c r="I61" s="56"/>
      <c r="J61" s="56"/>
      <c r="K61" s="137"/>
      <c r="L61" s="137"/>
      <c r="M61" s="137"/>
      <c r="N61" s="16"/>
      <c r="O61" s="232"/>
    </row>
    <row r="62" spans="1:15" x14ac:dyDescent="0.25">
      <c r="A62" s="559"/>
      <c r="B62" s="559"/>
      <c r="C62" s="56"/>
      <c r="D62" s="56"/>
      <c r="E62" s="262"/>
      <c r="F62" s="56"/>
      <c r="G62" s="56"/>
      <c r="H62" s="56"/>
      <c r="I62" s="56"/>
      <c r="J62" s="56"/>
      <c r="K62" s="565" t="s">
        <v>380</v>
      </c>
      <c r="L62" s="565"/>
      <c r="M62" s="565"/>
      <c r="N62" s="565"/>
      <c r="O62" s="565"/>
    </row>
    <row r="63" spans="1:15" x14ac:dyDescent="0.25">
      <c r="A63" s="559"/>
      <c r="B63" s="559"/>
      <c r="C63" s="56"/>
      <c r="D63" s="56"/>
      <c r="E63" s="262"/>
      <c r="F63" s="56"/>
      <c r="G63" s="56"/>
      <c r="H63" s="56"/>
      <c r="I63" s="56"/>
      <c r="J63" s="56"/>
      <c r="K63" s="560" t="s">
        <v>381</v>
      </c>
      <c r="L63" s="560"/>
      <c r="M63" s="560"/>
      <c r="N63" s="560"/>
      <c r="O63" s="560"/>
    </row>
  </sheetData>
  <mergeCells count="27">
    <mergeCell ref="A1:O1"/>
    <mergeCell ref="A2:O2"/>
    <mergeCell ref="A61:B61"/>
    <mergeCell ref="A62:B62"/>
    <mergeCell ref="K62:O62"/>
    <mergeCell ref="D5:D6"/>
    <mergeCell ref="E5:E6"/>
    <mergeCell ref="G5:M5"/>
    <mergeCell ref="N5:N6"/>
    <mergeCell ref="A5:A6"/>
    <mergeCell ref="B5:B6"/>
    <mergeCell ref="A63:B63"/>
    <mergeCell ref="K63:O63"/>
    <mergeCell ref="F5:F6"/>
    <mergeCell ref="A58:B58"/>
    <mergeCell ref="K58:O58"/>
    <mergeCell ref="A59:B59"/>
    <mergeCell ref="K59:O59"/>
    <mergeCell ref="A60:B60"/>
    <mergeCell ref="G12:M12"/>
    <mergeCell ref="G17:M17"/>
    <mergeCell ref="G14:M14"/>
    <mergeCell ref="G15:M15"/>
    <mergeCell ref="G16:M16"/>
    <mergeCell ref="G13:M13"/>
    <mergeCell ref="O5:O6"/>
    <mergeCell ref="C5:C6"/>
  </mergeCells>
  <pageMargins left="1.67" right="0.7" top="0.91" bottom="1.36" header="0.3" footer="0.3"/>
  <pageSetup paperSize="5" scale="8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1"/>
  <sheetViews>
    <sheetView workbookViewId="0">
      <selection activeCell="E20" sqref="E20"/>
    </sheetView>
  </sheetViews>
  <sheetFormatPr defaultRowHeight="15" x14ac:dyDescent="0.25"/>
  <cols>
    <col min="1" max="1" width="9.140625" style="16"/>
    <col min="2" max="2" width="26.85546875" customWidth="1"/>
    <col min="3" max="3" width="21.85546875" customWidth="1"/>
  </cols>
  <sheetData>
    <row r="1" spans="1:3" x14ac:dyDescent="0.25">
      <c r="A1" s="130" t="s">
        <v>531</v>
      </c>
      <c r="B1" s="130" t="s">
        <v>533</v>
      </c>
      <c r="C1" s="130" t="s">
        <v>31</v>
      </c>
    </row>
    <row r="2" spans="1:3" x14ac:dyDescent="0.25">
      <c r="A2" s="37">
        <v>1</v>
      </c>
      <c r="B2" s="122" t="s">
        <v>227</v>
      </c>
      <c r="C2" s="110" t="s">
        <v>235</v>
      </c>
    </row>
    <row r="3" spans="1:3" x14ac:dyDescent="0.25">
      <c r="A3" s="130">
        <v>2</v>
      </c>
      <c r="B3" s="122" t="s">
        <v>229</v>
      </c>
      <c r="C3" s="110" t="s">
        <v>239</v>
      </c>
    </row>
    <row r="4" spans="1:3" x14ac:dyDescent="0.25">
      <c r="A4" s="130" t="s">
        <v>531</v>
      </c>
      <c r="B4" s="122" t="s">
        <v>532</v>
      </c>
      <c r="C4" s="110"/>
    </row>
    <row r="5" spans="1:3" x14ac:dyDescent="0.25">
      <c r="A5" s="37">
        <v>1</v>
      </c>
      <c r="B5" s="122" t="s">
        <v>253</v>
      </c>
      <c r="C5" s="123" t="s">
        <v>256</v>
      </c>
    </row>
    <row r="6" spans="1:3" x14ac:dyDescent="0.25">
      <c r="A6" s="37">
        <v>2</v>
      </c>
      <c r="B6" s="122" t="s">
        <v>255</v>
      </c>
      <c r="C6" s="110" t="s">
        <v>529</v>
      </c>
    </row>
    <row r="7" spans="1:3" x14ac:dyDescent="0.25">
      <c r="A7" s="130" t="s">
        <v>531</v>
      </c>
      <c r="B7" s="122" t="s">
        <v>534</v>
      </c>
      <c r="C7" s="110"/>
    </row>
    <row r="8" spans="1:3" x14ac:dyDescent="0.25">
      <c r="A8" s="37">
        <v>1</v>
      </c>
      <c r="B8" s="122" t="s">
        <v>273</v>
      </c>
      <c r="C8" s="110" t="s">
        <v>276</v>
      </c>
    </row>
    <row r="9" spans="1:3" x14ac:dyDescent="0.25">
      <c r="A9" s="37">
        <v>2</v>
      </c>
      <c r="B9" s="122" t="s">
        <v>274</v>
      </c>
      <c r="C9" s="111" t="s">
        <v>278</v>
      </c>
    </row>
    <row r="10" spans="1:3" x14ac:dyDescent="0.25">
      <c r="A10" s="37">
        <v>3</v>
      </c>
      <c r="B10" s="122" t="s">
        <v>275</v>
      </c>
      <c r="C10" s="110" t="s">
        <v>280</v>
      </c>
    </row>
    <row r="11" spans="1:3" x14ac:dyDescent="0.25">
      <c r="A11" s="130" t="s">
        <v>531</v>
      </c>
      <c r="B11" s="122" t="s">
        <v>535</v>
      </c>
      <c r="C11" s="110"/>
    </row>
    <row r="12" spans="1:3" x14ac:dyDescent="0.25">
      <c r="A12" s="37">
        <v>1</v>
      </c>
      <c r="B12" s="122" t="s">
        <v>263</v>
      </c>
      <c r="C12" s="110" t="s">
        <v>266</v>
      </c>
    </row>
    <row r="13" spans="1:3" x14ac:dyDescent="0.25">
      <c r="A13" s="37">
        <v>2</v>
      </c>
      <c r="B13" s="122" t="s">
        <v>264</v>
      </c>
      <c r="C13" s="110" t="s">
        <v>268</v>
      </c>
    </row>
    <row r="14" spans="1:3" x14ac:dyDescent="0.25">
      <c r="A14" s="37">
        <v>3</v>
      </c>
      <c r="B14" s="122" t="s">
        <v>265</v>
      </c>
      <c r="C14" s="110" t="s">
        <v>270</v>
      </c>
    </row>
    <row r="15" spans="1:3" x14ac:dyDescent="0.25">
      <c r="A15" s="130" t="s">
        <v>531</v>
      </c>
      <c r="B15" s="122" t="s">
        <v>536</v>
      </c>
      <c r="C15" s="110"/>
    </row>
    <row r="16" spans="1:3" x14ac:dyDescent="0.25">
      <c r="A16" s="37">
        <v>1</v>
      </c>
      <c r="B16" s="122" t="s">
        <v>179</v>
      </c>
      <c r="C16" s="111" t="s">
        <v>191</v>
      </c>
    </row>
    <row r="17" spans="1:3" x14ac:dyDescent="0.25">
      <c r="A17" s="37">
        <v>2</v>
      </c>
      <c r="B17" s="151" t="s">
        <v>181</v>
      </c>
      <c r="C17" s="118" t="s">
        <v>530</v>
      </c>
    </row>
    <row r="18" spans="1:3" x14ac:dyDescent="0.25">
      <c r="A18" s="130" t="s">
        <v>531</v>
      </c>
      <c r="B18" s="151" t="s">
        <v>537</v>
      </c>
      <c r="C18" s="118"/>
    </row>
    <row r="19" spans="1:3" x14ac:dyDescent="0.25">
      <c r="A19" s="168">
        <v>1</v>
      </c>
      <c r="B19" s="122" t="s">
        <v>202</v>
      </c>
      <c r="C19" s="110" t="s">
        <v>208</v>
      </c>
    </row>
    <row r="20" spans="1:3" x14ac:dyDescent="0.25">
      <c r="A20" s="168">
        <v>2</v>
      </c>
      <c r="B20" s="122" t="s">
        <v>203</v>
      </c>
      <c r="C20" s="110" t="s">
        <v>210</v>
      </c>
    </row>
    <row r="21" spans="1:3" x14ac:dyDescent="0.25">
      <c r="A21" s="168">
        <v>3</v>
      </c>
      <c r="B21" s="122" t="s">
        <v>204</v>
      </c>
      <c r="C21" s="110" t="s">
        <v>212</v>
      </c>
    </row>
    <row r="22" spans="1:3" x14ac:dyDescent="0.25">
      <c r="A22" s="168">
        <v>4</v>
      </c>
      <c r="B22" s="122" t="s">
        <v>205</v>
      </c>
      <c r="C22" s="110" t="s">
        <v>214</v>
      </c>
    </row>
    <row r="23" spans="1:3" x14ac:dyDescent="0.25">
      <c r="A23" s="168">
        <v>5</v>
      </c>
      <c r="B23" s="122" t="s">
        <v>207</v>
      </c>
      <c r="C23" s="110" t="s">
        <v>218</v>
      </c>
    </row>
    <row r="24" spans="1:3" x14ac:dyDescent="0.25">
      <c r="A24" s="130" t="s">
        <v>531</v>
      </c>
      <c r="B24" s="122" t="s">
        <v>538</v>
      </c>
      <c r="C24" s="110"/>
    </row>
    <row r="25" spans="1:3" x14ac:dyDescent="0.25">
      <c r="A25" s="168">
        <v>1</v>
      </c>
      <c r="B25" s="122" t="s">
        <v>295</v>
      </c>
      <c r="C25" s="110" t="s">
        <v>301</v>
      </c>
    </row>
    <row r="26" spans="1:3" x14ac:dyDescent="0.25">
      <c r="A26" s="168">
        <v>2</v>
      </c>
      <c r="B26" s="122" t="s">
        <v>296</v>
      </c>
      <c r="C26" s="111" t="s">
        <v>303</v>
      </c>
    </row>
    <row r="27" spans="1:3" x14ac:dyDescent="0.25">
      <c r="A27" s="130" t="s">
        <v>531</v>
      </c>
      <c r="B27" s="122" t="s">
        <v>539</v>
      </c>
      <c r="C27" s="111"/>
    </row>
    <row r="28" spans="1:3" x14ac:dyDescent="0.25">
      <c r="A28" s="168">
        <v>1</v>
      </c>
      <c r="B28" s="122" t="s">
        <v>315</v>
      </c>
      <c r="C28" s="110" t="s">
        <v>318</v>
      </c>
    </row>
    <row r="29" spans="1:3" x14ac:dyDescent="0.25">
      <c r="A29" s="168">
        <v>2</v>
      </c>
      <c r="B29" s="122" t="s">
        <v>316</v>
      </c>
      <c r="C29" s="110" t="s">
        <v>320</v>
      </c>
    </row>
    <row r="30" spans="1:3" x14ac:dyDescent="0.25">
      <c r="A30" s="168">
        <v>3</v>
      </c>
      <c r="B30" s="122" t="s">
        <v>317</v>
      </c>
      <c r="C30" s="110" t="s">
        <v>322</v>
      </c>
    </row>
    <row r="31" spans="1:3" x14ac:dyDescent="0.25">
      <c r="A31" s="130" t="s">
        <v>531</v>
      </c>
      <c r="B31" s="122" t="s">
        <v>480</v>
      </c>
      <c r="C31" s="110"/>
    </row>
    <row r="32" spans="1:3" x14ac:dyDescent="0.25">
      <c r="A32" s="37">
        <v>1</v>
      </c>
      <c r="B32" s="122" t="s">
        <v>162</v>
      </c>
      <c r="C32" s="110" t="s">
        <v>166</v>
      </c>
    </row>
    <row r="33" spans="1:3" x14ac:dyDescent="0.25">
      <c r="A33" s="37">
        <v>2</v>
      </c>
      <c r="B33" s="122" t="s">
        <v>163</v>
      </c>
      <c r="C33" s="110" t="s">
        <v>168</v>
      </c>
    </row>
    <row r="34" spans="1:3" x14ac:dyDescent="0.25">
      <c r="A34" s="130" t="s">
        <v>531</v>
      </c>
      <c r="B34" s="122" t="s">
        <v>540</v>
      </c>
      <c r="C34" s="110"/>
    </row>
    <row r="35" spans="1:3" x14ac:dyDescent="0.25">
      <c r="A35" s="130">
        <v>1</v>
      </c>
      <c r="B35" s="122" t="s">
        <v>341</v>
      </c>
      <c r="C35" s="110" t="s">
        <v>347</v>
      </c>
    </row>
    <row r="36" spans="1:3" x14ac:dyDescent="0.25">
      <c r="A36" s="130">
        <v>2</v>
      </c>
      <c r="B36" s="122" t="s">
        <v>342</v>
      </c>
      <c r="C36" s="110" t="s">
        <v>349</v>
      </c>
    </row>
    <row r="37" spans="1:3" x14ac:dyDescent="0.25">
      <c r="A37" s="130" t="s">
        <v>531</v>
      </c>
      <c r="B37" s="122" t="s">
        <v>541</v>
      </c>
      <c r="C37" s="110"/>
    </row>
    <row r="38" spans="1:3" x14ac:dyDescent="0.25">
      <c r="A38" s="130">
        <v>1</v>
      </c>
      <c r="B38" s="122" t="s">
        <v>284</v>
      </c>
      <c r="C38" s="110" t="s">
        <v>288</v>
      </c>
    </row>
    <row r="39" spans="1:3" x14ac:dyDescent="0.25">
      <c r="A39" s="130" t="s">
        <v>531</v>
      </c>
      <c r="B39" s="122" t="s">
        <v>485</v>
      </c>
      <c r="C39" s="110"/>
    </row>
    <row r="40" spans="1:3" x14ac:dyDescent="0.25">
      <c r="A40" s="130">
        <v>1</v>
      </c>
      <c r="B40" s="122" t="s">
        <v>359</v>
      </c>
      <c r="C40" s="110" t="s">
        <v>368</v>
      </c>
    </row>
    <row r="41" spans="1:3" x14ac:dyDescent="0.25">
      <c r="A41" s="130">
        <v>2</v>
      </c>
      <c r="B41" s="122" t="s">
        <v>360</v>
      </c>
      <c r="C41" s="110" t="s">
        <v>370</v>
      </c>
    </row>
  </sheetData>
  <pageMargins left="1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70"/>
  <sheetViews>
    <sheetView view="pageBreakPreview" topLeftCell="A19" zoomScale="118" zoomScaleSheetLayoutView="118" workbookViewId="0">
      <selection activeCell="D22" sqref="D22"/>
    </sheetView>
  </sheetViews>
  <sheetFormatPr defaultRowHeight="24.95" customHeight="1" x14ac:dyDescent="0.25"/>
  <cols>
    <col min="1" max="1" width="7.28515625" customWidth="1"/>
    <col min="2" max="2" width="36.28515625" customWidth="1"/>
    <col min="3" max="3" width="28.28515625" customWidth="1"/>
    <col min="4" max="4" width="30.42578125" customWidth="1"/>
    <col min="5" max="5" width="7.140625" customWidth="1"/>
    <col min="6" max="6" width="37.5703125" customWidth="1"/>
    <col min="7" max="7" width="33.28515625" customWidth="1"/>
    <col min="8" max="9" width="16" customWidth="1"/>
    <col min="10" max="10" width="15.28515625" customWidth="1"/>
    <col min="11" max="11" width="24.42578125" customWidth="1"/>
  </cols>
  <sheetData>
    <row r="1" spans="1:4" ht="24.95" customHeight="1" x14ac:dyDescent="0.3">
      <c r="A1" s="753" t="s">
        <v>600</v>
      </c>
      <c r="B1" s="753"/>
      <c r="C1" s="753"/>
      <c r="D1" s="753"/>
    </row>
    <row r="2" spans="1:4" ht="24.95" customHeight="1" x14ac:dyDescent="0.25">
      <c r="A2" s="754" t="s">
        <v>610</v>
      </c>
      <c r="B2" s="754"/>
      <c r="C2" s="754"/>
      <c r="D2" s="754"/>
    </row>
    <row r="3" spans="1:4" ht="24.95" customHeight="1" x14ac:dyDescent="0.25">
      <c r="A3" s="754" t="s">
        <v>578</v>
      </c>
      <c r="B3" s="754"/>
      <c r="C3" s="754"/>
      <c r="D3" s="754"/>
    </row>
    <row r="4" spans="1:4" ht="24.95" customHeight="1" x14ac:dyDescent="0.25">
      <c r="A4" s="278"/>
      <c r="B4" s="278"/>
      <c r="C4" s="278"/>
      <c r="D4" s="278"/>
    </row>
    <row r="5" spans="1:4" ht="24.95" customHeight="1" x14ac:dyDescent="0.25">
      <c r="A5" s="281" t="s">
        <v>601</v>
      </c>
      <c r="B5" s="281" t="s">
        <v>602</v>
      </c>
      <c r="C5" s="278"/>
      <c r="D5" s="278"/>
    </row>
    <row r="6" spans="1:4" ht="7.5" customHeight="1" x14ac:dyDescent="0.25">
      <c r="A6" s="278"/>
      <c r="B6" s="278"/>
      <c r="C6" s="278"/>
      <c r="D6" s="278"/>
    </row>
    <row r="7" spans="1:4" ht="24.95" customHeight="1" x14ac:dyDescent="0.3">
      <c r="A7" s="287" t="s">
        <v>50</v>
      </c>
      <c r="B7" s="287" t="s">
        <v>542</v>
      </c>
      <c r="C7" s="287" t="s">
        <v>564</v>
      </c>
      <c r="D7" s="287" t="s">
        <v>603</v>
      </c>
    </row>
    <row r="8" spans="1:4" ht="24.95" customHeight="1" x14ac:dyDescent="0.25">
      <c r="A8" s="283">
        <v>1</v>
      </c>
      <c r="B8" s="282" t="e">
        <f>#REF!</f>
        <v>#REF!</v>
      </c>
      <c r="C8" s="282" t="s">
        <v>567</v>
      </c>
      <c r="D8" s="286">
        <v>1</v>
      </c>
    </row>
    <row r="9" spans="1:4" ht="24.95" customHeight="1" x14ac:dyDescent="0.25">
      <c r="A9" s="283">
        <v>2</v>
      </c>
      <c r="B9" s="282" t="e">
        <f>#REF!</f>
        <v>#REF!</v>
      </c>
      <c r="C9" s="282" t="s">
        <v>581</v>
      </c>
      <c r="D9" s="283">
        <v>2</v>
      </c>
    </row>
    <row r="10" spans="1:4" ht="24.95" customHeight="1" x14ac:dyDescent="0.25">
      <c r="A10" s="283">
        <v>3</v>
      </c>
      <c r="B10" s="282" t="s">
        <v>579</v>
      </c>
      <c r="C10" s="282" t="s">
        <v>582</v>
      </c>
      <c r="D10" s="286">
        <v>3</v>
      </c>
    </row>
    <row r="11" spans="1:4" ht="24.95" customHeight="1" x14ac:dyDescent="0.25">
      <c r="A11" s="283">
        <v>4</v>
      </c>
      <c r="B11" s="282" t="s">
        <v>580</v>
      </c>
      <c r="C11" s="282" t="s">
        <v>582</v>
      </c>
      <c r="D11" s="283">
        <v>4</v>
      </c>
    </row>
    <row r="12" spans="1:4" ht="24.95" customHeight="1" x14ac:dyDescent="0.25">
      <c r="A12" s="283">
        <v>5</v>
      </c>
      <c r="B12" s="282" t="s">
        <v>609</v>
      </c>
      <c r="C12" s="282" t="s">
        <v>583</v>
      </c>
      <c r="D12" s="286">
        <v>5</v>
      </c>
    </row>
    <row r="13" spans="1:4" ht="24.95" customHeight="1" x14ac:dyDescent="0.25">
      <c r="A13" s="283">
        <v>6</v>
      </c>
      <c r="B13" s="282" t="e">
        <f>#REF!</f>
        <v>#REF!</v>
      </c>
      <c r="C13" s="282" t="s">
        <v>584</v>
      </c>
      <c r="D13" s="283">
        <v>6</v>
      </c>
    </row>
    <row r="14" spans="1:4" ht="24.95" customHeight="1" x14ac:dyDescent="0.25">
      <c r="A14" s="283">
        <v>7</v>
      </c>
      <c r="B14" s="282" t="e">
        <f>#REF!</f>
        <v>#REF!</v>
      </c>
      <c r="C14" s="282" t="s">
        <v>585</v>
      </c>
      <c r="D14" s="286">
        <v>7</v>
      </c>
    </row>
    <row r="15" spans="1:4" ht="24.95" customHeight="1" x14ac:dyDescent="0.25">
      <c r="A15" s="283">
        <v>8</v>
      </c>
      <c r="B15" s="282" t="e">
        <f>#REF!</f>
        <v>#REF!</v>
      </c>
      <c r="C15" s="282" t="s">
        <v>586</v>
      </c>
      <c r="D15" s="283">
        <v>8</v>
      </c>
    </row>
    <row r="16" spans="1:4" ht="24.95" customHeight="1" x14ac:dyDescent="0.25">
      <c r="A16" s="283">
        <v>9</v>
      </c>
      <c r="B16" s="282" t="e">
        <f>#REF!</f>
        <v>#REF!</v>
      </c>
      <c r="C16" s="282" t="s">
        <v>587</v>
      </c>
      <c r="D16" s="286">
        <v>9</v>
      </c>
    </row>
    <row r="17" spans="1:4" ht="24.95" customHeight="1" x14ac:dyDescent="0.25">
      <c r="A17" s="283">
        <v>10</v>
      </c>
      <c r="B17" s="282" t="e">
        <f>#REF!</f>
        <v>#REF!</v>
      </c>
      <c r="C17" s="282" t="s">
        <v>588</v>
      </c>
      <c r="D17" s="283">
        <v>10</v>
      </c>
    </row>
    <row r="18" spans="1:4" ht="24.95" customHeight="1" x14ac:dyDescent="0.25">
      <c r="A18" s="283">
        <v>11</v>
      </c>
      <c r="B18" s="282" t="e">
        <f>#REF!</f>
        <v>#REF!</v>
      </c>
      <c r="C18" s="282" t="s">
        <v>589</v>
      </c>
      <c r="D18" s="286">
        <v>11</v>
      </c>
    </row>
    <row r="19" spans="1:4" ht="24.95" customHeight="1" x14ac:dyDescent="0.25">
      <c r="A19" s="283">
        <v>12</v>
      </c>
      <c r="B19" s="282" t="e">
        <f>#REF!</f>
        <v>#REF!</v>
      </c>
      <c r="C19" s="282" t="s">
        <v>589</v>
      </c>
      <c r="D19" s="283">
        <v>12</v>
      </c>
    </row>
    <row r="20" spans="1:4" ht="24.95" customHeight="1" x14ac:dyDescent="0.25">
      <c r="A20" s="283">
        <v>13</v>
      </c>
      <c r="B20" s="282" t="e">
        <f>#REF!</f>
        <v>#REF!</v>
      </c>
      <c r="C20" s="282" t="s">
        <v>589</v>
      </c>
      <c r="D20" s="286">
        <v>13</v>
      </c>
    </row>
    <row r="21" spans="1:4" ht="24.95" customHeight="1" x14ac:dyDescent="0.25">
      <c r="A21" s="283">
        <v>14</v>
      </c>
      <c r="B21" s="282" t="e">
        <f>#REF!</f>
        <v>#REF!</v>
      </c>
      <c r="C21" s="282" t="s">
        <v>590</v>
      </c>
      <c r="D21" s="283">
        <v>14</v>
      </c>
    </row>
    <row r="22" spans="1:4" ht="24.95" customHeight="1" x14ac:dyDescent="0.25">
      <c r="A22" s="283">
        <v>15</v>
      </c>
      <c r="B22" s="282" t="e">
        <f>#REF!</f>
        <v>#REF!</v>
      </c>
      <c r="C22" s="282" t="s">
        <v>591</v>
      </c>
      <c r="D22" s="286">
        <v>15</v>
      </c>
    </row>
    <row r="23" spans="1:4" ht="24.95" customHeight="1" x14ac:dyDescent="0.25">
      <c r="A23" s="283">
        <v>16</v>
      </c>
      <c r="B23" s="282" t="e">
        <f>#REF!</f>
        <v>#REF!</v>
      </c>
      <c r="C23" s="282" t="s">
        <v>592</v>
      </c>
      <c r="D23" s="283">
        <v>16</v>
      </c>
    </row>
    <row r="24" spans="1:4" ht="24.95" customHeight="1" x14ac:dyDescent="0.25">
      <c r="A24" s="283">
        <v>17</v>
      </c>
      <c r="B24" s="282" t="e">
        <f>#REF!</f>
        <v>#REF!</v>
      </c>
      <c r="C24" s="282" t="s">
        <v>593</v>
      </c>
      <c r="D24" s="286">
        <v>17</v>
      </c>
    </row>
    <row r="25" spans="1:4" ht="24.95" customHeight="1" x14ac:dyDescent="0.25">
      <c r="A25" s="283">
        <v>18</v>
      </c>
      <c r="B25" s="282" t="e">
        <f>#REF!</f>
        <v>#REF!</v>
      </c>
      <c r="C25" s="282" t="s">
        <v>595</v>
      </c>
      <c r="D25" s="283">
        <v>18</v>
      </c>
    </row>
    <row r="26" spans="1:4" ht="24.95" customHeight="1" x14ac:dyDescent="0.25">
      <c r="A26" s="283">
        <v>19</v>
      </c>
      <c r="B26" s="282" t="e">
        <f>#REF!</f>
        <v>#REF!</v>
      </c>
      <c r="C26" s="282" t="s">
        <v>594</v>
      </c>
      <c r="D26" s="286">
        <v>19</v>
      </c>
    </row>
    <row r="27" spans="1:4" ht="24.95" customHeight="1" x14ac:dyDescent="0.25">
      <c r="A27" s="280"/>
      <c r="B27" s="280"/>
      <c r="C27" s="280"/>
      <c r="D27" s="280"/>
    </row>
    <row r="28" spans="1:4" ht="6" customHeight="1" x14ac:dyDescent="0.25">
      <c r="A28" s="280"/>
      <c r="B28" s="280"/>
      <c r="C28" s="280"/>
      <c r="D28" s="280"/>
    </row>
    <row r="29" spans="1:4" ht="24.95" customHeight="1" x14ac:dyDescent="0.25">
      <c r="A29" s="280"/>
      <c r="B29" s="280" t="s">
        <v>604</v>
      </c>
      <c r="C29" s="280"/>
      <c r="D29" s="280" t="s">
        <v>607</v>
      </c>
    </row>
    <row r="30" spans="1:4" ht="24.95" customHeight="1" x14ac:dyDescent="0.25">
      <c r="A30" s="280"/>
      <c r="B30" s="284" t="s">
        <v>379</v>
      </c>
      <c r="C30" s="280"/>
      <c r="D30" s="280" t="s">
        <v>581</v>
      </c>
    </row>
    <row r="31" spans="1:4" ht="24.95" customHeight="1" x14ac:dyDescent="0.25">
      <c r="A31" s="280"/>
      <c r="B31" s="285"/>
      <c r="C31" s="280"/>
      <c r="D31" s="280"/>
    </row>
    <row r="32" spans="1:4" ht="14.25" customHeight="1" x14ac:dyDescent="0.25">
      <c r="A32" s="280"/>
      <c r="B32" s="285"/>
      <c r="C32" s="280"/>
      <c r="D32" s="280"/>
    </row>
    <row r="33" spans="1:4" ht="24.95" customHeight="1" x14ac:dyDescent="0.25">
      <c r="A33" s="280"/>
      <c r="B33" s="288" t="s">
        <v>552</v>
      </c>
      <c r="C33" s="280"/>
      <c r="D33" s="280" t="s">
        <v>605</v>
      </c>
    </row>
    <row r="34" spans="1:4" ht="14.25" customHeight="1" x14ac:dyDescent="0.25">
      <c r="A34" s="280"/>
      <c r="B34" s="284" t="s">
        <v>555</v>
      </c>
      <c r="C34" s="280"/>
      <c r="D34" s="280" t="s">
        <v>606</v>
      </c>
    </row>
    <row r="37" spans="1:4" ht="24.95" customHeight="1" x14ac:dyDescent="0.3">
      <c r="A37" s="753" t="s">
        <v>600</v>
      </c>
      <c r="B37" s="753"/>
      <c r="C37" s="753"/>
      <c r="D37" s="753"/>
    </row>
    <row r="38" spans="1:4" ht="24.95" customHeight="1" x14ac:dyDescent="0.3">
      <c r="A38" s="753" t="s">
        <v>608</v>
      </c>
      <c r="B38" s="753"/>
      <c r="C38" s="753"/>
      <c r="D38" s="753"/>
    </row>
    <row r="39" spans="1:4" ht="24.95" customHeight="1" x14ac:dyDescent="0.3">
      <c r="A39" s="753" t="s">
        <v>578</v>
      </c>
      <c r="B39" s="753"/>
      <c r="C39" s="753"/>
      <c r="D39" s="753"/>
    </row>
    <row r="40" spans="1:4" ht="24.95" customHeight="1" x14ac:dyDescent="0.25">
      <c r="A40" s="278"/>
      <c r="B40" s="278"/>
      <c r="C40" s="278"/>
      <c r="D40" s="278"/>
    </row>
    <row r="41" spans="1:4" ht="24.95" customHeight="1" x14ac:dyDescent="0.25">
      <c r="A41" s="281" t="s">
        <v>601</v>
      </c>
      <c r="B41" s="281" t="s">
        <v>602</v>
      </c>
      <c r="C41" s="278"/>
      <c r="D41" s="278"/>
    </row>
    <row r="42" spans="1:4" ht="24.95" customHeight="1" x14ac:dyDescent="0.25">
      <c r="A42" s="278"/>
      <c r="B42" s="278"/>
      <c r="C42" s="278"/>
      <c r="D42" s="278"/>
    </row>
    <row r="43" spans="1:4" ht="24.95" customHeight="1" x14ac:dyDescent="0.3">
      <c r="A43" s="287" t="s">
        <v>50</v>
      </c>
      <c r="B43" s="287" t="s">
        <v>542</v>
      </c>
      <c r="C43" s="287" t="s">
        <v>564</v>
      </c>
      <c r="D43" s="287" t="s">
        <v>603</v>
      </c>
    </row>
    <row r="44" spans="1:4" ht="24.95" customHeight="1" x14ac:dyDescent="0.25">
      <c r="A44" s="283">
        <v>1</v>
      </c>
      <c r="B44" s="282" t="e">
        <f>#REF!</f>
        <v>#REF!</v>
      </c>
      <c r="C44" s="282" t="s">
        <v>567</v>
      </c>
      <c r="D44" s="286">
        <v>1</v>
      </c>
    </row>
    <row r="45" spans="1:4" ht="24.95" customHeight="1" x14ac:dyDescent="0.25">
      <c r="A45" s="283">
        <v>2</v>
      </c>
      <c r="B45" s="282" t="e">
        <f>#REF!</f>
        <v>#REF!</v>
      </c>
      <c r="C45" s="282" t="s">
        <v>581</v>
      </c>
      <c r="D45" s="283">
        <v>2</v>
      </c>
    </row>
    <row r="46" spans="1:4" ht="24.95" customHeight="1" x14ac:dyDescent="0.25">
      <c r="A46" s="283">
        <v>3</v>
      </c>
      <c r="B46" s="282" t="s">
        <v>579</v>
      </c>
      <c r="C46" s="282" t="s">
        <v>582</v>
      </c>
      <c r="D46" s="286">
        <v>3</v>
      </c>
    </row>
    <row r="47" spans="1:4" ht="24.95" customHeight="1" x14ac:dyDescent="0.25">
      <c r="A47" s="283">
        <v>4</v>
      </c>
      <c r="B47" s="282" t="s">
        <v>580</v>
      </c>
      <c r="C47" s="282" t="s">
        <v>582</v>
      </c>
      <c r="D47" s="283">
        <v>4</v>
      </c>
    </row>
    <row r="48" spans="1:4" ht="24.95" customHeight="1" x14ac:dyDescent="0.25">
      <c r="A48" s="283">
        <v>5</v>
      </c>
      <c r="B48" s="282" t="s">
        <v>609</v>
      </c>
      <c r="C48" s="282" t="s">
        <v>583</v>
      </c>
      <c r="D48" s="286">
        <v>5</v>
      </c>
    </row>
    <row r="49" spans="1:4" ht="24.95" customHeight="1" x14ac:dyDescent="0.25">
      <c r="A49" s="283">
        <v>6</v>
      </c>
      <c r="B49" s="282" t="e">
        <f>#REF!</f>
        <v>#REF!</v>
      </c>
      <c r="C49" s="282" t="s">
        <v>584</v>
      </c>
      <c r="D49" s="283">
        <v>6</v>
      </c>
    </row>
    <row r="50" spans="1:4" ht="24.95" customHeight="1" x14ac:dyDescent="0.25">
      <c r="A50" s="283">
        <v>7</v>
      </c>
      <c r="B50" s="282" t="e">
        <f>#REF!</f>
        <v>#REF!</v>
      </c>
      <c r="C50" s="282" t="s">
        <v>585</v>
      </c>
      <c r="D50" s="286">
        <v>7</v>
      </c>
    </row>
    <row r="51" spans="1:4" ht="24.95" customHeight="1" x14ac:dyDescent="0.25">
      <c r="A51" s="283">
        <v>8</v>
      </c>
      <c r="B51" s="282" t="e">
        <f>#REF!</f>
        <v>#REF!</v>
      </c>
      <c r="C51" s="282" t="s">
        <v>586</v>
      </c>
      <c r="D51" s="283">
        <v>8</v>
      </c>
    </row>
    <row r="52" spans="1:4" ht="24.95" customHeight="1" x14ac:dyDescent="0.25">
      <c r="A52" s="283">
        <v>9</v>
      </c>
      <c r="B52" s="282" t="e">
        <f>#REF!</f>
        <v>#REF!</v>
      </c>
      <c r="C52" s="282" t="s">
        <v>587</v>
      </c>
      <c r="D52" s="286">
        <v>9</v>
      </c>
    </row>
    <row r="53" spans="1:4" ht="24.95" customHeight="1" x14ac:dyDescent="0.25">
      <c r="A53" s="283">
        <v>10</v>
      </c>
      <c r="B53" s="282" t="e">
        <f>#REF!</f>
        <v>#REF!</v>
      </c>
      <c r="C53" s="282" t="s">
        <v>588</v>
      </c>
      <c r="D53" s="283">
        <v>10</v>
      </c>
    </row>
    <row r="54" spans="1:4" ht="24.95" customHeight="1" x14ac:dyDescent="0.25">
      <c r="A54" s="283">
        <v>11</v>
      </c>
      <c r="B54" s="282" t="e">
        <f>#REF!</f>
        <v>#REF!</v>
      </c>
      <c r="C54" s="282" t="s">
        <v>596</v>
      </c>
      <c r="D54" s="286">
        <v>11</v>
      </c>
    </row>
    <row r="55" spans="1:4" ht="24.95" customHeight="1" x14ac:dyDescent="0.25">
      <c r="A55" s="283">
        <v>12</v>
      </c>
      <c r="B55" s="282" t="e">
        <f>#REF!</f>
        <v>#REF!</v>
      </c>
      <c r="C55" s="282" t="s">
        <v>596</v>
      </c>
      <c r="D55" s="283">
        <v>12</v>
      </c>
    </row>
    <row r="56" spans="1:4" ht="24.95" customHeight="1" x14ac:dyDescent="0.25">
      <c r="A56" s="283">
        <v>13</v>
      </c>
      <c r="B56" s="282" t="e">
        <f>#REF!</f>
        <v>#REF!</v>
      </c>
      <c r="C56" s="282" t="s">
        <v>596</v>
      </c>
      <c r="D56" s="286">
        <v>13</v>
      </c>
    </row>
    <row r="57" spans="1:4" ht="24.95" customHeight="1" x14ac:dyDescent="0.25">
      <c r="A57" s="283">
        <v>14</v>
      </c>
      <c r="B57" s="282" t="e">
        <f>#REF!</f>
        <v>#REF!</v>
      </c>
      <c r="C57" s="282" t="s">
        <v>597</v>
      </c>
      <c r="D57" s="283">
        <v>14</v>
      </c>
    </row>
    <row r="58" spans="1:4" ht="24.95" customHeight="1" x14ac:dyDescent="0.25">
      <c r="A58" s="283">
        <v>15</v>
      </c>
      <c r="B58" s="282" t="e">
        <f>#REF!</f>
        <v>#REF!</v>
      </c>
      <c r="C58" s="282" t="s">
        <v>597</v>
      </c>
      <c r="D58" s="286">
        <v>15</v>
      </c>
    </row>
    <row r="59" spans="1:4" ht="24.95" customHeight="1" x14ac:dyDescent="0.25">
      <c r="A59" s="283">
        <v>16</v>
      </c>
      <c r="B59" s="282" t="e">
        <f>#REF!</f>
        <v>#REF!</v>
      </c>
      <c r="C59" s="282" t="s">
        <v>598</v>
      </c>
      <c r="D59" s="283">
        <v>16</v>
      </c>
    </row>
    <row r="60" spans="1:4" ht="24.95" customHeight="1" x14ac:dyDescent="0.25">
      <c r="A60" s="283">
        <v>17</v>
      </c>
      <c r="B60" s="282" t="e">
        <f>#REF!</f>
        <v>#REF!</v>
      </c>
      <c r="C60" s="282" t="s">
        <v>598</v>
      </c>
      <c r="D60" s="286">
        <v>17</v>
      </c>
    </row>
    <row r="61" spans="1:4" ht="24.95" customHeight="1" x14ac:dyDescent="0.25">
      <c r="A61" s="283">
        <v>18</v>
      </c>
      <c r="B61" s="282" t="e">
        <f>#REF!</f>
        <v>#REF!</v>
      </c>
      <c r="C61" s="282" t="s">
        <v>599</v>
      </c>
      <c r="D61" s="283">
        <v>18</v>
      </c>
    </row>
    <row r="62" spans="1:4" ht="24.95" customHeight="1" x14ac:dyDescent="0.25">
      <c r="A62" s="283">
        <v>19</v>
      </c>
      <c r="B62" s="282" t="e">
        <f>#REF!</f>
        <v>#REF!</v>
      </c>
      <c r="C62" s="282" t="s">
        <v>599</v>
      </c>
      <c r="D62" s="286">
        <v>19</v>
      </c>
    </row>
    <row r="63" spans="1:4" ht="24.95" customHeight="1" x14ac:dyDescent="0.25">
      <c r="A63" s="283">
        <v>20</v>
      </c>
      <c r="B63" s="282" t="e">
        <f>#REF!</f>
        <v>#REF!</v>
      </c>
      <c r="C63" s="282" t="s">
        <v>599</v>
      </c>
      <c r="D63" s="283">
        <v>20</v>
      </c>
    </row>
    <row r="64" spans="1:4" ht="24.95" customHeight="1" x14ac:dyDescent="0.25">
      <c r="A64" s="283">
        <v>21</v>
      </c>
      <c r="B64" s="282" t="e">
        <f>#REF!</f>
        <v>#REF!</v>
      </c>
      <c r="C64" s="282" t="s">
        <v>591</v>
      </c>
      <c r="D64" s="286">
        <v>21</v>
      </c>
    </row>
    <row r="65" spans="1:4" ht="24.95" customHeight="1" x14ac:dyDescent="0.25">
      <c r="A65" s="280"/>
      <c r="B65" s="280" t="s">
        <v>604</v>
      </c>
      <c r="C65" s="280"/>
      <c r="D65" s="280" t="s">
        <v>607</v>
      </c>
    </row>
    <row r="66" spans="1:4" ht="24.95" customHeight="1" x14ac:dyDescent="0.25">
      <c r="A66" s="280"/>
      <c r="B66" s="284" t="s">
        <v>379</v>
      </c>
      <c r="C66" s="280"/>
      <c r="D66" s="280" t="s">
        <v>581</v>
      </c>
    </row>
    <row r="67" spans="1:4" ht="24.95" customHeight="1" x14ac:dyDescent="0.25">
      <c r="A67" s="280"/>
      <c r="B67" s="285"/>
      <c r="C67" s="280"/>
      <c r="D67" s="280"/>
    </row>
    <row r="68" spans="1:4" ht="24.95" customHeight="1" x14ac:dyDescent="0.25">
      <c r="A68" s="280"/>
      <c r="B68" s="285"/>
      <c r="C68" s="280"/>
      <c r="D68" s="280"/>
    </row>
    <row r="69" spans="1:4" ht="24.95" customHeight="1" x14ac:dyDescent="0.25">
      <c r="A69" s="280"/>
      <c r="B69" s="288" t="s">
        <v>552</v>
      </c>
      <c r="C69" s="280"/>
      <c r="D69" s="280" t="s">
        <v>605</v>
      </c>
    </row>
    <row r="70" spans="1:4" ht="24.95" customHeight="1" x14ac:dyDescent="0.25">
      <c r="A70" s="280"/>
      <c r="B70" s="284" t="s">
        <v>555</v>
      </c>
      <c r="C70" s="280"/>
      <c r="D70" s="280" t="s">
        <v>606</v>
      </c>
    </row>
  </sheetData>
  <mergeCells count="6">
    <mergeCell ref="A39:D39"/>
    <mergeCell ref="A1:D1"/>
    <mergeCell ref="A2:D2"/>
    <mergeCell ref="A3:D3"/>
    <mergeCell ref="A37:D37"/>
    <mergeCell ref="A38:D38"/>
  </mergeCells>
  <pageMargins left="1.02" right="0.21" top="1.1200000000000001" bottom="0.75" header="0.3" footer="0.3"/>
  <pageSetup paperSize="5" scale="90" orientation="portrait" r:id="rId1"/>
  <rowBreaks count="1" manualBreakCount="1">
    <brk id="3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9"/>
  <sheetViews>
    <sheetView view="pageBreakPreview" topLeftCell="A30" zoomScale="112" zoomScaleSheetLayoutView="112" workbookViewId="0">
      <selection activeCell="C40" sqref="C40"/>
    </sheetView>
  </sheetViews>
  <sheetFormatPr defaultRowHeight="15.75" x14ac:dyDescent="0.25"/>
  <cols>
    <col min="1" max="1" width="6.42578125" style="280" customWidth="1"/>
    <col min="2" max="2" width="37.5703125" style="280" customWidth="1"/>
    <col min="3" max="3" width="30.28515625" style="280" customWidth="1"/>
    <col min="4" max="4" width="16.140625" style="280" customWidth="1"/>
    <col min="5" max="5" width="12.85546875" style="280" customWidth="1"/>
    <col min="6" max="6" width="15.85546875" style="280" customWidth="1"/>
    <col min="7" max="7" width="31.85546875" style="280" customWidth="1"/>
    <col min="8" max="16384" width="9.140625" style="280"/>
  </cols>
  <sheetData>
    <row r="1" spans="1:7" x14ac:dyDescent="0.25">
      <c r="A1" s="699" t="s">
        <v>614</v>
      </c>
      <c r="B1" s="699"/>
      <c r="C1" s="699"/>
      <c r="D1" s="699"/>
      <c r="E1" s="699"/>
      <c r="F1" s="699"/>
      <c r="G1" s="699"/>
    </row>
    <row r="2" spans="1:7" x14ac:dyDescent="0.25">
      <c r="A2" s="699" t="s">
        <v>615</v>
      </c>
      <c r="B2" s="699"/>
      <c r="C2" s="699"/>
      <c r="D2" s="699"/>
      <c r="E2" s="699"/>
      <c r="F2" s="699"/>
      <c r="G2" s="699"/>
    </row>
    <row r="3" spans="1:7" x14ac:dyDescent="0.25">
      <c r="A3" s="699" t="s">
        <v>610</v>
      </c>
      <c r="B3" s="699"/>
      <c r="C3" s="699"/>
      <c r="D3" s="699"/>
      <c r="E3" s="699"/>
      <c r="F3" s="699"/>
      <c r="G3" s="699"/>
    </row>
    <row r="4" spans="1:7" x14ac:dyDescent="0.25">
      <c r="A4" s="699" t="s">
        <v>578</v>
      </c>
      <c r="B4" s="699"/>
      <c r="C4" s="699"/>
      <c r="D4" s="699"/>
      <c r="E4" s="699"/>
      <c r="F4" s="699"/>
      <c r="G4" s="699"/>
    </row>
    <row r="5" spans="1:7" x14ac:dyDescent="0.25">
      <c r="A5" s="281"/>
      <c r="B5" s="281"/>
      <c r="C5" s="281"/>
      <c r="D5" s="281"/>
      <c r="E5" s="281"/>
      <c r="F5" s="281"/>
      <c r="G5" s="281"/>
    </row>
    <row r="7" spans="1:7" x14ac:dyDescent="0.25">
      <c r="A7" s="290" t="s">
        <v>50</v>
      </c>
      <c r="B7" s="290" t="s">
        <v>542</v>
      </c>
      <c r="C7" s="290" t="s">
        <v>564</v>
      </c>
      <c r="D7" s="290" t="s">
        <v>78</v>
      </c>
      <c r="E7" s="290" t="s">
        <v>616</v>
      </c>
      <c r="F7" s="290" t="s">
        <v>617</v>
      </c>
      <c r="G7" s="290" t="s">
        <v>603</v>
      </c>
    </row>
    <row r="8" spans="1:7" x14ac:dyDescent="0.25">
      <c r="A8" s="283">
        <v>1</v>
      </c>
      <c r="B8" s="282" t="e">
        <f>#REF!</f>
        <v>#REF!</v>
      </c>
      <c r="C8" s="282" t="s">
        <v>567</v>
      </c>
      <c r="D8" s="292">
        <v>400000</v>
      </c>
      <c r="E8" s="292">
        <f t="shared" ref="E8:E26" si="0">D8*5%</f>
        <v>20000</v>
      </c>
      <c r="F8" s="292">
        <f t="shared" ref="F8:F26" si="1">D8-E8</f>
        <v>380000</v>
      </c>
      <c r="G8" s="286">
        <v>1</v>
      </c>
    </row>
    <row r="9" spans="1:7" x14ac:dyDescent="0.25">
      <c r="A9" s="283">
        <v>2</v>
      </c>
      <c r="B9" s="282" t="e">
        <f>#REF!</f>
        <v>#REF!</v>
      </c>
      <c r="C9" s="282" t="s">
        <v>581</v>
      </c>
      <c r="D9" s="292">
        <v>225000</v>
      </c>
      <c r="E9" s="292">
        <f t="shared" si="0"/>
        <v>11250</v>
      </c>
      <c r="F9" s="292">
        <f t="shared" si="1"/>
        <v>213750</v>
      </c>
      <c r="G9" s="283">
        <v>2</v>
      </c>
    </row>
    <row r="10" spans="1:7" x14ac:dyDescent="0.25">
      <c r="A10" s="283">
        <v>3</v>
      </c>
      <c r="B10" s="282" t="s">
        <v>579</v>
      </c>
      <c r="C10" s="282" t="s">
        <v>582</v>
      </c>
      <c r="D10" s="292">
        <v>225000</v>
      </c>
      <c r="E10" s="292">
        <f t="shared" si="0"/>
        <v>11250</v>
      </c>
      <c r="F10" s="292">
        <f t="shared" si="1"/>
        <v>213750</v>
      </c>
      <c r="G10" s="286">
        <v>3</v>
      </c>
    </row>
    <row r="11" spans="1:7" x14ac:dyDescent="0.25">
      <c r="A11" s="283">
        <v>4</v>
      </c>
      <c r="B11" s="282" t="s">
        <v>580</v>
      </c>
      <c r="C11" s="282" t="s">
        <v>582</v>
      </c>
      <c r="D11" s="292">
        <v>225000</v>
      </c>
      <c r="E11" s="292">
        <f t="shared" si="0"/>
        <v>11250</v>
      </c>
      <c r="F11" s="292">
        <f t="shared" si="1"/>
        <v>213750</v>
      </c>
      <c r="G11" s="283">
        <v>4</v>
      </c>
    </row>
    <row r="12" spans="1:7" x14ac:dyDescent="0.25">
      <c r="A12" s="283">
        <v>5</v>
      </c>
      <c r="B12" s="282" t="s">
        <v>609</v>
      </c>
      <c r="C12" s="282" t="s">
        <v>583</v>
      </c>
      <c r="D12" s="292">
        <v>225000</v>
      </c>
      <c r="E12" s="292">
        <f t="shared" si="0"/>
        <v>11250</v>
      </c>
      <c r="F12" s="292">
        <f t="shared" si="1"/>
        <v>213750</v>
      </c>
      <c r="G12" s="286">
        <v>5</v>
      </c>
    </row>
    <row r="13" spans="1:7" x14ac:dyDescent="0.25">
      <c r="A13" s="283">
        <v>6</v>
      </c>
      <c r="B13" s="282" t="e">
        <f>#REF!</f>
        <v>#REF!</v>
      </c>
      <c r="C13" s="282" t="s">
        <v>584</v>
      </c>
      <c r="D13" s="292">
        <v>150000</v>
      </c>
      <c r="E13" s="292">
        <f t="shared" si="0"/>
        <v>7500</v>
      </c>
      <c r="F13" s="292">
        <f t="shared" si="1"/>
        <v>142500</v>
      </c>
      <c r="G13" s="283">
        <v>6</v>
      </c>
    </row>
    <row r="14" spans="1:7" x14ac:dyDescent="0.25">
      <c r="A14" s="283">
        <v>7</v>
      </c>
      <c r="B14" s="282" t="e">
        <f>#REF!</f>
        <v>#REF!</v>
      </c>
      <c r="C14" s="282" t="s">
        <v>585</v>
      </c>
      <c r="D14" s="292">
        <v>150000</v>
      </c>
      <c r="E14" s="292">
        <f t="shared" si="0"/>
        <v>7500</v>
      </c>
      <c r="F14" s="292">
        <f t="shared" si="1"/>
        <v>142500</v>
      </c>
      <c r="G14" s="286">
        <v>7</v>
      </c>
    </row>
    <row r="15" spans="1:7" x14ac:dyDescent="0.25">
      <c r="A15" s="283">
        <v>8</v>
      </c>
      <c r="B15" s="282" t="e">
        <f>#REF!</f>
        <v>#REF!</v>
      </c>
      <c r="C15" s="282" t="s">
        <v>586</v>
      </c>
      <c r="D15" s="292">
        <v>150000</v>
      </c>
      <c r="E15" s="292">
        <f t="shared" si="0"/>
        <v>7500</v>
      </c>
      <c r="F15" s="292">
        <f t="shared" si="1"/>
        <v>142500</v>
      </c>
      <c r="G15" s="283">
        <v>8</v>
      </c>
    </row>
    <row r="16" spans="1:7" x14ac:dyDescent="0.25">
      <c r="A16" s="283">
        <v>9</v>
      </c>
      <c r="B16" s="282" t="e">
        <f>#REF!</f>
        <v>#REF!</v>
      </c>
      <c r="C16" s="282" t="s">
        <v>587</v>
      </c>
      <c r="D16" s="292">
        <v>150000</v>
      </c>
      <c r="E16" s="292">
        <f t="shared" si="0"/>
        <v>7500</v>
      </c>
      <c r="F16" s="292">
        <f t="shared" si="1"/>
        <v>142500</v>
      </c>
      <c r="G16" s="286">
        <v>9</v>
      </c>
    </row>
    <row r="17" spans="1:7" x14ac:dyDescent="0.25">
      <c r="A17" s="283">
        <v>10</v>
      </c>
      <c r="B17" s="282" t="e">
        <f>#REF!</f>
        <v>#REF!</v>
      </c>
      <c r="C17" s="282" t="s">
        <v>588</v>
      </c>
      <c r="D17" s="292">
        <v>55000</v>
      </c>
      <c r="E17" s="292">
        <f t="shared" si="0"/>
        <v>2750</v>
      </c>
      <c r="F17" s="292">
        <f t="shared" si="1"/>
        <v>52250</v>
      </c>
      <c r="G17" s="283">
        <v>10</v>
      </c>
    </row>
    <row r="18" spans="1:7" x14ac:dyDescent="0.25">
      <c r="A18" s="283">
        <v>11</v>
      </c>
      <c r="B18" s="282" t="e">
        <f>#REF!</f>
        <v>#REF!</v>
      </c>
      <c r="C18" s="282" t="s">
        <v>589</v>
      </c>
      <c r="D18" s="292">
        <v>55000</v>
      </c>
      <c r="E18" s="292">
        <f t="shared" si="0"/>
        <v>2750</v>
      </c>
      <c r="F18" s="292">
        <f t="shared" si="1"/>
        <v>52250</v>
      </c>
      <c r="G18" s="286">
        <v>11</v>
      </c>
    </row>
    <row r="19" spans="1:7" x14ac:dyDescent="0.25">
      <c r="A19" s="283">
        <v>12</v>
      </c>
      <c r="B19" s="282" t="e">
        <f>#REF!</f>
        <v>#REF!</v>
      </c>
      <c r="C19" s="282" t="s">
        <v>589</v>
      </c>
      <c r="D19" s="292">
        <v>55000</v>
      </c>
      <c r="E19" s="292">
        <f t="shared" si="0"/>
        <v>2750</v>
      </c>
      <c r="F19" s="292">
        <f t="shared" si="1"/>
        <v>52250</v>
      </c>
      <c r="G19" s="283">
        <v>12</v>
      </c>
    </row>
    <row r="20" spans="1:7" x14ac:dyDescent="0.25">
      <c r="A20" s="283">
        <v>13</v>
      </c>
      <c r="B20" s="282" t="e">
        <f>#REF!</f>
        <v>#REF!</v>
      </c>
      <c r="C20" s="282" t="s">
        <v>589</v>
      </c>
      <c r="D20" s="292">
        <v>55000</v>
      </c>
      <c r="E20" s="292">
        <f t="shared" si="0"/>
        <v>2750</v>
      </c>
      <c r="F20" s="292">
        <f t="shared" si="1"/>
        <v>52250</v>
      </c>
      <c r="G20" s="286">
        <v>13</v>
      </c>
    </row>
    <row r="21" spans="1:7" x14ac:dyDescent="0.25">
      <c r="A21" s="283">
        <v>14</v>
      </c>
      <c r="B21" s="282" t="e">
        <f>#REF!</f>
        <v>#REF!</v>
      </c>
      <c r="C21" s="282" t="s">
        <v>590</v>
      </c>
      <c r="D21" s="292">
        <v>55000</v>
      </c>
      <c r="E21" s="292">
        <f t="shared" si="0"/>
        <v>2750</v>
      </c>
      <c r="F21" s="292">
        <f t="shared" si="1"/>
        <v>52250</v>
      </c>
      <c r="G21" s="283">
        <v>14</v>
      </c>
    </row>
    <row r="22" spans="1:7" x14ac:dyDescent="0.25">
      <c r="A22" s="283">
        <v>15</v>
      </c>
      <c r="B22" s="282" t="e">
        <f>#REF!</f>
        <v>#REF!</v>
      </c>
      <c r="C22" s="282" t="s">
        <v>591</v>
      </c>
      <c r="D22" s="292">
        <v>55000</v>
      </c>
      <c r="E22" s="292">
        <f t="shared" si="0"/>
        <v>2750</v>
      </c>
      <c r="F22" s="292">
        <f t="shared" si="1"/>
        <v>52250</v>
      </c>
      <c r="G22" s="286">
        <v>15</v>
      </c>
    </row>
    <row r="23" spans="1:7" x14ac:dyDescent="0.25">
      <c r="A23" s="283">
        <v>16</v>
      </c>
      <c r="B23" s="282" t="e">
        <f>#REF!</f>
        <v>#REF!</v>
      </c>
      <c r="C23" s="282" t="s">
        <v>592</v>
      </c>
      <c r="D23" s="292">
        <v>55000</v>
      </c>
      <c r="E23" s="292">
        <f t="shared" si="0"/>
        <v>2750</v>
      </c>
      <c r="F23" s="292">
        <f t="shared" si="1"/>
        <v>52250</v>
      </c>
      <c r="G23" s="283">
        <v>16</v>
      </c>
    </row>
    <row r="24" spans="1:7" x14ac:dyDescent="0.25">
      <c r="A24" s="283">
        <v>17</v>
      </c>
      <c r="B24" s="282" t="e">
        <f>#REF!</f>
        <v>#REF!</v>
      </c>
      <c r="C24" s="282" t="s">
        <v>593</v>
      </c>
      <c r="D24" s="292">
        <v>55000</v>
      </c>
      <c r="E24" s="292">
        <f t="shared" si="0"/>
        <v>2750</v>
      </c>
      <c r="F24" s="292">
        <f t="shared" si="1"/>
        <v>52250</v>
      </c>
      <c r="G24" s="286">
        <v>17</v>
      </c>
    </row>
    <row r="25" spans="1:7" x14ac:dyDescent="0.25">
      <c r="A25" s="283">
        <v>18</v>
      </c>
      <c r="B25" s="282" t="e">
        <f>#REF!</f>
        <v>#REF!</v>
      </c>
      <c r="C25" s="282" t="s">
        <v>595</v>
      </c>
      <c r="D25" s="292">
        <v>55000</v>
      </c>
      <c r="E25" s="292">
        <f t="shared" si="0"/>
        <v>2750</v>
      </c>
      <c r="F25" s="292">
        <f t="shared" si="1"/>
        <v>52250</v>
      </c>
      <c r="G25" s="283">
        <v>18</v>
      </c>
    </row>
    <row r="26" spans="1:7" x14ac:dyDescent="0.25">
      <c r="A26" s="283">
        <v>19</v>
      </c>
      <c r="B26" s="282" t="e">
        <f>#REF!</f>
        <v>#REF!</v>
      </c>
      <c r="C26" s="282" t="s">
        <v>594</v>
      </c>
      <c r="D26" s="292">
        <v>55000</v>
      </c>
      <c r="E26" s="292">
        <f t="shared" si="0"/>
        <v>2750</v>
      </c>
      <c r="F26" s="292">
        <f t="shared" si="1"/>
        <v>52250</v>
      </c>
      <c r="G26" s="286">
        <v>19</v>
      </c>
    </row>
    <row r="27" spans="1:7" x14ac:dyDescent="0.25">
      <c r="A27" s="755" t="s">
        <v>620</v>
      </c>
      <c r="B27" s="755"/>
      <c r="C27" s="755"/>
      <c r="D27" s="292">
        <f>SUM(D8:D26)</f>
        <v>2450000</v>
      </c>
      <c r="E27" s="292">
        <f t="shared" ref="E27:F27" si="2">SUM(E8:E26)</f>
        <v>122500</v>
      </c>
      <c r="F27" s="292">
        <f t="shared" si="2"/>
        <v>2327500</v>
      </c>
      <c r="G27" s="292"/>
    </row>
    <row r="29" spans="1:7" x14ac:dyDescent="0.25">
      <c r="B29" s="280" t="s">
        <v>604</v>
      </c>
      <c r="G29" s="280" t="s">
        <v>622</v>
      </c>
    </row>
    <row r="30" spans="1:7" x14ac:dyDescent="0.25">
      <c r="B30" s="284" t="s">
        <v>379</v>
      </c>
      <c r="C30" s="284"/>
      <c r="D30" s="284"/>
      <c r="E30" s="284"/>
      <c r="G30" s="280" t="s">
        <v>618</v>
      </c>
    </row>
    <row r="31" spans="1:7" x14ac:dyDescent="0.25">
      <c r="B31" s="285"/>
      <c r="C31" s="285"/>
      <c r="D31" s="285"/>
      <c r="E31" s="285"/>
    </row>
    <row r="32" spans="1:7" x14ac:dyDescent="0.25">
      <c r="B32" s="285"/>
      <c r="C32" s="285"/>
      <c r="D32" s="285"/>
      <c r="E32" s="285"/>
    </row>
    <row r="33" spans="1:7" x14ac:dyDescent="0.25">
      <c r="B33" s="288" t="s">
        <v>552</v>
      </c>
      <c r="C33" s="288"/>
      <c r="D33" s="288"/>
      <c r="E33" s="288"/>
      <c r="G33" s="291" t="s">
        <v>335</v>
      </c>
    </row>
    <row r="34" spans="1:7" x14ac:dyDescent="0.25">
      <c r="B34" s="284" t="s">
        <v>555</v>
      </c>
      <c r="C34" s="284"/>
      <c r="D34" s="284"/>
      <c r="E34" s="284"/>
      <c r="G34" s="291" t="s">
        <v>619</v>
      </c>
    </row>
    <row r="36" spans="1:7" x14ac:dyDescent="0.25">
      <c r="A36" s="699" t="s">
        <v>625</v>
      </c>
      <c r="B36" s="699"/>
      <c r="C36" s="699"/>
      <c r="D36" s="699"/>
      <c r="E36" s="699"/>
      <c r="F36" s="699"/>
      <c r="G36" s="699"/>
    </row>
    <row r="37" spans="1:7" x14ac:dyDescent="0.25">
      <c r="A37" s="699" t="s">
        <v>608</v>
      </c>
      <c r="B37" s="699"/>
      <c r="C37" s="699"/>
      <c r="D37" s="699"/>
      <c r="E37" s="699"/>
      <c r="F37" s="699"/>
      <c r="G37" s="699"/>
    </row>
    <row r="38" spans="1:7" x14ac:dyDescent="0.25">
      <c r="A38" s="699" t="s">
        <v>578</v>
      </c>
      <c r="B38" s="699"/>
      <c r="C38" s="699"/>
      <c r="D38" s="699"/>
      <c r="E38" s="699"/>
      <c r="F38" s="699"/>
      <c r="G38" s="699"/>
    </row>
    <row r="39" spans="1:7" x14ac:dyDescent="0.25">
      <c r="A39" s="281"/>
      <c r="B39" s="281"/>
      <c r="C39" s="281"/>
      <c r="D39" s="281"/>
      <c r="E39" s="281"/>
    </row>
    <row r="41" spans="1:7" x14ac:dyDescent="0.25">
      <c r="A41" s="290" t="s">
        <v>50</v>
      </c>
      <c r="B41" s="290" t="s">
        <v>542</v>
      </c>
      <c r="C41" s="290" t="s">
        <v>564</v>
      </c>
      <c r="D41" s="290" t="s">
        <v>78</v>
      </c>
      <c r="E41" s="290" t="s">
        <v>616</v>
      </c>
      <c r="F41" s="290" t="s">
        <v>617</v>
      </c>
      <c r="G41" s="290" t="s">
        <v>603</v>
      </c>
    </row>
    <row r="42" spans="1:7" x14ac:dyDescent="0.25">
      <c r="A42" s="283">
        <v>1</v>
      </c>
      <c r="B42" s="282" t="e">
        <f>#REF!</f>
        <v>#REF!</v>
      </c>
      <c r="C42" s="282" t="s">
        <v>567</v>
      </c>
      <c r="D42" s="292">
        <v>500000</v>
      </c>
      <c r="E42" s="292">
        <f t="shared" ref="E42:E62" si="3">D42*5%</f>
        <v>25000</v>
      </c>
      <c r="F42" s="292">
        <f t="shared" ref="F42:F62" si="4">D42-E42</f>
        <v>475000</v>
      </c>
      <c r="G42" s="286">
        <v>1</v>
      </c>
    </row>
    <row r="43" spans="1:7" x14ac:dyDescent="0.25">
      <c r="A43" s="283">
        <v>2</v>
      </c>
      <c r="B43" s="282" t="e">
        <f>#REF!</f>
        <v>#REF!</v>
      </c>
      <c r="C43" s="282" t="s">
        <v>581</v>
      </c>
      <c r="D43" s="292">
        <v>300000</v>
      </c>
      <c r="E43" s="292">
        <f t="shared" si="3"/>
        <v>15000</v>
      </c>
      <c r="F43" s="292">
        <f t="shared" si="4"/>
        <v>285000</v>
      </c>
      <c r="G43" s="283">
        <v>2</v>
      </c>
    </row>
    <row r="44" spans="1:7" x14ac:dyDescent="0.25">
      <c r="A44" s="283">
        <v>3</v>
      </c>
      <c r="B44" s="282" t="s">
        <v>579</v>
      </c>
      <c r="C44" s="282" t="s">
        <v>582</v>
      </c>
      <c r="D44" s="292">
        <v>300000</v>
      </c>
      <c r="E44" s="292">
        <f t="shared" si="3"/>
        <v>15000</v>
      </c>
      <c r="F44" s="292">
        <f t="shared" si="4"/>
        <v>285000</v>
      </c>
      <c r="G44" s="286">
        <v>3</v>
      </c>
    </row>
    <row r="45" spans="1:7" x14ac:dyDescent="0.25">
      <c r="A45" s="283">
        <v>4</v>
      </c>
      <c r="B45" s="282" t="s">
        <v>580</v>
      </c>
      <c r="C45" s="282" t="s">
        <v>582</v>
      </c>
      <c r="D45" s="292">
        <v>300000</v>
      </c>
      <c r="E45" s="292">
        <f t="shared" si="3"/>
        <v>15000</v>
      </c>
      <c r="F45" s="292">
        <f t="shared" si="4"/>
        <v>285000</v>
      </c>
      <c r="G45" s="283">
        <v>4</v>
      </c>
    </row>
    <row r="46" spans="1:7" x14ac:dyDescent="0.25">
      <c r="A46" s="283">
        <v>5</v>
      </c>
      <c r="B46" s="282" t="s">
        <v>609</v>
      </c>
      <c r="C46" s="282" t="s">
        <v>583</v>
      </c>
      <c r="D46" s="292">
        <v>300000</v>
      </c>
      <c r="E46" s="292">
        <f t="shared" si="3"/>
        <v>15000</v>
      </c>
      <c r="F46" s="292">
        <f t="shared" si="4"/>
        <v>285000</v>
      </c>
      <c r="G46" s="286">
        <v>5</v>
      </c>
    </row>
    <row r="47" spans="1:7" x14ac:dyDescent="0.25">
      <c r="A47" s="283">
        <v>6</v>
      </c>
      <c r="B47" s="282" t="e">
        <f>#REF!</f>
        <v>#REF!</v>
      </c>
      <c r="C47" s="282" t="s">
        <v>584</v>
      </c>
      <c r="D47" s="292">
        <v>200000</v>
      </c>
      <c r="E47" s="292">
        <f t="shared" si="3"/>
        <v>10000</v>
      </c>
      <c r="F47" s="292">
        <f t="shared" si="4"/>
        <v>190000</v>
      </c>
      <c r="G47" s="283">
        <v>6</v>
      </c>
    </row>
    <row r="48" spans="1:7" x14ac:dyDescent="0.25">
      <c r="A48" s="283">
        <v>7</v>
      </c>
      <c r="B48" s="282" t="e">
        <f>#REF!</f>
        <v>#REF!</v>
      </c>
      <c r="C48" s="282" t="s">
        <v>585</v>
      </c>
      <c r="D48" s="292">
        <v>200000</v>
      </c>
      <c r="E48" s="292">
        <f t="shared" si="3"/>
        <v>10000</v>
      </c>
      <c r="F48" s="292">
        <f t="shared" si="4"/>
        <v>190000</v>
      </c>
      <c r="G48" s="286">
        <v>7</v>
      </c>
    </row>
    <row r="49" spans="1:7" x14ac:dyDescent="0.25">
      <c r="A49" s="283">
        <v>8</v>
      </c>
      <c r="B49" s="282" t="e">
        <f>#REF!</f>
        <v>#REF!</v>
      </c>
      <c r="C49" s="282" t="s">
        <v>586</v>
      </c>
      <c r="D49" s="292">
        <v>200000</v>
      </c>
      <c r="E49" s="292">
        <f t="shared" si="3"/>
        <v>10000</v>
      </c>
      <c r="F49" s="292">
        <f t="shared" si="4"/>
        <v>190000</v>
      </c>
      <c r="G49" s="283">
        <v>8</v>
      </c>
    </row>
    <row r="50" spans="1:7" x14ac:dyDescent="0.25">
      <c r="A50" s="283">
        <v>9</v>
      </c>
      <c r="B50" s="282" t="e">
        <f>#REF!</f>
        <v>#REF!</v>
      </c>
      <c r="C50" s="282" t="s">
        <v>587</v>
      </c>
      <c r="D50" s="292">
        <v>200000</v>
      </c>
      <c r="E50" s="292">
        <f t="shared" si="3"/>
        <v>10000</v>
      </c>
      <c r="F50" s="292">
        <f t="shared" si="4"/>
        <v>190000</v>
      </c>
      <c r="G50" s="286">
        <v>9</v>
      </c>
    </row>
    <row r="51" spans="1:7" x14ac:dyDescent="0.25">
      <c r="A51" s="283">
        <v>10</v>
      </c>
      <c r="B51" s="282" t="e">
        <f>#REF!</f>
        <v>#REF!</v>
      </c>
      <c r="C51" s="282" t="s">
        <v>588</v>
      </c>
      <c r="D51" s="292">
        <v>75000</v>
      </c>
      <c r="E51" s="292">
        <f t="shared" si="3"/>
        <v>3750</v>
      </c>
      <c r="F51" s="292">
        <f t="shared" si="4"/>
        <v>71250</v>
      </c>
      <c r="G51" s="283">
        <v>10</v>
      </c>
    </row>
    <row r="52" spans="1:7" x14ac:dyDescent="0.25">
      <c r="A52" s="283">
        <v>11</v>
      </c>
      <c r="B52" s="282" t="e">
        <f>#REF!</f>
        <v>#REF!</v>
      </c>
      <c r="C52" s="282" t="s">
        <v>596</v>
      </c>
      <c r="D52" s="292">
        <v>75000</v>
      </c>
      <c r="E52" s="292">
        <f t="shared" si="3"/>
        <v>3750</v>
      </c>
      <c r="F52" s="292">
        <f t="shared" si="4"/>
        <v>71250</v>
      </c>
      <c r="G52" s="286">
        <v>11</v>
      </c>
    </row>
    <row r="53" spans="1:7" x14ac:dyDescent="0.25">
      <c r="A53" s="283">
        <v>12</v>
      </c>
      <c r="B53" s="282" t="e">
        <f>#REF!</f>
        <v>#REF!</v>
      </c>
      <c r="C53" s="282" t="s">
        <v>596</v>
      </c>
      <c r="D53" s="292">
        <v>75000</v>
      </c>
      <c r="E53" s="292">
        <f t="shared" si="3"/>
        <v>3750</v>
      </c>
      <c r="F53" s="292">
        <f t="shared" si="4"/>
        <v>71250</v>
      </c>
      <c r="G53" s="283">
        <v>12</v>
      </c>
    </row>
    <row r="54" spans="1:7" x14ac:dyDescent="0.25">
      <c r="A54" s="283">
        <v>13</v>
      </c>
      <c r="B54" s="282" t="e">
        <f>#REF!</f>
        <v>#REF!</v>
      </c>
      <c r="C54" s="282" t="s">
        <v>596</v>
      </c>
      <c r="D54" s="292">
        <v>75000</v>
      </c>
      <c r="E54" s="292">
        <f t="shared" si="3"/>
        <v>3750</v>
      </c>
      <c r="F54" s="292">
        <f t="shared" si="4"/>
        <v>71250</v>
      </c>
      <c r="G54" s="286">
        <v>13</v>
      </c>
    </row>
    <row r="55" spans="1:7" x14ac:dyDescent="0.25">
      <c r="A55" s="283">
        <v>14</v>
      </c>
      <c r="B55" s="282" t="e">
        <f>#REF!</f>
        <v>#REF!</v>
      </c>
      <c r="C55" s="282" t="s">
        <v>597</v>
      </c>
      <c r="D55" s="292">
        <v>75000</v>
      </c>
      <c r="E55" s="292">
        <f t="shared" si="3"/>
        <v>3750</v>
      </c>
      <c r="F55" s="292">
        <f t="shared" si="4"/>
        <v>71250</v>
      </c>
      <c r="G55" s="283">
        <v>14</v>
      </c>
    </row>
    <row r="56" spans="1:7" x14ac:dyDescent="0.25">
      <c r="A56" s="283">
        <v>15</v>
      </c>
      <c r="B56" s="282" t="e">
        <f>#REF!</f>
        <v>#REF!</v>
      </c>
      <c r="C56" s="282" t="s">
        <v>597</v>
      </c>
      <c r="D56" s="292">
        <v>75000</v>
      </c>
      <c r="E56" s="292">
        <f t="shared" si="3"/>
        <v>3750</v>
      </c>
      <c r="F56" s="292">
        <f t="shared" si="4"/>
        <v>71250</v>
      </c>
      <c r="G56" s="286">
        <v>15</v>
      </c>
    </row>
    <row r="57" spans="1:7" x14ac:dyDescent="0.25">
      <c r="A57" s="283">
        <v>16</v>
      </c>
      <c r="B57" s="282" t="e">
        <f>#REF!</f>
        <v>#REF!</v>
      </c>
      <c r="C57" s="282" t="s">
        <v>598</v>
      </c>
      <c r="D57" s="292">
        <v>75000</v>
      </c>
      <c r="E57" s="292">
        <f t="shared" si="3"/>
        <v>3750</v>
      </c>
      <c r="F57" s="292">
        <f t="shared" si="4"/>
        <v>71250</v>
      </c>
      <c r="G57" s="283">
        <v>16</v>
      </c>
    </row>
    <row r="58" spans="1:7" x14ac:dyDescent="0.25">
      <c r="A58" s="283">
        <v>17</v>
      </c>
      <c r="B58" s="282" t="e">
        <f>#REF!</f>
        <v>#REF!</v>
      </c>
      <c r="C58" s="282" t="s">
        <v>598</v>
      </c>
      <c r="D58" s="292">
        <v>75000</v>
      </c>
      <c r="E58" s="292">
        <f t="shared" si="3"/>
        <v>3750</v>
      </c>
      <c r="F58" s="292">
        <f t="shared" si="4"/>
        <v>71250</v>
      </c>
      <c r="G58" s="286">
        <v>17</v>
      </c>
    </row>
    <row r="59" spans="1:7" x14ac:dyDescent="0.25">
      <c r="A59" s="283">
        <v>18</v>
      </c>
      <c r="B59" s="282" t="e">
        <f>#REF!</f>
        <v>#REF!</v>
      </c>
      <c r="C59" s="282" t="s">
        <v>599</v>
      </c>
      <c r="D59" s="292">
        <v>75000</v>
      </c>
      <c r="E59" s="292">
        <f t="shared" si="3"/>
        <v>3750</v>
      </c>
      <c r="F59" s="292">
        <f t="shared" si="4"/>
        <v>71250</v>
      </c>
      <c r="G59" s="283">
        <v>18</v>
      </c>
    </row>
    <row r="60" spans="1:7" x14ac:dyDescent="0.25">
      <c r="A60" s="283">
        <v>19</v>
      </c>
      <c r="B60" s="282" t="e">
        <f>#REF!</f>
        <v>#REF!</v>
      </c>
      <c r="C60" s="282" t="s">
        <v>599</v>
      </c>
      <c r="D60" s="292">
        <v>75000</v>
      </c>
      <c r="E60" s="292">
        <f t="shared" si="3"/>
        <v>3750</v>
      </c>
      <c r="F60" s="292">
        <f t="shared" si="4"/>
        <v>71250</v>
      </c>
      <c r="G60" s="286">
        <v>19</v>
      </c>
    </row>
    <row r="61" spans="1:7" x14ac:dyDescent="0.25">
      <c r="A61" s="283">
        <v>20</v>
      </c>
      <c r="B61" s="282" t="e">
        <f>#REF!</f>
        <v>#REF!</v>
      </c>
      <c r="C61" s="282" t="s">
        <v>599</v>
      </c>
      <c r="D61" s="292">
        <v>75000</v>
      </c>
      <c r="E61" s="292">
        <f t="shared" si="3"/>
        <v>3750</v>
      </c>
      <c r="F61" s="292">
        <f t="shared" si="4"/>
        <v>71250</v>
      </c>
      <c r="G61" s="283">
        <v>20</v>
      </c>
    </row>
    <row r="62" spans="1:7" x14ac:dyDescent="0.25">
      <c r="A62" s="283">
        <v>21</v>
      </c>
      <c r="B62" s="282" t="e">
        <f>#REF!</f>
        <v>#REF!</v>
      </c>
      <c r="C62" s="282" t="s">
        <v>591</v>
      </c>
      <c r="D62" s="292">
        <v>75000</v>
      </c>
      <c r="E62" s="292">
        <f t="shared" si="3"/>
        <v>3750</v>
      </c>
      <c r="F62" s="292">
        <f t="shared" si="4"/>
        <v>71250</v>
      </c>
      <c r="G62" s="286">
        <v>21</v>
      </c>
    </row>
    <row r="63" spans="1:7" x14ac:dyDescent="0.25">
      <c r="A63" s="755" t="s">
        <v>620</v>
      </c>
      <c r="B63" s="755"/>
      <c r="C63" s="755"/>
      <c r="D63" s="292">
        <f>SUM(D42:D62)</f>
        <v>3400000</v>
      </c>
      <c r="E63" s="292">
        <f t="shared" ref="E63:F63" si="5">SUM(E42:E62)</f>
        <v>170000</v>
      </c>
      <c r="F63" s="292">
        <f t="shared" si="5"/>
        <v>3230000</v>
      </c>
      <c r="G63" s="282"/>
    </row>
    <row r="64" spans="1:7" x14ac:dyDescent="0.25">
      <c r="B64" s="280" t="s">
        <v>604</v>
      </c>
      <c r="C64" s="284"/>
      <c r="D64" s="284"/>
      <c r="E64" s="284"/>
      <c r="G64" s="280" t="s">
        <v>621</v>
      </c>
    </row>
    <row r="65" spans="2:7" x14ac:dyDescent="0.25">
      <c r="B65" s="284" t="s">
        <v>379</v>
      </c>
      <c r="C65" s="285"/>
      <c r="D65" s="285"/>
      <c r="E65" s="285"/>
      <c r="G65" s="280" t="s">
        <v>618</v>
      </c>
    </row>
    <row r="66" spans="2:7" x14ac:dyDescent="0.25">
      <c r="B66" s="285"/>
      <c r="C66" s="285"/>
      <c r="D66" s="285"/>
      <c r="E66" s="285"/>
    </row>
    <row r="67" spans="2:7" x14ac:dyDescent="0.25">
      <c r="B67" s="285"/>
      <c r="C67" s="288"/>
      <c r="D67" s="288"/>
      <c r="E67" s="288"/>
    </row>
    <row r="68" spans="2:7" x14ac:dyDescent="0.25">
      <c r="B68" s="288" t="s">
        <v>552</v>
      </c>
      <c r="C68" s="284"/>
      <c r="D68" s="284"/>
      <c r="E68" s="284"/>
      <c r="G68" s="291" t="s">
        <v>335</v>
      </c>
    </row>
    <row r="69" spans="2:7" x14ac:dyDescent="0.25">
      <c r="B69" s="284" t="s">
        <v>555</v>
      </c>
      <c r="G69" s="291" t="s">
        <v>619</v>
      </c>
    </row>
  </sheetData>
  <mergeCells count="9">
    <mergeCell ref="A1:G1"/>
    <mergeCell ref="A3:G3"/>
    <mergeCell ref="A36:G36"/>
    <mergeCell ref="A27:C27"/>
    <mergeCell ref="A63:C63"/>
    <mergeCell ref="A37:G37"/>
    <mergeCell ref="A4:G4"/>
    <mergeCell ref="A2:G2"/>
    <mergeCell ref="A38:G38"/>
  </mergeCells>
  <pageMargins left="1.36" right="0.7" top="0.49" bottom="0.47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12</vt:i4>
      </vt:variant>
    </vt:vector>
  </HeadingPairs>
  <TitlesOfParts>
    <vt:vector size="42" baseType="lpstr">
      <vt:lpstr>SMP</vt:lpstr>
      <vt:lpstr>SMA</vt:lpstr>
      <vt:lpstr>SMK</vt:lpstr>
      <vt:lpstr>PEMB. ANGKET DAN TELAAH SILABUS</vt:lpstr>
      <vt:lpstr>R 10</vt:lpstr>
      <vt:lpstr>Rekap Beban 24 jam</vt:lpstr>
      <vt:lpstr>GURU PAMONG</vt:lpstr>
      <vt:lpstr>PRESENSI </vt:lpstr>
      <vt:lpstr>HONOR TIM</vt:lpstr>
      <vt:lpstr>LAP SPJ DAN SAVING</vt:lpstr>
      <vt:lpstr>LAP SPJ DAN SAV FLASH</vt:lpstr>
      <vt:lpstr>usul sos kur 13</vt:lpstr>
      <vt:lpstr>data guru untuk lppks</vt:lpstr>
      <vt:lpstr>PERKEMBANGAN KEADAAN GURU</vt:lpstr>
      <vt:lpstr>DATA INDUK PENGAMPU KUR 2013</vt:lpstr>
      <vt:lpstr>USULAN PEL KUR 13</vt:lpstr>
      <vt:lpstr>DATA GURU PER JULI 2014</vt:lpstr>
      <vt:lpstr>SEM 2 2014 2015</vt:lpstr>
      <vt:lpstr>Sheet1</vt:lpstr>
      <vt:lpstr>Sheet2</vt:lpstr>
      <vt:lpstr>smtr gasal</vt:lpstr>
      <vt:lpstr>Sheet3</vt:lpstr>
      <vt:lpstr>Sheet4</vt:lpstr>
      <vt:lpstr>guru</vt:lpstr>
      <vt:lpstr>karyawan</vt:lpstr>
      <vt:lpstr> siswa kl-1</vt:lpstr>
      <vt:lpstr>siswa kl-2</vt:lpstr>
      <vt:lpstr>siswa kl-3</vt:lpstr>
      <vt:lpstr>telp &amp; email</vt:lpstr>
      <vt:lpstr>extra</vt:lpstr>
      <vt:lpstr>'data guru untuk lppks'!Print_Area</vt:lpstr>
      <vt:lpstr>guru!Print_Area</vt:lpstr>
      <vt:lpstr>'R 10'!Print_Area</vt:lpstr>
      <vt:lpstr>'SEM 2 2014 2015'!Print_Area</vt:lpstr>
      <vt:lpstr>SMK!Print_Area</vt:lpstr>
      <vt:lpstr>SMP!Print_Area</vt:lpstr>
      <vt:lpstr>'smtr gasal'!Print_Area</vt:lpstr>
      <vt:lpstr>'USULAN PEL KUR 13'!Print_Area</vt:lpstr>
      <vt:lpstr>guru!Print_Titles</vt:lpstr>
      <vt:lpstr>SMK!Print_Titles</vt:lpstr>
      <vt:lpstr>SMP!Print_Titles</vt:lpstr>
      <vt:lpstr>'smtr gasal'!Print_Titles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Pak Her</cp:lastModifiedBy>
  <cp:lastPrinted>2020-01-20T06:02:13Z</cp:lastPrinted>
  <dcterms:created xsi:type="dcterms:W3CDTF">2012-06-19T04:07:16Z</dcterms:created>
  <dcterms:modified xsi:type="dcterms:W3CDTF">2020-04-26T07:49:06Z</dcterms:modified>
</cp:coreProperties>
</file>