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852A166B-D9ED-401D-94B9-F94B449ADF89}" xr6:coauthVersionLast="40" xr6:coauthVersionMax="40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definedNames>
    <definedName name="_xlnm._FilterDatabase" localSheetId="0" hidden="1">Sheet1!$F$2:$G$10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5" i="1" l="1"/>
  <c r="H14" i="1"/>
  <c r="J14" i="1"/>
  <c r="F6" i="1" l="1"/>
  <c r="J6" i="1" s="1"/>
  <c r="H6" i="1"/>
  <c r="H9" i="1"/>
  <c r="H5" i="1"/>
  <c r="H7" i="1"/>
  <c r="H8" i="1"/>
  <c r="H10" i="1"/>
  <c r="H4" i="1"/>
  <c r="H3" i="1"/>
  <c r="F3" i="1"/>
  <c r="F9" i="1"/>
  <c r="F4" i="1"/>
  <c r="F8" i="1"/>
  <c r="J8" i="1" s="1"/>
  <c r="F10" i="1"/>
  <c r="F5" i="1"/>
  <c r="F7" i="1"/>
  <c r="C6" i="1"/>
  <c r="C9" i="1"/>
  <c r="C5" i="1"/>
  <c r="C7" i="1"/>
  <c r="C8" i="1"/>
  <c r="C10" i="1"/>
  <c r="C4" i="1"/>
  <c r="C3" i="1"/>
  <c r="I3" i="1" l="1"/>
  <c r="I6" i="1"/>
  <c r="I4" i="1"/>
  <c r="I5" i="1"/>
  <c r="I10" i="1"/>
  <c r="J9" i="1"/>
  <c r="J7" i="1"/>
  <c r="I8" i="1"/>
  <c r="I9" i="1"/>
  <c r="I7" i="1"/>
  <c r="J4" i="1"/>
  <c r="J5" i="1"/>
  <c r="J3" i="1"/>
  <c r="J10" i="1"/>
</calcChain>
</file>

<file path=xl/sharedStrings.xml><?xml version="1.0" encoding="utf-8"?>
<sst xmlns="http://schemas.openxmlformats.org/spreadsheetml/2006/main" count="50" uniqueCount="46">
  <si>
    <t>DU LỊCH XUÂN 2016</t>
  </si>
  <si>
    <t>STT</t>
  </si>
  <si>
    <t>MÃ TOUR</t>
  </si>
  <si>
    <t>TÊN TOUR</t>
  </si>
  <si>
    <t>NGÀY ĐI</t>
  </si>
  <si>
    <t>NGÀY VỀ</t>
  </si>
  <si>
    <t>SỐ NGÀY LƯU TRÚ</t>
  </si>
  <si>
    <t>SỐ KHÁCH</t>
  </si>
  <si>
    <t>ĐƠN GIÁ</t>
  </si>
  <si>
    <t>THÀNH TIỀN</t>
  </si>
  <si>
    <t>KHUYẾN MÃI</t>
  </si>
  <si>
    <t>HULC1</t>
  </si>
  <si>
    <t>HULC2</t>
  </si>
  <si>
    <t>HNSP2</t>
  </si>
  <si>
    <t>HNLS1</t>
  </si>
  <si>
    <t>DNHA3</t>
  </si>
  <si>
    <t>HNLS2</t>
  </si>
  <si>
    <t>HNSP1</t>
  </si>
  <si>
    <t>DNHA1</t>
  </si>
  <si>
    <t>Bảng 1</t>
  </si>
  <si>
    <t>Mã</t>
  </si>
  <si>
    <t>Nơi đi</t>
  </si>
  <si>
    <t>Đơn giá</t>
  </si>
  <si>
    <t>Máy bay</t>
  </si>
  <si>
    <t>Tàu hỏa</t>
  </si>
  <si>
    <t>Ô tô</t>
  </si>
  <si>
    <t>HN</t>
  </si>
  <si>
    <t>HU</t>
  </si>
  <si>
    <t>DN</t>
  </si>
  <si>
    <t>BT</t>
  </si>
  <si>
    <t>Hà Nội</t>
  </si>
  <si>
    <t>Huế</t>
  </si>
  <si>
    <t>Đà Nẵng</t>
  </si>
  <si>
    <t>Bình Thuận</t>
  </si>
  <si>
    <t>Bảng thống kê thành tiền:</t>
  </si>
  <si>
    <t>Tổng thành tiền</t>
  </si>
  <si>
    <t>Bảng 2:</t>
  </si>
  <si>
    <t>Nơi đến</t>
  </si>
  <si>
    <t>LS</t>
  </si>
  <si>
    <t>LC</t>
  </si>
  <si>
    <t>SP</t>
  </si>
  <si>
    <t>HA</t>
  </si>
  <si>
    <t>Lạng Sơn</t>
  </si>
  <si>
    <t>Lăng Cô</t>
  </si>
  <si>
    <t>Sapa</t>
  </si>
  <si>
    <t>Hội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</si>
</sst>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"/>
    <numFmt numFmtId="165" formatCode="#,##0\ &quot;đồng&quot;"/>
    <numFmt numFmtId="166" formatCode="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165" fontId="0" fillId="0" borderId="1" xfId="0" applyNumberFormat="1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1" fillId="0" borderId="0" xfId="0" applyFont="1"/>
    <xf numFmtId="0" fontId="1" fillId="3" borderId="1" xfId="0" applyFont="1" applyFill="1" applyBorder="1"/>
    <xf numFmtId="0" fontId="0" fillId="2" borderId="1" xfId="0" applyFill="1" applyBorder="1" applyAlignment="1">
      <alignment horizontal="center"/>
    </xf>
    <xf numFmtId="0" fontId="1" fillId="3" borderId="0" xfId="0" applyFont="1" applyFill="1" applyBorder="1"/>
    <xf numFmtId="164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3" fontId="0" fillId="0" borderId="1" xfId="0" applyNumberFormat="1" applyBorder="1"/>
    <xf numFmtId="0" fontId="1" fillId="2" borderId="1" xfId="0" applyFont="1" applyFill="1" applyBorder="1" applyAlignment="1">
      <alignment horizontal="center" vertical="center" wrapText="1"/>
    </xf>
    <xf numFmtId="0" fontId="1" fillId="0" borderId="7" xfId="0" applyFont="1" applyBorder="1"/>
    <xf numFmtId="0" fontId="2" fillId="0" borderId="7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selection activeCell="H15" sqref="H15:I15"/>
    </sheetView>
  </sheetViews>
  <sheetFormatPr defaultRowHeight="15" x14ac:dyDescent="0.25"/>
  <cols>
    <col min="2" max="2" width="11.42578125" customWidth="1"/>
    <col min="3" max="3" width="16.140625" customWidth="1"/>
    <col min="4" max="4" width="14.7109375" customWidth="1"/>
    <col min="5" max="5" width="15.140625" customWidth="1"/>
    <col min="8" max="8" width="10.42578125" customWidth="1"/>
    <col min="9" max="9" width="13.28515625" customWidth="1"/>
    <col min="10" max="10" width="29.28515625" customWidth="1"/>
  </cols>
  <sheetData>
    <row r="1" spans="1:10" ht="26.25" x14ac:dyDescent="0.4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</row>
    <row r="2" spans="1:10" ht="30" x14ac:dyDescent="0.25">
      <c r="A2" s="15" t="s">
        <v>1</v>
      </c>
      <c r="B2" s="15" t="s">
        <v>2</v>
      </c>
      <c r="C2" s="15" t="s">
        <v>3</v>
      </c>
      <c r="D2" s="15" t="s">
        <v>4</v>
      </c>
      <c r="E2" s="15" t="s">
        <v>5</v>
      </c>
      <c r="F2" s="15" t="s">
        <v>6</v>
      </c>
      <c r="G2" s="15" t="s">
        <v>7</v>
      </c>
      <c r="H2" s="15" t="s">
        <v>8</v>
      </c>
      <c r="I2" s="15" t="s">
        <v>9</v>
      </c>
      <c r="J2" s="15" t="s">
        <v>10</v>
      </c>
    </row>
    <row r="3" spans="1:10" x14ac:dyDescent="0.25">
      <c r="A3" s="3">
        <v>1</v>
      </c>
      <c r="B3" s="1" t="s">
        <v>14</v>
      </c>
      <c r="C3" s="1" t="str">
        <f t="shared" ref="C3:C10" si="0">VLOOKUP(LEFT(B3,2),$A$13:$E$18,2,0)&amp;"-"&amp;HLOOKUP(MID(B3,3,2),$A$21:$E$22,2,0)</f>
        <v>Hà Nội-Lạng Sơn</v>
      </c>
      <c r="D3" s="12">
        <v>42370</v>
      </c>
      <c r="E3" s="12">
        <v>42384</v>
      </c>
      <c r="F3" s="13">
        <f t="shared" ref="F3:F10" si="1">E3-D3+1</f>
        <v>15</v>
      </c>
      <c r="G3" s="3">
        <v>2</v>
      </c>
      <c r="H3" s="14">
        <f t="shared" ref="H3:H10" si="2">VLOOKUP(LEFT(B3,2),$A$13:$E$18,IF(RIGHT(B3,1)="1",3,IF(RIGHT(B3,1)="2",4,5)),0)</f>
        <v>2500000</v>
      </c>
      <c r="I3" s="14">
        <f t="shared" ref="I3:I10" si="3">IF(AND(OR(HLOOKUP(MID(B3,3,2),$A$21:$E$22,2,0)="Lăng Cô",HLOOKUP(MID(B3,3,2),$A$21:$E$22,2,0)="Hội An"),F3&gt;5),H3*G3*95%,H3*G3*100%)</f>
        <v>5000000</v>
      </c>
      <c r="J3" s="1" t="str">
        <f t="shared" ref="J3:J10" si="4">IF(AND(F3&gt;=10,G3&gt;=5),"Giảm 10% cho chuyến du lịch sau","")</f>
        <v/>
      </c>
    </row>
    <row r="4" spans="1:10" x14ac:dyDescent="0.25">
      <c r="A4" s="3">
        <v>8</v>
      </c>
      <c r="B4" s="1" t="s">
        <v>18</v>
      </c>
      <c r="C4" s="1" t="str">
        <f t="shared" si="0"/>
        <v>Đà Nẵng-Hội An</v>
      </c>
      <c r="D4" s="12">
        <v>42391</v>
      </c>
      <c r="E4" s="12">
        <v>42401</v>
      </c>
      <c r="F4" s="13">
        <f t="shared" si="1"/>
        <v>11</v>
      </c>
      <c r="G4" s="3">
        <v>3</v>
      </c>
      <c r="H4" s="14">
        <f t="shared" si="2"/>
        <v>1500000</v>
      </c>
      <c r="I4" s="14">
        <f t="shared" si="3"/>
        <v>4275000</v>
      </c>
      <c r="J4" s="1" t="str">
        <f t="shared" si="4"/>
        <v/>
      </c>
    </row>
    <row r="5" spans="1:10" x14ac:dyDescent="0.25">
      <c r="A5" s="3">
        <v>4</v>
      </c>
      <c r="B5" s="1" t="s">
        <v>15</v>
      </c>
      <c r="C5" s="1" t="str">
        <f t="shared" si="0"/>
        <v>Đà Nẵng-Hội An</v>
      </c>
      <c r="D5" s="12">
        <v>42376</v>
      </c>
      <c r="E5" s="12">
        <v>42385</v>
      </c>
      <c r="F5" s="13">
        <f t="shared" si="1"/>
        <v>10</v>
      </c>
      <c r="G5" s="3">
        <v>4</v>
      </c>
      <c r="H5" s="14">
        <f t="shared" si="2"/>
        <v>280000</v>
      </c>
      <c r="I5" s="14">
        <f t="shared" si="3"/>
        <v>1064000</v>
      </c>
      <c r="J5" s="1" t="str">
        <f t="shared" si="4"/>
        <v/>
      </c>
    </row>
    <row r="6" spans="1:10" x14ac:dyDescent="0.25">
      <c r="A6" s="3">
        <v>2</v>
      </c>
      <c r="B6" s="1" t="s">
        <v>11</v>
      </c>
      <c r="C6" s="1" t="str">
        <f t="shared" si="0"/>
        <v>Huế-Lăng Cô</v>
      </c>
      <c r="D6" s="12">
        <v>42371</v>
      </c>
      <c r="E6" s="12">
        <v>42379</v>
      </c>
      <c r="F6" s="13">
        <f t="shared" si="1"/>
        <v>9</v>
      </c>
      <c r="G6" s="3">
        <v>4</v>
      </c>
      <c r="H6" s="14">
        <f t="shared" si="2"/>
        <v>1800000</v>
      </c>
      <c r="I6" s="14">
        <f t="shared" si="3"/>
        <v>6840000</v>
      </c>
      <c r="J6" s="1" t="str">
        <f t="shared" si="4"/>
        <v/>
      </c>
    </row>
    <row r="7" spans="1:10" x14ac:dyDescent="0.25">
      <c r="A7" s="3">
        <v>5</v>
      </c>
      <c r="B7" s="1" t="s">
        <v>16</v>
      </c>
      <c r="C7" s="1" t="str">
        <f t="shared" si="0"/>
        <v>Hà Nội-Lạng Sơn</v>
      </c>
      <c r="D7" s="12">
        <v>42387</v>
      </c>
      <c r="E7" s="12">
        <v>42394</v>
      </c>
      <c r="F7" s="13">
        <f t="shared" si="1"/>
        <v>8</v>
      </c>
      <c r="G7" s="3">
        <v>5</v>
      </c>
      <c r="H7" s="14">
        <f t="shared" si="2"/>
        <v>600000</v>
      </c>
      <c r="I7" s="14">
        <f t="shared" si="3"/>
        <v>3000000</v>
      </c>
      <c r="J7" s="1" t="str">
        <f t="shared" si="4"/>
        <v/>
      </c>
    </row>
    <row r="8" spans="1:10" x14ac:dyDescent="0.25">
      <c r="A8" s="3">
        <v>6</v>
      </c>
      <c r="B8" s="1" t="s">
        <v>12</v>
      </c>
      <c r="C8" s="1" t="str">
        <f t="shared" si="0"/>
        <v>Huế-Lăng Cô</v>
      </c>
      <c r="D8" s="12">
        <v>42388</v>
      </c>
      <c r="E8" s="12">
        <v>42395</v>
      </c>
      <c r="F8" s="13">
        <f t="shared" si="1"/>
        <v>8</v>
      </c>
      <c r="G8" s="3">
        <v>5</v>
      </c>
      <c r="H8" s="14">
        <f t="shared" si="2"/>
        <v>450000</v>
      </c>
      <c r="I8" s="14">
        <f t="shared" si="3"/>
        <v>2137500</v>
      </c>
      <c r="J8" s="1" t="str">
        <f t="shared" si="4"/>
        <v/>
      </c>
    </row>
    <row r="9" spans="1:10" x14ac:dyDescent="0.25">
      <c r="A9" s="3">
        <v>3</v>
      </c>
      <c r="B9" s="1" t="s">
        <v>13</v>
      </c>
      <c r="C9" s="1" t="str">
        <f t="shared" si="0"/>
        <v>Hà Nội-Sapa</v>
      </c>
      <c r="D9" s="12">
        <v>42375</v>
      </c>
      <c r="E9" s="12">
        <v>42378</v>
      </c>
      <c r="F9" s="13">
        <f t="shared" si="1"/>
        <v>4</v>
      </c>
      <c r="G9" s="3">
        <v>6</v>
      </c>
      <c r="H9" s="14">
        <f t="shared" si="2"/>
        <v>600000</v>
      </c>
      <c r="I9" s="14">
        <f t="shared" si="3"/>
        <v>3600000</v>
      </c>
      <c r="J9" s="1" t="str">
        <f t="shared" si="4"/>
        <v/>
      </c>
    </row>
    <row r="10" spans="1:10" x14ac:dyDescent="0.25">
      <c r="A10" s="3">
        <v>7</v>
      </c>
      <c r="B10" s="1" t="s">
        <v>17</v>
      </c>
      <c r="C10" s="1" t="str">
        <f t="shared" si="0"/>
        <v>Hà Nội-Sapa</v>
      </c>
      <c r="D10" s="12">
        <v>42388</v>
      </c>
      <c r="E10" s="12">
        <v>42391</v>
      </c>
      <c r="F10" s="13">
        <f t="shared" si="1"/>
        <v>4</v>
      </c>
      <c r="G10" s="3">
        <v>6</v>
      </c>
      <c r="H10" s="14">
        <f t="shared" si="2"/>
        <v>2500000</v>
      </c>
      <c r="I10" s="14">
        <f t="shared" si="3"/>
        <v>15000000</v>
      </c>
      <c r="J10" s="1" t="str">
        <f t="shared" si="4"/>
        <v/>
      </c>
    </row>
    <row r="12" spans="1:10" x14ac:dyDescent="0.25">
      <c r="A12" s="8" t="s">
        <v>19</v>
      </c>
      <c r="G12" s="16" t="s">
        <v>34</v>
      </c>
      <c r="H12" s="16"/>
      <c r="I12" s="16"/>
    </row>
    <row r="13" spans="1:10" x14ac:dyDescent="0.25">
      <c r="A13" s="18" t="s">
        <v>20</v>
      </c>
      <c r="B13" s="18" t="s">
        <v>21</v>
      </c>
      <c r="C13" s="20" t="s">
        <v>22</v>
      </c>
      <c r="D13" s="21"/>
      <c r="E13" s="22"/>
      <c r="G13" s="4" t="s">
        <v>21</v>
      </c>
      <c r="H13" s="23" t="s">
        <v>35</v>
      </c>
      <c r="I13" s="23"/>
    </row>
    <row r="14" spans="1:10" x14ac:dyDescent="0.25">
      <c r="A14" s="19"/>
      <c r="B14" s="19"/>
      <c r="C14" s="6" t="s">
        <v>23</v>
      </c>
      <c r="D14" s="6" t="s">
        <v>24</v>
      </c>
      <c r="E14" s="6" t="s">
        <v>25</v>
      </c>
      <c r="G14" s="7" t="s">
        <v>30</v>
      </c>
      <c r="H14" s="24">
        <f>SUMIF(B3:B10,"HN*",I3:I10)</f>
        <v>26600000</v>
      </c>
      <c r="I14" s="24"/>
      <c r="J14" t="b">
        <f>LEFT(B3,2)="HN"</f>
        <v>1</v>
      </c>
    </row>
    <row r="15" spans="1:10" x14ac:dyDescent="0.25">
      <c r="A15" s="5" t="s">
        <v>26</v>
      </c>
      <c r="B15" s="1" t="s">
        <v>30</v>
      </c>
      <c r="C15" s="2">
        <v>2500000</v>
      </c>
      <c r="D15" s="2">
        <v>600000</v>
      </c>
      <c r="E15" s="2">
        <v>350000</v>
      </c>
      <c r="G15" s="1" t="s">
        <v>32</v>
      </c>
      <c r="H15" s="24">
        <f>SUMIF(B3:B10,"DN*",I3:I10)</f>
        <v>5339000</v>
      </c>
      <c r="I15" s="24"/>
    </row>
    <row r="16" spans="1:10" x14ac:dyDescent="0.25">
      <c r="A16" s="5" t="s">
        <v>27</v>
      </c>
      <c r="B16" s="1" t="s">
        <v>31</v>
      </c>
      <c r="C16" s="2">
        <v>1800000</v>
      </c>
      <c r="D16" s="2">
        <v>450000</v>
      </c>
      <c r="E16" s="2">
        <v>300000</v>
      </c>
    </row>
    <row r="17" spans="1:5" x14ac:dyDescent="0.25">
      <c r="A17" s="5" t="s">
        <v>28</v>
      </c>
      <c r="B17" s="1" t="s">
        <v>32</v>
      </c>
      <c r="C17" s="2">
        <v>1500000</v>
      </c>
      <c r="D17" s="2">
        <v>300000</v>
      </c>
      <c r="E17" s="2">
        <v>280000</v>
      </c>
    </row>
    <row r="18" spans="1:5" x14ac:dyDescent="0.25">
      <c r="A18" s="5" t="s">
        <v>29</v>
      </c>
      <c r="B18" s="1" t="s">
        <v>33</v>
      </c>
      <c r="C18" s="2">
        <v>1810000</v>
      </c>
      <c r="D18" s="2">
        <v>250000</v>
      </c>
      <c r="E18" s="2">
        <v>150000</v>
      </c>
    </row>
    <row r="20" spans="1:5" x14ac:dyDescent="0.25">
      <c r="A20" s="11" t="s">
        <v>36</v>
      </c>
    </row>
    <row r="21" spans="1:5" x14ac:dyDescent="0.25">
      <c r="A21" s="5" t="s">
        <v>20</v>
      </c>
      <c r="B21" s="10" t="s">
        <v>38</v>
      </c>
      <c r="C21" s="10" t="s">
        <v>39</v>
      </c>
      <c r="D21" s="10" t="s">
        <v>40</v>
      </c>
      <c r="E21" s="10" t="s">
        <v>41</v>
      </c>
    </row>
    <row r="22" spans="1:5" x14ac:dyDescent="0.25">
      <c r="A22" s="9" t="s">
        <v>37</v>
      </c>
      <c r="B22" s="3" t="s">
        <v>42</v>
      </c>
      <c r="C22" s="3" t="s">
        <v>43</v>
      </c>
      <c r="D22" s="3" t="s">
        <v>44</v>
      </c>
      <c r="E22" s="3" t="s">
        <v>45</v>
      </c>
    </row>
  </sheetData>
  <sortState ref="A3:J10">
    <sortCondition ref="G3:G10"/>
    <sortCondition descending="1" ref="F3:F10"/>
  </sortState>
  <mergeCells count="8">
    <mergeCell ref="H15:I15"/>
    <mergeCell ref="G12:I12"/>
    <mergeCell ref="A1:J1"/>
    <mergeCell ref="A13:A14"/>
    <mergeCell ref="B13:B14"/>
    <mergeCell ref="C13:E13"/>
    <mergeCell ref="H13:I13"/>
    <mergeCell ref="H14:I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Microsoft</cp:lastModifiedBy>
  <dcterms:created xsi:type="dcterms:W3CDTF">2018-12-14T09:03:25Z</dcterms:created>
  <dcterms:modified xsi:type="dcterms:W3CDTF">2018-12-14T14:49:49Z</dcterms:modified>
</cp:coreProperties>
</file>