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charts/chartEx3.xml" ContentType="application/vnd.ms-office.chartex+xml"/>
  <Override PartName="/xl/charts/style21.xml" ContentType="application/vnd.ms-office.chartstyle+xml"/>
  <Override PartName="/xl/charts/colors21.xml" ContentType="application/vnd.ms-office.chartcolorstyle+xml"/>
  <Override PartName="/xl/charts/chart19.xml" ContentType="application/vnd.openxmlformats-officedocument.drawingml.chart+xml"/>
  <Override PartName="/xl/charts/style22.xml" ContentType="application/vnd.ms-office.chartstyle+xml"/>
  <Override PartName="/xl/charts/colors22.xml" ContentType="application/vnd.ms-office.chartcolorstyle+xml"/>
  <Override PartName="/xl/charts/chartEx4.xml" ContentType="application/vnd.ms-office.chartex+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I:\Digikull\Excel\Assignment\"/>
    </mc:Choice>
  </mc:AlternateContent>
  <xr:revisionPtr revIDLastSave="0" documentId="13_ncr:1_{089E984D-F70B-417A-B829-4B13937898A3}" xr6:coauthVersionLast="47" xr6:coauthVersionMax="47" xr10:uidLastSave="{00000000-0000-0000-0000-000000000000}"/>
  <bookViews>
    <workbookView xWindow="-120" yWindow="-120" windowWidth="20730" windowHeight="11160" tabRatio="860" firstSheet="1" activeTab="4" xr2:uid="{00000000-000D-0000-FFFF-FFFF00000000}"/>
  </bookViews>
  <sheets>
    <sheet name="Sheet8" sheetId="14" state="hidden" r:id="rId1"/>
    <sheet name="sales" sheetId="36" r:id="rId2"/>
    <sheet name="Working sheet" sheetId="33" r:id="rId3"/>
    <sheet name="Question and Ans" sheetId="37" r:id="rId4"/>
    <sheet name="DASHBOARD" sheetId="34" r:id="rId5"/>
    <sheet name="MIS" sheetId="39" r:id="rId6"/>
    <sheet name="product wise revenue" sheetId="35" r:id="rId7"/>
    <sheet name="Pivot Table" sheetId="38" r:id="rId8"/>
    <sheet name="Question" sheetId="32" r:id="rId9"/>
  </sheets>
  <definedNames>
    <definedName name="_xlchart.v1.0" hidden="1">'Pivot Table'!$X$4:$X$9</definedName>
    <definedName name="_xlchart.v1.1" hidden="1">'Pivot Table'!$Y$4:$Y$9</definedName>
    <definedName name="_xlchart.v1.2" hidden="1">'Pivot Table'!$C$3:$C$8</definedName>
    <definedName name="_xlchart.v1.3" hidden="1">'Pivot Table'!$D$3:$D$8</definedName>
    <definedName name="_xlchart.v1.4" hidden="1">'Pivot Table'!$C$3:$C$8</definedName>
    <definedName name="_xlchart.v1.5" hidden="1">'Pivot Table'!$D$3:$D$8</definedName>
    <definedName name="_xlchart.v1.6" hidden="1">'Pivot Table'!$C$3:$C$8</definedName>
    <definedName name="_xlchart.v1.7" hidden="1">'Pivot Table'!$D$3:$D$8</definedName>
    <definedName name="_xlchart.v1.8" hidden="1">'Pivot Table'!$X$4:$X$9</definedName>
    <definedName name="_xlchart.v1.9" hidden="1">'Pivot Table'!$Y$4:$Y$9</definedName>
    <definedName name="COGS">'Working sheet'!$K$2:$K$701</definedName>
    <definedName name="Date">'Working sheet'!$M$2:$M$701</definedName>
    <definedName name="Discount_Band">'Working sheet'!$D$2:$D$701</definedName>
    <definedName name="Discounts">'Working sheet'!$I$2:$I$701</definedName>
    <definedName name="Manufacturing_Price">'Working sheet'!$G$2:$G$701</definedName>
    <definedName name="Month_Name">'Working sheet'!$O$2:$O$701</definedName>
    <definedName name="Month_Number">'Working sheet'!$N$2:$N$701</definedName>
    <definedName name="Product">'Working sheet'!$C$2:$C$701</definedName>
    <definedName name="Profit">'Working sheet'!$L$2:$L$701</definedName>
    <definedName name="Sale_Price">'Working sheet'!$H$2:$H$701</definedName>
    <definedName name="Sales">'Working sheet'!$J$2:$J$701</definedName>
    <definedName name="Segment">'Working sheet'!$A$2:$A$701</definedName>
    <definedName name="Slicer_Year">#N/A</definedName>
    <definedName name="State">'Working sheet'!$B$2:$B$701</definedName>
    <definedName name="Units_Sold">'Working sheet'!$E$2:$E$701</definedName>
    <definedName name="Units_Sold_Round">Table62[Units Sold Round]</definedName>
    <definedName name="Year">'Working sheet'!$P$2:$P$701</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6" i="37" l="1"/>
  <c r="D66" i="37" s="1"/>
  <c r="I702" i="33"/>
  <c r="C61" i="37"/>
  <c r="B61" i="37" s="1"/>
  <c r="F2" i="33"/>
  <c r="F3" i="33"/>
  <c r="F4" i="33"/>
  <c r="F5" i="33"/>
  <c r="F6" i="33"/>
  <c r="F7" i="33"/>
  <c r="F8" i="33"/>
  <c r="D7" i="35" s="1" a="1"/>
  <c r="D7" i="35" s="1"/>
  <c r="F9" i="33"/>
  <c r="F10" i="33"/>
  <c r="F11" i="33"/>
  <c r="F12" i="33"/>
  <c r="F13" i="33"/>
  <c r="F14" i="33"/>
  <c r="F15" i="33"/>
  <c r="F16" i="33"/>
  <c r="F17" i="33"/>
  <c r="F18" i="33"/>
  <c r="D3" i="35" s="1" a="1"/>
  <c r="D3" i="35" s="1"/>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105" i="33"/>
  <c r="F106" i="33"/>
  <c r="F107" i="33"/>
  <c r="F108" i="33"/>
  <c r="F109" i="33"/>
  <c r="F110" i="33"/>
  <c r="F111" i="33"/>
  <c r="F112" i="33"/>
  <c r="F113" i="33"/>
  <c r="F114" i="33"/>
  <c r="F115" i="33"/>
  <c r="F116" i="33"/>
  <c r="F117" i="33"/>
  <c r="F118" i="33"/>
  <c r="F119" i="33"/>
  <c r="F120" i="33"/>
  <c r="F121" i="33"/>
  <c r="F122" i="33"/>
  <c r="F123" i="33"/>
  <c r="F124" i="33"/>
  <c r="F125" i="33"/>
  <c r="F126" i="33"/>
  <c r="F127" i="33"/>
  <c r="F128" i="33"/>
  <c r="F129" i="33"/>
  <c r="F130" i="33"/>
  <c r="F131" i="33"/>
  <c r="F132" i="33"/>
  <c r="F133" i="33"/>
  <c r="F134" i="33"/>
  <c r="F135" i="33"/>
  <c r="F136" i="33"/>
  <c r="F137" i="33"/>
  <c r="F138" i="33"/>
  <c r="F139" i="33"/>
  <c r="F140" i="33"/>
  <c r="F141" i="33"/>
  <c r="F142" i="33"/>
  <c r="F143" i="33"/>
  <c r="F144" i="33"/>
  <c r="F145" i="33"/>
  <c r="F146" i="33"/>
  <c r="F147" i="33"/>
  <c r="F148" i="33"/>
  <c r="F149" i="33"/>
  <c r="F150" i="33"/>
  <c r="F151" i="33"/>
  <c r="F152" i="33"/>
  <c r="F153" i="33"/>
  <c r="F154" i="33"/>
  <c r="F155" i="33"/>
  <c r="F156" i="33"/>
  <c r="F157" i="33"/>
  <c r="F158" i="33"/>
  <c r="F159" i="33"/>
  <c r="F160" i="33"/>
  <c r="F161" i="33"/>
  <c r="F162" i="33"/>
  <c r="F163" i="33"/>
  <c r="F164" i="33"/>
  <c r="F165" i="33"/>
  <c r="F166" i="33"/>
  <c r="F167" i="33"/>
  <c r="F168" i="33"/>
  <c r="F169" i="33"/>
  <c r="F170" i="33"/>
  <c r="F171" i="33"/>
  <c r="F172" i="33"/>
  <c r="F173" i="33"/>
  <c r="F174" i="33"/>
  <c r="F175" i="33"/>
  <c r="F176" i="33"/>
  <c r="F177" i="33"/>
  <c r="F178" i="33"/>
  <c r="F179" i="33"/>
  <c r="F180" i="33"/>
  <c r="F181" i="33"/>
  <c r="F182" i="33"/>
  <c r="F183" i="33"/>
  <c r="F184" i="33"/>
  <c r="F185" i="33"/>
  <c r="F186" i="33"/>
  <c r="F187" i="33"/>
  <c r="F188" i="33"/>
  <c r="F189" i="33"/>
  <c r="F190" i="33"/>
  <c r="F191" i="33"/>
  <c r="F192" i="33"/>
  <c r="F193" i="33"/>
  <c r="F194" i="33"/>
  <c r="F195" i="33"/>
  <c r="F196" i="33"/>
  <c r="F197" i="33"/>
  <c r="F198" i="33"/>
  <c r="F199" i="33"/>
  <c r="F200" i="33"/>
  <c r="F201" i="33"/>
  <c r="F202" i="33"/>
  <c r="F203" i="33"/>
  <c r="F204" i="33"/>
  <c r="F205" i="33"/>
  <c r="F206" i="33"/>
  <c r="F207" i="33"/>
  <c r="F208" i="33"/>
  <c r="F209" i="33"/>
  <c r="F210" i="33"/>
  <c r="F211" i="33"/>
  <c r="F212" i="33"/>
  <c r="F213" i="33"/>
  <c r="F214" i="33"/>
  <c r="F215" i="33"/>
  <c r="F216" i="33"/>
  <c r="F217" i="33"/>
  <c r="F218" i="33"/>
  <c r="F219" i="33"/>
  <c r="F220" i="33"/>
  <c r="F221" i="33"/>
  <c r="F222" i="33"/>
  <c r="F223" i="33"/>
  <c r="F224" i="33"/>
  <c r="F225" i="33"/>
  <c r="F226" i="33"/>
  <c r="F227" i="33"/>
  <c r="F228" i="33"/>
  <c r="F229" i="33"/>
  <c r="F230" i="33"/>
  <c r="F231" i="33"/>
  <c r="F232" i="33"/>
  <c r="F233" i="33"/>
  <c r="F234" i="33"/>
  <c r="F235" i="33"/>
  <c r="F236" i="33"/>
  <c r="F237" i="33"/>
  <c r="F238" i="33"/>
  <c r="F239" i="33"/>
  <c r="F240" i="33"/>
  <c r="F241" i="33"/>
  <c r="F242" i="33"/>
  <c r="F243" i="33"/>
  <c r="F244" i="33"/>
  <c r="F245" i="33"/>
  <c r="F246" i="33"/>
  <c r="F247" i="33"/>
  <c r="F248" i="33"/>
  <c r="F249" i="33"/>
  <c r="F250" i="33"/>
  <c r="F251" i="33"/>
  <c r="F252" i="33"/>
  <c r="F253" i="33"/>
  <c r="F254" i="33"/>
  <c r="F255" i="33"/>
  <c r="F256" i="33"/>
  <c r="F257" i="33"/>
  <c r="F258" i="33"/>
  <c r="F259" i="33"/>
  <c r="F260" i="33"/>
  <c r="F261" i="33"/>
  <c r="F262" i="33"/>
  <c r="F263" i="33"/>
  <c r="F264" i="33"/>
  <c r="F265" i="33"/>
  <c r="F266" i="33"/>
  <c r="F267" i="33"/>
  <c r="F268" i="33"/>
  <c r="F269" i="33"/>
  <c r="F270" i="33"/>
  <c r="F271" i="33"/>
  <c r="F272" i="33"/>
  <c r="F273" i="33"/>
  <c r="F274" i="33"/>
  <c r="F275" i="33"/>
  <c r="F276" i="33"/>
  <c r="F277" i="33"/>
  <c r="F278" i="33"/>
  <c r="F279" i="33"/>
  <c r="F280" i="33"/>
  <c r="F281" i="33"/>
  <c r="F282" i="33"/>
  <c r="F283" i="33"/>
  <c r="F284" i="33"/>
  <c r="F285" i="33"/>
  <c r="F286" i="33"/>
  <c r="F287" i="33"/>
  <c r="F288" i="33"/>
  <c r="F289" i="33"/>
  <c r="F290" i="33"/>
  <c r="F291" i="33"/>
  <c r="F292" i="33"/>
  <c r="F293" i="33"/>
  <c r="F294" i="33"/>
  <c r="F295" i="33"/>
  <c r="F296" i="33"/>
  <c r="F297" i="33"/>
  <c r="F298" i="33"/>
  <c r="F299" i="33"/>
  <c r="F300" i="33"/>
  <c r="F301" i="33"/>
  <c r="F302" i="33"/>
  <c r="F303" i="33"/>
  <c r="F304" i="33"/>
  <c r="F305" i="33"/>
  <c r="F306" i="33"/>
  <c r="F307" i="33"/>
  <c r="F308" i="33"/>
  <c r="F309" i="33"/>
  <c r="F310" i="33"/>
  <c r="F311" i="33"/>
  <c r="F312" i="33"/>
  <c r="F313" i="33"/>
  <c r="F314" i="33"/>
  <c r="F315" i="33"/>
  <c r="F316" i="33"/>
  <c r="F317" i="33"/>
  <c r="F318" i="33"/>
  <c r="F319" i="33"/>
  <c r="F320" i="33"/>
  <c r="F321" i="33"/>
  <c r="F322" i="33"/>
  <c r="F323" i="33"/>
  <c r="F324" i="33"/>
  <c r="F325" i="33"/>
  <c r="F326" i="33"/>
  <c r="F327" i="33"/>
  <c r="F328" i="33"/>
  <c r="F329" i="33"/>
  <c r="F330" i="33"/>
  <c r="F331" i="33"/>
  <c r="F332" i="33"/>
  <c r="F333" i="33"/>
  <c r="F334" i="33"/>
  <c r="F335" i="33"/>
  <c r="F336" i="33"/>
  <c r="F337" i="33"/>
  <c r="F338" i="33"/>
  <c r="F339" i="33"/>
  <c r="F340" i="33"/>
  <c r="F341" i="33"/>
  <c r="F342" i="33"/>
  <c r="F343" i="33"/>
  <c r="F344" i="33"/>
  <c r="F345" i="33"/>
  <c r="F346" i="33"/>
  <c r="F347" i="33"/>
  <c r="F348" i="33"/>
  <c r="F349" i="33"/>
  <c r="F350" i="33"/>
  <c r="F351" i="33"/>
  <c r="F352" i="33"/>
  <c r="F353" i="33"/>
  <c r="F354" i="33"/>
  <c r="F355" i="33"/>
  <c r="F356" i="33"/>
  <c r="F357" i="33"/>
  <c r="F358" i="33"/>
  <c r="F359" i="33"/>
  <c r="F360" i="33"/>
  <c r="F361" i="33"/>
  <c r="F362" i="33"/>
  <c r="F363" i="33"/>
  <c r="F364" i="33"/>
  <c r="F365" i="33"/>
  <c r="F366" i="33"/>
  <c r="F367" i="33"/>
  <c r="F368" i="33"/>
  <c r="F369" i="33"/>
  <c r="F370" i="33"/>
  <c r="F371" i="33"/>
  <c r="F372" i="33"/>
  <c r="F373" i="33"/>
  <c r="F374" i="33"/>
  <c r="F375" i="33"/>
  <c r="F376" i="33"/>
  <c r="F377" i="33"/>
  <c r="F378" i="33"/>
  <c r="F379" i="33"/>
  <c r="F380" i="33"/>
  <c r="F381" i="33"/>
  <c r="F382" i="33"/>
  <c r="F383" i="33"/>
  <c r="F384" i="33"/>
  <c r="F385" i="33"/>
  <c r="F386" i="33"/>
  <c r="F387" i="33"/>
  <c r="F388" i="33"/>
  <c r="F389" i="33"/>
  <c r="F390" i="33"/>
  <c r="F391" i="33"/>
  <c r="F392" i="33"/>
  <c r="F393" i="33"/>
  <c r="F394" i="33"/>
  <c r="F395" i="33"/>
  <c r="F396" i="33"/>
  <c r="F397" i="33"/>
  <c r="F398" i="33"/>
  <c r="F399" i="33"/>
  <c r="F400" i="33"/>
  <c r="F401" i="33"/>
  <c r="F402" i="33"/>
  <c r="F403" i="33"/>
  <c r="F404" i="33"/>
  <c r="F405" i="33"/>
  <c r="F406" i="33"/>
  <c r="F407" i="33"/>
  <c r="F408" i="33"/>
  <c r="F409" i="33"/>
  <c r="F410" i="33"/>
  <c r="F411" i="33"/>
  <c r="F412" i="33"/>
  <c r="F413" i="33"/>
  <c r="F414" i="33"/>
  <c r="F415" i="33"/>
  <c r="F416" i="33"/>
  <c r="F417" i="33"/>
  <c r="F418" i="33"/>
  <c r="F419" i="33"/>
  <c r="F420" i="33"/>
  <c r="F421" i="33"/>
  <c r="F422" i="33"/>
  <c r="F423" i="33"/>
  <c r="F424" i="33"/>
  <c r="F425" i="33"/>
  <c r="F426" i="33"/>
  <c r="F427" i="33"/>
  <c r="F428" i="33"/>
  <c r="F429" i="33"/>
  <c r="F430" i="33"/>
  <c r="F431" i="33"/>
  <c r="F432" i="33"/>
  <c r="F433" i="33"/>
  <c r="F434" i="33"/>
  <c r="F435" i="33"/>
  <c r="F436" i="33"/>
  <c r="F437" i="33"/>
  <c r="F438" i="33"/>
  <c r="F439" i="33"/>
  <c r="F440" i="33"/>
  <c r="F441" i="33"/>
  <c r="F442" i="33"/>
  <c r="F443" i="33"/>
  <c r="F444" i="33"/>
  <c r="F445" i="33"/>
  <c r="F446" i="33"/>
  <c r="F447" i="33"/>
  <c r="F448" i="33"/>
  <c r="F449" i="33"/>
  <c r="F450" i="33"/>
  <c r="F451" i="33"/>
  <c r="F452" i="33"/>
  <c r="F453" i="33"/>
  <c r="F454" i="33"/>
  <c r="F455" i="33"/>
  <c r="F456" i="33"/>
  <c r="F457" i="33"/>
  <c r="F458" i="33"/>
  <c r="F459" i="33"/>
  <c r="F460" i="33"/>
  <c r="F461" i="33"/>
  <c r="F462" i="33"/>
  <c r="F463" i="33"/>
  <c r="F464" i="33"/>
  <c r="F465" i="33"/>
  <c r="F466" i="33"/>
  <c r="F467" i="33"/>
  <c r="F468" i="33"/>
  <c r="F469" i="33"/>
  <c r="F470" i="33"/>
  <c r="F471" i="33"/>
  <c r="F472" i="33"/>
  <c r="F473" i="33"/>
  <c r="F474" i="33"/>
  <c r="F475" i="33"/>
  <c r="F476" i="33"/>
  <c r="F477" i="33"/>
  <c r="F478" i="33"/>
  <c r="F479" i="33"/>
  <c r="F480" i="33"/>
  <c r="F481" i="33"/>
  <c r="F482" i="33"/>
  <c r="F483" i="33"/>
  <c r="F484" i="33"/>
  <c r="F485" i="33"/>
  <c r="F486" i="33"/>
  <c r="F487" i="33"/>
  <c r="F488" i="33"/>
  <c r="F489" i="33"/>
  <c r="F490" i="33"/>
  <c r="F491" i="33"/>
  <c r="F492" i="33"/>
  <c r="F493" i="33"/>
  <c r="F494" i="33"/>
  <c r="F495" i="33"/>
  <c r="F496" i="33"/>
  <c r="F497" i="33"/>
  <c r="F498" i="33"/>
  <c r="F499" i="33"/>
  <c r="F500" i="33"/>
  <c r="F501" i="33"/>
  <c r="F502" i="33"/>
  <c r="F503" i="33"/>
  <c r="F504" i="33"/>
  <c r="F505" i="33"/>
  <c r="F506" i="33"/>
  <c r="F507" i="33"/>
  <c r="F508" i="33"/>
  <c r="F509" i="33"/>
  <c r="F510" i="33"/>
  <c r="F511" i="33"/>
  <c r="F512" i="33"/>
  <c r="F513" i="33"/>
  <c r="F514" i="33"/>
  <c r="F515" i="33"/>
  <c r="F516" i="33"/>
  <c r="F517" i="33"/>
  <c r="F518" i="33"/>
  <c r="F519" i="33"/>
  <c r="F520" i="33"/>
  <c r="F521" i="33"/>
  <c r="F522" i="33"/>
  <c r="F523" i="33"/>
  <c r="F524" i="33"/>
  <c r="F525" i="33"/>
  <c r="F526" i="33"/>
  <c r="F527" i="33"/>
  <c r="F528" i="33"/>
  <c r="F529" i="33"/>
  <c r="F530" i="33"/>
  <c r="F531" i="33"/>
  <c r="F532" i="33"/>
  <c r="F533" i="33"/>
  <c r="F534" i="33"/>
  <c r="F535" i="33"/>
  <c r="F536" i="33"/>
  <c r="F537" i="33"/>
  <c r="F538" i="33"/>
  <c r="F539" i="33"/>
  <c r="F540" i="33"/>
  <c r="F541" i="33"/>
  <c r="F542" i="33"/>
  <c r="F543" i="33"/>
  <c r="F544" i="33"/>
  <c r="F545" i="33"/>
  <c r="F546" i="33"/>
  <c r="F547" i="33"/>
  <c r="F548" i="33"/>
  <c r="F549" i="33"/>
  <c r="F550" i="33"/>
  <c r="F551" i="33"/>
  <c r="F552" i="33"/>
  <c r="F553" i="33"/>
  <c r="F554" i="33"/>
  <c r="F555" i="33"/>
  <c r="F556" i="33"/>
  <c r="F557" i="33"/>
  <c r="F558" i="33"/>
  <c r="F559" i="33"/>
  <c r="F560" i="33"/>
  <c r="F561" i="33"/>
  <c r="F562" i="33"/>
  <c r="F563" i="33"/>
  <c r="F564" i="33"/>
  <c r="F565" i="33"/>
  <c r="F566" i="33"/>
  <c r="F567" i="33"/>
  <c r="F568" i="33"/>
  <c r="F569" i="33"/>
  <c r="F570" i="33"/>
  <c r="F571" i="33"/>
  <c r="F572" i="33"/>
  <c r="F573" i="33"/>
  <c r="F574" i="33"/>
  <c r="F575" i="33"/>
  <c r="F576" i="33"/>
  <c r="F577" i="33"/>
  <c r="F578" i="33"/>
  <c r="F579" i="33"/>
  <c r="F580" i="33"/>
  <c r="F581" i="33"/>
  <c r="F582" i="33"/>
  <c r="F583" i="33"/>
  <c r="F584" i="33"/>
  <c r="F585" i="33"/>
  <c r="F586" i="33"/>
  <c r="F587" i="33"/>
  <c r="F588" i="33"/>
  <c r="F589" i="33"/>
  <c r="F590" i="33"/>
  <c r="F591" i="33"/>
  <c r="F592" i="33"/>
  <c r="F593" i="33"/>
  <c r="F594" i="33"/>
  <c r="F595" i="33"/>
  <c r="F596" i="33"/>
  <c r="F597" i="33"/>
  <c r="F598" i="33"/>
  <c r="F599" i="33"/>
  <c r="F600" i="33"/>
  <c r="F601" i="33"/>
  <c r="F602" i="33"/>
  <c r="F603" i="33"/>
  <c r="F604" i="33"/>
  <c r="F605" i="33"/>
  <c r="F606" i="33"/>
  <c r="F607" i="33"/>
  <c r="F608" i="33"/>
  <c r="F609" i="33"/>
  <c r="F610" i="33"/>
  <c r="F611" i="33"/>
  <c r="F612" i="33"/>
  <c r="F613" i="33"/>
  <c r="F614" i="33"/>
  <c r="F615" i="33"/>
  <c r="F616" i="33"/>
  <c r="F617" i="33"/>
  <c r="F618" i="33"/>
  <c r="F619" i="33"/>
  <c r="F620" i="33"/>
  <c r="F621" i="33"/>
  <c r="F622" i="33"/>
  <c r="F623" i="33"/>
  <c r="F624" i="33"/>
  <c r="F625" i="33"/>
  <c r="F626" i="33"/>
  <c r="F627" i="33"/>
  <c r="F628" i="33"/>
  <c r="F629" i="33"/>
  <c r="F630" i="33"/>
  <c r="F631" i="33"/>
  <c r="F632" i="33"/>
  <c r="F633" i="33"/>
  <c r="F634" i="33"/>
  <c r="F635" i="33"/>
  <c r="F636" i="33"/>
  <c r="F637" i="33"/>
  <c r="F638" i="33"/>
  <c r="F639" i="33"/>
  <c r="F640" i="33"/>
  <c r="F641" i="33"/>
  <c r="F642" i="33"/>
  <c r="K642" i="33" s="1"/>
  <c r="F643" i="33"/>
  <c r="F644" i="33"/>
  <c r="F645" i="33"/>
  <c r="F646" i="33"/>
  <c r="K646" i="33" s="1"/>
  <c r="F647" i="33"/>
  <c r="F648" i="33"/>
  <c r="F649" i="33"/>
  <c r="F650" i="33"/>
  <c r="K650" i="33" s="1"/>
  <c r="F651" i="33"/>
  <c r="F652" i="33"/>
  <c r="F653" i="33"/>
  <c r="F654" i="33"/>
  <c r="K654" i="33" s="1"/>
  <c r="F655" i="33"/>
  <c r="F656" i="33"/>
  <c r="F657" i="33"/>
  <c r="F658" i="33"/>
  <c r="K658" i="33" s="1"/>
  <c r="F659" i="33"/>
  <c r="F660" i="33"/>
  <c r="F661" i="33"/>
  <c r="F662" i="33"/>
  <c r="K662" i="33" s="1"/>
  <c r="F663" i="33"/>
  <c r="F664" i="33"/>
  <c r="F665" i="33"/>
  <c r="F666" i="33"/>
  <c r="K666" i="33" s="1"/>
  <c r="F667" i="33"/>
  <c r="F668" i="33"/>
  <c r="F669" i="33"/>
  <c r="F670" i="33"/>
  <c r="K670" i="33" s="1"/>
  <c r="F671" i="33"/>
  <c r="F672" i="33"/>
  <c r="F673" i="33"/>
  <c r="F674" i="33"/>
  <c r="K674" i="33" s="1"/>
  <c r="F675" i="33"/>
  <c r="F676" i="33"/>
  <c r="F677" i="33"/>
  <c r="F678" i="33"/>
  <c r="K678" i="33" s="1"/>
  <c r="F679" i="33"/>
  <c r="F680" i="33"/>
  <c r="F681" i="33"/>
  <c r="F682" i="33"/>
  <c r="K682" i="33" s="1"/>
  <c r="F683" i="33"/>
  <c r="F684" i="33"/>
  <c r="F685" i="33"/>
  <c r="F686" i="33"/>
  <c r="K686" i="33" s="1"/>
  <c r="F687" i="33"/>
  <c r="F688" i="33"/>
  <c r="F689" i="33"/>
  <c r="F690" i="33"/>
  <c r="K690" i="33" s="1"/>
  <c r="F691" i="33"/>
  <c r="F692" i="33"/>
  <c r="F693" i="33"/>
  <c r="F694" i="33"/>
  <c r="K694" i="33" s="1"/>
  <c r="F695" i="33"/>
  <c r="F696" i="33"/>
  <c r="F697" i="33"/>
  <c r="F698" i="33"/>
  <c r="K698" i="33" s="1"/>
  <c r="F699" i="33"/>
  <c r="F700" i="33"/>
  <c r="F701" i="33"/>
  <c r="P2" i="33"/>
  <c r="P3" i="33"/>
  <c r="P4" i="33"/>
  <c r="P5" i="33"/>
  <c r="P6" i="33"/>
  <c r="P7" i="33"/>
  <c r="P8" i="33"/>
  <c r="P9" i="33"/>
  <c r="P10" i="33"/>
  <c r="P11" i="33"/>
  <c r="P12" i="33"/>
  <c r="P13" i="33"/>
  <c r="P14" i="33"/>
  <c r="P15" i="33"/>
  <c r="P16" i="33"/>
  <c r="P17" i="33"/>
  <c r="P18" i="33"/>
  <c r="P19" i="33"/>
  <c r="P20" i="33"/>
  <c r="P21" i="33"/>
  <c r="P22" i="33"/>
  <c r="P23" i="33"/>
  <c r="P24" i="33"/>
  <c r="P25" i="33"/>
  <c r="P26" i="33"/>
  <c r="P27" i="33"/>
  <c r="P28" i="33"/>
  <c r="P29" i="33"/>
  <c r="P30" i="33"/>
  <c r="P31" i="33"/>
  <c r="P32" i="33"/>
  <c r="P33" i="33"/>
  <c r="P34" i="33"/>
  <c r="P35" i="33"/>
  <c r="P36" i="33"/>
  <c r="P37" i="33"/>
  <c r="P38" i="33"/>
  <c r="P39" i="33"/>
  <c r="P40" i="33"/>
  <c r="P41" i="33"/>
  <c r="P42" i="33"/>
  <c r="P43" i="33"/>
  <c r="P44" i="33"/>
  <c r="P45" i="33"/>
  <c r="P46" i="33"/>
  <c r="P47" i="33"/>
  <c r="P48" i="33"/>
  <c r="P49" i="33"/>
  <c r="P50" i="33"/>
  <c r="P51" i="33"/>
  <c r="P52" i="33"/>
  <c r="P53" i="33"/>
  <c r="P54" i="33"/>
  <c r="P55" i="33"/>
  <c r="P56" i="33"/>
  <c r="P57" i="33"/>
  <c r="P58" i="33"/>
  <c r="P59" i="33"/>
  <c r="P60" i="33"/>
  <c r="P61" i="33"/>
  <c r="P62" i="33"/>
  <c r="P63" i="33"/>
  <c r="P64" i="33"/>
  <c r="P65" i="33"/>
  <c r="P66" i="33"/>
  <c r="P67" i="33"/>
  <c r="P68" i="33"/>
  <c r="P69" i="33"/>
  <c r="P70" i="33"/>
  <c r="P71" i="33"/>
  <c r="P72" i="33"/>
  <c r="P73" i="33"/>
  <c r="P74" i="33"/>
  <c r="P75" i="33"/>
  <c r="P76" i="33"/>
  <c r="P77" i="33"/>
  <c r="P78" i="33"/>
  <c r="P79" i="33"/>
  <c r="P80" i="33"/>
  <c r="P81" i="33"/>
  <c r="P82" i="33"/>
  <c r="P83" i="33"/>
  <c r="P84" i="33"/>
  <c r="P85" i="33"/>
  <c r="P86" i="33"/>
  <c r="P87" i="33"/>
  <c r="P88" i="33"/>
  <c r="P89" i="33"/>
  <c r="P90" i="33"/>
  <c r="P91" i="33"/>
  <c r="P92" i="33"/>
  <c r="P93" i="33"/>
  <c r="P94" i="33"/>
  <c r="P95" i="33"/>
  <c r="P96" i="33"/>
  <c r="P97" i="33"/>
  <c r="P98" i="33"/>
  <c r="P99" i="33"/>
  <c r="P100" i="33"/>
  <c r="P101" i="33"/>
  <c r="P102" i="33"/>
  <c r="P103" i="33"/>
  <c r="P104" i="33"/>
  <c r="P105" i="33"/>
  <c r="P106" i="33"/>
  <c r="P107" i="33"/>
  <c r="P108" i="33"/>
  <c r="P109" i="33"/>
  <c r="P110" i="33"/>
  <c r="P111" i="33"/>
  <c r="P112" i="33"/>
  <c r="P113" i="33"/>
  <c r="P114" i="33"/>
  <c r="P115" i="33"/>
  <c r="P116" i="33"/>
  <c r="P117" i="33"/>
  <c r="P118" i="33"/>
  <c r="P119" i="33"/>
  <c r="P120" i="33"/>
  <c r="P121" i="33"/>
  <c r="P122" i="33"/>
  <c r="P123" i="33"/>
  <c r="P124" i="33"/>
  <c r="P125" i="33"/>
  <c r="P126" i="33"/>
  <c r="P127" i="33"/>
  <c r="P128" i="33"/>
  <c r="P129" i="33"/>
  <c r="P130" i="33"/>
  <c r="P131" i="33"/>
  <c r="P132" i="33"/>
  <c r="P133" i="33"/>
  <c r="P134" i="33"/>
  <c r="P135" i="33"/>
  <c r="P136" i="33"/>
  <c r="P137" i="33"/>
  <c r="P138" i="33"/>
  <c r="P139" i="33"/>
  <c r="P140" i="33"/>
  <c r="P141" i="33"/>
  <c r="P142" i="33"/>
  <c r="P143" i="33"/>
  <c r="P144" i="33"/>
  <c r="P145" i="33"/>
  <c r="P146" i="33"/>
  <c r="P147" i="33"/>
  <c r="P148" i="33"/>
  <c r="P149" i="33"/>
  <c r="P150" i="33"/>
  <c r="P151" i="33"/>
  <c r="P152" i="33"/>
  <c r="P153" i="33"/>
  <c r="P154" i="33"/>
  <c r="P155" i="33"/>
  <c r="P156" i="33"/>
  <c r="P157" i="33"/>
  <c r="P158" i="33"/>
  <c r="P159" i="33"/>
  <c r="P160" i="33"/>
  <c r="P161" i="33"/>
  <c r="P162" i="33"/>
  <c r="P163" i="33"/>
  <c r="P164" i="33"/>
  <c r="P165" i="33"/>
  <c r="P166" i="33"/>
  <c r="P167" i="33"/>
  <c r="P168" i="33"/>
  <c r="P169" i="33"/>
  <c r="P170" i="33"/>
  <c r="P171" i="33"/>
  <c r="P172" i="33"/>
  <c r="P173" i="33"/>
  <c r="P174" i="33"/>
  <c r="P175" i="33"/>
  <c r="P176" i="33"/>
  <c r="P177" i="33"/>
  <c r="P178" i="33"/>
  <c r="P179" i="33"/>
  <c r="P180" i="33"/>
  <c r="P181" i="33"/>
  <c r="P182" i="33"/>
  <c r="P183" i="33"/>
  <c r="P184" i="33"/>
  <c r="P185" i="33"/>
  <c r="P186" i="33"/>
  <c r="P187" i="33"/>
  <c r="P188" i="33"/>
  <c r="P189" i="33"/>
  <c r="P190" i="33"/>
  <c r="P191" i="33"/>
  <c r="P192" i="33"/>
  <c r="P193" i="33"/>
  <c r="P194" i="33"/>
  <c r="P195" i="33"/>
  <c r="P196" i="33"/>
  <c r="P197" i="33"/>
  <c r="P198" i="33"/>
  <c r="P199" i="33"/>
  <c r="P200" i="33"/>
  <c r="P201" i="33"/>
  <c r="P202" i="33"/>
  <c r="P203" i="33"/>
  <c r="P204" i="33"/>
  <c r="P205" i="33"/>
  <c r="P206" i="33"/>
  <c r="P207" i="33"/>
  <c r="P208" i="33"/>
  <c r="P209" i="33"/>
  <c r="P210" i="33"/>
  <c r="P211" i="33"/>
  <c r="P212" i="33"/>
  <c r="P213" i="33"/>
  <c r="P214" i="33"/>
  <c r="P215" i="33"/>
  <c r="P216" i="33"/>
  <c r="P217" i="33"/>
  <c r="P218" i="33"/>
  <c r="P219" i="33"/>
  <c r="P220" i="33"/>
  <c r="P221" i="33"/>
  <c r="P222" i="33"/>
  <c r="P223" i="33"/>
  <c r="P224" i="33"/>
  <c r="P225" i="33"/>
  <c r="P226" i="33"/>
  <c r="P227" i="33"/>
  <c r="P228" i="33"/>
  <c r="P229" i="33"/>
  <c r="P230" i="33"/>
  <c r="P231" i="33"/>
  <c r="P232" i="33"/>
  <c r="P233" i="33"/>
  <c r="P234" i="33"/>
  <c r="P235" i="33"/>
  <c r="P236" i="33"/>
  <c r="P237" i="33"/>
  <c r="P238" i="33"/>
  <c r="P239" i="33"/>
  <c r="P240" i="33"/>
  <c r="P241" i="33"/>
  <c r="P242" i="33"/>
  <c r="P243" i="33"/>
  <c r="P244" i="33"/>
  <c r="P245" i="33"/>
  <c r="P246" i="33"/>
  <c r="P247" i="33"/>
  <c r="P248" i="33"/>
  <c r="P249" i="33"/>
  <c r="P250" i="33"/>
  <c r="P251" i="33"/>
  <c r="P252" i="33"/>
  <c r="P253" i="33"/>
  <c r="P254" i="33"/>
  <c r="P255" i="33"/>
  <c r="P256" i="33"/>
  <c r="P257" i="33"/>
  <c r="P258" i="33"/>
  <c r="P259" i="33"/>
  <c r="P260" i="33"/>
  <c r="P261" i="33"/>
  <c r="P262" i="33"/>
  <c r="P263" i="33"/>
  <c r="P264" i="33"/>
  <c r="P265" i="33"/>
  <c r="P266" i="33"/>
  <c r="P267" i="33"/>
  <c r="P268" i="33"/>
  <c r="P269" i="33"/>
  <c r="P270" i="33"/>
  <c r="P271" i="33"/>
  <c r="P272" i="33"/>
  <c r="P273" i="33"/>
  <c r="P274" i="33"/>
  <c r="P275" i="33"/>
  <c r="P276" i="33"/>
  <c r="P277" i="33"/>
  <c r="P278" i="33"/>
  <c r="P279" i="33"/>
  <c r="P280" i="33"/>
  <c r="P281" i="33"/>
  <c r="P282" i="33"/>
  <c r="P283" i="33"/>
  <c r="P284" i="33"/>
  <c r="P285" i="33"/>
  <c r="P286" i="33"/>
  <c r="P287" i="33"/>
  <c r="P288" i="33"/>
  <c r="P289" i="33"/>
  <c r="P290" i="33"/>
  <c r="P291" i="33"/>
  <c r="P292" i="33"/>
  <c r="P293" i="33"/>
  <c r="P294" i="33"/>
  <c r="P295" i="33"/>
  <c r="P296" i="33"/>
  <c r="P297" i="33"/>
  <c r="P298" i="33"/>
  <c r="P299" i="33"/>
  <c r="P300" i="33"/>
  <c r="P301" i="33"/>
  <c r="P302" i="33"/>
  <c r="P303" i="33"/>
  <c r="P304" i="33"/>
  <c r="P305" i="33"/>
  <c r="P306" i="33"/>
  <c r="P307" i="33"/>
  <c r="P308" i="33"/>
  <c r="P309" i="33"/>
  <c r="P310" i="33"/>
  <c r="P311" i="33"/>
  <c r="P312" i="33"/>
  <c r="P313" i="33"/>
  <c r="P314" i="33"/>
  <c r="P315" i="33"/>
  <c r="P316" i="33"/>
  <c r="P317" i="33"/>
  <c r="P318" i="33"/>
  <c r="P319" i="33"/>
  <c r="P320" i="33"/>
  <c r="P321" i="33"/>
  <c r="P322" i="33"/>
  <c r="P323" i="33"/>
  <c r="P324" i="33"/>
  <c r="P325" i="33"/>
  <c r="P326" i="33"/>
  <c r="P327" i="33"/>
  <c r="P328" i="33"/>
  <c r="P329" i="33"/>
  <c r="P330" i="33"/>
  <c r="P331" i="33"/>
  <c r="P332" i="33"/>
  <c r="P333" i="33"/>
  <c r="P334" i="33"/>
  <c r="P335" i="33"/>
  <c r="P336" i="33"/>
  <c r="P337" i="33"/>
  <c r="P338" i="33"/>
  <c r="P339" i="33"/>
  <c r="P340" i="33"/>
  <c r="P341" i="33"/>
  <c r="P342" i="33"/>
  <c r="P343" i="33"/>
  <c r="P344" i="33"/>
  <c r="P345" i="33"/>
  <c r="P346" i="33"/>
  <c r="P347" i="33"/>
  <c r="P348" i="33"/>
  <c r="P349" i="33"/>
  <c r="P350" i="33"/>
  <c r="P351" i="33"/>
  <c r="P352" i="33"/>
  <c r="P353" i="33"/>
  <c r="P354" i="33"/>
  <c r="P355" i="33"/>
  <c r="P356" i="33"/>
  <c r="P357" i="33"/>
  <c r="P358" i="33"/>
  <c r="P359" i="33"/>
  <c r="P360" i="33"/>
  <c r="P361" i="33"/>
  <c r="P362" i="33"/>
  <c r="P363" i="33"/>
  <c r="P364" i="33"/>
  <c r="P365" i="33"/>
  <c r="P366" i="33"/>
  <c r="P367" i="33"/>
  <c r="P368" i="33"/>
  <c r="P369" i="33"/>
  <c r="P370" i="33"/>
  <c r="P371" i="33"/>
  <c r="P372" i="33"/>
  <c r="P373" i="33"/>
  <c r="P374" i="33"/>
  <c r="P375" i="33"/>
  <c r="P376" i="33"/>
  <c r="P377" i="33"/>
  <c r="P378" i="33"/>
  <c r="P379" i="33"/>
  <c r="P380" i="33"/>
  <c r="P381" i="33"/>
  <c r="P382" i="33"/>
  <c r="P383" i="33"/>
  <c r="P384" i="33"/>
  <c r="P385" i="33"/>
  <c r="P386" i="33"/>
  <c r="P387" i="33"/>
  <c r="P388" i="33"/>
  <c r="P389" i="33"/>
  <c r="P390" i="33"/>
  <c r="P391" i="33"/>
  <c r="P392" i="33"/>
  <c r="P393" i="33"/>
  <c r="P394" i="33"/>
  <c r="P395" i="33"/>
  <c r="P396" i="33"/>
  <c r="P397" i="33"/>
  <c r="P398" i="33"/>
  <c r="P399" i="33"/>
  <c r="P400" i="33"/>
  <c r="P401" i="33"/>
  <c r="P402" i="33"/>
  <c r="P403" i="33"/>
  <c r="P404" i="33"/>
  <c r="P405" i="33"/>
  <c r="P406" i="33"/>
  <c r="P407" i="33"/>
  <c r="P408" i="33"/>
  <c r="P409" i="33"/>
  <c r="P410" i="33"/>
  <c r="P411" i="33"/>
  <c r="P412" i="33"/>
  <c r="P413" i="33"/>
  <c r="P414" i="33"/>
  <c r="P415" i="33"/>
  <c r="P416" i="33"/>
  <c r="P417" i="33"/>
  <c r="P418" i="33"/>
  <c r="P419" i="33"/>
  <c r="P420" i="33"/>
  <c r="P421" i="33"/>
  <c r="P422" i="33"/>
  <c r="P423" i="33"/>
  <c r="P424" i="33"/>
  <c r="P425" i="33"/>
  <c r="P426" i="33"/>
  <c r="P427" i="33"/>
  <c r="P428" i="33"/>
  <c r="P429" i="33"/>
  <c r="P430" i="33"/>
  <c r="P431" i="33"/>
  <c r="P432" i="33"/>
  <c r="P433" i="33"/>
  <c r="P434" i="33"/>
  <c r="P435" i="33"/>
  <c r="P436" i="33"/>
  <c r="P437" i="33"/>
  <c r="P438" i="33"/>
  <c r="P439" i="33"/>
  <c r="P440" i="33"/>
  <c r="P441" i="33"/>
  <c r="P442" i="33"/>
  <c r="P443" i="33"/>
  <c r="P444" i="33"/>
  <c r="P445" i="33"/>
  <c r="P446" i="33"/>
  <c r="P447" i="33"/>
  <c r="P448" i="33"/>
  <c r="P449" i="33"/>
  <c r="P450" i="33"/>
  <c r="P451" i="33"/>
  <c r="P452" i="33"/>
  <c r="P453" i="33"/>
  <c r="P454" i="33"/>
  <c r="P455" i="33"/>
  <c r="P456" i="33"/>
  <c r="P457" i="33"/>
  <c r="P458" i="33"/>
  <c r="P459" i="33"/>
  <c r="P460" i="33"/>
  <c r="P461" i="33"/>
  <c r="P462" i="33"/>
  <c r="P463" i="33"/>
  <c r="P464" i="33"/>
  <c r="P465" i="33"/>
  <c r="P466" i="33"/>
  <c r="P467" i="33"/>
  <c r="P468" i="33"/>
  <c r="P469" i="33"/>
  <c r="P470" i="33"/>
  <c r="P471" i="33"/>
  <c r="P472" i="33"/>
  <c r="P473" i="33"/>
  <c r="P474" i="33"/>
  <c r="P475" i="33"/>
  <c r="P476" i="33"/>
  <c r="P477" i="33"/>
  <c r="P478" i="33"/>
  <c r="P479" i="33"/>
  <c r="P480" i="33"/>
  <c r="P481" i="33"/>
  <c r="P482" i="33"/>
  <c r="P483" i="33"/>
  <c r="P484" i="33"/>
  <c r="P485" i="33"/>
  <c r="P486" i="33"/>
  <c r="P487" i="33"/>
  <c r="P488" i="33"/>
  <c r="P489" i="33"/>
  <c r="P490" i="33"/>
  <c r="P491" i="33"/>
  <c r="P492" i="33"/>
  <c r="P493" i="33"/>
  <c r="P494" i="33"/>
  <c r="P495" i="33"/>
  <c r="P496" i="33"/>
  <c r="P497" i="33"/>
  <c r="P498" i="33"/>
  <c r="P499" i="33"/>
  <c r="P500" i="33"/>
  <c r="P501" i="33"/>
  <c r="P502" i="33"/>
  <c r="P503" i="33"/>
  <c r="P504" i="33"/>
  <c r="P505" i="33"/>
  <c r="P506" i="33"/>
  <c r="P507" i="33"/>
  <c r="P508" i="33"/>
  <c r="P509" i="33"/>
  <c r="P510" i="33"/>
  <c r="P511" i="33"/>
  <c r="P512" i="33"/>
  <c r="P513" i="33"/>
  <c r="P514" i="33"/>
  <c r="P515" i="33"/>
  <c r="P516" i="33"/>
  <c r="P517" i="33"/>
  <c r="P518" i="33"/>
  <c r="P519" i="33"/>
  <c r="P520" i="33"/>
  <c r="P521" i="33"/>
  <c r="P522" i="33"/>
  <c r="P523" i="33"/>
  <c r="P524" i="33"/>
  <c r="P525" i="33"/>
  <c r="P526" i="33"/>
  <c r="P527" i="33"/>
  <c r="P528" i="33"/>
  <c r="P529" i="33"/>
  <c r="P530" i="33"/>
  <c r="P531" i="33"/>
  <c r="P532" i="33"/>
  <c r="P533" i="33"/>
  <c r="P534" i="33"/>
  <c r="P535" i="33"/>
  <c r="P536" i="33"/>
  <c r="P537" i="33"/>
  <c r="P538" i="33"/>
  <c r="P539" i="33"/>
  <c r="P540" i="33"/>
  <c r="P541" i="33"/>
  <c r="P542" i="33"/>
  <c r="P543" i="33"/>
  <c r="P544" i="33"/>
  <c r="P545" i="33"/>
  <c r="P546" i="33"/>
  <c r="P547" i="33"/>
  <c r="P548" i="33"/>
  <c r="P549" i="33"/>
  <c r="P550" i="33"/>
  <c r="P551" i="33"/>
  <c r="P552" i="33"/>
  <c r="P553" i="33"/>
  <c r="P554" i="33"/>
  <c r="P555" i="33"/>
  <c r="P556" i="33"/>
  <c r="P557" i="33"/>
  <c r="P558" i="33"/>
  <c r="P559" i="33"/>
  <c r="P560" i="33"/>
  <c r="P561" i="33"/>
  <c r="P562" i="33"/>
  <c r="P563" i="33"/>
  <c r="P564" i="33"/>
  <c r="P565" i="33"/>
  <c r="P566" i="33"/>
  <c r="P567" i="33"/>
  <c r="P568" i="33"/>
  <c r="P569" i="33"/>
  <c r="P570" i="33"/>
  <c r="P571" i="33"/>
  <c r="P572" i="33"/>
  <c r="P573" i="33"/>
  <c r="P574" i="33"/>
  <c r="P575" i="33"/>
  <c r="P576" i="33"/>
  <c r="P577" i="33"/>
  <c r="P578" i="33"/>
  <c r="P579" i="33"/>
  <c r="P580" i="33"/>
  <c r="P581" i="33"/>
  <c r="P582" i="33"/>
  <c r="P583" i="33"/>
  <c r="P584" i="33"/>
  <c r="P585" i="33"/>
  <c r="P586" i="33"/>
  <c r="P587" i="33"/>
  <c r="P588" i="33"/>
  <c r="P589" i="33"/>
  <c r="P590" i="33"/>
  <c r="P591" i="33"/>
  <c r="P592" i="33"/>
  <c r="P593" i="33"/>
  <c r="P594" i="33"/>
  <c r="P595" i="33"/>
  <c r="P596" i="33"/>
  <c r="P597" i="33"/>
  <c r="P598" i="33"/>
  <c r="P599" i="33"/>
  <c r="P600" i="33"/>
  <c r="P601" i="33"/>
  <c r="P602" i="33"/>
  <c r="P603" i="33"/>
  <c r="P604" i="33"/>
  <c r="P605" i="33"/>
  <c r="P606" i="33"/>
  <c r="P607" i="33"/>
  <c r="P608" i="33"/>
  <c r="P609" i="33"/>
  <c r="P610" i="33"/>
  <c r="P611" i="33"/>
  <c r="P612" i="33"/>
  <c r="P613" i="33"/>
  <c r="P614" i="33"/>
  <c r="P615" i="33"/>
  <c r="P616" i="33"/>
  <c r="P617" i="33"/>
  <c r="P618" i="33"/>
  <c r="P619" i="33"/>
  <c r="P620" i="33"/>
  <c r="P621" i="33"/>
  <c r="P622" i="33"/>
  <c r="P623" i="33"/>
  <c r="P624" i="33"/>
  <c r="P625" i="33"/>
  <c r="P626" i="33"/>
  <c r="P627" i="33"/>
  <c r="P628" i="33"/>
  <c r="P629" i="33"/>
  <c r="P630" i="33"/>
  <c r="P631" i="33"/>
  <c r="P632" i="33"/>
  <c r="P633" i="33"/>
  <c r="P634" i="33"/>
  <c r="P635" i="33"/>
  <c r="P636" i="33"/>
  <c r="P637" i="33"/>
  <c r="P638" i="33"/>
  <c r="P639" i="33"/>
  <c r="P640" i="33"/>
  <c r="P641" i="33"/>
  <c r="P642" i="33"/>
  <c r="P643" i="33"/>
  <c r="P644" i="33"/>
  <c r="P645" i="33"/>
  <c r="P646" i="33"/>
  <c r="P647" i="33"/>
  <c r="P648" i="33"/>
  <c r="P649" i="33"/>
  <c r="P650" i="33"/>
  <c r="P651" i="33"/>
  <c r="P652" i="33"/>
  <c r="P653" i="33"/>
  <c r="P654" i="33"/>
  <c r="P655" i="33"/>
  <c r="P656" i="33"/>
  <c r="P657" i="33"/>
  <c r="P658" i="33"/>
  <c r="P659" i="33"/>
  <c r="P660" i="33"/>
  <c r="P661" i="33"/>
  <c r="P662" i="33"/>
  <c r="P663" i="33"/>
  <c r="P664" i="33"/>
  <c r="P665" i="33"/>
  <c r="P666" i="33"/>
  <c r="P667" i="33"/>
  <c r="P668" i="33"/>
  <c r="P669" i="33"/>
  <c r="P670" i="33"/>
  <c r="P671" i="33"/>
  <c r="P672" i="33"/>
  <c r="P673" i="33"/>
  <c r="P674" i="33"/>
  <c r="P675" i="33"/>
  <c r="P676" i="33"/>
  <c r="P677" i="33"/>
  <c r="P678" i="33"/>
  <c r="P679" i="33"/>
  <c r="P680" i="33"/>
  <c r="P681" i="33"/>
  <c r="P682" i="33"/>
  <c r="P683" i="33"/>
  <c r="P684" i="33"/>
  <c r="P685" i="33"/>
  <c r="P686" i="33"/>
  <c r="P687" i="33"/>
  <c r="P688" i="33"/>
  <c r="P689" i="33"/>
  <c r="P690" i="33"/>
  <c r="P691" i="33"/>
  <c r="P692" i="33"/>
  <c r="P693" i="33"/>
  <c r="P694" i="33"/>
  <c r="P695" i="33"/>
  <c r="P696" i="33"/>
  <c r="P697" i="33"/>
  <c r="P698" i="33"/>
  <c r="P699" i="33"/>
  <c r="P700" i="33"/>
  <c r="P701" i="33"/>
  <c r="O2" i="33"/>
  <c r="O3" i="33"/>
  <c r="O4" i="33"/>
  <c r="O5" i="33"/>
  <c r="O6" i="33"/>
  <c r="O7" i="33"/>
  <c r="O8" i="33"/>
  <c r="O9" i="33"/>
  <c r="O10" i="33"/>
  <c r="O11" i="33"/>
  <c r="O12" i="33"/>
  <c r="O13" i="33"/>
  <c r="O14" i="33"/>
  <c r="O15" i="33"/>
  <c r="O16" i="33"/>
  <c r="O17" i="33"/>
  <c r="O18" i="33"/>
  <c r="O19" i="33"/>
  <c r="O20" i="33"/>
  <c r="O21" i="33"/>
  <c r="O22" i="33"/>
  <c r="O23" i="33"/>
  <c r="O24" i="33"/>
  <c r="O25" i="33"/>
  <c r="O26" i="33"/>
  <c r="O27" i="33"/>
  <c r="O28" i="33"/>
  <c r="O29" i="33"/>
  <c r="O30" i="33"/>
  <c r="O31" i="33"/>
  <c r="O32" i="33"/>
  <c r="O33" i="33"/>
  <c r="O34" i="33"/>
  <c r="O35" i="33"/>
  <c r="O36" i="33"/>
  <c r="O37" i="33"/>
  <c r="O38" i="33"/>
  <c r="O39" i="33"/>
  <c r="O40" i="33"/>
  <c r="O41" i="33"/>
  <c r="O42" i="33"/>
  <c r="O43" i="33"/>
  <c r="O44" i="33"/>
  <c r="O45" i="33"/>
  <c r="O46" i="33"/>
  <c r="O47" i="33"/>
  <c r="O48" i="33"/>
  <c r="O49" i="33"/>
  <c r="O50" i="33"/>
  <c r="O51" i="33"/>
  <c r="O52" i="33"/>
  <c r="O53" i="33"/>
  <c r="O54" i="33"/>
  <c r="O55" i="33"/>
  <c r="O56" i="33"/>
  <c r="O57" i="33"/>
  <c r="O58" i="33"/>
  <c r="O59" i="33"/>
  <c r="O60" i="33"/>
  <c r="O61" i="33"/>
  <c r="O62" i="33"/>
  <c r="O63" i="33"/>
  <c r="O64" i="33"/>
  <c r="O65" i="33"/>
  <c r="O66" i="33"/>
  <c r="O67" i="33"/>
  <c r="O68" i="33"/>
  <c r="O69" i="33"/>
  <c r="O70" i="33"/>
  <c r="O71" i="33"/>
  <c r="O72" i="33"/>
  <c r="O73" i="33"/>
  <c r="O74" i="33"/>
  <c r="O75" i="33"/>
  <c r="O76" i="33"/>
  <c r="O77" i="33"/>
  <c r="O78" i="33"/>
  <c r="O79" i="33"/>
  <c r="O80" i="33"/>
  <c r="O81" i="33"/>
  <c r="O82" i="33"/>
  <c r="O83" i="33"/>
  <c r="O84" i="33"/>
  <c r="O85" i="33"/>
  <c r="O86" i="33"/>
  <c r="O87" i="33"/>
  <c r="O88" i="33"/>
  <c r="O89" i="33"/>
  <c r="O90" i="33"/>
  <c r="O91" i="33"/>
  <c r="O92" i="33"/>
  <c r="O93" i="33"/>
  <c r="O94" i="33"/>
  <c r="O95" i="33"/>
  <c r="O96" i="33"/>
  <c r="O97" i="33"/>
  <c r="O98" i="33"/>
  <c r="O99" i="33"/>
  <c r="O100" i="33"/>
  <c r="O101" i="33"/>
  <c r="O102" i="33"/>
  <c r="O103" i="33"/>
  <c r="O104" i="33"/>
  <c r="O105" i="33"/>
  <c r="O106" i="33"/>
  <c r="O107" i="33"/>
  <c r="O108" i="33"/>
  <c r="O109" i="33"/>
  <c r="O110" i="33"/>
  <c r="O111" i="33"/>
  <c r="O112" i="33"/>
  <c r="O113" i="33"/>
  <c r="O114" i="33"/>
  <c r="O115" i="33"/>
  <c r="O116" i="33"/>
  <c r="O117" i="33"/>
  <c r="O118" i="33"/>
  <c r="O119" i="33"/>
  <c r="O120" i="33"/>
  <c r="O121" i="33"/>
  <c r="O122" i="33"/>
  <c r="O123" i="33"/>
  <c r="O124" i="33"/>
  <c r="O125" i="33"/>
  <c r="O126" i="33"/>
  <c r="O127" i="33"/>
  <c r="O128" i="33"/>
  <c r="O129" i="33"/>
  <c r="O130" i="33"/>
  <c r="O131" i="33"/>
  <c r="O132" i="33"/>
  <c r="O133" i="33"/>
  <c r="O134" i="33"/>
  <c r="O135" i="33"/>
  <c r="O136" i="33"/>
  <c r="O137" i="33"/>
  <c r="O138" i="33"/>
  <c r="O139" i="33"/>
  <c r="O140" i="33"/>
  <c r="O141" i="33"/>
  <c r="O142" i="33"/>
  <c r="O143" i="33"/>
  <c r="O144" i="33"/>
  <c r="O145" i="33"/>
  <c r="O146" i="33"/>
  <c r="O147" i="33"/>
  <c r="O148" i="33"/>
  <c r="O149" i="33"/>
  <c r="O150" i="33"/>
  <c r="O151" i="33"/>
  <c r="O152" i="33"/>
  <c r="O153" i="33"/>
  <c r="O154" i="33"/>
  <c r="O155" i="33"/>
  <c r="O156" i="33"/>
  <c r="O157" i="33"/>
  <c r="O158" i="33"/>
  <c r="O159" i="33"/>
  <c r="O160" i="33"/>
  <c r="O161" i="33"/>
  <c r="O162" i="33"/>
  <c r="O163" i="33"/>
  <c r="O164" i="33"/>
  <c r="O165" i="33"/>
  <c r="O166" i="33"/>
  <c r="O167" i="33"/>
  <c r="O168" i="33"/>
  <c r="O169" i="33"/>
  <c r="O170" i="33"/>
  <c r="O171" i="33"/>
  <c r="O172" i="33"/>
  <c r="O173" i="33"/>
  <c r="O174" i="33"/>
  <c r="O175" i="33"/>
  <c r="O176" i="33"/>
  <c r="O177" i="33"/>
  <c r="O178" i="33"/>
  <c r="O179" i="33"/>
  <c r="O180" i="33"/>
  <c r="O181" i="33"/>
  <c r="O182" i="33"/>
  <c r="O183" i="33"/>
  <c r="O184" i="33"/>
  <c r="O185" i="33"/>
  <c r="O186" i="33"/>
  <c r="O187" i="33"/>
  <c r="O188" i="33"/>
  <c r="O189" i="33"/>
  <c r="O190" i="33"/>
  <c r="O191" i="33"/>
  <c r="O192" i="33"/>
  <c r="O193" i="33"/>
  <c r="O194" i="33"/>
  <c r="O195" i="33"/>
  <c r="O196" i="33"/>
  <c r="O197" i="33"/>
  <c r="O198" i="33"/>
  <c r="O199" i="33"/>
  <c r="O200" i="33"/>
  <c r="O201" i="33"/>
  <c r="O202" i="33"/>
  <c r="O203" i="33"/>
  <c r="O204" i="33"/>
  <c r="O205" i="33"/>
  <c r="O206" i="33"/>
  <c r="O207" i="33"/>
  <c r="O208" i="33"/>
  <c r="O209" i="33"/>
  <c r="O210" i="33"/>
  <c r="O211" i="33"/>
  <c r="O212" i="33"/>
  <c r="O213" i="33"/>
  <c r="O214" i="33"/>
  <c r="O215" i="33"/>
  <c r="O216" i="33"/>
  <c r="O217" i="33"/>
  <c r="O218" i="33"/>
  <c r="O219" i="33"/>
  <c r="O220" i="33"/>
  <c r="O221" i="33"/>
  <c r="O222" i="33"/>
  <c r="O223" i="33"/>
  <c r="O224" i="33"/>
  <c r="O225" i="33"/>
  <c r="O226" i="33"/>
  <c r="O227" i="33"/>
  <c r="O228" i="33"/>
  <c r="O229" i="33"/>
  <c r="O230" i="33"/>
  <c r="O231" i="33"/>
  <c r="O232" i="33"/>
  <c r="O233" i="33"/>
  <c r="O234" i="33"/>
  <c r="O235" i="33"/>
  <c r="O236" i="33"/>
  <c r="O237" i="33"/>
  <c r="O238" i="33"/>
  <c r="O239" i="33"/>
  <c r="O240" i="33"/>
  <c r="O241" i="33"/>
  <c r="O242" i="33"/>
  <c r="O243" i="33"/>
  <c r="O244" i="33"/>
  <c r="O245" i="33"/>
  <c r="O246" i="33"/>
  <c r="O247" i="33"/>
  <c r="O248" i="33"/>
  <c r="O249" i="33"/>
  <c r="O250" i="33"/>
  <c r="O251" i="33"/>
  <c r="O252" i="33"/>
  <c r="O253" i="33"/>
  <c r="O254" i="33"/>
  <c r="O255" i="33"/>
  <c r="O256" i="33"/>
  <c r="O257" i="33"/>
  <c r="O258" i="33"/>
  <c r="O259" i="33"/>
  <c r="O260" i="33"/>
  <c r="O261" i="33"/>
  <c r="O262" i="33"/>
  <c r="O263" i="33"/>
  <c r="O264" i="33"/>
  <c r="O265" i="33"/>
  <c r="O266" i="33"/>
  <c r="O267" i="33"/>
  <c r="O268" i="33"/>
  <c r="O269" i="33"/>
  <c r="O270" i="33"/>
  <c r="O271" i="33"/>
  <c r="O272" i="33"/>
  <c r="O273" i="33"/>
  <c r="O274" i="33"/>
  <c r="O275" i="33"/>
  <c r="O276" i="33"/>
  <c r="O277" i="33"/>
  <c r="O278" i="33"/>
  <c r="O279" i="33"/>
  <c r="O280" i="33"/>
  <c r="O281" i="33"/>
  <c r="O282" i="33"/>
  <c r="O283" i="33"/>
  <c r="O284" i="33"/>
  <c r="O285" i="33"/>
  <c r="O286" i="33"/>
  <c r="O287" i="33"/>
  <c r="O288" i="33"/>
  <c r="O289" i="33"/>
  <c r="O290" i="33"/>
  <c r="O291" i="33"/>
  <c r="O292" i="33"/>
  <c r="O293" i="33"/>
  <c r="O294" i="33"/>
  <c r="O295" i="33"/>
  <c r="O296" i="33"/>
  <c r="O297" i="33"/>
  <c r="O298" i="33"/>
  <c r="O299" i="33"/>
  <c r="O300" i="33"/>
  <c r="O301" i="33"/>
  <c r="O302" i="33"/>
  <c r="O303" i="33"/>
  <c r="O304" i="33"/>
  <c r="O305" i="33"/>
  <c r="O306" i="33"/>
  <c r="O307" i="33"/>
  <c r="O308" i="33"/>
  <c r="O309" i="33"/>
  <c r="O310" i="33"/>
  <c r="O311" i="33"/>
  <c r="O312" i="33"/>
  <c r="O313" i="33"/>
  <c r="O314" i="33"/>
  <c r="O315" i="33"/>
  <c r="O316" i="33"/>
  <c r="O317" i="33"/>
  <c r="O318" i="33"/>
  <c r="O319" i="33"/>
  <c r="O320" i="33"/>
  <c r="O321" i="33"/>
  <c r="O322" i="33"/>
  <c r="O323" i="33"/>
  <c r="O324" i="33"/>
  <c r="O325" i="33"/>
  <c r="O326" i="33"/>
  <c r="O327" i="33"/>
  <c r="O328" i="33"/>
  <c r="O329" i="33"/>
  <c r="O330" i="33"/>
  <c r="O331" i="33"/>
  <c r="O332" i="33"/>
  <c r="O333" i="33"/>
  <c r="O334" i="33"/>
  <c r="O335" i="33"/>
  <c r="O336" i="33"/>
  <c r="O337" i="33"/>
  <c r="O338" i="33"/>
  <c r="O339" i="33"/>
  <c r="O340" i="33"/>
  <c r="O341" i="33"/>
  <c r="O342" i="33"/>
  <c r="O343" i="33"/>
  <c r="O344" i="33"/>
  <c r="O345" i="33"/>
  <c r="O346" i="33"/>
  <c r="O347" i="33"/>
  <c r="O348" i="33"/>
  <c r="O349" i="33"/>
  <c r="O350" i="33"/>
  <c r="O351" i="33"/>
  <c r="O352" i="33"/>
  <c r="O353" i="33"/>
  <c r="O354" i="33"/>
  <c r="O355" i="33"/>
  <c r="O356" i="33"/>
  <c r="O357" i="33"/>
  <c r="O358" i="33"/>
  <c r="O359" i="33"/>
  <c r="O360" i="33"/>
  <c r="O361" i="33"/>
  <c r="O362" i="33"/>
  <c r="O363" i="33"/>
  <c r="O364" i="33"/>
  <c r="O365" i="33"/>
  <c r="O366" i="33"/>
  <c r="O367" i="33"/>
  <c r="O368" i="33"/>
  <c r="O369" i="33"/>
  <c r="O370" i="33"/>
  <c r="O371" i="33"/>
  <c r="O372" i="33"/>
  <c r="O373" i="33"/>
  <c r="O374" i="33"/>
  <c r="O375" i="33"/>
  <c r="O376" i="33"/>
  <c r="O377" i="33"/>
  <c r="O378" i="33"/>
  <c r="O379" i="33"/>
  <c r="O380" i="33"/>
  <c r="O381" i="33"/>
  <c r="O382" i="33"/>
  <c r="O383" i="33"/>
  <c r="O384" i="33"/>
  <c r="O385" i="33"/>
  <c r="O386" i="33"/>
  <c r="O387" i="33"/>
  <c r="O388" i="33"/>
  <c r="O389" i="33"/>
  <c r="O390" i="33"/>
  <c r="O391" i="33"/>
  <c r="O392" i="33"/>
  <c r="O393" i="33"/>
  <c r="O394" i="33"/>
  <c r="O395" i="33"/>
  <c r="O396" i="33"/>
  <c r="O397" i="33"/>
  <c r="O398" i="33"/>
  <c r="O399" i="33"/>
  <c r="O400" i="33"/>
  <c r="O401" i="33"/>
  <c r="O402" i="33"/>
  <c r="O403" i="33"/>
  <c r="O404" i="33"/>
  <c r="O405" i="33"/>
  <c r="O406" i="33"/>
  <c r="O407" i="33"/>
  <c r="O408" i="33"/>
  <c r="O409" i="33"/>
  <c r="O410" i="33"/>
  <c r="O411" i="33"/>
  <c r="O412" i="33"/>
  <c r="O413" i="33"/>
  <c r="O414" i="33"/>
  <c r="O415" i="33"/>
  <c r="O416" i="33"/>
  <c r="O417" i="33"/>
  <c r="O418" i="33"/>
  <c r="O419" i="33"/>
  <c r="O420" i="33"/>
  <c r="O421" i="33"/>
  <c r="O422" i="33"/>
  <c r="O423" i="33"/>
  <c r="O424" i="33"/>
  <c r="O425" i="33"/>
  <c r="O426" i="33"/>
  <c r="O427" i="33"/>
  <c r="O428" i="33"/>
  <c r="O429" i="33"/>
  <c r="O430" i="33"/>
  <c r="O431" i="33"/>
  <c r="O432" i="33"/>
  <c r="O433" i="33"/>
  <c r="O434" i="33"/>
  <c r="O435" i="33"/>
  <c r="O436" i="33"/>
  <c r="O437" i="33"/>
  <c r="O438" i="33"/>
  <c r="O439" i="33"/>
  <c r="O440" i="33"/>
  <c r="O441" i="33"/>
  <c r="O442" i="33"/>
  <c r="O443" i="33"/>
  <c r="O444" i="33"/>
  <c r="O445" i="33"/>
  <c r="O446" i="33"/>
  <c r="O447" i="33"/>
  <c r="O448" i="33"/>
  <c r="O449" i="33"/>
  <c r="O450" i="33"/>
  <c r="O451" i="33"/>
  <c r="O452" i="33"/>
  <c r="O453" i="33"/>
  <c r="O454" i="33"/>
  <c r="O455" i="33"/>
  <c r="O456" i="33"/>
  <c r="O457" i="33"/>
  <c r="O458" i="33"/>
  <c r="O459" i="33"/>
  <c r="O460" i="33"/>
  <c r="O461" i="33"/>
  <c r="O462" i="33"/>
  <c r="O463" i="33"/>
  <c r="O464" i="33"/>
  <c r="O465" i="33"/>
  <c r="O466" i="33"/>
  <c r="O467" i="33"/>
  <c r="O468" i="33"/>
  <c r="O469" i="33"/>
  <c r="O470" i="33"/>
  <c r="O471" i="33"/>
  <c r="O472" i="33"/>
  <c r="O473" i="33"/>
  <c r="O474" i="33"/>
  <c r="O475" i="33"/>
  <c r="O476" i="33"/>
  <c r="O477" i="33"/>
  <c r="O478" i="33"/>
  <c r="O479" i="33"/>
  <c r="O480" i="33"/>
  <c r="O481" i="33"/>
  <c r="O482" i="33"/>
  <c r="O483" i="33"/>
  <c r="O484" i="33"/>
  <c r="O485" i="33"/>
  <c r="O486" i="33"/>
  <c r="O487" i="33"/>
  <c r="O488" i="33"/>
  <c r="O489" i="33"/>
  <c r="O490" i="33"/>
  <c r="O491" i="33"/>
  <c r="O492" i="33"/>
  <c r="O493" i="33"/>
  <c r="O494" i="33"/>
  <c r="O495" i="33"/>
  <c r="O496" i="33"/>
  <c r="O497" i="33"/>
  <c r="O498" i="33"/>
  <c r="O499" i="33"/>
  <c r="O500" i="33"/>
  <c r="O501" i="33"/>
  <c r="O502" i="33"/>
  <c r="O503" i="33"/>
  <c r="O504" i="33"/>
  <c r="O505" i="33"/>
  <c r="O506" i="33"/>
  <c r="O507" i="33"/>
  <c r="O508" i="33"/>
  <c r="O509" i="33"/>
  <c r="O510" i="33"/>
  <c r="O511" i="33"/>
  <c r="O512" i="33"/>
  <c r="O513" i="33"/>
  <c r="O514" i="33"/>
  <c r="O515" i="33"/>
  <c r="O516" i="33"/>
  <c r="O517" i="33"/>
  <c r="O518" i="33"/>
  <c r="O519" i="33"/>
  <c r="O520" i="33"/>
  <c r="O521" i="33"/>
  <c r="O522" i="33"/>
  <c r="O523" i="33"/>
  <c r="O524" i="33"/>
  <c r="O525" i="33"/>
  <c r="O526" i="33"/>
  <c r="O527" i="33"/>
  <c r="O528" i="33"/>
  <c r="O529" i="33"/>
  <c r="O530" i="33"/>
  <c r="O531" i="33"/>
  <c r="O532" i="33"/>
  <c r="O533" i="33"/>
  <c r="O534" i="33"/>
  <c r="O535" i="33"/>
  <c r="O536" i="33"/>
  <c r="O537" i="33"/>
  <c r="O538" i="33"/>
  <c r="O539" i="33"/>
  <c r="O540" i="33"/>
  <c r="O541" i="33"/>
  <c r="O542" i="33"/>
  <c r="O543" i="33"/>
  <c r="O544" i="33"/>
  <c r="O545" i="33"/>
  <c r="O546" i="33"/>
  <c r="O547" i="33"/>
  <c r="O548" i="33"/>
  <c r="O549" i="33"/>
  <c r="O550" i="33"/>
  <c r="O551" i="33"/>
  <c r="O552" i="33"/>
  <c r="O553" i="33"/>
  <c r="O554" i="33"/>
  <c r="O555" i="33"/>
  <c r="O556" i="33"/>
  <c r="O557" i="33"/>
  <c r="O558" i="33"/>
  <c r="O559" i="33"/>
  <c r="O560" i="33"/>
  <c r="O561" i="33"/>
  <c r="O562" i="33"/>
  <c r="O563" i="33"/>
  <c r="O564" i="33"/>
  <c r="O565" i="33"/>
  <c r="O566" i="33"/>
  <c r="O567" i="33"/>
  <c r="O568" i="33"/>
  <c r="O569" i="33"/>
  <c r="O570" i="33"/>
  <c r="O571" i="33"/>
  <c r="O572" i="33"/>
  <c r="O573" i="33"/>
  <c r="O574" i="33"/>
  <c r="O575" i="33"/>
  <c r="O576" i="33"/>
  <c r="O577" i="33"/>
  <c r="O578" i="33"/>
  <c r="O579" i="33"/>
  <c r="O580" i="33"/>
  <c r="O581" i="33"/>
  <c r="O582" i="33"/>
  <c r="O583" i="33"/>
  <c r="O584" i="33"/>
  <c r="O585" i="33"/>
  <c r="O586" i="33"/>
  <c r="O587" i="33"/>
  <c r="O588" i="33"/>
  <c r="O589" i="33"/>
  <c r="O590" i="33"/>
  <c r="O591" i="33"/>
  <c r="O592" i="33"/>
  <c r="O593" i="33"/>
  <c r="O594" i="33"/>
  <c r="O595" i="33"/>
  <c r="O596" i="33"/>
  <c r="O597" i="33"/>
  <c r="O598" i="33"/>
  <c r="O599" i="33"/>
  <c r="O600" i="33"/>
  <c r="O601" i="33"/>
  <c r="O602" i="33"/>
  <c r="O603" i="33"/>
  <c r="O604" i="33"/>
  <c r="O605" i="33"/>
  <c r="O606" i="33"/>
  <c r="O607" i="33"/>
  <c r="O608" i="33"/>
  <c r="O609" i="33"/>
  <c r="O610" i="33"/>
  <c r="O611" i="33"/>
  <c r="O612" i="33"/>
  <c r="O613" i="33"/>
  <c r="O614" i="33"/>
  <c r="O615" i="33"/>
  <c r="O616" i="33"/>
  <c r="O617" i="33"/>
  <c r="O618" i="33"/>
  <c r="O619" i="33"/>
  <c r="O620" i="33"/>
  <c r="O621" i="33"/>
  <c r="O622" i="33"/>
  <c r="O623" i="33"/>
  <c r="O624" i="33"/>
  <c r="O625" i="33"/>
  <c r="O626" i="33"/>
  <c r="O627" i="33"/>
  <c r="O628" i="33"/>
  <c r="O629" i="33"/>
  <c r="O630" i="33"/>
  <c r="O631" i="33"/>
  <c r="O632" i="33"/>
  <c r="O633" i="33"/>
  <c r="O634" i="33"/>
  <c r="O635" i="33"/>
  <c r="O636" i="33"/>
  <c r="O637" i="33"/>
  <c r="O638" i="33"/>
  <c r="O639" i="33"/>
  <c r="O640" i="33"/>
  <c r="O641" i="33"/>
  <c r="O642" i="33"/>
  <c r="O643" i="33"/>
  <c r="O644" i="33"/>
  <c r="O645" i="33"/>
  <c r="O646" i="33"/>
  <c r="O647" i="33"/>
  <c r="O648" i="33"/>
  <c r="O649" i="33"/>
  <c r="O650" i="33"/>
  <c r="O651" i="33"/>
  <c r="O652" i="33"/>
  <c r="O653" i="33"/>
  <c r="O654" i="33"/>
  <c r="O655" i="33"/>
  <c r="O656" i="33"/>
  <c r="O657" i="33"/>
  <c r="O658" i="33"/>
  <c r="O659" i="33"/>
  <c r="O660" i="33"/>
  <c r="O661" i="33"/>
  <c r="O662" i="33"/>
  <c r="O663" i="33"/>
  <c r="O664" i="33"/>
  <c r="O665" i="33"/>
  <c r="O666" i="33"/>
  <c r="O667" i="33"/>
  <c r="O668" i="33"/>
  <c r="O669" i="33"/>
  <c r="O670" i="33"/>
  <c r="O671" i="33"/>
  <c r="O672" i="33"/>
  <c r="O673" i="33"/>
  <c r="O674" i="33"/>
  <c r="O675" i="33"/>
  <c r="O676" i="33"/>
  <c r="O677" i="33"/>
  <c r="O678" i="33"/>
  <c r="O679" i="33"/>
  <c r="O680" i="33"/>
  <c r="O681" i="33"/>
  <c r="O682" i="33"/>
  <c r="O683" i="33"/>
  <c r="O684" i="33"/>
  <c r="O685" i="33"/>
  <c r="O686" i="33"/>
  <c r="O687" i="33"/>
  <c r="O688" i="33"/>
  <c r="O689" i="33"/>
  <c r="O690" i="33"/>
  <c r="O691" i="33"/>
  <c r="O692" i="33"/>
  <c r="O693" i="33"/>
  <c r="O694" i="33"/>
  <c r="O695" i="33"/>
  <c r="O696" i="33"/>
  <c r="O697" i="33"/>
  <c r="O698" i="33"/>
  <c r="O699" i="33"/>
  <c r="O700" i="33"/>
  <c r="O701" i="33"/>
  <c r="N2" i="33"/>
  <c r="N3" i="33"/>
  <c r="N4" i="33"/>
  <c r="N5" i="33"/>
  <c r="N6" i="33"/>
  <c r="N7" i="33"/>
  <c r="N8" i="33"/>
  <c r="N9" i="33"/>
  <c r="N10" i="33"/>
  <c r="N11" i="33"/>
  <c r="N12" i="33"/>
  <c r="N13" i="33"/>
  <c r="N14" i="33"/>
  <c r="N15" i="33"/>
  <c r="N16" i="33"/>
  <c r="N17" i="33"/>
  <c r="N18" i="33"/>
  <c r="N19" i="33"/>
  <c r="N20" i="33"/>
  <c r="N21" i="33"/>
  <c r="N22" i="33"/>
  <c r="N23" i="33"/>
  <c r="N24" i="33"/>
  <c r="N25" i="33"/>
  <c r="N26" i="33"/>
  <c r="N27" i="33"/>
  <c r="N28" i="33"/>
  <c r="N29" i="33"/>
  <c r="N30" i="33"/>
  <c r="N31" i="33"/>
  <c r="N32" i="33"/>
  <c r="N33" i="33"/>
  <c r="N34" i="33"/>
  <c r="N35" i="33"/>
  <c r="N36" i="33"/>
  <c r="N37" i="33"/>
  <c r="N38" i="33"/>
  <c r="N39" i="33"/>
  <c r="N40" i="33"/>
  <c r="N41" i="33"/>
  <c r="N42" i="33"/>
  <c r="N43" i="33"/>
  <c r="N44" i="33"/>
  <c r="N45" i="33"/>
  <c r="N46" i="33"/>
  <c r="N47" i="33"/>
  <c r="N48" i="33"/>
  <c r="N49" i="33"/>
  <c r="N50" i="33"/>
  <c r="N51" i="33"/>
  <c r="N52" i="33"/>
  <c r="N53" i="33"/>
  <c r="N54" i="33"/>
  <c r="N55" i="33"/>
  <c r="N56" i="33"/>
  <c r="N57" i="33"/>
  <c r="N58" i="33"/>
  <c r="N59" i="33"/>
  <c r="N60" i="33"/>
  <c r="N61" i="33"/>
  <c r="N62" i="33"/>
  <c r="N63" i="33"/>
  <c r="N64" i="33"/>
  <c r="N65" i="33"/>
  <c r="N66" i="33"/>
  <c r="N67" i="33"/>
  <c r="N68" i="33"/>
  <c r="N69" i="33"/>
  <c r="N70" i="33"/>
  <c r="N71" i="33"/>
  <c r="N72" i="33"/>
  <c r="N73" i="33"/>
  <c r="N74" i="33"/>
  <c r="N75" i="33"/>
  <c r="N76" i="33"/>
  <c r="N77" i="33"/>
  <c r="N78" i="33"/>
  <c r="N79" i="33"/>
  <c r="N80" i="33"/>
  <c r="N81" i="33"/>
  <c r="N82" i="33"/>
  <c r="N83" i="33"/>
  <c r="N84" i="33"/>
  <c r="N85" i="33"/>
  <c r="N86" i="33"/>
  <c r="N87" i="33"/>
  <c r="N88" i="33"/>
  <c r="N89" i="33"/>
  <c r="N90" i="33"/>
  <c r="N91" i="33"/>
  <c r="N92" i="33"/>
  <c r="N93" i="33"/>
  <c r="N94" i="33"/>
  <c r="N95" i="33"/>
  <c r="N96" i="33"/>
  <c r="N97" i="33"/>
  <c r="N98" i="33"/>
  <c r="N99" i="33"/>
  <c r="N100" i="33"/>
  <c r="N101" i="33"/>
  <c r="N102" i="33"/>
  <c r="N103" i="33"/>
  <c r="N104" i="33"/>
  <c r="N105" i="33"/>
  <c r="N106" i="33"/>
  <c r="N107" i="33"/>
  <c r="N108" i="33"/>
  <c r="N109" i="33"/>
  <c r="N110" i="33"/>
  <c r="N111" i="33"/>
  <c r="N112" i="33"/>
  <c r="N113" i="33"/>
  <c r="N114" i="33"/>
  <c r="N115" i="33"/>
  <c r="N116" i="33"/>
  <c r="N117" i="33"/>
  <c r="N118" i="33"/>
  <c r="N119" i="33"/>
  <c r="N120" i="33"/>
  <c r="N121" i="33"/>
  <c r="N122" i="33"/>
  <c r="N123" i="33"/>
  <c r="N124" i="33"/>
  <c r="N125" i="33"/>
  <c r="N126" i="33"/>
  <c r="N127" i="33"/>
  <c r="N128" i="33"/>
  <c r="N129" i="33"/>
  <c r="N130" i="33"/>
  <c r="N131" i="33"/>
  <c r="N132" i="33"/>
  <c r="N133" i="33"/>
  <c r="N134" i="33"/>
  <c r="N135" i="33"/>
  <c r="N136" i="33"/>
  <c r="N137" i="33"/>
  <c r="N138" i="33"/>
  <c r="N139" i="33"/>
  <c r="N140" i="33"/>
  <c r="N141" i="33"/>
  <c r="N142" i="33"/>
  <c r="N143" i="33"/>
  <c r="N144" i="33"/>
  <c r="N145" i="33"/>
  <c r="N146" i="33"/>
  <c r="N147" i="33"/>
  <c r="N148" i="33"/>
  <c r="N149" i="33"/>
  <c r="N150" i="33"/>
  <c r="N151" i="33"/>
  <c r="N152" i="33"/>
  <c r="N153" i="33"/>
  <c r="N154" i="33"/>
  <c r="N155" i="33"/>
  <c r="N156" i="33"/>
  <c r="N157" i="33"/>
  <c r="N158" i="33"/>
  <c r="N159" i="33"/>
  <c r="N160" i="33"/>
  <c r="N161" i="33"/>
  <c r="N162" i="33"/>
  <c r="N163" i="33"/>
  <c r="N164" i="33"/>
  <c r="N165" i="33"/>
  <c r="N166" i="33"/>
  <c r="N167" i="33"/>
  <c r="N168" i="33"/>
  <c r="N169" i="33"/>
  <c r="N170" i="33"/>
  <c r="N171" i="33"/>
  <c r="N172" i="33"/>
  <c r="N173" i="33"/>
  <c r="N174" i="33"/>
  <c r="N175" i="33"/>
  <c r="N176" i="33"/>
  <c r="N177" i="33"/>
  <c r="N178" i="33"/>
  <c r="N179" i="33"/>
  <c r="N180" i="33"/>
  <c r="N181" i="33"/>
  <c r="N182" i="33"/>
  <c r="N183" i="33"/>
  <c r="N184" i="33"/>
  <c r="N185" i="33"/>
  <c r="N186" i="33"/>
  <c r="N187" i="33"/>
  <c r="N188" i="33"/>
  <c r="N189" i="33"/>
  <c r="N190" i="33"/>
  <c r="N191" i="33"/>
  <c r="N192" i="33"/>
  <c r="N193" i="33"/>
  <c r="N194" i="33"/>
  <c r="N195" i="33"/>
  <c r="N196" i="33"/>
  <c r="N197" i="33"/>
  <c r="N198" i="33"/>
  <c r="N199" i="33"/>
  <c r="N200" i="33"/>
  <c r="N201" i="33"/>
  <c r="N202" i="33"/>
  <c r="N203" i="33"/>
  <c r="N204" i="33"/>
  <c r="N205" i="33"/>
  <c r="N206" i="33"/>
  <c r="N207" i="33"/>
  <c r="N208" i="33"/>
  <c r="N209" i="33"/>
  <c r="N210" i="33"/>
  <c r="N211" i="33"/>
  <c r="N212" i="33"/>
  <c r="N213" i="33"/>
  <c r="N214" i="33"/>
  <c r="N215" i="33"/>
  <c r="N216" i="33"/>
  <c r="N217" i="33"/>
  <c r="N218" i="33"/>
  <c r="N219" i="33"/>
  <c r="N220" i="33"/>
  <c r="N221" i="33"/>
  <c r="N222" i="33"/>
  <c r="N223" i="33"/>
  <c r="N224" i="33"/>
  <c r="N225" i="33"/>
  <c r="N226" i="33"/>
  <c r="N227" i="33"/>
  <c r="N228" i="33"/>
  <c r="N229" i="33"/>
  <c r="N230" i="33"/>
  <c r="N231" i="33"/>
  <c r="N232" i="33"/>
  <c r="N233" i="33"/>
  <c r="N234" i="33"/>
  <c r="N235" i="33"/>
  <c r="N236" i="33"/>
  <c r="N237" i="33"/>
  <c r="N238" i="33"/>
  <c r="N239" i="33"/>
  <c r="N240" i="33"/>
  <c r="N241" i="33"/>
  <c r="N242" i="33"/>
  <c r="N243" i="33"/>
  <c r="N244" i="33"/>
  <c r="N245" i="33"/>
  <c r="N246" i="33"/>
  <c r="N247" i="33"/>
  <c r="N248" i="33"/>
  <c r="N249" i="33"/>
  <c r="N250" i="33"/>
  <c r="N251" i="33"/>
  <c r="N252" i="33"/>
  <c r="N253" i="33"/>
  <c r="N254" i="33"/>
  <c r="N255" i="33"/>
  <c r="N256" i="33"/>
  <c r="N257" i="33"/>
  <c r="N258" i="33"/>
  <c r="N259" i="33"/>
  <c r="N260" i="33"/>
  <c r="N261" i="33"/>
  <c r="N262" i="33"/>
  <c r="N263" i="33"/>
  <c r="N264" i="33"/>
  <c r="N265" i="33"/>
  <c r="N266" i="33"/>
  <c r="N267" i="33"/>
  <c r="N268" i="33"/>
  <c r="N269" i="33"/>
  <c r="N270" i="33"/>
  <c r="N271" i="33"/>
  <c r="N272" i="33"/>
  <c r="N273" i="33"/>
  <c r="N274" i="33"/>
  <c r="N275" i="33"/>
  <c r="N276" i="33"/>
  <c r="N277" i="33"/>
  <c r="N278" i="33"/>
  <c r="N279" i="33"/>
  <c r="N280" i="33"/>
  <c r="N281" i="33"/>
  <c r="N282" i="33"/>
  <c r="N283" i="33"/>
  <c r="N284" i="33"/>
  <c r="N285" i="33"/>
  <c r="N286" i="33"/>
  <c r="N287" i="33"/>
  <c r="N288" i="33"/>
  <c r="N289" i="33"/>
  <c r="N290" i="33"/>
  <c r="N291" i="33"/>
  <c r="N292" i="33"/>
  <c r="N293" i="33"/>
  <c r="N294" i="33"/>
  <c r="N295" i="33"/>
  <c r="N296" i="33"/>
  <c r="N297" i="33"/>
  <c r="N298" i="33"/>
  <c r="N299" i="33"/>
  <c r="N300" i="33"/>
  <c r="N301" i="33"/>
  <c r="N302" i="33"/>
  <c r="N303" i="33"/>
  <c r="N304" i="33"/>
  <c r="N305" i="33"/>
  <c r="N306" i="33"/>
  <c r="N307" i="33"/>
  <c r="N308" i="33"/>
  <c r="N309" i="33"/>
  <c r="N310" i="33"/>
  <c r="N311" i="33"/>
  <c r="N312" i="33"/>
  <c r="N313" i="33"/>
  <c r="N314" i="33"/>
  <c r="N315" i="33"/>
  <c r="N316" i="33"/>
  <c r="N317" i="33"/>
  <c r="N318" i="33"/>
  <c r="N319" i="33"/>
  <c r="N320" i="33"/>
  <c r="N321" i="33"/>
  <c r="N322" i="33"/>
  <c r="N323" i="33"/>
  <c r="N324" i="33"/>
  <c r="N325" i="33"/>
  <c r="N326" i="33"/>
  <c r="N327" i="33"/>
  <c r="N328" i="33"/>
  <c r="N329" i="33"/>
  <c r="N330" i="33"/>
  <c r="N331" i="33"/>
  <c r="N332" i="33"/>
  <c r="N333" i="33"/>
  <c r="N334" i="33"/>
  <c r="N335" i="33"/>
  <c r="N336" i="33"/>
  <c r="N337" i="33"/>
  <c r="N338" i="33"/>
  <c r="N339" i="33"/>
  <c r="N340" i="33"/>
  <c r="N341" i="33"/>
  <c r="N342" i="33"/>
  <c r="N343" i="33"/>
  <c r="N344" i="33"/>
  <c r="N345" i="33"/>
  <c r="N346" i="33"/>
  <c r="N347" i="33"/>
  <c r="N348" i="33"/>
  <c r="N349" i="33"/>
  <c r="N350" i="33"/>
  <c r="N351" i="33"/>
  <c r="N352" i="33"/>
  <c r="N353" i="33"/>
  <c r="N354" i="33"/>
  <c r="N355" i="33"/>
  <c r="N356" i="33"/>
  <c r="N357" i="33"/>
  <c r="N358" i="33"/>
  <c r="N359" i="33"/>
  <c r="N360" i="33"/>
  <c r="N361" i="33"/>
  <c r="N362" i="33"/>
  <c r="N363" i="33"/>
  <c r="N364" i="33"/>
  <c r="N365" i="33"/>
  <c r="N366" i="33"/>
  <c r="N367" i="33"/>
  <c r="N368" i="33"/>
  <c r="N369" i="33"/>
  <c r="N370" i="33"/>
  <c r="N371" i="33"/>
  <c r="N372" i="33"/>
  <c r="N373" i="33"/>
  <c r="N374" i="33"/>
  <c r="N375" i="33"/>
  <c r="N376" i="33"/>
  <c r="N377" i="33"/>
  <c r="N378" i="33"/>
  <c r="N379" i="33"/>
  <c r="N380" i="33"/>
  <c r="N381" i="33"/>
  <c r="N382" i="33"/>
  <c r="N383" i="33"/>
  <c r="N384" i="33"/>
  <c r="N385" i="33"/>
  <c r="N386" i="33"/>
  <c r="N387" i="33"/>
  <c r="N388" i="33"/>
  <c r="N389" i="33"/>
  <c r="N390" i="33"/>
  <c r="N391" i="33"/>
  <c r="N392" i="33"/>
  <c r="N393" i="33"/>
  <c r="N394" i="33"/>
  <c r="N395" i="33"/>
  <c r="N396" i="33"/>
  <c r="N397" i="33"/>
  <c r="N398" i="33"/>
  <c r="N399" i="33"/>
  <c r="N400" i="33"/>
  <c r="N401" i="33"/>
  <c r="N402" i="33"/>
  <c r="N403" i="33"/>
  <c r="N404" i="33"/>
  <c r="N405" i="33"/>
  <c r="N406" i="33"/>
  <c r="N407" i="33"/>
  <c r="N408" i="33"/>
  <c r="N409" i="33"/>
  <c r="N410" i="33"/>
  <c r="N411" i="33"/>
  <c r="N412" i="33"/>
  <c r="N413" i="33"/>
  <c r="N414" i="33"/>
  <c r="N415" i="33"/>
  <c r="N416" i="33"/>
  <c r="N417" i="33"/>
  <c r="N418" i="33"/>
  <c r="N419" i="33"/>
  <c r="N420" i="33"/>
  <c r="N421" i="33"/>
  <c r="N422" i="33"/>
  <c r="N423" i="33"/>
  <c r="N424" i="33"/>
  <c r="N425" i="33"/>
  <c r="N426" i="33"/>
  <c r="N427" i="33"/>
  <c r="N428" i="33"/>
  <c r="N429" i="33"/>
  <c r="N430" i="33"/>
  <c r="N431" i="33"/>
  <c r="N432" i="33"/>
  <c r="N433" i="33"/>
  <c r="N434" i="33"/>
  <c r="N435" i="33"/>
  <c r="N436" i="33"/>
  <c r="N437" i="33"/>
  <c r="N438" i="33"/>
  <c r="N439" i="33"/>
  <c r="N440" i="33"/>
  <c r="N441" i="33"/>
  <c r="N442" i="33"/>
  <c r="N443" i="33"/>
  <c r="N444" i="33"/>
  <c r="N445" i="33"/>
  <c r="N446" i="33"/>
  <c r="N447" i="33"/>
  <c r="N448" i="33"/>
  <c r="N449" i="33"/>
  <c r="N450" i="33"/>
  <c r="N451" i="33"/>
  <c r="N452" i="33"/>
  <c r="N453" i="33"/>
  <c r="N454" i="33"/>
  <c r="N455" i="33"/>
  <c r="N456" i="33"/>
  <c r="N457" i="33"/>
  <c r="N458" i="33"/>
  <c r="N459" i="33"/>
  <c r="N460" i="33"/>
  <c r="N461" i="33"/>
  <c r="N462" i="33"/>
  <c r="N463" i="33"/>
  <c r="N464" i="33"/>
  <c r="N465" i="33"/>
  <c r="N466" i="33"/>
  <c r="N467" i="33"/>
  <c r="N468" i="33"/>
  <c r="N469" i="33"/>
  <c r="N470" i="33"/>
  <c r="N471" i="33"/>
  <c r="N472" i="33"/>
  <c r="N473" i="33"/>
  <c r="N474" i="33"/>
  <c r="N475" i="33"/>
  <c r="N476" i="33"/>
  <c r="N477" i="33"/>
  <c r="N478" i="33"/>
  <c r="N479" i="33"/>
  <c r="N480" i="33"/>
  <c r="N481" i="33"/>
  <c r="N482" i="33"/>
  <c r="N483" i="33"/>
  <c r="N484" i="33"/>
  <c r="N485" i="33"/>
  <c r="N486" i="33"/>
  <c r="N487" i="33"/>
  <c r="N488" i="33"/>
  <c r="N489" i="33"/>
  <c r="N490" i="33"/>
  <c r="N491" i="33"/>
  <c r="N492" i="33"/>
  <c r="N493" i="33"/>
  <c r="N494" i="33"/>
  <c r="N495" i="33"/>
  <c r="N496" i="33"/>
  <c r="N497" i="33"/>
  <c r="N498" i="33"/>
  <c r="N499" i="33"/>
  <c r="N500" i="33"/>
  <c r="N501" i="33"/>
  <c r="N502" i="33"/>
  <c r="N503" i="33"/>
  <c r="N504" i="33"/>
  <c r="N505" i="33"/>
  <c r="N506" i="33"/>
  <c r="N507" i="33"/>
  <c r="N508" i="33"/>
  <c r="N509" i="33"/>
  <c r="N510" i="33"/>
  <c r="N511" i="33"/>
  <c r="N512" i="33"/>
  <c r="N513" i="33"/>
  <c r="N514" i="33"/>
  <c r="N515" i="33"/>
  <c r="N516" i="33"/>
  <c r="N517" i="33"/>
  <c r="N518" i="33"/>
  <c r="N519" i="33"/>
  <c r="N520" i="33"/>
  <c r="N521" i="33"/>
  <c r="N522" i="33"/>
  <c r="N523" i="33"/>
  <c r="N524" i="33"/>
  <c r="N525" i="33"/>
  <c r="N526" i="33"/>
  <c r="N527" i="33"/>
  <c r="N528" i="33"/>
  <c r="N529" i="33"/>
  <c r="N530" i="33"/>
  <c r="N531" i="33"/>
  <c r="N532" i="33"/>
  <c r="N533" i="33"/>
  <c r="N534" i="33"/>
  <c r="N535" i="33"/>
  <c r="N536" i="33"/>
  <c r="N537" i="33"/>
  <c r="N538" i="33"/>
  <c r="N539" i="33"/>
  <c r="N540" i="33"/>
  <c r="N541" i="33"/>
  <c r="N542" i="33"/>
  <c r="N543" i="33"/>
  <c r="N544" i="33"/>
  <c r="N545" i="33"/>
  <c r="N546" i="33"/>
  <c r="N547" i="33"/>
  <c r="N548" i="33"/>
  <c r="N549" i="33"/>
  <c r="N550" i="33"/>
  <c r="N551" i="33"/>
  <c r="N552" i="33"/>
  <c r="N553" i="33"/>
  <c r="N554" i="33"/>
  <c r="N555" i="33"/>
  <c r="N556" i="33"/>
  <c r="N557" i="33"/>
  <c r="N558" i="33"/>
  <c r="N559" i="33"/>
  <c r="N560" i="33"/>
  <c r="N561" i="33"/>
  <c r="N562" i="33"/>
  <c r="N563" i="33"/>
  <c r="N564" i="33"/>
  <c r="N565" i="33"/>
  <c r="N566" i="33"/>
  <c r="N567" i="33"/>
  <c r="N568" i="33"/>
  <c r="N569" i="33"/>
  <c r="N570" i="33"/>
  <c r="N571" i="33"/>
  <c r="N572" i="33"/>
  <c r="N573" i="33"/>
  <c r="N574" i="33"/>
  <c r="N575" i="33"/>
  <c r="N576" i="33"/>
  <c r="N577" i="33"/>
  <c r="N578" i="33"/>
  <c r="N579" i="33"/>
  <c r="N580" i="33"/>
  <c r="N581" i="33"/>
  <c r="N582" i="33"/>
  <c r="N583" i="33"/>
  <c r="N584" i="33"/>
  <c r="N585" i="33"/>
  <c r="N586" i="33"/>
  <c r="N587" i="33"/>
  <c r="N588" i="33"/>
  <c r="N589" i="33"/>
  <c r="N590" i="33"/>
  <c r="N591" i="33"/>
  <c r="N592" i="33"/>
  <c r="N593" i="33"/>
  <c r="N594" i="33"/>
  <c r="N595" i="33"/>
  <c r="N596" i="33"/>
  <c r="N597" i="33"/>
  <c r="N598" i="33"/>
  <c r="N599" i="33"/>
  <c r="N600" i="33"/>
  <c r="N601" i="33"/>
  <c r="N602" i="33"/>
  <c r="N603" i="33"/>
  <c r="N604" i="33"/>
  <c r="N605" i="33"/>
  <c r="N606" i="33"/>
  <c r="N607" i="33"/>
  <c r="N608" i="33"/>
  <c r="N609" i="33"/>
  <c r="N610" i="33"/>
  <c r="N611" i="33"/>
  <c r="N612" i="33"/>
  <c r="N613" i="33"/>
  <c r="N614" i="33"/>
  <c r="N615" i="33"/>
  <c r="N616" i="33"/>
  <c r="N617" i="33"/>
  <c r="N618" i="33"/>
  <c r="N619" i="33"/>
  <c r="N620" i="33"/>
  <c r="N621" i="33"/>
  <c r="N622" i="33"/>
  <c r="N623" i="33"/>
  <c r="N624" i="33"/>
  <c r="N625" i="33"/>
  <c r="N626" i="33"/>
  <c r="N627" i="33"/>
  <c r="N628" i="33"/>
  <c r="N629" i="33"/>
  <c r="N630" i="33"/>
  <c r="N631" i="33"/>
  <c r="N632" i="33"/>
  <c r="N633" i="33"/>
  <c r="N634" i="33"/>
  <c r="N635" i="33"/>
  <c r="N636" i="33"/>
  <c r="N637" i="33"/>
  <c r="N638" i="33"/>
  <c r="N639" i="33"/>
  <c r="N640" i="33"/>
  <c r="N641" i="33"/>
  <c r="N642" i="33"/>
  <c r="N643" i="33"/>
  <c r="N644" i="33"/>
  <c r="N645" i="33"/>
  <c r="N646" i="33"/>
  <c r="N647" i="33"/>
  <c r="N648" i="33"/>
  <c r="N649" i="33"/>
  <c r="N650" i="33"/>
  <c r="N651" i="33"/>
  <c r="N652" i="33"/>
  <c r="N653" i="33"/>
  <c r="N654" i="33"/>
  <c r="N655" i="33"/>
  <c r="N656" i="33"/>
  <c r="N657" i="33"/>
  <c r="N658" i="33"/>
  <c r="N659" i="33"/>
  <c r="N660" i="33"/>
  <c r="N661" i="33"/>
  <c r="N662" i="33"/>
  <c r="N663" i="33"/>
  <c r="N664" i="33"/>
  <c r="N665" i="33"/>
  <c r="N666" i="33"/>
  <c r="N667" i="33"/>
  <c r="N668" i="33"/>
  <c r="N669" i="33"/>
  <c r="N670" i="33"/>
  <c r="N671" i="33"/>
  <c r="N672" i="33"/>
  <c r="N673" i="33"/>
  <c r="N674" i="33"/>
  <c r="N675" i="33"/>
  <c r="N676" i="33"/>
  <c r="N677" i="33"/>
  <c r="N678" i="33"/>
  <c r="N679" i="33"/>
  <c r="N680" i="33"/>
  <c r="N681" i="33"/>
  <c r="N682" i="33"/>
  <c r="N683" i="33"/>
  <c r="N684" i="33"/>
  <c r="N685" i="33"/>
  <c r="N686" i="33"/>
  <c r="N687" i="33"/>
  <c r="N688" i="33"/>
  <c r="N689" i="33"/>
  <c r="N690" i="33"/>
  <c r="N691" i="33"/>
  <c r="N692" i="33"/>
  <c r="N693" i="33"/>
  <c r="N694" i="33"/>
  <c r="N695" i="33"/>
  <c r="N696" i="33"/>
  <c r="N697" i="33"/>
  <c r="N698" i="33"/>
  <c r="N699" i="33"/>
  <c r="N700" i="33"/>
  <c r="N701" i="33"/>
  <c r="D3" i="38"/>
  <c r="Y4" i="38"/>
  <c r="S5" i="38"/>
  <c r="Y7" i="38"/>
  <c r="S7" i="38"/>
  <c r="Y6" i="38"/>
  <c r="D5" i="38"/>
  <c r="Y8" i="38"/>
  <c r="S6" i="38"/>
  <c r="S8" i="38"/>
  <c r="D4" i="38"/>
  <c r="S4" i="38"/>
  <c r="D7" i="38"/>
  <c r="S9" i="38"/>
  <c r="Y5" i="38"/>
  <c r="D8" i="38"/>
  <c r="Y9" i="38"/>
  <c r="D6" i="38"/>
  <c r="T9" i="38" l="1"/>
  <c r="T8" i="38"/>
  <c r="T7" i="38"/>
  <c r="T6" i="38"/>
  <c r="T5" i="38"/>
  <c r="T4" i="38"/>
  <c r="K699" i="33"/>
  <c r="J699" i="33"/>
  <c r="L699" i="33" s="1"/>
  <c r="K695" i="33"/>
  <c r="J695" i="33"/>
  <c r="L695" i="33" s="1"/>
  <c r="K691" i="33"/>
  <c r="J691" i="33"/>
  <c r="L691" i="33" s="1"/>
  <c r="K687" i="33"/>
  <c r="J687" i="33"/>
  <c r="L687" i="33" s="1"/>
  <c r="K683" i="33"/>
  <c r="J683" i="33"/>
  <c r="L683" i="33" s="1"/>
  <c r="K679" i="33"/>
  <c r="J679" i="33"/>
  <c r="L679" i="33" s="1"/>
  <c r="K675" i="33"/>
  <c r="J675" i="33"/>
  <c r="L675" i="33" s="1"/>
  <c r="K671" i="33"/>
  <c r="J671" i="33"/>
  <c r="L671" i="33" s="1"/>
  <c r="K667" i="33"/>
  <c r="J667" i="33"/>
  <c r="L667" i="33" s="1"/>
  <c r="K663" i="33"/>
  <c r="J663" i="33"/>
  <c r="L663" i="33" s="1"/>
  <c r="K659" i="33"/>
  <c r="J659" i="33"/>
  <c r="L659" i="33" s="1"/>
  <c r="K655" i="33"/>
  <c r="J655" i="33"/>
  <c r="L655" i="33" s="1"/>
  <c r="K651" i="33"/>
  <c r="J651" i="33"/>
  <c r="L651" i="33" s="1"/>
  <c r="K647" i="33"/>
  <c r="J647" i="33"/>
  <c r="L647" i="33" s="1"/>
  <c r="K643" i="33"/>
  <c r="J643" i="33"/>
  <c r="L643" i="33" s="1"/>
  <c r="K639" i="33"/>
  <c r="J639" i="33"/>
  <c r="L639" i="33" s="1"/>
  <c r="K635" i="33"/>
  <c r="J635" i="33"/>
  <c r="L635" i="33" s="1"/>
  <c r="K631" i="33"/>
  <c r="J631" i="33"/>
  <c r="L631" i="33" s="1"/>
  <c r="K627" i="33"/>
  <c r="J627" i="33"/>
  <c r="L627" i="33" s="1"/>
  <c r="K623" i="33"/>
  <c r="J623" i="33"/>
  <c r="L623" i="33" s="1"/>
  <c r="K619" i="33"/>
  <c r="J619" i="33"/>
  <c r="L619" i="33" s="1"/>
  <c r="K615" i="33"/>
  <c r="J615" i="33"/>
  <c r="L615" i="33" s="1"/>
  <c r="K611" i="33"/>
  <c r="J611" i="33"/>
  <c r="L611" i="33" s="1"/>
  <c r="K607" i="33"/>
  <c r="J607" i="33"/>
  <c r="L607" i="33" s="1"/>
  <c r="K603" i="33"/>
  <c r="J603" i="33"/>
  <c r="L603" i="33" s="1"/>
  <c r="K599" i="33"/>
  <c r="J599" i="33"/>
  <c r="L599" i="33" s="1"/>
  <c r="K595" i="33"/>
  <c r="J595" i="33"/>
  <c r="L595" i="33" s="1"/>
  <c r="K591" i="33"/>
  <c r="J591" i="33"/>
  <c r="L591" i="33" s="1"/>
  <c r="K587" i="33"/>
  <c r="J587" i="33"/>
  <c r="L587" i="33" s="1"/>
  <c r="K583" i="33"/>
  <c r="J583" i="33"/>
  <c r="L583" i="33" s="1"/>
  <c r="K579" i="33"/>
  <c r="J579" i="33"/>
  <c r="L579" i="33" s="1"/>
  <c r="K575" i="33"/>
  <c r="J575" i="33"/>
  <c r="L575" i="33" s="1"/>
  <c r="K571" i="33"/>
  <c r="J571" i="33"/>
  <c r="L571" i="33" s="1"/>
  <c r="K567" i="33"/>
  <c r="J567" i="33"/>
  <c r="L567" i="33" s="1"/>
  <c r="J563" i="33"/>
  <c r="K563" i="33"/>
  <c r="K559" i="33"/>
  <c r="J559" i="33"/>
  <c r="L559" i="33" s="1"/>
  <c r="K555" i="33"/>
  <c r="J555" i="33"/>
  <c r="L555" i="33" s="1"/>
  <c r="K551" i="33"/>
  <c r="J551" i="33"/>
  <c r="L551" i="33" s="1"/>
  <c r="J547" i="33"/>
  <c r="K547" i="33"/>
  <c r="K543" i="33"/>
  <c r="J543" i="33"/>
  <c r="L543" i="33" s="1"/>
  <c r="K539" i="33"/>
  <c r="J539" i="33"/>
  <c r="L539" i="33" s="1"/>
  <c r="K535" i="33"/>
  <c r="J535" i="33"/>
  <c r="L535" i="33" s="1"/>
  <c r="J531" i="33"/>
  <c r="K531" i="33"/>
  <c r="K527" i="33"/>
  <c r="J527" i="33"/>
  <c r="L527" i="33" s="1"/>
  <c r="K523" i="33"/>
  <c r="J523" i="33"/>
  <c r="L523" i="33" s="1"/>
  <c r="K519" i="33"/>
  <c r="J519" i="33"/>
  <c r="L519" i="33" s="1"/>
  <c r="K515" i="33"/>
  <c r="J515" i="33"/>
  <c r="L515" i="33" s="1"/>
  <c r="K511" i="33"/>
  <c r="J511" i="33"/>
  <c r="L511" i="33" s="1"/>
  <c r="K507" i="33"/>
  <c r="J507" i="33"/>
  <c r="L507" i="33" s="1"/>
  <c r="K503" i="33"/>
  <c r="J503" i="33"/>
  <c r="L503" i="33" s="1"/>
  <c r="J499" i="33"/>
  <c r="K499" i="33"/>
  <c r="K495" i="33"/>
  <c r="J495" i="33"/>
  <c r="L495" i="33" s="1"/>
  <c r="K491" i="33"/>
  <c r="J491" i="33"/>
  <c r="L491" i="33" s="1"/>
  <c r="K487" i="33"/>
  <c r="J487" i="33"/>
  <c r="L487" i="33" s="1"/>
  <c r="J483" i="33"/>
  <c r="K483" i="33"/>
  <c r="K479" i="33"/>
  <c r="J479" i="33"/>
  <c r="L479" i="33" s="1"/>
  <c r="K475" i="33"/>
  <c r="J475" i="33"/>
  <c r="L475" i="33" s="1"/>
  <c r="K471" i="33"/>
  <c r="J471" i="33"/>
  <c r="L471" i="33" s="1"/>
  <c r="J467" i="33"/>
  <c r="K467" i="33"/>
  <c r="K463" i="33"/>
  <c r="J463" i="33"/>
  <c r="L463" i="33" s="1"/>
  <c r="K459" i="33"/>
  <c r="J459" i="33"/>
  <c r="L459" i="33" s="1"/>
  <c r="K455" i="33"/>
  <c r="J455" i="33"/>
  <c r="L455" i="33" s="1"/>
  <c r="K451" i="33"/>
  <c r="J451" i="33"/>
  <c r="L451" i="33" s="1"/>
  <c r="K447" i="33"/>
  <c r="J447" i="33"/>
  <c r="L447" i="33" s="1"/>
  <c r="K443" i="33"/>
  <c r="J443" i="33"/>
  <c r="L443" i="33" s="1"/>
  <c r="K439" i="33"/>
  <c r="J439" i="33"/>
  <c r="L439" i="33" s="1"/>
  <c r="J435" i="33"/>
  <c r="K435" i="33"/>
  <c r="K431" i="33"/>
  <c r="J431" i="33"/>
  <c r="L431" i="33" s="1"/>
  <c r="K427" i="33"/>
  <c r="J427" i="33"/>
  <c r="L427" i="33" s="1"/>
  <c r="K423" i="33"/>
  <c r="J423" i="33"/>
  <c r="L423" i="33" s="1"/>
  <c r="J419" i="33"/>
  <c r="K419" i="33"/>
  <c r="J415" i="33"/>
  <c r="K415" i="33"/>
  <c r="J411" i="33"/>
  <c r="K411" i="33"/>
  <c r="K407" i="33"/>
  <c r="J407" i="33"/>
  <c r="L407" i="33" s="1"/>
  <c r="J403" i="33"/>
  <c r="K403" i="33"/>
  <c r="J399" i="33"/>
  <c r="K399" i="33"/>
  <c r="J395" i="33"/>
  <c r="K395" i="33"/>
  <c r="K391" i="33"/>
  <c r="J391" i="33"/>
  <c r="L391" i="33" s="1"/>
  <c r="J387" i="33"/>
  <c r="K387" i="33"/>
  <c r="J383" i="33"/>
  <c r="K383" i="33"/>
  <c r="J379" i="33"/>
  <c r="K379" i="33"/>
  <c r="K375" i="33"/>
  <c r="J375" i="33"/>
  <c r="L375" i="33" s="1"/>
  <c r="J371" i="33"/>
  <c r="K371" i="33"/>
  <c r="J367" i="33"/>
  <c r="K367" i="33"/>
  <c r="J363" i="33"/>
  <c r="K363" i="33"/>
  <c r="K359" i="33"/>
  <c r="J359" i="33"/>
  <c r="L359" i="33" s="1"/>
  <c r="J355" i="33"/>
  <c r="K355" i="33"/>
  <c r="J351" i="33"/>
  <c r="K351" i="33"/>
  <c r="J347" i="33"/>
  <c r="K347" i="33"/>
  <c r="K343" i="33"/>
  <c r="J343" i="33"/>
  <c r="L343" i="33" s="1"/>
  <c r="K339" i="33"/>
  <c r="J339" i="33"/>
  <c r="L339" i="33" s="1"/>
  <c r="K335" i="33"/>
  <c r="J335" i="33"/>
  <c r="L335" i="33" s="1"/>
  <c r="K331" i="33"/>
  <c r="J331" i="33"/>
  <c r="L331" i="33" s="1"/>
  <c r="K327" i="33"/>
  <c r="J327" i="33"/>
  <c r="L327" i="33" s="1"/>
  <c r="K323" i="33"/>
  <c r="J323" i="33"/>
  <c r="L323" i="33" s="1"/>
  <c r="K319" i="33"/>
  <c r="J319" i="33"/>
  <c r="L319" i="33" s="1"/>
  <c r="K315" i="33"/>
  <c r="J315" i="33"/>
  <c r="L315" i="33" s="1"/>
  <c r="K311" i="33"/>
  <c r="J311" i="33"/>
  <c r="L311" i="33" s="1"/>
  <c r="K307" i="33"/>
  <c r="J307" i="33"/>
  <c r="L307" i="33" s="1"/>
  <c r="K303" i="33"/>
  <c r="J303" i="33"/>
  <c r="L303" i="33" s="1"/>
  <c r="K299" i="33"/>
  <c r="J299" i="33"/>
  <c r="L299" i="33" s="1"/>
  <c r="K295" i="33"/>
  <c r="J295" i="33"/>
  <c r="L295" i="33" s="1"/>
  <c r="K291" i="33"/>
  <c r="J291" i="33"/>
  <c r="L291" i="33" s="1"/>
  <c r="K287" i="33"/>
  <c r="J287" i="33"/>
  <c r="L287" i="33" s="1"/>
  <c r="K283" i="33"/>
  <c r="J283" i="33"/>
  <c r="L283" i="33" s="1"/>
  <c r="K279" i="33"/>
  <c r="J279" i="33"/>
  <c r="L279" i="33" s="1"/>
  <c r="K275" i="33"/>
  <c r="J275" i="33"/>
  <c r="L275" i="33" s="1"/>
  <c r="K271" i="33"/>
  <c r="J271" i="33"/>
  <c r="L271" i="33" s="1"/>
  <c r="K267" i="33"/>
  <c r="J267" i="33"/>
  <c r="L267" i="33" s="1"/>
  <c r="K263" i="33"/>
  <c r="J263" i="33"/>
  <c r="L263" i="33" s="1"/>
  <c r="K259" i="33"/>
  <c r="J259" i="33"/>
  <c r="L259" i="33" s="1"/>
  <c r="K255" i="33"/>
  <c r="J255" i="33"/>
  <c r="L255" i="33" s="1"/>
  <c r="K251" i="33"/>
  <c r="J251" i="33"/>
  <c r="L251" i="33" s="1"/>
  <c r="K247" i="33"/>
  <c r="J247" i="33"/>
  <c r="L247" i="33" s="1"/>
  <c r="K243" i="33"/>
  <c r="J243" i="33"/>
  <c r="L243" i="33" s="1"/>
  <c r="K239" i="33"/>
  <c r="J239" i="33"/>
  <c r="L239" i="33" s="1"/>
  <c r="K235" i="33"/>
  <c r="J235" i="33"/>
  <c r="L235" i="33" s="1"/>
  <c r="K231" i="33"/>
  <c r="J231" i="33"/>
  <c r="L231" i="33" s="1"/>
  <c r="K227" i="33"/>
  <c r="J227" i="33"/>
  <c r="L227" i="33" s="1"/>
  <c r="K223" i="33"/>
  <c r="J223" i="33"/>
  <c r="L223" i="33" s="1"/>
  <c r="K219" i="33"/>
  <c r="J219" i="33"/>
  <c r="L219" i="33" s="1"/>
  <c r="K215" i="33"/>
  <c r="J215" i="33"/>
  <c r="L215" i="33" s="1"/>
  <c r="K211" i="33"/>
  <c r="J211" i="33"/>
  <c r="L211" i="33" s="1"/>
  <c r="K207" i="33"/>
  <c r="J207" i="33"/>
  <c r="L207" i="33" s="1"/>
  <c r="K203" i="33"/>
  <c r="J203" i="33"/>
  <c r="L203" i="33" s="1"/>
  <c r="K199" i="33"/>
  <c r="J199" i="33"/>
  <c r="L199" i="33" s="1"/>
  <c r="K195" i="33"/>
  <c r="J195" i="33"/>
  <c r="L195" i="33" s="1"/>
  <c r="K191" i="33"/>
  <c r="J191" i="33"/>
  <c r="L191" i="33" s="1"/>
  <c r="K187" i="33"/>
  <c r="J187" i="33"/>
  <c r="L187" i="33" s="1"/>
  <c r="K183" i="33"/>
  <c r="J183" i="33"/>
  <c r="L183" i="33" s="1"/>
  <c r="K179" i="33"/>
  <c r="J179" i="33"/>
  <c r="L179" i="33" s="1"/>
  <c r="K175" i="33"/>
  <c r="J175" i="33"/>
  <c r="L175" i="33" s="1"/>
  <c r="K171" i="33"/>
  <c r="J171" i="33"/>
  <c r="L171" i="33" s="1"/>
  <c r="K167" i="33"/>
  <c r="J167" i="33"/>
  <c r="L167" i="33" s="1"/>
  <c r="K163" i="33"/>
  <c r="J163" i="33"/>
  <c r="L163" i="33" s="1"/>
  <c r="K159" i="33"/>
  <c r="J159" i="33"/>
  <c r="L159" i="33" s="1"/>
  <c r="K155" i="33"/>
  <c r="J155" i="33"/>
  <c r="L155" i="33" s="1"/>
  <c r="K151" i="33"/>
  <c r="J151" i="33"/>
  <c r="L151" i="33" s="1"/>
  <c r="K147" i="33"/>
  <c r="J147" i="33"/>
  <c r="L147" i="33" s="1"/>
  <c r="K143" i="33"/>
  <c r="J143" i="33"/>
  <c r="L143" i="33" s="1"/>
  <c r="K139" i="33"/>
  <c r="J139" i="33"/>
  <c r="L139" i="33" s="1"/>
  <c r="K135" i="33"/>
  <c r="J135" i="33"/>
  <c r="L135" i="33" s="1"/>
  <c r="K131" i="33"/>
  <c r="J131" i="33"/>
  <c r="L131" i="33" s="1"/>
  <c r="K127" i="33"/>
  <c r="J127" i="33"/>
  <c r="L127" i="33" s="1"/>
  <c r="K123" i="33"/>
  <c r="J123" i="33"/>
  <c r="L123" i="33" s="1"/>
  <c r="K119" i="33"/>
  <c r="J119" i="33"/>
  <c r="L119" i="33" s="1"/>
  <c r="K115" i="33"/>
  <c r="J115" i="33"/>
  <c r="L115" i="33" s="1"/>
  <c r="K111" i="33"/>
  <c r="J111" i="33"/>
  <c r="L111" i="33" s="1"/>
  <c r="K107" i="33"/>
  <c r="J107" i="33"/>
  <c r="L107" i="33" s="1"/>
  <c r="K103" i="33"/>
  <c r="J103" i="33"/>
  <c r="L103" i="33" s="1"/>
  <c r="K99" i="33"/>
  <c r="J99" i="33"/>
  <c r="L99" i="33" s="1"/>
  <c r="K95" i="33"/>
  <c r="J95" i="33"/>
  <c r="L95" i="33" s="1"/>
  <c r="K91" i="33"/>
  <c r="J91" i="33"/>
  <c r="L91" i="33" s="1"/>
  <c r="K87" i="33"/>
  <c r="J87" i="33"/>
  <c r="L87" i="33" s="1"/>
  <c r="K83" i="33"/>
  <c r="J83" i="33"/>
  <c r="L83" i="33" s="1"/>
  <c r="K79" i="33"/>
  <c r="J79" i="33"/>
  <c r="L79" i="33" s="1"/>
  <c r="K75" i="33"/>
  <c r="J75" i="33"/>
  <c r="L75" i="33" s="1"/>
  <c r="K71" i="33"/>
  <c r="J71" i="33"/>
  <c r="L71" i="33" s="1"/>
  <c r="K67" i="33"/>
  <c r="J67" i="33"/>
  <c r="L67" i="33" s="1"/>
  <c r="K63" i="33"/>
  <c r="J63" i="33"/>
  <c r="L63" i="33" s="1"/>
  <c r="K59" i="33"/>
  <c r="J59" i="33"/>
  <c r="L59" i="33" s="1"/>
  <c r="K55" i="33"/>
  <c r="J55" i="33"/>
  <c r="L55" i="33" s="1"/>
  <c r="K51" i="33"/>
  <c r="J51" i="33"/>
  <c r="L51" i="33" s="1"/>
  <c r="K47" i="33"/>
  <c r="J47" i="33"/>
  <c r="L47" i="33" s="1"/>
  <c r="K43" i="33"/>
  <c r="J43" i="33"/>
  <c r="L43" i="33" s="1"/>
  <c r="K39" i="33"/>
  <c r="J39" i="33"/>
  <c r="L39" i="33" s="1"/>
  <c r="K35" i="33"/>
  <c r="J35" i="33"/>
  <c r="L35" i="33" s="1"/>
  <c r="K31" i="33"/>
  <c r="J31" i="33"/>
  <c r="L31" i="33" s="1"/>
  <c r="K27" i="33"/>
  <c r="J27" i="33"/>
  <c r="L27" i="33" s="1"/>
  <c r="K23" i="33"/>
  <c r="J23" i="33"/>
  <c r="L23" i="33" s="1"/>
  <c r="K19" i="33"/>
  <c r="J19" i="33"/>
  <c r="L19" i="33" s="1"/>
  <c r="K15" i="33"/>
  <c r="J15" i="33"/>
  <c r="L15" i="33" s="1"/>
  <c r="K11" i="33"/>
  <c r="J11" i="33"/>
  <c r="L11" i="33" s="1"/>
  <c r="K7" i="33"/>
  <c r="J7" i="33"/>
  <c r="L7" i="33" s="1"/>
  <c r="K3" i="33"/>
  <c r="J3" i="33"/>
  <c r="L3" i="33" s="1"/>
  <c r="D2" i="35" a="1"/>
  <c r="D2" i="35" s="1"/>
  <c r="J686" i="33"/>
  <c r="L686" i="33" s="1"/>
  <c r="J670" i="33"/>
  <c r="L670" i="33" s="1"/>
  <c r="J654" i="33"/>
  <c r="L654" i="33" s="1"/>
  <c r="E47" i="39" a="1"/>
  <c r="E47" i="39" s="1"/>
  <c r="E51" i="39" a="1"/>
  <c r="E51" i="39" s="1"/>
  <c r="E55" i="39" a="1"/>
  <c r="E55" i="39" s="1"/>
  <c r="E48" i="39" a="1"/>
  <c r="E48" i="39" s="1"/>
  <c r="E52" i="39" a="1"/>
  <c r="E52" i="39" s="1"/>
  <c r="E56" i="39" a="1"/>
  <c r="E56" i="39" s="1"/>
  <c r="E46" i="39" a="1"/>
  <c r="E46" i="39" s="1"/>
  <c r="E49" i="39" a="1"/>
  <c r="E49" i="39" s="1"/>
  <c r="E53" i="39" a="1"/>
  <c r="E53" i="39" s="1"/>
  <c r="E57" i="39" a="1"/>
  <c r="E57" i="39" s="1"/>
  <c r="E54" i="39" a="1"/>
  <c r="E54" i="39" s="1"/>
  <c r="E50" i="39" a="1"/>
  <c r="E50" i="39" s="1"/>
  <c r="K638" i="33"/>
  <c r="J638" i="33"/>
  <c r="K634" i="33"/>
  <c r="J634" i="33"/>
  <c r="L634" i="33" s="1"/>
  <c r="K630" i="33"/>
  <c r="J630" i="33"/>
  <c r="K626" i="33"/>
  <c r="J626" i="33"/>
  <c r="L626" i="33" s="1"/>
  <c r="K622" i="33"/>
  <c r="J622" i="33"/>
  <c r="K618" i="33"/>
  <c r="J618" i="33"/>
  <c r="L618" i="33" s="1"/>
  <c r="K614" i="33"/>
  <c r="J614" i="33"/>
  <c r="K610" i="33"/>
  <c r="J610" i="33"/>
  <c r="L610" i="33" s="1"/>
  <c r="K606" i="33"/>
  <c r="J606" i="33"/>
  <c r="K602" i="33"/>
  <c r="J602" i="33"/>
  <c r="L602" i="33" s="1"/>
  <c r="K598" i="33"/>
  <c r="J598" i="33"/>
  <c r="K594" i="33"/>
  <c r="J594" i="33"/>
  <c r="L594" i="33" s="1"/>
  <c r="K590" i="33"/>
  <c r="J590" i="33"/>
  <c r="K586" i="33"/>
  <c r="J586" i="33"/>
  <c r="L586" i="33" s="1"/>
  <c r="K582" i="33"/>
  <c r="J582" i="33"/>
  <c r="K578" i="33"/>
  <c r="J578" i="33"/>
  <c r="L578" i="33" s="1"/>
  <c r="K574" i="33"/>
  <c r="J574" i="33"/>
  <c r="K570" i="33"/>
  <c r="J570" i="33"/>
  <c r="L570" i="33" s="1"/>
  <c r="K566" i="33"/>
  <c r="J566" i="33"/>
  <c r="K562" i="33"/>
  <c r="J562" i="33"/>
  <c r="L562" i="33" s="1"/>
  <c r="K558" i="33"/>
  <c r="J558" i="33"/>
  <c r="K554" i="33"/>
  <c r="J554" i="33"/>
  <c r="L554" i="33" s="1"/>
  <c r="K550" i="33"/>
  <c r="J550" i="33"/>
  <c r="K546" i="33"/>
  <c r="J546" i="33"/>
  <c r="L546" i="33" s="1"/>
  <c r="K542" i="33"/>
  <c r="J542" i="33"/>
  <c r="K538" i="33"/>
  <c r="J538" i="33"/>
  <c r="L538" i="33" s="1"/>
  <c r="K534" i="33"/>
  <c r="J534" i="33"/>
  <c r="K530" i="33"/>
  <c r="J530" i="33"/>
  <c r="L530" i="33" s="1"/>
  <c r="K526" i="33"/>
  <c r="J526" i="33"/>
  <c r="K522" i="33"/>
  <c r="J522" i="33"/>
  <c r="L522" i="33" s="1"/>
  <c r="K518" i="33"/>
  <c r="J518" i="33"/>
  <c r="K514" i="33"/>
  <c r="J514" i="33"/>
  <c r="L514" i="33" s="1"/>
  <c r="K510" i="33"/>
  <c r="J510" i="33"/>
  <c r="K506" i="33"/>
  <c r="J506" i="33"/>
  <c r="L506" i="33" s="1"/>
  <c r="K502" i="33"/>
  <c r="J502" i="33"/>
  <c r="K498" i="33"/>
  <c r="J498" i="33"/>
  <c r="L498" i="33" s="1"/>
  <c r="K494" i="33"/>
  <c r="J494" i="33"/>
  <c r="K490" i="33"/>
  <c r="J490" i="33"/>
  <c r="L490" i="33" s="1"/>
  <c r="K486" i="33"/>
  <c r="J486" i="33"/>
  <c r="K482" i="33"/>
  <c r="J482" i="33"/>
  <c r="L482" i="33" s="1"/>
  <c r="K478" i="33"/>
  <c r="J478" i="33"/>
  <c r="K474" i="33"/>
  <c r="J474" i="33"/>
  <c r="L474" i="33" s="1"/>
  <c r="K470" i="33"/>
  <c r="J470" i="33"/>
  <c r="K466" i="33"/>
  <c r="J466" i="33"/>
  <c r="L466" i="33" s="1"/>
  <c r="K462" i="33"/>
  <c r="J462" i="33"/>
  <c r="K458" i="33"/>
  <c r="J458" i="33"/>
  <c r="L458" i="33" s="1"/>
  <c r="K454" i="33"/>
  <c r="J454" i="33"/>
  <c r="K450" i="33"/>
  <c r="J450" i="33"/>
  <c r="L450" i="33" s="1"/>
  <c r="K446" i="33"/>
  <c r="J446" i="33"/>
  <c r="K442" i="33"/>
  <c r="J442" i="33"/>
  <c r="L442" i="33" s="1"/>
  <c r="K438" i="33"/>
  <c r="J438" i="33"/>
  <c r="K434" i="33"/>
  <c r="J434" i="33"/>
  <c r="L434" i="33" s="1"/>
  <c r="K430" i="33"/>
  <c r="J430" i="33"/>
  <c r="K426" i="33"/>
  <c r="J426" i="33"/>
  <c r="L426" i="33" s="1"/>
  <c r="K422" i="33"/>
  <c r="J422" i="33"/>
  <c r="K418" i="33"/>
  <c r="J418" i="33"/>
  <c r="L418" i="33" s="1"/>
  <c r="K414" i="33"/>
  <c r="J414" i="33"/>
  <c r="K410" i="33"/>
  <c r="J410" i="33"/>
  <c r="L410" i="33" s="1"/>
  <c r="K406" i="33"/>
  <c r="J406" i="33"/>
  <c r="K402" i="33"/>
  <c r="J402" i="33"/>
  <c r="L402" i="33" s="1"/>
  <c r="K398" i="33"/>
  <c r="J398" i="33"/>
  <c r="K394" i="33"/>
  <c r="J394" i="33"/>
  <c r="L394" i="33" s="1"/>
  <c r="K390" i="33"/>
  <c r="J390" i="33"/>
  <c r="K386" i="33"/>
  <c r="J386" i="33"/>
  <c r="L386" i="33" s="1"/>
  <c r="K382" i="33"/>
  <c r="J382" i="33"/>
  <c r="K378" i="33"/>
  <c r="J378" i="33"/>
  <c r="L378" i="33" s="1"/>
  <c r="K374" i="33"/>
  <c r="J374" i="33"/>
  <c r="K370" i="33"/>
  <c r="J370" i="33"/>
  <c r="L370" i="33" s="1"/>
  <c r="K366" i="33"/>
  <c r="J366" i="33"/>
  <c r="K362" i="33"/>
  <c r="J362" i="33"/>
  <c r="L362" i="33" s="1"/>
  <c r="K358" i="33"/>
  <c r="J358" i="33"/>
  <c r="K354" i="33"/>
  <c r="J354" i="33"/>
  <c r="L354" i="33" s="1"/>
  <c r="K350" i="33"/>
  <c r="J350" i="33"/>
  <c r="K346" i="33"/>
  <c r="J346" i="33"/>
  <c r="L346" i="33" s="1"/>
  <c r="K342" i="33"/>
  <c r="J342" i="33"/>
  <c r="K338" i="33"/>
  <c r="J338" i="33"/>
  <c r="L338" i="33" s="1"/>
  <c r="K334" i="33"/>
  <c r="J334" i="33"/>
  <c r="K330" i="33"/>
  <c r="J330" i="33"/>
  <c r="L330" i="33" s="1"/>
  <c r="K326" i="33"/>
  <c r="J326" i="33"/>
  <c r="K322" i="33"/>
  <c r="J322" i="33"/>
  <c r="L322" i="33" s="1"/>
  <c r="K318" i="33"/>
  <c r="J318" i="33"/>
  <c r="K314" i="33"/>
  <c r="J314" i="33"/>
  <c r="L314" i="33" s="1"/>
  <c r="K310" i="33"/>
  <c r="J310" i="33"/>
  <c r="K306" i="33"/>
  <c r="J306" i="33"/>
  <c r="L306" i="33" s="1"/>
  <c r="K302" i="33"/>
  <c r="J302" i="33"/>
  <c r="K298" i="33"/>
  <c r="J298" i="33"/>
  <c r="L298" i="33" s="1"/>
  <c r="K294" i="33"/>
  <c r="J294" i="33"/>
  <c r="K290" i="33"/>
  <c r="J290" i="33"/>
  <c r="L290" i="33" s="1"/>
  <c r="K286" i="33"/>
  <c r="J286" i="33"/>
  <c r="K282" i="33"/>
  <c r="J282" i="33"/>
  <c r="L282" i="33" s="1"/>
  <c r="K278" i="33"/>
  <c r="J278" i="33"/>
  <c r="K274" i="33"/>
  <c r="J274" i="33"/>
  <c r="L274" i="33" s="1"/>
  <c r="K270" i="33"/>
  <c r="J270" i="33"/>
  <c r="K266" i="33"/>
  <c r="J266" i="33"/>
  <c r="L266" i="33" s="1"/>
  <c r="K262" i="33"/>
  <c r="J262" i="33"/>
  <c r="K258" i="33"/>
  <c r="J258" i="33"/>
  <c r="L258" i="33" s="1"/>
  <c r="K254" i="33"/>
  <c r="J254" i="33"/>
  <c r="K250" i="33"/>
  <c r="J250" i="33"/>
  <c r="L250" i="33" s="1"/>
  <c r="K246" i="33"/>
  <c r="J246" i="33"/>
  <c r="K242" i="33"/>
  <c r="J242" i="33"/>
  <c r="L242" i="33" s="1"/>
  <c r="K238" i="33"/>
  <c r="J238" i="33"/>
  <c r="K234" i="33"/>
  <c r="J234" i="33"/>
  <c r="L234" i="33" s="1"/>
  <c r="K230" i="33"/>
  <c r="J230" i="33"/>
  <c r="K226" i="33"/>
  <c r="J226" i="33"/>
  <c r="L226" i="33" s="1"/>
  <c r="K222" i="33"/>
  <c r="J222" i="33"/>
  <c r="K218" i="33"/>
  <c r="J218" i="33"/>
  <c r="L218" i="33" s="1"/>
  <c r="K214" i="33"/>
  <c r="J214" i="33"/>
  <c r="K210" i="33"/>
  <c r="J210" i="33"/>
  <c r="L210" i="33" s="1"/>
  <c r="K206" i="33"/>
  <c r="J206" i="33"/>
  <c r="K202" i="33"/>
  <c r="J202" i="33"/>
  <c r="L202" i="33" s="1"/>
  <c r="K198" i="33"/>
  <c r="J198" i="33"/>
  <c r="K194" i="33"/>
  <c r="J194" i="33"/>
  <c r="L194" i="33" s="1"/>
  <c r="K190" i="33"/>
  <c r="J190" i="33"/>
  <c r="K186" i="33"/>
  <c r="J186" i="33"/>
  <c r="L186" i="33" s="1"/>
  <c r="K182" i="33"/>
  <c r="J182" i="33"/>
  <c r="K178" i="33"/>
  <c r="J178" i="33"/>
  <c r="L178" i="33" s="1"/>
  <c r="K174" i="33"/>
  <c r="J174" i="33"/>
  <c r="K170" i="33"/>
  <c r="J170" i="33"/>
  <c r="L170" i="33" s="1"/>
  <c r="K166" i="33"/>
  <c r="J166" i="33"/>
  <c r="K162" i="33"/>
  <c r="J162" i="33"/>
  <c r="L162" i="33" s="1"/>
  <c r="K158" i="33"/>
  <c r="J158" i="33"/>
  <c r="K154" i="33"/>
  <c r="J154" i="33"/>
  <c r="L154" i="33" s="1"/>
  <c r="K150" i="33"/>
  <c r="J150" i="33"/>
  <c r="K146" i="33"/>
  <c r="J146" i="33"/>
  <c r="L146" i="33" s="1"/>
  <c r="K142" i="33"/>
  <c r="J142" i="33"/>
  <c r="K138" i="33"/>
  <c r="J138" i="33"/>
  <c r="L138" i="33" s="1"/>
  <c r="K134" i="33"/>
  <c r="J134" i="33"/>
  <c r="K130" i="33"/>
  <c r="J130" i="33"/>
  <c r="L130" i="33" s="1"/>
  <c r="K126" i="33"/>
  <c r="J126" i="33"/>
  <c r="K122" i="33"/>
  <c r="J122" i="33"/>
  <c r="L122" i="33" s="1"/>
  <c r="K118" i="33"/>
  <c r="J118" i="33"/>
  <c r="K114" i="33"/>
  <c r="J114" i="33"/>
  <c r="L114" i="33" s="1"/>
  <c r="K110" i="33"/>
  <c r="J110" i="33"/>
  <c r="K106" i="33"/>
  <c r="J106" i="33"/>
  <c r="L106" i="33" s="1"/>
  <c r="K102" i="33"/>
  <c r="J102" i="33"/>
  <c r="K98" i="33"/>
  <c r="J98" i="33"/>
  <c r="L98" i="33" s="1"/>
  <c r="K94" i="33"/>
  <c r="J94" i="33"/>
  <c r="K90" i="33"/>
  <c r="J90" i="33"/>
  <c r="L90" i="33" s="1"/>
  <c r="K86" i="33"/>
  <c r="J86" i="33"/>
  <c r="K82" i="33"/>
  <c r="J82" i="33"/>
  <c r="L82" i="33" s="1"/>
  <c r="K78" i="33"/>
  <c r="J78" i="33"/>
  <c r="K74" i="33"/>
  <c r="J74" i="33"/>
  <c r="L74" i="33" s="1"/>
  <c r="K70" i="33"/>
  <c r="J70" i="33"/>
  <c r="K66" i="33"/>
  <c r="J66" i="33"/>
  <c r="L66" i="33" s="1"/>
  <c r="K62" i="33"/>
  <c r="J62" i="33"/>
  <c r="K58" i="33"/>
  <c r="J58" i="33"/>
  <c r="L58" i="33" s="1"/>
  <c r="K54" i="33"/>
  <c r="J54" i="33"/>
  <c r="K50" i="33"/>
  <c r="J50" i="33"/>
  <c r="L50" i="33" s="1"/>
  <c r="K46" i="33"/>
  <c r="J46" i="33"/>
  <c r="K42" i="33"/>
  <c r="J42" i="33"/>
  <c r="L42" i="33" s="1"/>
  <c r="K38" i="33"/>
  <c r="J38" i="33"/>
  <c r="K34" i="33"/>
  <c r="J34" i="33"/>
  <c r="L34" i="33" s="1"/>
  <c r="K30" i="33"/>
  <c r="J30" i="33"/>
  <c r="K26" i="33"/>
  <c r="J26" i="33"/>
  <c r="L26" i="33" s="1"/>
  <c r="K22" i="33"/>
  <c r="J22" i="33"/>
  <c r="K18" i="33"/>
  <c r="J18" i="33"/>
  <c r="L18" i="33" s="1"/>
  <c r="K14" i="33"/>
  <c r="J14" i="33"/>
  <c r="K10" i="33"/>
  <c r="J10" i="33"/>
  <c r="L10" i="33" s="1"/>
  <c r="K6" i="33"/>
  <c r="J6" i="33"/>
  <c r="K2" i="33"/>
  <c r="J2" i="33"/>
  <c r="L2" i="33" s="1"/>
  <c r="J698" i="33"/>
  <c r="L698" i="33" s="1"/>
  <c r="J682" i="33"/>
  <c r="L682" i="33" s="1"/>
  <c r="J666" i="33"/>
  <c r="L666" i="33" s="1"/>
  <c r="J650" i="33"/>
  <c r="L650" i="33" s="1"/>
  <c r="K701" i="33"/>
  <c r="J701" i="33"/>
  <c r="K697" i="33"/>
  <c r="J697" i="33"/>
  <c r="L697" i="33" s="1"/>
  <c r="K693" i="33"/>
  <c r="J693" i="33"/>
  <c r="K689" i="33"/>
  <c r="J689" i="33"/>
  <c r="L689" i="33" s="1"/>
  <c r="K685" i="33"/>
  <c r="J685" i="33"/>
  <c r="K681" i="33"/>
  <c r="J681" i="33"/>
  <c r="L681" i="33" s="1"/>
  <c r="K677" i="33"/>
  <c r="J677" i="33"/>
  <c r="K673" i="33"/>
  <c r="J673" i="33"/>
  <c r="L673" i="33" s="1"/>
  <c r="K669" i="33"/>
  <c r="J669" i="33"/>
  <c r="K665" i="33"/>
  <c r="J665" i="33"/>
  <c r="L665" i="33" s="1"/>
  <c r="K661" i="33"/>
  <c r="J661" i="33"/>
  <c r="K657" i="33"/>
  <c r="J657" i="33"/>
  <c r="L657" i="33" s="1"/>
  <c r="K653" i="33"/>
  <c r="J653" i="33"/>
  <c r="K649" i="33"/>
  <c r="J649" i="33"/>
  <c r="L649" i="33" s="1"/>
  <c r="K645" i="33"/>
  <c r="J645" i="33"/>
  <c r="K641" i="33"/>
  <c r="J641" i="33"/>
  <c r="L641" i="33" s="1"/>
  <c r="K637" i="33"/>
  <c r="J637" i="33"/>
  <c r="K633" i="33"/>
  <c r="J633" i="33"/>
  <c r="L633" i="33" s="1"/>
  <c r="K629" i="33"/>
  <c r="J629" i="33"/>
  <c r="K625" i="33"/>
  <c r="J625" i="33"/>
  <c r="L625" i="33" s="1"/>
  <c r="K621" i="33"/>
  <c r="J621" i="33"/>
  <c r="K617" i="33"/>
  <c r="J617" i="33"/>
  <c r="L617" i="33" s="1"/>
  <c r="K613" i="33"/>
  <c r="J613" i="33"/>
  <c r="K609" i="33"/>
  <c r="J609" i="33"/>
  <c r="L609" i="33" s="1"/>
  <c r="K605" i="33"/>
  <c r="J605" i="33"/>
  <c r="K601" i="33"/>
  <c r="J601" i="33"/>
  <c r="L601" i="33" s="1"/>
  <c r="K597" i="33"/>
  <c r="J597" i="33"/>
  <c r="K593" i="33"/>
  <c r="J593" i="33"/>
  <c r="L593" i="33" s="1"/>
  <c r="K589" i="33"/>
  <c r="J589" i="33"/>
  <c r="K585" i="33"/>
  <c r="J585" i="33"/>
  <c r="L585" i="33" s="1"/>
  <c r="K581" i="33"/>
  <c r="J581" i="33"/>
  <c r="K577" i="33"/>
  <c r="J577" i="33"/>
  <c r="L577" i="33" s="1"/>
  <c r="K573" i="33"/>
  <c r="J573" i="33"/>
  <c r="K569" i="33"/>
  <c r="J569" i="33"/>
  <c r="L569" i="33" s="1"/>
  <c r="K565" i="33"/>
  <c r="J565" i="33"/>
  <c r="K561" i="33"/>
  <c r="J561" i="33"/>
  <c r="L561" i="33" s="1"/>
  <c r="K557" i="33"/>
  <c r="J557" i="33"/>
  <c r="K553" i="33"/>
  <c r="J553" i="33"/>
  <c r="L553" i="33" s="1"/>
  <c r="K549" i="33"/>
  <c r="J549" i="33"/>
  <c r="K545" i="33"/>
  <c r="J545" i="33"/>
  <c r="L545" i="33" s="1"/>
  <c r="K541" i="33"/>
  <c r="J541" i="33"/>
  <c r="K537" i="33"/>
  <c r="J537" i="33"/>
  <c r="L537" i="33" s="1"/>
  <c r="K533" i="33"/>
  <c r="J533" i="33"/>
  <c r="K529" i="33"/>
  <c r="J529" i="33"/>
  <c r="L529" i="33" s="1"/>
  <c r="K525" i="33"/>
  <c r="J525" i="33"/>
  <c r="K521" i="33"/>
  <c r="J521" i="33"/>
  <c r="L521" i="33" s="1"/>
  <c r="K517" i="33"/>
  <c r="J517" i="33"/>
  <c r="K513" i="33"/>
  <c r="J513" i="33"/>
  <c r="L513" i="33" s="1"/>
  <c r="K509" i="33"/>
  <c r="J509" i="33"/>
  <c r="K505" i="33"/>
  <c r="J505" i="33"/>
  <c r="L505" i="33" s="1"/>
  <c r="K501" i="33"/>
  <c r="J501" i="33"/>
  <c r="K497" i="33"/>
  <c r="J497" i="33"/>
  <c r="L497" i="33" s="1"/>
  <c r="K493" i="33"/>
  <c r="J493" i="33"/>
  <c r="K489" i="33"/>
  <c r="J489" i="33"/>
  <c r="L489" i="33" s="1"/>
  <c r="K485" i="33"/>
  <c r="J485" i="33"/>
  <c r="K481" i="33"/>
  <c r="J481" i="33"/>
  <c r="L481" i="33" s="1"/>
  <c r="K477" i="33"/>
  <c r="J477" i="33"/>
  <c r="K473" i="33"/>
  <c r="J473" i="33"/>
  <c r="L473" i="33" s="1"/>
  <c r="K469" i="33"/>
  <c r="J469" i="33"/>
  <c r="K465" i="33"/>
  <c r="J465" i="33"/>
  <c r="L465" i="33" s="1"/>
  <c r="K461" i="33"/>
  <c r="J461" i="33"/>
  <c r="K457" i="33"/>
  <c r="J457" i="33"/>
  <c r="L457" i="33" s="1"/>
  <c r="K453" i="33"/>
  <c r="J453" i="33"/>
  <c r="K449" i="33"/>
  <c r="J449" i="33"/>
  <c r="L449" i="33" s="1"/>
  <c r="K445" i="33"/>
  <c r="J445" i="33"/>
  <c r="K441" i="33"/>
  <c r="J441" i="33"/>
  <c r="L441" i="33" s="1"/>
  <c r="K437" i="33"/>
  <c r="J437" i="33"/>
  <c r="K433" i="33"/>
  <c r="J433" i="33"/>
  <c r="L433" i="33" s="1"/>
  <c r="K429" i="33"/>
  <c r="J429" i="33"/>
  <c r="K425" i="33"/>
  <c r="J425" i="33"/>
  <c r="L425" i="33" s="1"/>
  <c r="K421" i="33"/>
  <c r="J421" i="33"/>
  <c r="K417" i="33"/>
  <c r="J417" i="33"/>
  <c r="L417" i="33" s="1"/>
  <c r="K413" i="33"/>
  <c r="J413" i="33"/>
  <c r="K409" i="33"/>
  <c r="J409" i="33"/>
  <c r="L409" i="33" s="1"/>
  <c r="K405" i="33"/>
  <c r="J405" i="33"/>
  <c r="K401" i="33"/>
  <c r="J401" i="33"/>
  <c r="L401" i="33" s="1"/>
  <c r="K397" i="33"/>
  <c r="J397" i="33"/>
  <c r="K393" i="33"/>
  <c r="J393" i="33"/>
  <c r="L393" i="33" s="1"/>
  <c r="K389" i="33"/>
  <c r="J389" i="33"/>
  <c r="K385" i="33"/>
  <c r="J385" i="33"/>
  <c r="L385" i="33" s="1"/>
  <c r="K381" i="33"/>
  <c r="J381" i="33"/>
  <c r="K377" i="33"/>
  <c r="J377" i="33"/>
  <c r="L377" i="33" s="1"/>
  <c r="K373" i="33"/>
  <c r="J373" i="33"/>
  <c r="K369" i="33"/>
  <c r="J369" i="33"/>
  <c r="L369" i="33" s="1"/>
  <c r="K365" i="33"/>
  <c r="J365" i="33"/>
  <c r="K361" i="33"/>
  <c r="J361" i="33"/>
  <c r="L361" i="33" s="1"/>
  <c r="K357" i="33"/>
  <c r="J357" i="33"/>
  <c r="K353" i="33"/>
  <c r="J353" i="33"/>
  <c r="L353" i="33" s="1"/>
  <c r="K349" i="33"/>
  <c r="J349" i="33"/>
  <c r="K345" i="33"/>
  <c r="J345" i="33"/>
  <c r="L345" i="33" s="1"/>
  <c r="K341" i="33"/>
  <c r="J341" i="33"/>
  <c r="J337" i="33"/>
  <c r="K337" i="33"/>
  <c r="K333" i="33"/>
  <c r="J333" i="33"/>
  <c r="K329" i="33"/>
  <c r="J329" i="33"/>
  <c r="L329" i="33" s="1"/>
  <c r="K325" i="33"/>
  <c r="J325" i="33"/>
  <c r="K321" i="33"/>
  <c r="J321" i="33"/>
  <c r="L321" i="33" s="1"/>
  <c r="K317" i="33"/>
  <c r="J317" i="33"/>
  <c r="K313" i="33"/>
  <c r="J313" i="33"/>
  <c r="L313" i="33" s="1"/>
  <c r="K309" i="33"/>
  <c r="J309" i="33"/>
  <c r="J305" i="33"/>
  <c r="K305" i="33"/>
  <c r="K301" i="33"/>
  <c r="J301" i="33"/>
  <c r="K297" i="33"/>
  <c r="J297" i="33"/>
  <c r="L297" i="33" s="1"/>
  <c r="K293" i="33"/>
  <c r="J293" i="33"/>
  <c r="K289" i="33"/>
  <c r="J289" i="33"/>
  <c r="L289" i="33" s="1"/>
  <c r="E19" i="37" s="1"/>
  <c r="K285" i="33"/>
  <c r="J285" i="33"/>
  <c r="K281" i="33"/>
  <c r="J281" i="33"/>
  <c r="L281" i="33" s="1"/>
  <c r="K277" i="33"/>
  <c r="J277" i="33"/>
  <c r="K273" i="33"/>
  <c r="J273" i="33"/>
  <c r="L273" i="33" s="1"/>
  <c r="K269" i="33"/>
  <c r="J269" i="33"/>
  <c r="K265" i="33"/>
  <c r="J265" i="33"/>
  <c r="L265" i="33" s="1"/>
  <c r="K261" i="33"/>
  <c r="J261" i="33"/>
  <c r="J257" i="33"/>
  <c r="K257" i="33"/>
  <c r="K253" i="33"/>
  <c r="J253" i="33"/>
  <c r="K249" i="33"/>
  <c r="J249" i="33"/>
  <c r="L249" i="33" s="1"/>
  <c r="K245" i="33"/>
  <c r="J245" i="33"/>
  <c r="K241" i="33"/>
  <c r="J241" i="33"/>
  <c r="L241" i="33" s="1"/>
  <c r="K237" i="33"/>
  <c r="J237" i="33"/>
  <c r="K233" i="33"/>
  <c r="J233" i="33"/>
  <c r="L233" i="33" s="1"/>
  <c r="K229" i="33"/>
  <c r="J229" i="33"/>
  <c r="K225" i="33"/>
  <c r="J225" i="33"/>
  <c r="L225" i="33" s="1"/>
  <c r="K221" i="33"/>
  <c r="J221" i="33"/>
  <c r="K217" i="33"/>
  <c r="J217" i="33"/>
  <c r="L217" i="33" s="1"/>
  <c r="K213" i="33"/>
  <c r="J213" i="33"/>
  <c r="K209" i="33"/>
  <c r="J209" i="33"/>
  <c r="L209" i="33" s="1"/>
  <c r="K205" i="33"/>
  <c r="J205" i="33"/>
  <c r="K201" i="33"/>
  <c r="J201" i="33"/>
  <c r="L201" i="33" s="1"/>
  <c r="K197" i="33"/>
  <c r="J197" i="33"/>
  <c r="J193" i="33"/>
  <c r="K193" i="33"/>
  <c r="K189" i="33"/>
  <c r="J189" i="33"/>
  <c r="K185" i="33"/>
  <c r="J185" i="33"/>
  <c r="L185" i="33" s="1"/>
  <c r="K181" i="33"/>
  <c r="J181" i="33"/>
  <c r="K177" i="33"/>
  <c r="J177" i="33"/>
  <c r="L177" i="33" s="1"/>
  <c r="K173" i="33"/>
  <c r="J173" i="33"/>
  <c r="K169" i="33"/>
  <c r="J169" i="33"/>
  <c r="L169" i="33" s="1"/>
  <c r="K165" i="33"/>
  <c r="J165" i="33"/>
  <c r="K161" i="33"/>
  <c r="J161" i="33"/>
  <c r="L161" i="33" s="1"/>
  <c r="K157" i="33"/>
  <c r="J157" i="33"/>
  <c r="K153" i="33"/>
  <c r="J153" i="33"/>
  <c r="L153" i="33" s="1"/>
  <c r="K149" i="33"/>
  <c r="J149" i="33"/>
  <c r="K145" i="33"/>
  <c r="J145" i="33"/>
  <c r="L145" i="33" s="1"/>
  <c r="K141" i="33"/>
  <c r="J141" i="33"/>
  <c r="K137" i="33"/>
  <c r="J137" i="33"/>
  <c r="L137" i="33" s="1"/>
  <c r="K133" i="33"/>
  <c r="J133" i="33"/>
  <c r="J129" i="33"/>
  <c r="K129" i="33"/>
  <c r="K125" i="33"/>
  <c r="J125" i="33"/>
  <c r="K121" i="33"/>
  <c r="J121" i="33"/>
  <c r="L121" i="33" s="1"/>
  <c r="K117" i="33"/>
  <c r="J117" i="33"/>
  <c r="K113" i="33"/>
  <c r="J113" i="33"/>
  <c r="L113" i="33" s="1"/>
  <c r="K109" i="33"/>
  <c r="J109" i="33"/>
  <c r="K105" i="33"/>
  <c r="J105" i="33"/>
  <c r="L105" i="33" s="1"/>
  <c r="K101" i="33"/>
  <c r="J101" i="33"/>
  <c r="K97" i="33"/>
  <c r="J97" i="33"/>
  <c r="L97" i="33" s="1"/>
  <c r="K93" i="33"/>
  <c r="J93" i="33"/>
  <c r="K89" i="33"/>
  <c r="J89" i="33"/>
  <c r="L89" i="33" s="1"/>
  <c r="K85" i="33"/>
  <c r="J85" i="33"/>
  <c r="K81" i="33"/>
  <c r="J81" i="33"/>
  <c r="L81" i="33" s="1"/>
  <c r="K77" i="33"/>
  <c r="J77" i="33"/>
  <c r="K73" i="33"/>
  <c r="J73" i="33"/>
  <c r="L73" i="33" s="1"/>
  <c r="K69" i="33"/>
  <c r="J69" i="33"/>
  <c r="J65" i="33"/>
  <c r="K65" i="33"/>
  <c r="K61" i="33"/>
  <c r="J61" i="33"/>
  <c r="K57" i="33"/>
  <c r="J57" i="33"/>
  <c r="L57" i="33" s="1"/>
  <c r="K53" i="33"/>
  <c r="J53" i="33"/>
  <c r="K49" i="33"/>
  <c r="J49" i="33"/>
  <c r="L49" i="33" s="1"/>
  <c r="K45" i="33"/>
  <c r="J45" i="33"/>
  <c r="K41" i="33"/>
  <c r="J41" i="33"/>
  <c r="L41" i="33" s="1"/>
  <c r="K37" i="33"/>
  <c r="J37" i="33"/>
  <c r="K33" i="33"/>
  <c r="J33" i="33"/>
  <c r="B4" i="35" s="1"/>
  <c r="D4" i="35" a="1"/>
  <c r="D4" i="35" s="1"/>
  <c r="K29" i="33"/>
  <c r="J29" i="33"/>
  <c r="L29" i="33" s="1"/>
  <c r="K25" i="33"/>
  <c r="J25" i="33"/>
  <c r="K21" i="33"/>
  <c r="J21" i="33"/>
  <c r="K17" i="33"/>
  <c r="J17" i="33"/>
  <c r="K13" i="33"/>
  <c r="J13" i="33"/>
  <c r="L13" i="33" s="1"/>
  <c r="K9" i="33"/>
  <c r="L9" i="33" s="1"/>
  <c r="J9" i="33"/>
  <c r="K5" i="33"/>
  <c r="J5" i="33"/>
  <c r="B66" i="37"/>
  <c r="J694" i="33"/>
  <c r="L694" i="33" s="1"/>
  <c r="J678" i="33"/>
  <c r="L678" i="33" s="1"/>
  <c r="J662" i="33"/>
  <c r="L662" i="33" s="1"/>
  <c r="J646" i="33"/>
  <c r="L646" i="33" s="1"/>
  <c r="K700" i="33"/>
  <c r="J700" i="33"/>
  <c r="K696" i="33"/>
  <c r="J696" i="33"/>
  <c r="L696" i="33" s="1"/>
  <c r="K692" i="33"/>
  <c r="J692" i="33"/>
  <c r="K688" i="33"/>
  <c r="J688" i="33"/>
  <c r="L688" i="33" s="1"/>
  <c r="K684" i="33"/>
  <c r="J684" i="33"/>
  <c r="K680" i="33"/>
  <c r="J680" i="33"/>
  <c r="L680" i="33" s="1"/>
  <c r="K676" i="33"/>
  <c r="J676" i="33"/>
  <c r="K672" i="33"/>
  <c r="J672" i="33"/>
  <c r="L672" i="33" s="1"/>
  <c r="K668" i="33"/>
  <c r="J668" i="33"/>
  <c r="K664" i="33"/>
  <c r="J664" i="33"/>
  <c r="L664" i="33" s="1"/>
  <c r="K660" i="33"/>
  <c r="J660" i="33"/>
  <c r="K656" i="33"/>
  <c r="J656" i="33"/>
  <c r="L656" i="33" s="1"/>
  <c r="K652" i="33"/>
  <c r="J652" i="33"/>
  <c r="K648" i="33"/>
  <c r="J648" i="33"/>
  <c r="L648" i="33" s="1"/>
  <c r="K644" i="33"/>
  <c r="J644" i="33"/>
  <c r="K640" i="33"/>
  <c r="J640" i="33"/>
  <c r="L640" i="33" s="1"/>
  <c r="K636" i="33"/>
  <c r="J636" i="33"/>
  <c r="K632" i="33"/>
  <c r="J632" i="33"/>
  <c r="L632" i="33" s="1"/>
  <c r="K628" i="33"/>
  <c r="J628" i="33"/>
  <c r="K624" i="33"/>
  <c r="J624" i="33"/>
  <c r="L624" i="33" s="1"/>
  <c r="K620" i="33"/>
  <c r="J620" i="33"/>
  <c r="K616" i="33"/>
  <c r="J616" i="33"/>
  <c r="L616" i="33" s="1"/>
  <c r="K612" i="33"/>
  <c r="J612" i="33"/>
  <c r="K608" i="33"/>
  <c r="J608" i="33"/>
  <c r="L608" i="33" s="1"/>
  <c r="K604" i="33"/>
  <c r="J604" i="33"/>
  <c r="K600" i="33"/>
  <c r="J600" i="33"/>
  <c r="L600" i="33" s="1"/>
  <c r="K596" i="33"/>
  <c r="J596" i="33"/>
  <c r="K592" i="33"/>
  <c r="J592" i="33"/>
  <c r="L592" i="33" s="1"/>
  <c r="K588" i="33"/>
  <c r="J588" i="33"/>
  <c r="K584" i="33"/>
  <c r="J584" i="33"/>
  <c r="L584" i="33" s="1"/>
  <c r="K580" i="33"/>
  <c r="J580" i="33"/>
  <c r="K576" i="33"/>
  <c r="J576" i="33"/>
  <c r="L576" i="33" s="1"/>
  <c r="K572" i="33"/>
  <c r="J572" i="33"/>
  <c r="K568" i="33"/>
  <c r="J568" i="33"/>
  <c r="L568" i="33" s="1"/>
  <c r="K564" i="33"/>
  <c r="J564" i="33"/>
  <c r="K560" i="33"/>
  <c r="J560" i="33"/>
  <c r="L560" i="33" s="1"/>
  <c r="K556" i="33"/>
  <c r="J556" i="33"/>
  <c r="K552" i="33"/>
  <c r="J552" i="33"/>
  <c r="L552" i="33" s="1"/>
  <c r="K548" i="33"/>
  <c r="J548" i="33"/>
  <c r="K544" i="33"/>
  <c r="J544" i="33"/>
  <c r="L544" i="33" s="1"/>
  <c r="K540" i="33"/>
  <c r="J540" i="33"/>
  <c r="K536" i="33"/>
  <c r="J536" i="33"/>
  <c r="L536" i="33" s="1"/>
  <c r="K532" i="33"/>
  <c r="J532" i="33"/>
  <c r="K528" i="33"/>
  <c r="J528" i="33"/>
  <c r="L528" i="33" s="1"/>
  <c r="K524" i="33"/>
  <c r="J524" i="33"/>
  <c r="K520" i="33"/>
  <c r="J520" i="33"/>
  <c r="L520" i="33" s="1"/>
  <c r="K516" i="33"/>
  <c r="J516" i="33"/>
  <c r="K512" i="33"/>
  <c r="J512" i="33"/>
  <c r="L512" i="33" s="1"/>
  <c r="K508" i="33"/>
  <c r="J508" i="33"/>
  <c r="K504" i="33"/>
  <c r="J504" i="33"/>
  <c r="L504" i="33" s="1"/>
  <c r="K500" i="33"/>
  <c r="J500" i="33"/>
  <c r="K496" i="33"/>
  <c r="J496" i="33"/>
  <c r="L496" i="33" s="1"/>
  <c r="K492" i="33"/>
  <c r="J492" i="33"/>
  <c r="K488" i="33"/>
  <c r="J488" i="33"/>
  <c r="L488" i="33" s="1"/>
  <c r="K484" i="33"/>
  <c r="J484" i="33"/>
  <c r="K480" i="33"/>
  <c r="J480" i="33"/>
  <c r="L480" i="33" s="1"/>
  <c r="K476" i="33"/>
  <c r="J476" i="33"/>
  <c r="K472" i="33"/>
  <c r="J472" i="33"/>
  <c r="L472" i="33" s="1"/>
  <c r="K468" i="33"/>
  <c r="J468" i="33"/>
  <c r="K464" i="33"/>
  <c r="J464" i="33"/>
  <c r="L464" i="33" s="1"/>
  <c r="K460" i="33"/>
  <c r="J460" i="33"/>
  <c r="K456" i="33"/>
  <c r="J456" i="33"/>
  <c r="L456" i="33" s="1"/>
  <c r="K452" i="33"/>
  <c r="J452" i="33"/>
  <c r="K448" i="33"/>
  <c r="J448" i="33"/>
  <c r="L448" i="33" s="1"/>
  <c r="K444" i="33"/>
  <c r="J444" i="33"/>
  <c r="K440" i="33"/>
  <c r="J440" i="33"/>
  <c r="L440" i="33" s="1"/>
  <c r="K436" i="33"/>
  <c r="J436" i="33"/>
  <c r="K432" i="33"/>
  <c r="J432" i="33"/>
  <c r="L432" i="33" s="1"/>
  <c r="K428" i="33"/>
  <c r="J428" i="33"/>
  <c r="K424" i="33"/>
  <c r="J424" i="33"/>
  <c r="L424" i="33" s="1"/>
  <c r="K420" i="33"/>
  <c r="J420" i="33"/>
  <c r="K416" i="33"/>
  <c r="J416" i="33"/>
  <c r="L416" i="33" s="1"/>
  <c r="K412" i="33"/>
  <c r="J412" i="33"/>
  <c r="K408" i="33"/>
  <c r="J408" i="33"/>
  <c r="L408" i="33" s="1"/>
  <c r="K404" i="33"/>
  <c r="J404" i="33"/>
  <c r="K400" i="33"/>
  <c r="J400" i="33"/>
  <c r="L400" i="33" s="1"/>
  <c r="K396" i="33"/>
  <c r="J396" i="33"/>
  <c r="K392" i="33"/>
  <c r="J392" i="33"/>
  <c r="L392" i="33" s="1"/>
  <c r="K388" i="33"/>
  <c r="J388" i="33"/>
  <c r="K384" i="33"/>
  <c r="J384" i="33"/>
  <c r="L384" i="33" s="1"/>
  <c r="K380" i="33"/>
  <c r="J380" i="33"/>
  <c r="K376" i="33"/>
  <c r="J376" i="33"/>
  <c r="L376" i="33" s="1"/>
  <c r="K372" i="33"/>
  <c r="J372" i="33"/>
  <c r="K368" i="33"/>
  <c r="J368" i="33"/>
  <c r="L368" i="33" s="1"/>
  <c r="K364" i="33"/>
  <c r="J364" i="33"/>
  <c r="K360" i="33"/>
  <c r="J360" i="33"/>
  <c r="L360" i="33" s="1"/>
  <c r="K356" i="33"/>
  <c r="J356" i="33"/>
  <c r="K352" i="33"/>
  <c r="J352" i="33"/>
  <c r="L352" i="33" s="1"/>
  <c r="K348" i="33"/>
  <c r="J348" i="33"/>
  <c r="K344" i="33"/>
  <c r="J344" i="33"/>
  <c r="L344" i="33" s="1"/>
  <c r="K340" i="33"/>
  <c r="J340" i="33"/>
  <c r="K336" i="33"/>
  <c r="J336" i="33"/>
  <c r="L336" i="33" s="1"/>
  <c r="K332" i="33"/>
  <c r="J332" i="33"/>
  <c r="K328" i="33"/>
  <c r="J328" i="33"/>
  <c r="L328" i="33" s="1"/>
  <c r="K324" i="33"/>
  <c r="J324" i="33"/>
  <c r="K320" i="33"/>
  <c r="J320" i="33"/>
  <c r="L320" i="33" s="1"/>
  <c r="K316" i="33"/>
  <c r="J316" i="33"/>
  <c r="K312" i="33"/>
  <c r="J312" i="33"/>
  <c r="L312" i="33" s="1"/>
  <c r="K308" i="33"/>
  <c r="J308" i="33"/>
  <c r="K304" i="33"/>
  <c r="J304" i="33"/>
  <c r="L304" i="33" s="1"/>
  <c r="K300" i="33"/>
  <c r="J300" i="33"/>
  <c r="K296" i="33"/>
  <c r="J296" i="33"/>
  <c r="L296" i="33" s="1"/>
  <c r="K292" i="33"/>
  <c r="J292" i="33"/>
  <c r="K288" i="33"/>
  <c r="J288" i="33"/>
  <c r="L288" i="33" s="1"/>
  <c r="K284" i="33"/>
  <c r="J284" i="33"/>
  <c r="K280" i="33"/>
  <c r="J280" i="33"/>
  <c r="L280" i="33" s="1"/>
  <c r="K276" i="33"/>
  <c r="J276" i="33"/>
  <c r="K272" i="33"/>
  <c r="J272" i="33"/>
  <c r="L272" i="33" s="1"/>
  <c r="K268" i="33"/>
  <c r="J268" i="33"/>
  <c r="K264" i="33"/>
  <c r="J264" i="33"/>
  <c r="L264" i="33" s="1"/>
  <c r="K260" i="33"/>
  <c r="J260" i="33"/>
  <c r="K256" i="33"/>
  <c r="J256" i="33"/>
  <c r="L256" i="33" s="1"/>
  <c r="K252" i="33"/>
  <c r="J252" i="33"/>
  <c r="K248" i="33"/>
  <c r="J248" i="33"/>
  <c r="L248" i="33" s="1"/>
  <c r="K244" i="33"/>
  <c r="J244" i="33"/>
  <c r="K240" i="33"/>
  <c r="J240" i="33"/>
  <c r="L240" i="33" s="1"/>
  <c r="K236" i="33"/>
  <c r="J236" i="33"/>
  <c r="K232" i="33"/>
  <c r="J232" i="33"/>
  <c r="L232" i="33" s="1"/>
  <c r="K228" i="33"/>
  <c r="J228" i="33"/>
  <c r="K224" i="33"/>
  <c r="J224" i="33"/>
  <c r="L224" i="33" s="1"/>
  <c r="K220" i="33"/>
  <c r="J220" i="33"/>
  <c r="D34" i="37"/>
  <c r="K216" i="33"/>
  <c r="J216" i="33"/>
  <c r="K212" i="33"/>
  <c r="J212" i="33"/>
  <c r="L212" i="33" s="1"/>
  <c r="K208" i="33"/>
  <c r="J208" i="33"/>
  <c r="K204" i="33"/>
  <c r="J204" i="33"/>
  <c r="L204" i="33" s="1"/>
  <c r="K200" i="33"/>
  <c r="J200" i="33"/>
  <c r="K196" i="33"/>
  <c r="J196" i="33"/>
  <c r="L196" i="33" s="1"/>
  <c r="K192" i="33"/>
  <c r="J192" i="33"/>
  <c r="K188" i="33"/>
  <c r="J188" i="33"/>
  <c r="L188" i="33" s="1"/>
  <c r="K184" i="33"/>
  <c r="J184" i="33"/>
  <c r="K180" i="33"/>
  <c r="J180" i="33"/>
  <c r="L180" i="33" s="1"/>
  <c r="K176" i="33"/>
  <c r="J176" i="33"/>
  <c r="K172" i="33"/>
  <c r="J172" i="33"/>
  <c r="L172" i="33" s="1"/>
  <c r="K168" i="33"/>
  <c r="J168" i="33"/>
  <c r="K164" i="33"/>
  <c r="J164" i="33"/>
  <c r="L164" i="33" s="1"/>
  <c r="K160" i="33"/>
  <c r="J160" i="33"/>
  <c r="K156" i="33"/>
  <c r="J156" i="33"/>
  <c r="L156" i="33" s="1"/>
  <c r="K152" i="33"/>
  <c r="J152" i="33"/>
  <c r="K148" i="33"/>
  <c r="J148" i="33"/>
  <c r="L148" i="33" s="1"/>
  <c r="K144" i="33"/>
  <c r="J144" i="33"/>
  <c r="K140" i="33"/>
  <c r="J140" i="33"/>
  <c r="L140" i="33" s="1"/>
  <c r="K136" i="33"/>
  <c r="J136" i="33"/>
  <c r="K132" i="33"/>
  <c r="J132" i="33"/>
  <c r="L132" i="33" s="1"/>
  <c r="K128" i="33"/>
  <c r="J128" i="33"/>
  <c r="K124" i="33"/>
  <c r="J124" i="33"/>
  <c r="L124" i="33" s="1"/>
  <c r="K120" i="33"/>
  <c r="J120" i="33"/>
  <c r="K116" i="33"/>
  <c r="J116" i="33"/>
  <c r="L116" i="33" s="1"/>
  <c r="K112" i="33"/>
  <c r="J112" i="33"/>
  <c r="K108" i="33"/>
  <c r="J108" i="33"/>
  <c r="L108" i="33" s="1"/>
  <c r="K104" i="33"/>
  <c r="J104" i="33"/>
  <c r="K100" i="33"/>
  <c r="J100" i="33"/>
  <c r="L100" i="33" s="1"/>
  <c r="K96" i="33"/>
  <c r="J96" i="33"/>
  <c r="K92" i="33"/>
  <c r="J92" i="33"/>
  <c r="L92" i="33" s="1"/>
  <c r="K88" i="33"/>
  <c r="J88" i="33"/>
  <c r="K84" i="33"/>
  <c r="J84" i="33"/>
  <c r="L84" i="33" s="1"/>
  <c r="K80" i="33"/>
  <c r="J80" i="33"/>
  <c r="K76" i="33"/>
  <c r="J76" i="33"/>
  <c r="L76" i="33" s="1"/>
  <c r="K72" i="33"/>
  <c r="J72" i="33"/>
  <c r="K68" i="33"/>
  <c r="J68" i="33"/>
  <c r="L68" i="33" s="1"/>
  <c r="K64" i="33"/>
  <c r="J64" i="33"/>
  <c r="K60" i="33"/>
  <c r="J60" i="33"/>
  <c r="L60" i="33" s="1"/>
  <c r="K56" i="33"/>
  <c r="J56" i="33"/>
  <c r="K52" i="33"/>
  <c r="J52" i="33"/>
  <c r="L52" i="33" s="1"/>
  <c r="K48" i="33"/>
  <c r="J48" i="33"/>
  <c r="K44" i="33"/>
  <c r="J44" i="33"/>
  <c r="L44" i="33" s="1"/>
  <c r="K40" i="33"/>
  <c r="J40" i="33"/>
  <c r="B5" i="35" s="1"/>
  <c r="D5" i="35" a="1"/>
  <c r="D5" i="35" s="1"/>
  <c r="K36" i="33"/>
  <c r="J36" i="33"/>
  <c r="L36" i="33" s="1"/>
  <c r="K32" i="33"/>
  <c r="J32" i="33"/>
  <c r="C49" i="37" a="1"/>
  <c r="C49" i="37" s="1"/>
  <c r="K28" i="33"/>
  <c r="J28" i="33"/>
  <c r="K24" i="33"/>
  <c r="J24" i="33"/>
  <c r="L24" i="33" s="1"/>
  <c r="K20" i="33"/>
  <c r="J20" i="33"/>
  <c r="K16" i="33"/>
  <c r="J16" i="33"/>
  <c r="L16" i="33" s="1"/>
  <c r="K12" i="33"/>
  <c r="J12" i="33"/>
  <c r="K8" i="33"/>
  <c r="J8" i="33"/>
  <c r="L8" i="33" s="1"/>
  <c r="K4" i="33"/>
  <c r="J4" i="33"/>
  <c r="D6" i="35" a="1"/>
  <c r="D6" i="35" s="1"/>
  <c r="J690" i="33"/>
  <c r="L690" i="33" s="1"/>
  <c r="J674" i="33"/>
  <c r="L674" i="33" s="1"/>
  <c r="J658" i="33"/>
  <c r="L658" i="33" s="1"/>
  <c r="J642" i="33"/>
  <c r="L642" i="33" s="1"/>
  <c r="B2" i="35"/>
  <c r="L21" i="33"/>
  <c r="B7" i="35"/>
  <c r="L33" i="33"/>
  <c r="L5" i="33"/>
  <c r="D61" i="37"/>
  <c r="B24" i="39" l="1"/>
  <c r="B27" i="39"/>
  <c r="G48" i="39"/>
  <c r="F48" i="39"/>
  <c r="F50" i="39"/>
  <c r="G50" i="39"/>
  <c r="L65" i="33"/>
  <c r="L193" i="33"/>
  <c r="L305" i="33"/>
  <c r="L337" i="33"/>
  <c r="G54" i="39"/>
  <c r="F54" i="39"/>
  <c r="F46" i="39"/>
  <c r="G46" i="39"/>
  <c r="F55" i="39"/>
  <c r="G55" i="39"/>
  <c r="L347" i="33"/>
  <c r="L355" i="33"/>
  <c r="L363" i="33"/>
  <c r="L371" i="33"/>
  <c r="L379" i="33"/>
  <c r="L387" i="33"/>
  <c r="L395" i="33"/>
  <c r="L403" i="33"/>
  <c r="L411" i="33"/>
  <c r="L419" i="33"/>
  <c r="L435" i="33"/>
  <c r="L467" i="33"/>
  <c r="L483" i="33"/>
  <c r="L499" i="33"/>
  <c r="L531" i="33"/>
  <c r="L547" i="33"/>
  <c r="L563" i="33"/>
  <c r="G49" i="39"/>
  <c r="F49" i="39"/>
  <c r="L129" i="33"/>
  <c r="L257" i="33"/>
  <c r="D5" i="37"/>
  <c r="B6" i="35"/>
  <c r="B3" i="35"/>
  <c r="L32" i="33"/>
  <c r="L220" i="33"/>
  <c r="L228" i="33"/>
  <c r="L236" i="33"/>
  <c r="L244" i="33"/>
  <c r="L252" i="33"/>
  <c r="L260" i="33"/>
  <c r="L268" i="33"/>
  <c r="L276" i="33"/>
  <c r="L284" i="33"/>
  <c r="L292" i="33"/>
  <c r="L300" i="33"/>
  <c r="L308" i="33"/>
  <c r="L316" i="33"/>
  <c r="L324" i="33"/>
  <c r="L332" i="33"/>
  <c r="L340" i="33"/>
  <c r="L348" i="33"/>
  <c r="L356" i="33"/>
  <c r="L364" i="33"/>
  <c r="L372" i="33"/>
  <c r="L380" i="33"/>
  <c r="L388" i="33"/>
  <c r="L396" i="33"/>
  <c r="L404" i="33"/>
  <c r="L412" i="33"/>
  <c r="L420" i="33"/>
  <c r="L428" i="33"/>
  <c r="L436" i="33"/>
  <c r="L444" i="33"/>
  <c r="L452" i="33"/>
  <c r="L460" i="33"/>
  <c r="L468" i="33"/>
  <c r="L476" i="33"/>
  <c r="L484" i="33"/>
  <c r="L492" i="33"/>
  <c r="L500" i="33"/>
  <c r="L508" i="33"/>
  <c r="L516" i="33"/>
  <c r="L524" i="33"/>
  <c r="L532" i="33"/>
  <c r="L540" i="33"/>
  <c r="L548" i="33"/>
  <c r="L556" i="33"/>
  <c r="L564" i="33"/>
  <c r="L572" i="33"/>
  <c r="L580" i="33"/>
  <c r="L588" i="33"/>
  <c r="L596" i="33"/>
  <c r="L604" i="33"/>
  <c r="L612" i="33"/>
  <c r="L620" i="33"/>
  <c r="L628" i="33"/>
  <c r="L636" i="33"/>
  <c r="L644" i="33"/>
  <c r="L652" i="33"/>
  <c r="L660" i="33"/>
  <c r="L668" i="33"/>
  <c r="L676" i="33"/>
  <c r="L684" i="33"/>
  <c r="L692" i="33"/>
  <c r="L700" i="33"/>
  <c r="L37" i="33"/>
  <c r="C4" i="35" s="1"/>
  <c r="L45" i="33"/>
  <c r="L53" i="33"/>
  <c r="L61" i="33"/>
  <c r="L69" i="33"/>
  <c r="L77" i="33"/>
  <c r="L85" i="33"/>
  <c r="L93" i="33"/>
  <c r="L101" i="33"/>
  <c r="L109" i="33"/>
  <c r="L117" i="33"/>
  <c r="L125" i="33"/>
  <c r="L133" i="33"/>
  <c r="L141" i="33"/>
  <c r="L149" i="33"/>
  <c r="L157" i="33"/>
  <c r="L165" i="33"/>
  <c r="L173" i="33"/>
  <c r="L181" i="33"/>
  <c r="L189" i="33"/>
  <c r="L197" i="33"/>
  <c r="L205" i="33"/>
  <c r="L213" i="33"/>
  <c r="L221" i="33"/>
  <c r="L229" i="33"/>
  <c r="L237" i="33"/>
  <c r="L245" i="33"/>
  <c r="L253" i="33"/>
  <c r="L261" i="33"/>
  <c r="L269" i="33"/>
  <c r="L277" i="33"/>
  <c r="L285" i="33"/>
  <c r="L293" i="33"/>
  <c r="L301" i="33"/>
  <c r="L309" i="33"/>
  <c r="L317" i="33"/>
  <c r="L325" i="33"/>
  <c r="L333" i="33"/>
  <c r="L341" i="33"/>
  <c r="L349" i="33"/>
  <c r="L357" i="33"/>
  <c r="L365" i="33"/>
  <c r="L373" i="33"/>
  <c r="L381" i="33"/>
  <c r="L389" i="33"/>
  <c r="L397" i="33"/>
  <c r="L405" i="33"/>
  <c r="L413" i="33"/>
  <c r="L421" i="33"/>
  <c r="L429" i="33"/>
  <c r="L437" i="33"/>
  <c r="L445" i="33"/>
  <c r="L453" i="33"/>
  <c r="L461" i="33"/>
  <c r="L469" i="33"/>
  <c r="L477" i="33"/>
  <c r="L485" i="33"/>
  <c r="L493" i="33"/>
  <c r="L501" i="33"/>
  <c r="L509" i="33"/>
  <c r="L517" i="33"/>
  <c r="L525" i="33"/>
  <c r="L533" i="33"/>
  <c r="L541" i="33"/>
  <c r="L549" i="33"/>
  <c r="L557" i="33"/>
  <c r="L565" i="33"/>
  <c r="L573" i="33"/>
  <c r="L581" i="33"/>
  <c r="L589" i="33"/>
  <c r="L597" i="33"/>
  <c r="L605" i="33"/>
  <c r="L613" i="33"/>
  <c r="L621" i="33"/>
  <c r="L629" i="33"/>
  <c r="L637" i="33"/>
  <c r="L645" i="33"/>
  <c r="L653" i="33"/>
  <c r="L661" i="33"/>
  <c r="L669" i="33"/>
  <c r="L677" i="33"/>
  <c r="L685" i="33"/>
  <c r="L693" i="33"/>
  <c r="L701" i="33"/>
  <c r="L6" i="33"/>
  <c r="L14" i="33"/>
  <c r="L22" i="33"/>
  <c r="L30" i="33"/>
  <c r="L38" i="33"/>
  <c r="L46" i="33"/>
  <c r="L54" i="33"/>
  <c r="L62" i="33"/>
  <c r="L70" i="33"/>
  <c r="L78" i="33"/>
  <c r="L86" i="33"/>
  <c r="L94" i="33"/>
  <c r="L102" i="33"/>
  <c r="L110" i="33"/>
  <c r="L118" i="33"/>
  <c r="L126" i="33"/>
  <c r="L134" i="33"/>
  <c r="L142" i="33"/>
  <c r="L150" i="33"/>
  <c r="L158" i="33"/>
  <c r="L166" i="33"/>
  <c r="L174" i="33"/>
  <c r="L182" i="33"/>
  <c r="L190" i="33"/>
  <c r="L198" i="33"/>
  <c r="L206" i="33"/>
  <c r="L214" i="33"/>
  <c r="L222" i="33"/>
  <c r="L230" i="33"/>
  <c r="L238" i="33"/>
  <c r="L246" i="33"/>
  <c r="L254" i="33"/>
  <c r="L262" i="33"/>
  <c r="L270" i="33"/>
  <c r="L278" i="33"/>
  <c r="L286" i="33"/>
  <c r="L294" i="33"/>
  <c r="L302" i="33"/>
  <c r="L310" i="33"/>
  <c r="L318" i="33"/>
  <c r="L326" i="33"/>
  <c r="L334" i="33"/>
  <c r="L342" i="33"/>
  <c r="L350" i="33"/>
  <c r="L358" i="33"/>
  <c r="L366" i="33"/>
  <c r="L374" i="33"/>
  <c r="L382" i="33"/>
  <c r="L390" i="33"/>
  <c r="L398" i="33"/>
  <c r="L406" i="33"/>
  <c r="L414" i="33"/>
  <c r="L422" i="33"/>
  <c r="L430" i="33"/>
  <c r="L438" i="33"/>
  <c r="L446" i="33"/>
  <c r="L454" i="33"/>
  <c r="L462" i="33"/>
  <c r="L470" i="33"/>
  <c r="L478" i="33"/>
  <c r="L486" i="33"/>
  <c r="L494" i="33"/>
  <c r="L502" i="33"/>
  <c r="L510" i="33"/>
  <c r="L518" i="33"/>
  <c r="L526" i="33"/>
  <c r="L534" i="33"/>
  <c r="L542" i="33"/>
  <c r="L550" i="33"/>
  <c r="L558" i="33"/>
  <c r="L566" i="33"/>
  <c r="L574" i="33"/>
  <c r="L582" i="33"/>
  <c r="L590" i="33"/>
  <c r="L598" i="33"/>
  <c r="L606" i="33"/>
  <c r="L614" i="33"/>
  <c r="L622" i="33"/>
  <c r="L630" i="33"/>
  <c r="L638" i="33"/>
  <c r="F57" i="39"/>
  <c r="G57" i="39"/>
  <c r="G56" i="39"/>
  <c r="F56" i="39"/>
  <c r="G51" i="39"/>
  <c r="F51" i="39"/>
  <c r="L4" i="33"/>
  <c r="C6" i="35" s="1"/>
  <c r="L12" i="33"/>
  <c r="C7" i="35" s="1"/>
  <c r="L20" i="33"/>
  <c r="C3" i="35" s="1"/>
  <c r="L28" i="33"/>
  <c r="L40" i="33"/>
  <c r="L48" i="33"/>
  <c r="C2" i="35" s="1"/>
  <c r="L56" i="33"/>
  <c r="L64" i="33"/>
  <c r="L72" i="33"/>
  <c r="L80" i="33"/>
  <c r="L88" i="33"/>
  <c r="L96" i="33"/>
  <c r="L104" i="33"/>
  <c r="L112" i="33"/>
  <c r="L120" i="33"/>
  <c r="L128" i="33"/>
  <c r="L136" i="33"/>
  <c r="L144" i="33"/>
  <c r="L152" i="33"/>
  <c r="L160" i="33"/>
  <c r="L168" i="33"/>
  <c r="L176" i="33"/>
  <c r="L184" i="33"/>
  <c r="L192" i="33"/>
  <c r="L200" i="33"/>
  <c r="L208" i="33"/>
  <c r="L216" i="33"/>
  <c r="L17" i="33"/>
  <c r="L25" i="33"/>
  <c r="F53" i="39"/>
  <c r="G53" i="39"/>
  <c r="F52" i="39"/>
  <c r="G52" i="39"/>
  <c r="G47" i="39"/>
  <c r="F47" i="39"/>
  <c r="L351" i="33"/>
  <c r="L367" i="33"/>
  <c r="L383" i="33"/>
  <c r="L399" i="33"/>
  <c r="L415" i="33"/>
  <c r="C5" i="3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<sst xmlns="http://schemas.openxmlformats.org/spreadsheetml/2006/main" count="5831" uniqueCount="105">
  <si>
    <t>Segment</t>
  </si>
  <si>
    <t>State</t>
  </si>
  <si>
    <t>Product</t>
  </si>
  <si>
    <t>Discount Band</t>
  </si>
  <si>
    <t>Units Sold</t>
  </si>
  <si>
    <t>Manufacturing Price</t>
  </si>
  <si>
    <t>Sale Price</t>
  </si>
  <si>
    <t>Discounts</t>
  </si>
  <si>
    <t xml:space="preserve"> Sales</t>
  </si>
  <si>
    <t>COGS</t>
  </si>
  <si>
    <t>Profit</t>
  </si>
  <si>
    <t>Date</t>
  </si>
  <si>
    <t>Month Number</t>
  </si>
  <si>
    <t>Month Name</t>
  </si>
  <si>
    <t>Year</t>
  </si>
  <si>
    <t>Shoping Mall</t>
  </si>
  <si>
    <t>Andhra Pradesh</t>
  </si>
  <si>
    <t>Xiaomi Redmi 9i 128GB</t>
  </si>
  <si>
    <t>None</t>
  </si>
  <si>
    <t>Gujarat</t>
  </si>
  <si>
    <t>Midmarket</t>
  </si>
  <si>
    <t xml:space="preserve">Maharashtra </t>
  </si>
  <si>
    <t>Haryana</t>
  </si>
  <si>
    <t>Tamil Nadu</t>
  </si>
  <si>
    <t>Karnataka</t>
  </si>
  <si>
    <t>Kerala</t>
  </si>
  <si>
    <t>Realme 8</t>
  </si>
  <si>
    <t>Channel Partners</t>
  </si>
  <si>
    <t>Punjab</t>
  </si>
  <si>
    <t>Telangana</t>
  </si>
  <si>
    <t>Enterprise</t>
  </si>
  <si>
    <t>Uttar Pradesh</t>
  </si>
  <si>
    <t>Small Business</t>
  </si>
  <si>
    <t>West Bengal</t>
  </si>
  <si>
    <t>Rajasthan</t>
  </si>
  <si>
    <t>Realme 8 Pro</t>
  </si>
  <si>
    <t>Madhya Pradesh</t>
  </si>
  <si>
    <t>Vivo V17 Pro</t>
  </si>
  <si>
    <t>Xiaomi Redmi K20 Pro 6GB</t>
  </si>
  <si>
    <t>Samsung Galaxy F62</t>
  </si>
  <si>
    <t>Low</t>
  </si>
  <si>
    <t>Medium</t>
  </si>
  <si>
    <t>Odisha</t>
  </si>
  <si>
    <t>Uttarakhand</t>
  </si>
  <si>
    <t>High</t>
  </si>
  <si>
    <t>Jharkhand</t>
  </si>
  <si>
    <t>Chhattisgarh</t>
  </si>
  <si>
    <t>Bihar</t>
  </si>
  <si>
    <t>excel qustion</t>
  </si>
  <si>
    <t>complete sales sheet first and then solve question accordingly</t>
  </si>
  <si>
    <t>find total sells of Xiaomi Redmi 9i 128GB for andrapradesh</t>
  </si>
  <si>
    <t>find profit for vivo v17 pro in the state of madhya pradesh for segment enterprise</t>
  </si>
  <si>
    <t>Total unit sold of realme 8 pro for medium discount only</t>
  </si>
  <si>
    <t>Total product sold for segment shoping mall</t>
  </si>
  <si>
    <t>which product has highest discount and from which state that product is ?</t>
  </si>
  <si>
    <t>revenue</t>
  </si>
  <si>
    <t>profit</t>
  </si>
  <si>
    <t>total unit</t>
  </si>
  <si>
    <t>Row Labels</t>
  </si>
  <si>
    <t>Sum of Profit</t>
  </si>
  <si>
    <t>Grand Total</t>
  </si>
  <si>
    <t>Column Labels</t>
  </si>
  <si>
    <t>2021</t>
  </si>
  <si>
    <t>Sum of  Sales</t>
  </si>
  <si>
    <t>Jan</t>
  </si>
  <si>
    <t>Feb</t>
  </si>
  <si>
    <t>Mar</t>
  </si>
  <si>
    <t>Apr</t>
  </si>
  <si>
    <t>May</t>
  </si>
  <si>
    <t>Jun</t>
  </si>
  <si>
    <t>Jul</t>
  </si>
  <si>
    <t>Aug</t>
  </si>
  <si>
    <t>Sep</t>
  </si>
  <si>
    <t>Oct</t>
  </si>
  <si>
    <t>Nov</t>
  </si>
  <si>
    <t>Dec</t>
  </si>
  <si>
    <t>Que 1</t>
  </si>
  <si>
    <t>Total Sells</t>
  </si>
  <si>
    <t>Ans</t>
  </si>
  <si>
    <t>Que 2</t>
  </si>
  <si>
    <t>Option-1: Using Function</t>
  </si>
  <si>
    <t>Option-2: Using Pivot Table</t>
  </si>
  <si>
    <t>Que 3</t>
  </si>
  <si>
    <t>Total Unit Sold</t>
  </si>
  <si>
    <t>Realme 8 pro</t>
  </si>
  <si>
    <t>Units Sold Round</t>
  </si>
  <si>
    <t>Sum of Units Sold Round</t>
  </si>
  <si>
    <t>Que 4</t>
  </si>
  <si>
    <t>Total Product Sold</t>
  </si>
  <si>
    <t>Shoping mall</t>
  </si>
  <si>
    <t>Que 5</t>
  </si>
  <si>
    <t>Discount</t>
  </si>
  <si>
    <t>Max Discounted Product</t>
  </si>
  <si>
    <t>Option-1: Using Index Match</t>
  </si>
  <si>
    <t>Option-2: Using XLookup</t>
  </si>
  <si>
    <t>Month</t>
  </si>
  <si>
    <t>Product sold</t>
  </si>
  <si>
    <t>Max product sold</t>
  </si>
  <si>
    <t>Min Product sold</t>
  </si>
  <si>
    <t>Total</t>
  </si>
  <si>
    <t>Sum of COGS</t>
  </si>
  <si>
    <t>Max Sale</t>
  </si>
  <si>
    <t>Min Sale</t>
  </si>
  <si>
    <t>2020</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</si>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</sst>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4009]\ * #,##0_ ;_ [$₹-4009]\ * \-#,##0_ ;_ [$₹-4009]\ * &quot;-&quot;??_ ;_ @_ "/>
    <numFmt numFmtId="165" formatCode="[$-14009]yyyy/mm/dd;@"/>
    <numFmt numFmtId="166" formatCode="&quot;₹&quot;\ #,##0.00"/>
    <numFmt numFmtId="167" formatCode="[$₹-439]#,##0.00"/>
  </numFmts>
  <fonts count="13" x14ac:knownFonts="1">
    <font>
      <sz val="11"/>
      <color theme="1"/>
      <name val="Century Schoolbook"/>
      <family val="2"/>
      <scheme val="minor"/>
    </font>
    <font>
      <b/>
      <sz val="11"/>
      <color theme="1"/>
      <name val="Century Schoolbook"/>
      <family val="2"/>
      <scheme val="minor"/>
    </font>
    <font>
      <sz val="11"/>
      <color theme="1"/>
      <name val="Century Schoolbook"/>
      <family val="2"/>
      <scheme val="minor"/>
    </font>
    <font>
      <sz val="11"/>
      <color theme="1"/>
      <name val="Cambria"/>
      <family val="1"/>
    </font>
    <font>
      <b/>
      <sz val="11"/>
      <color theme="1"/>
      <name val="Cambria"/>
      <family val="1"/>
    </font>
    <font>
      <sz val="11"/>
      <name val="Cambria"/>
      <family val="1"/>
    </font>
    <font>
      <b/>
      <sz val="11"/>
      <name val="Cambria"/>
      <family val="1"/>
    </font>
    <font>
      <b/>
      <sz val="11"/>
      <color rgb="FF00B050"/>
      <name val="Cambria"/>
      <family val="1"/>
    </font>
    <font>
      <sz val="8"/>
      <name val="Century Schoolbook"/>
      <family val="2"/>
      <scheme val="minor"/>
    </font>
    <font>
      <sz val="11"/>
      <color theme="0"/>
      <name val="Century Schoolbook"/>
      <family val="2"/>
      <scheme val="minor"/>
    </font>
    <font>
      <sz val="11"/>
      <color theme="0"/>
      <name val="Cambria"/>
      <family val="1"/>
    </font>
    <font>
      <sz val="11"/>
      <color theme="4" tint="-0.499984740745262"/>
      <name val="Century Schoolbook"/>
      <family val="2"/>
      <scheme val="minor"/>
    </font>
    <font>
      <sz val="11"/>
      <color theme="4" tint="-0.499984740745262"/>
      <name val="Cambria"/>
      <family val="1"/>
    </font>
  </fonts>
  <fills count="8">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bgColor indexed="64"/>
      </patternFill>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9" fontId="2" fillId="0" borderId="0" applyFont="0" applyFill="0" applyBorder="0" applyAlignment="0" applyProtection="0"/>
  </cellStyleXfs>
  <cellXfs count="42">
    <xf numFmtId="0" fontId="0" fillId="0" borderId="0" xfId="0"/>
    <xf numFmtId="1" fontId="0" fillId="0" borderId="0" xfId="0" applyNumberFormat="1"/>
    <xf numFmtId="164" fontId="0" fillId="0" borderId="0" xfId="0" applyNumberFormat="1"/>
    <xf numFmtId="165" fontId="0" fillId="0" borderId="0" xfId="0" applyNumberFormat="1"/>
    <xf numFmtId="0" fontId="1" fillId="0" borderId="0" xfId="0" applyFont="1" applyAlignment="1">
      <alignment horizontal="center"/>
    </xf>
    <xf numFmtId="0" fontId="0" fillId="0" borderId="0" xfId="0" applyAlignment="1">
      <alignment vertical="center"/>
    </xf>
    <xf numFmtId="0" fontId="3" fillId="0" borderId="0" xfId="0" applyFont="1"/>
    <xf numFmtId="0" fontId="3" fillId="0" borderId="0" xfId="0" applyFont="1" applyAlignment="1"/>
    <xf numFmtId="166" fontId="3" fillId="0" borderId="0" xfId="0" applyNumberFormat="1" applyFont="1"/>
    <xf numFmtId="0" fontId="3" fillId="0" borderId="1" xfId="0" applyFont="1" applyBorder="1"/>
    <xf numFmtId="166" fontId="3" fillId="0" borderId="1" xfId="0" applyNumberFormat="1" applyFont="1" applyBorder="1"/>
    <xf numFmtId="0" fontId="4" fillId="2" borderId="1" xfId="0" applyFont="1" applyFill="1" applyBorder="1"/>
    <xf numFmtId="0" fontId="4" fillId="0" borderId="0" xfId="0" applyFont="1"/>
    <xf numFmtId="0" fontId="0" fillId="0" borderId="0" xfId="0" pivotButton="1"/>
    <xf numFmtId="0" fontId="0" fillId="0" borderId="0" xfId="0" applyAlignment="1">
      <alignment horizontal="left"/>
    </xf>
    <xf numFmtId="0" fontId="0" fillId="0" borderId="0" xfId="0" applyNumberFormat="1"/>
    <xf numFmtId="0" fontId="5" fillId="0" borderId="0" xfId="0" applyFont="1" applyBorder="1" applyAlignment="1">
      <alignment horizontal="left"/>
    </xf>
    <xf numFmtId="0" fontId="6" fillId="0" borderId="0" xfId="0" applyFont="1" applyBorder="1" applyAlignment="1">
      <alignment horizontal="left"/>
    </xf>
    <xf numFmtId="166" fontId="3" fillId="3" borderId="2" xfId="0" applyNumberFormat="1" applyFont="1" applyFill="1" applyBorder="1"/>
    <xf numFmtId="0" fontId="3" fillId="0" borderId="0" xfId="0" pivotButton="1" applyFont="1"/>
    <xf numFmtId="0" fontId="3" fillId="0" borderId="0" xfId="0" applyFont="1" applyAlignment="1">
      <alignment horizontal="left"/>
    </xf>
    <xf numFmtId="0" fontId="3" fillId="0" borderId="0" xfId="0" applyNumberFormat="1" applyFont="1"/>
    <xf numFmtId="2" fontId="3" fillId="3" borderId="2" xfId="0" applyNumberFormat="1" applyFont="1" applyFill="1" applyBorder="1"/>
    <xf numFmtId="0" fontId="3" fillId="3" borderId="0" xfId="0" applyNumberFormat="1" applyFont="1" applyFill="1"/>
    <xf numFmtId="0" fontId="3" fillId="3" borderId="2" xfId="0" applyFont="1" applyFill="1" applyBorder="1"/>
    <xf numFmtId="2" fontId="3" fillId="0" borderId="1" xfId="0" applyNumberFormat="1" applyFont="1" applyBorder="1"/>
    <xf numFmtId="0" fontId="4" fillId="4" borderId="1" xfId="0" applyFont="1" applyFill="1" applyBorder="1"/>
    <xf numFmtId="166" fontId="4" fillId="4" borderId="1" xfId="0" applyNumberFormat="1" applyFont="1" applyFill="1" applyBorder="1"/>
    <xf numFmtId="10" fontId="0" fillId="0" borderId="0" xfId="0" applyNumberFormat="1"/>
    <xf numFmtId="10" fontId="0" fillId="0" borderId="0" xfId="1" applyNumberFormat="1" applyFont="1"/>
    <xf numFmtId="167" fontId="0" fillId="0" borderId="0" xfId="0" applyNumberFormat="1"/>
    <xf numFmtId="0" fontId="3" fillId="6" borderId="0" xfId="0" applyFont="1" applyFill="1"/>
    <xf numFmtId="0" fontId="9" fillId="5" borderId="0" xfId="0" applyFont="1" applyFill="1" applyAlignment="1">
      <alignment horizontal="center" vertical="center"/>
    </xf>
    <xf numFmtId="0" fontId="10" fillId="5" borderId="0" xfId="0" applyFont="1" applyFill="1" applyAlignment="1">
      <alignment horizontal="center" vertical="top"/>
    </xf>
    <xf numFmtId="0" fontId="11" fillId="7" borderId="0" xfId="0" applyFont="1" applyFill="1" applyAlignment="1">
      <alignment horizontal="center" vertical="center"/>
    </xf>
    <xf numFmtId="0" fontId="12" fillId="7" borderId="0" xfId="0" applyFont="1" applyFill="1" applyAlignment="1">
      <alignment horizontal="center" vertical="center" wrapText="1"/>
    </xf>
    <xf numFmtId="166" fontId="0" fillId="0" borderId="0" xfId="0" applyNumberFormat="1"/>
    <xf numFmtId="0" fontId="7" fillId="0" borderId="0" xfId="0" applyFont="1" applyBorder="1" applyAlignment="1">
      <alignment horizontal="left"/>
    </xf>
    <xf numFmtId="0" fontId="3" fillId="0" borderId="0" xfId="0" applyFont="1" applyAlignment="1"/>
    <xf numFmtId="0" fontId="5" fillId="0" borderId="0" xfId="0" applyFont="1" applyBorder="1" applyAlignment="1">
      <alignment horizontal="left"/>
    </xf>
    <xf numFmtId="0" fontId="0" fillId="0" borderId="0" xfId="0" applyAlignment="1">
      <alignment horizontal="center"/>
    </xf>
    <xf numFmtId="0" fontId="1" fillId="0" borderId="0" xfId="0" applyFont="1" applyAlignment="1">
      <alignment horizontal="center"/>
    </xf>
  </cellXfs>
  <cellStyles count="2">
    <cellStyle name="Normal" xfId="0" builtinId="0"/>
    <cellStyle name="Percent" xfId="1" builtinId="5"/>
  </cellStyles>
  <dxfs count="60">
    <dxf>
      <numFmt numFmtId="167" formatCode="[$₹-439]#,##0.00"/>
    </dxf>
    <dxf>
      <numFmt numFmtId="166" formatCode="&quot;₹&quot;\ #,##0.00"/>
    </dxf>
    <dxf>
      <fill>
        <patternFill patternType="solid">
          <bgColor theme="7" tint="0.59999389629810485"/>
        </patternFill>
      </fill>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ill>
        <patternFill patternType="solid">
          <bgColor theme="7" tint="0.59999389629810485"/>
        </patternFill>
      </fill>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ill>
        <patternFill patternType="solid">
          <bgColor theme="7" tint="0.59999389629810485"/>
        </patternFill>
      </fill>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ill>
        <patternFill patternType="solid">
          <bgColor theme="7" tint="0.59999389629810485"/>
        </patternFill>
      </fill>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14009]yyyy/mm/dd;@"/>
    </dxf>
    <dxf>
      <numFmt numFmtId="165" formatCode="[$-14009]yyyy/mm/dd;@"/>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0" formatCode="General"/>
    </dxf>
    <dxf>
      <numFmt numFmtId="0" formatCode="General"/>
    </dxf>
    <dxf>
      <numFmt numFmtId="0" formatCode="General"/>
    </dxf>
    <dxf>
      <numFmt numFmtId="0" formatCode="General"/>
    </dxf>
    <dxf>
      <numFmt numFmtId="165" formatCode="[$-14009]yyyy/mm/dd;@"/>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64" formatCode="_ [$₹-4009]\ * #,##0_ ;_ [$₹-4009]\ * \-#,##0_ ;_ [$₹-4009]\ * &quot;-&quot;??_ ;_ @_ "/>
    </dxf>
    <dxf>
      <numFmt numFmtId="1" formatCode="0"/>
    </dxf>
  </dxfs>
  <tableStyles count="0" defaultTableStyle="TableStyleMedium2" defaultPivotStyle="PivotStyleLight16"/>
  <colors>
    <mruColors>
      <color rgb="FFCC3300"/>
      <color rgb="FF87CB3D"/>
      <color rgb="FFF67616"/>
      <color rgb="FF009242"/>
      <color rgb="FF69D8FF"/>
      <color rgb="FF00259A"/>
      <color rgb="FFF1E113"/>
      <color rgb="FF0803CD"/>
      <color rgb="FF00FA71"/>
      <color rgb="FF003B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6.xml"/><Relationship Id="rId10" Type="http://schemas.openxmlformats.org/officeDocument/2006/relationships/pivotCacheDefinition" Target="pivotCache/pivotCacheDefinition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200">
                <a:solidFill>
                  <a:schemeClr val="tx1"/>
                </a:solidFill>
              </a:rPr>
              <a:t>Realme 8</a:t>
            </a:r>
          </a:p>
        </c:rich>
      </c:tx>
      <c:layout>
        <c:manualLayout>
          <c:xMode val="edge"/>
          <c:yMode val="edge"/>
          <c:x val="0.26764863658614724"/>
          <c:y val="0.16541784474673274"/>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rgbClr val="00B0F0"/>
            </a:solidFill>
          </c:spPr>
          <c:dPt>
            <c:idx val="0"/>
            <c:bubble3D val="0"/>
            <c:spPr>
              <a:solidFill>
                <a:srgbClr val="00B0F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3D2-4D58-A128-A1DD25F9CA0E}"/>
              </c:ext>
            </c:extLst>
          </c:dPt>
          <c:dPt>
            <c:idx val="1"/>
            <c:bubble3D val="0"/>
            <c:spPr>
              <a:solidFill>
                <a:srgbClr val="69D8FF">
                  <a:alpha val="50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3D2-4D58-A128-A1DD25F9CA0E}"/>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4-B3D2-4D58-A128-A1DD25F9CA0E}"/>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r>
              <a:rPr lang="en-IN" sz="1000" b="1" i="0" u="none" strike="noStrike" kern="1200" baseline="0">
                <a:solidFill>
                  <a:schemeClr val="tx1"/>
                </a:solidFill>
                <a:latin typeface="+mn-lt"/>
                <a:ea typeface="+mn-ea"/>
                <a:cs typeface="+mn-cs"/>
              </a:rPr>
              <a:t>Xiaomi Redmi 9i 128GB</a:t>
            </a:r>
          </a:p>
        </c:rich>
      </c:tx>
      <c:layout>
        <c:manualLayout>
          <c:xMode val="edge"/>
          <c:yMode val="edge"/>
          <c:x val="0.11931563823543612"/>
          <c:y val="0.15777352976344841"/>
        </c:manualLayout>
      </c:layout>
      <c:overlay val="0"/>
      <c:spPr>
        <a:noFill/>
        <a:ln>
          <a:noFill/>
        </a:ln>
        <a:effectLst/>
      </c:spPr>
      <c:txPr>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endParaRPr lang="en-US"/>
        </a:p>
      </c:txPr>
    </c:title>
    <c:autoTitleDeleted val="0"/>
    <c:plotArea>
      <c:layout/>
      <c:doughnutChart>
        <c:varyColors val="1"/>
        <c:ser>
          <c:idx val="0"/>
          <c:order val="0"/>
          <c:spPr>
            <a:solidFill>
              <a:schemeClr val="accent1">
                <a:lumMod val="50000"/>
              </a:schemeClr>
            </a:solidFill>
          </c:spPr>
          <c:dPt>
            <c:idx val="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F3A-466A-A55D-567625A9ABCD}"/>
              </c:ext>
            </c:extLst>
          </c:dPt>
          <c:dPt>
            <c:idx val="1"/>
            <c:bubble3D val="0"/>
            <c:spPr>
              <a:solidFill>
                <a:schemeClr val="accent1">
                  <a:lumMod val="50000"/>
                  <a:alpha val="4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F3A-466A-A55D-567625A9ABCD}"/>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4-EF3A-466A-A55D-567625A9ABCD}"/>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r>
              <a:rPr lang="en-IN" sz="1200" b="1" i="0" u="none" strike="noStrike" kern="1200" baseline="0">
                <a:solidFill>
                  <a:schemeClr val="tx1"/>
                </a:solidFill>
                <a:latin typeface="+mn-lt"/>
                <a:ea typeface="+mn-ea"/>
                <a:cs typeface="+mn-cs"/>
              </a:rPr>
              <a:t>Samsung Galaxy F62</a:t>
            </a:r>
          </a:p>
        </c:rich>
      </c:tx>
      <c:layout>
        <c:manualLayout>
          <c:xMode val="edge"/>
          <c:yMode val="edge"/>
          <c:x val="0.20141567842748997"/>
          <c:y val="0.14418159662082139"/>
        </c:manualLayout>
      </c:layout>
      <c:overlay val="0"/>
      <c:spPr>
        <a:noFill/>
        <a:ln>
          <a:noFill/>
        </a:ln>
        <a:effectLst/>
      </c:spPr>
      <c:txPr>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endParaRPr lang="en-US"/>
        </a:p>
      </c:txPr>
    </c:title>
    <c:autoTitleDeleted val="0"/>
    <c:plotArea>
      <c:layout/>
      <c:doughnutChart>
        <c:varyColors val="1"/>
        <c:ser>
          <c:idx val="0"/>
          <c:order val="0"/>
          <c:spPr>
            <a:solidFill>
              <a:schemeClr val="bg2">
                <a:lumMod val="25000"/>
              </a:schemeClr>
            </a:solidFill>
          </c:spPr>
          <c:dPt>
            <c:idx val="0"/>
            <c:bubble3D val="0"/>
            <c:spPr>
              <a:solidFill>
                <a:schemeClr val="bg2">
                  <a:lumMod val="2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8B4-4121-9B4B-440348C9C604}"/>
              </c:ext>
            </c:extLst>
          </c:dPt>
          <c:dPt>
            <c:idx val="1"/>
            <c:bubble3D val="0"/>
            <c:spPr>
              <a:solidFill>
                <a:schemeClr val="bg2">
                  <a:lumMod val="25000"/>
                  <a:alpha val="4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8B4-4121-9B4B-440348C9C604}"/>
              </c:ext>
            </c:extLst>
          </c:dPt>
          <c:dLbls>
            <c:delete val="1"/>
          </c:dLbls>
          <c:val>
            <c:numRef>
              <c:f>'Pivot Table'!$S$6:$T$6</c:f>
              <c:numCache>
                <c:formatCode>0.00%</c:formatCode>
                <c:ptCount val="2"/>
                <c:pt idx="0">
                  <c:v>0.13270685262005183</c:v>
                </c:pt>
                <c:pt idx="1">
                  <c:v>0.86729314737994812</c:v>
                </c:pt>
              </c:numCache>
            </c:numRef>
          </c:val>
          <c:extLst>
            <c:ext xmlns:c16="http://schemas.microsoft.com/office/drawing/2014/chart" uri="{C3380CC4-5D6E-409C-BE32-E72D297353CC}">
              <c16:uniqueId val="{00000004-E8B4-4121-9B4B-440348C9C604}"/>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r>
              <a:rPr lang="en-IN" sz="1050">
                <a:solidFill>
                  <a:schemeClr val="tx1"/>
                </a:solidFill>
              </a:rPr>
              <a:t>Vivo V17 Pro</a:t>
            </a:r>
          </a:p>
        </c:rich>
      </c:tx>
      <c:layout>
        <c:manualLayout>
          <c:xMode val="edge"/>
          <c:yMode val="edge"/>
          <c:x val="0.22434483472114566"/>
          <c:y val="0.14154991585024687"/>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title>
    <c:autoTitleDeleted val="0"/>
    <c:plotArea>
      <c:layout/>
      <c:doughnutChart>
        <c:varyColors val="1"/>
        <c:ser>
          <c:idx val="0"/>
          <c:order val="0"/>
          <c:spPr>
            <a:solidFill>
              <a:srgbClr val="F1E113"/>
            </a:solidFill>
          </c:spPr>
          <c:dPt>
            <c:idx val="0"/>
            <c:bubble3D val="0"/>
            <c:spPr>
              <a:solidFill>
                <a:srgbClr val="F1E11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CAD-4E80-A3A3-247EDB4140E5}"/>
              </c:ext>
            </c:extLst>
          </c:dPt>
          <c:dPt>
            <c:idx val="1"/>
            <c:bubble3D val="0"/>
            <c:spPr>
              <a:solidFill>
                <a:srgbClr val="F1E113">
                  <a:alpha val="45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CAD-4E80-A3A3-247EDB4140E5}"/>
              </c:ext>
            </c:extLst>
          </c:dPt>
          <c:dLbls>
            <c:delete val="1"/>
          </c:dLbls>
          <c:val>
            <c:numRef>
              <c:f>'Pivot Table'!$S$7:$T$7</c:f>
              <c:numCache>
                <c:formatCode>0.00%</c:formatCode>
                <c:ptCount val="2"/>
                <c:pt idx="0">
                  <c:v>0.23468399485624242</c:v>
                </c:pt>
                <c:pt idx="1">
                  <c:v>0.76531600514375753</c:v>
                </c:pt>
              </c:numCache>
            </c:numRef>
          </c:val>
          <c:extLst>
            <c:ext xmlns:c16="http://schemas.microsoft.com/office/drawing/2014/chart" uri="{C3380CC4-5D6E-409C-BE32-E72D297353CC}">
              <c16:uniqueId val="{00000004-8CAD-4E80-A3A3-247EDB4140E5}"/>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r>
              <a:rPr lang="en-IN" sz="1200" b="1" i="0" u="none" strike="noStrike" kern="1200" baseline="0">
                <a:solidFill>
                  <a:schemeClr val="tx1"/>
                </a:solidFill>
                <a:latin typeface="+mn-lt"/>
                <a:ea typeface="+mn-ea"/>
                <a:cs typeface="+mn-cs"/>
              </a:rPr>
              <a:t>Realme 8 Pro</a:t>
            </a:r>
          </a:p>
        </c:rich>
      </c:tx>
      <c:layout>
        <c:manualLayout>
          <c:xMode val="edge"/>
          <c:yMode val="edge"/>
          <c:x val="0.1409908972302602"/>
          <c:y val="0.16302003820060107"/>
        </c:manualLayout>
      </c:layout>
      <c:overlay val="0"/>
      <c:spPr>
        <a:noFill/>
        <a:ln>
          <a:noFill/>
        </a:ln>
        <a:effectLst/>
      </c:spPr>
      <c:txPr>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endParaRPr lang="en-US"/>
        </a:p>
      </c:txPr>
    </c:title>
    <c:autoTitleDeleted val="0"/>
    <c:plotArea>
      <c:layout/>
      <c:doughnutChart>
        <c:varyColors val="1"/>
        <c:ser>
          <c:idx val="0"/>
          <c:order val="0"/>
          <c:spPr>
            <a:solidFill>
              <a:srgbClr val="F67616"/>
            </a:solidFill>
          </c:spPr>
          <c:dPt>
            <c:idx val="0"/>
            <c:bubble3D val="0"/>
            <c:spPr>
              <a:solidFill>
                <a:srgbClr val="F6761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864-4CCF-9F9A-BCCDDA0B77C5}"/>
              </c:ext>
            </c:extLst>
          </c:dPt>
          <c:dPt>
            <c:idx val="1"/>
            <c:bubble3D val="0"/>
            <c:spPr>
              <a:solidFill>
                <a:srgbClr val="F67616">
                  <a:alpha val="46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864-4CCF-9F9A-BCCDDA0B77C5}"/>
              </c:ext>
            </c:extLst>
          </c:dPt>
          <c:dLbls>
            <c:delete val="1"/>
          </c:dLbls>
          <c:val>
            <c:numRef>
              <c:f>'Pivot Table'!$S$5:$T$5</c:f>
              <c:numCache>
                <c:formatCode>0.00%</c:formatCode>
                <c:ptCount val="2"/>
                <c:pt idx="0">
                  <c:v>0.29830846855326865</c:v>
                </c:pt>
                <c:pt idx="1">
                  <c:v>0.70169153144673135</c:v>
                </c:pt>
              </c:numCache>
            </c:numRef>
          </c:val>
          <c:extLst>
            <c:ext xmlns:c16="http://schemas.microsoft.com/office/drawing/2014/chart" uri="{C3380CC4-5D6E-409C-BE32-E72D297353CC}">
              <c16:uniqueId val="{00000004-A864-4CCF-9F9A-BCCDDA0B77C5}"/>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r>
              <a:rPr lang="en-IN" sz="900" b="1" i="0" u="none" strike="noStrike" kern="1200" baseline="0">
                <a:solidFill>
                  <a:schemeClr val="tx1"/>
                </a:solidFill>
                <a:latin typeface="+mn-lt"/>
                <a:ea typeface="+mn-ea"/>
                <a:cs typeface="+mn-cs"/>
              </a:rPr>
              <a:t>Xiaomi Redmi K20 Pro 6GB</a:t>
            </a:r>
          </a:p>
        </c:rich>
      </c:tx>
      <c:layout>
        <c:manualLayout>
          <c:xMode val="edge"/>
          <c:yMode val="edge"/>
          <c:x val="0.10474254485446112"/>
          <c:y val="0.14001052467566066"/>
        </c:manualLayout>
      </c:layout>
      <c:overlay val="0"/>
      <c:spPr>
        <a:noFill/>
        <a:ln>
          <a:noFill/>
        </a:ln>
        <a:effectLst/>
      </c:spPr>
      <c:txPr>
        <a:bodyPr rot="0" spcFirstLastPara="1" vertOverflow="ellipsis" vert="horz" wrap="square" anchor="ctr" anchorCtr="1"/>
        <a:lstStyle/>
        <a:p>
          <a:pPr algn="ctr" rtl="0">
            <a:defRPr lang="en-IN" sz="1200" b="1" i="0" u="none" strike="noStrike" kern="1200" baseline="0">
              <a:solidFill>
                <a:schemeClr val="tx1"/>
              </a:solidFill>
              <a:latin typeface="+mn-lt"/>
              <a:ea typeface="+mn-ea"/>
              <a:cs typeface="+mn-cs"/>
            </a:defRPr>
          </a:pPr>
          <a:endParaRPr lang="en-US"/>
        </a:p>
      </c:txPr>
    </c:title>
    <c:autoTitleDeleted val="0"/>
    <c:plotArea>
      <c:layout/>
      <c:doughnutChart>
        <c:varyColors val="1"/>
        <c:ser>
          <c:idx val="0"/>
          <c:order val="0"/>
          <c:spPr>
            <a:solidFill>
              <a:srgbClr val="009242"/>
            </a:solidFill>
          </c:spPr>
          <c:dPt>
            <c:idx val="0"/>
            <c:bubble3D val="0"/>
            <c:spPr>
              <a:solidFill>
                <a:srgbClr val="00924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DCA-45AF-B64B-3B7FCA66EA01}"/>
              </c:ext>
            </c:extLst>
          </c:dPt>
          <c:dPt>
            <c:idx val="1"/>
            <c:bubble3D val="0"/>
            <c:spPr>
              <a:solidFill>
                <a:srgbClr val="009242">
                  <a:alpha val="45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DCA-45AF-B64B-3B7FCA66EA01}"/>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4-4DCA-45AF-B64B-3B7FCA66EA01}"/>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 Sales Report -excel - soln.xlsx]Pivot Table!PivotTable8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solidFill>
                  <a:schemeClr val="tx1"/>
                </a:solidFill>
              </a:rPr>
              <a:t>PRODUCT SOLD YEAR WISE</a:t>
            </a:r>
          </a:p>
        </c:rich>
      </c:tx>
      <c:layout>
        <c:manualLayout>
          <c:xMode val="edge"/>
          <c:yMode val="edge"/>
          <c:x val="0.25491072110371926"/>
          <c:y val="3.314627349778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alpha val="96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pivotFmt>
      <c:pivotFmt>
        <c:idx val="7"/>
        <c:spPr>
          <a:solidFill>
            <a:schemeClr val="accent3"/>
          </a:solidFill>
          <a:ln>
            <a:noFill/>
          </a:ln>
          <a:effectLst/>
        </c:spPr>
      </c:pivotFmt>
      <c:pivotFmt>
        <c:idx val="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alpha val="96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Table'!$H$3:$H$4</c:f>
              <c:strCache>
                <c:ptCount val="1"/>
                <c:pt idx="0">
                  <c:v>Realme 8</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Table'!$H$5:$H$7</c:f>
              <c:numCache>
                <c:formatCode>General</c:formatCode>
                <c:ptCount val="2"/>
                <c:pt idx="0">
                  <c:v>3638</c:v>
                </c:pt>
                <c:pt idx="1">
                  <c:v>11823</c:v>
                </c:pt>
              </c:numCache>
            </c:numRef>
          </c:val>
          <c:extLst>
            <c:ext xmlns:c16="http://schemas.microsoft.com/office/drawing/2014/chart" uri="{C3380CC4-5D6E-409C-BE32-E72D297353CC}">
              <c16:uniqueId val="{00000000-03C0-4CD1-881D-36679C1D2491}"/>
            </c:ext>
          </c:extLst>
        </c:ser>
        <c:ser>
          <c:idx val="1"/>
          <c:order val="1"/>
          <c:tx>
            <c:strRef>
              <c:f>'Pivot Table'!$I$3:$I$4</c:f>
              <c:strCache>
                <c:ptCount val="1"/>
                <c:pt idx="0">
                  <c:v>Realme 8 Pro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Table'!$I$5:$I$7</c:f>
              <c:numCache>
                <c:formatCode>General</c:formatCode>
                <c:ptCount val="2"/>
                <c:pt idx="0">
                  <c:v>8248</c:v>
                </c:pt>
                <c:pt idx="1">
                  <c:v>25673</c:v>
                </c:pt>
              </c:numCache>
            </c:numRef>
          </c:val>
          <c:extLst>
            <c:ext xmlns:c16="http://schemas.microsoft.com/office/drawing/2014/chart" uri="{C3380CC4-5D6E-409C-BE32-E72D297353CC}">
              <c16:uniqueId val="{00000001-03C0-4CD1-881D-36679C1D2491}"/>
            </c:ext>
          </c:extLst>
        </c:ser>
        <c:ser>
          <c:idx val="2"/>
          <c:order val="2"/>
          <c:tx>
            <c:strRef>
              <c:f>'Pivot Table'!$J$3:$J$4</c:f>
              <c:strCache>
                <c:ptCount val="1"/>
                <c:pt idx="0">
                  <c:v>Samsung Galaxy F62</c:v>
                </c:pt>
              </c:strCache>
            </c:strRef>
          </c:tx>
          <c:spPr>
            <a:solidFill>
              <a:schemeClr val="accent3"/>
            </a:solidFill>
            <a:ln>
              <a:noFill/>
            </a:ln>
            <a:effectLst/>
          </c:spPr>
          <c:invertIfNegative val="0"/>
          <c:dLbls>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Table'!$J$5:$J$7</c:f>
              <c:numCache>
                <c:formatCode>General</c:formatCode>
                <c:ptCount val="2"/>
                <c:pt idx="0">
                  <c:v>3378</c:v>
                </c:pt>
                <c:pt idx="1">
                  <c:v>12194</c:v>
                </c:pt>
              </c:numCache>
            </c:numRef>
          </c:val>
          <c:extLst>
            <c:ext xmlns:c16="http://schemas.microsoft.com/office/drawing/2014/chart" uri="{C3380CC4-5D6E-409C-BE32-E72D297353CC}">
              <c16:uniqueId val="{00000002-03C0-4CD1-881D-36679C1D2491}"/>
            </c:ext>
          </c:extLst>
        </c:ser>
        <c:ser>
          <c:idx val="3"/>
          <c:order val="3"/>
          <c:tx>
            <c:strRef>
              <c:f>'Pivot Table'!$K$3:$K$4</c:f>
              <c:strCache>
                <c:ptCount val="1"/>
                <c:pt idx="0">
                  <c:v>Vivo V17 Pro</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Table'!$K$5:$K$7</c:f>
              <c:numCache>
                <c:formatCode>General</c:formatCode>
                <c:ptCount val="2"/>
                <c:pt idx="0">
                  <c:v>3960</c:v>
                </c:pt>
                <c:pt idx="1">
                  <c:v>12333</c:v>
                </c:pt>
              </c:numCache>
            </c:numRef>
          </c:val>
          <c:extLst>
            <c:ext xmlns:c16="http://schemas.microsoft.com/office/drawing/2014/chart" uri="{C3380CC4-5D6E-409C-BE32-E72D297353CC}">
              <c16:uniqueId val="{00000003-03C0-4CD1-881D-36679C1D2491}"/>
            </c:ext>
          </c:extLst>
        </c:ser>
        <c:ser>
          <c:idx val="4"/>
          <c:order val="4"/>
          <c:tx>
            <c:strRef>
              <c:f>'Pivot Table'!$L$3:$L$4</c:f>
              <c:strCache>
                <c:ptCount val="1"/>
                <c:pt idx="0">
                  <c:v>Xiaomi Redmi 9i 128GB</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Table'!$L$5:$L$7</c:f>
              <c:numCache>
                <c:formatCode>General</c:formatCode>
                <c:ptCount val="2"/>
                <c:pt idx="0">
                  <c:v>3151</c:v>
                </c:pt>
                <c:pt idx="1">
                  <c:v>11576</c:v>
                </c:pt>
              </c:numCache>
            </c:numRef>
          </c:val>
          <c:extLst>
            <c:ext xmlns:c16="http://schemas.microsoft.com/office/drawing/2014/chart" uri="{C3380CC4-5D6E-409C-BE32-E72D297353CC}">
              <c16:uniqueId val="{00000004-03C0-4CD1-881D-36679C1D2491}"/>
            </c:ext>
          </c:extLst>
        </c:ser>
        <c:ser>
          <c:idx val="5"/>
          <c:order val="5"/>
          <c:tx>
            <c:strRef>
              <c:f>'Pivot Table'!$M$3:$M$4</c:f>
              <c:strCache>
                <c:ptCount val="1"/>
                <c:pt idx="0">
                  <c:v>Xiaomi Redmi K20 Pro 6GB</c:v>
                </c:pt>
              </c:strCache>
            </c:strRef>
          </c:tx>
          <c:spPr>
            <a:solidFill>
              <a:schemeClr val="accent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Table'!$M$5:$M$7</c:f>
              <c:numCache>
                <c:formatCode>General</c:formatCode>
                <c:ptCount val="2"/>
                <c:pt idx="0">
                  <c:v>4171</c:v>
                </c:pt>
                <c:pt idx="1">
                  <c:v>12757</c:v>
                </c:pt>
              </c:numCache>
            </c:numRef>
          </c:val>
          <c:extLst>
            <c:ext xmlns:c16="http://schemas.microsoft.com/office/drawing/2014/chart" uri="{C3380CC4-5D6E-409C-BE32-E72D297353CC}">
              <c16:uniqueId val="{00000005-03C0-4CD1-881D-36679C1D2491}"/>
            </c:ext>
          </c:extLst>
        </c:ser>
        <c:dLbls>
          <c:dLblPos val="inEnd"/>
          <c:showLegendKey val="0"/>
          <c:showVal val="1"/>
          <c:showCatName val="0"/>
          <c:showSerName val="0"/>
          <c:showPercent val="0"/>
          <c:showBubbleSize val="0"/>
        </c:dLbls>
        <c:gapWidth val="219"/>
        <c:overlap val="-27"/>
        <c:axId val="538975136"/>
        <c:axId val="538978416"/>
      </c:barChart>
      <c:catAx>
        <c:axId val="53897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38978416"/>
        <c:crosses val="autoZero"/>
        <c:auto val="1"/>
        <c:lblAlgn val="ctr"/>
        <c:lblOffset val="100"/>
        <c:noMultiLvlLbl val="0"/>
      </c:catAx>
      <c:valAx>
        <c:axId val="538978416"/>
        <c:scaling>
          <c:orientation val="minMax"/>
        </c:scaling>
        <c:delete val="1"/>
        <c:axPos val="l"/>
        <c:numFmt formatCode="General" sourceLinked="1"/>
        <c:majorTickMark val="none"/>
        <c:minorTickMark val="none"/>
        <c:tickLblPos val="nextTo"/>
        <c:crossAx val="538975136"/>
        <c:crosses val="autoZero"/>
        <c:crossBetween val="between"/>
      </c:valAx>
      <c:spPr>
        <a:noFill/>
        <a:ln>
          <a:noFill/>
        </a:ln>
        <a:effectLst/>
      </c:spPr>
    </c:plotArea>
    <c:legend>
      <c:legendPos val="r"/>
      <c:layout>
        <c:manualLayout>
          <c:xMode val="edge"/>
          <c:yMode val="edge"/>
          <c:x val="0.61031095678245439"/>
          <c:y val="0.19375637744613269"/>
          <c:w val="0.33427229887612614"/>
          <c:h val="0.7271607877964909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 Sales Report -excel - soln.xlsx]Pivot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sz="1200" b="1" u="sng">
                <a:solidFill>
                  <a:schemeClr val="tx1"/>
                </a:solidFill>
              </a:rPr>
              <a:t>COMPANY</a:t>
            </a:r>
            <a:r>
              <a:rPr lang="en-IN" sz="1200" b="1" u="sng" baseline="0">
                <a:solidFill>
                  <a:schemeClr val="tx1"/>
                </a:solidFill>
              </a:rPr>
              <a:t> TURNOVER</a:t>
            </a:r>
            <a:endParaRPr lang="en-IN" sz="1200" b="1" u="sng">
              <a:solidFill>
                <a:schemeClr val="tx1"/>
              </a:solidFill>
            </a:endParaRPr>
          </a:p>
        </c:rich>
      </c:tx>
      <c:layout>
        <c:manualLayout>
          <c:xMode val="edge"/>
          <c:yMode val="edge"/>
          <c:x val="0.25086445567590743"/>
          <c:y val="0.14104088394718706"/>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tint val="96000"/>
                    <a:lumMod val="100000"/>
                  </a:schemeClr>
                </a:gs>
                <a:gs pos="78000">
                  <a:schemeClr val="accent1">
                    <a:shade val="94000"/>
                    <a:lumMod val="94000"/>
                  </a:schemeClr>
                </a:gs>
              </a:gsLst>
              <a:lin ang="5400000" scaled="0"/>
            </a:gradFill>
            <a:ln w="9525">
              <a:solidFill>
                <a:schemeClr val="accent1"/>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tint val="96000"/>
                    <a:lumMod val="100000"/>
                  </a:schemeClr>
                </a:gs>
                <a:gs pos="78000">
                  <a:schemeClr val="accent2">
                    <a:shade val="94000"/>
                    <a:lumMod val="94000"/>
                  </a:schemeClr>
                </a:gs>
              </a:gsLst>
              <a:lin ang="5400000" scaled="0"/>
            </a:gradFill>
            <a:ln w="9525">
              <a:solidFill>
                <a:schemeClr val="accent2"/>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3">
                    <a:tint val="96000"/>
                    <a:lumMod val="100000"/>
                  </a:schemeClr>
                </a:gs>
                <a:gs pos="78000">
                  <a:schemeClr val="accent3">
                    <a:shade val="94000"/>
                    <a:lumMod val="94000"/>
                  </a:schemeClr>
                </a:gs>
              </a:gsLst>
              <a:lin ang="5400000" scaled="0"/>
            </a:gradFill>
            <a:ln w="9525">
              <a:solidFill>
                <a:schemeClr val="accent3"/>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60000"/>
              <a:lumOff val="4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75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Table'!$AC$3</c:f>
              <c:strCache>
                <c:ptCount val="1"/>
                <c:pt idx="0">
                  <c:v>Sum of COGS</c:v>
                </c:pt>
              </c:strCache>
            </c:strRef>
          </c:tx>
          <c:spPr>
            <a:solidFill>
              <a:srgbClr val="C00000"/>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Table'!$AC$4:$AC$6</c:f>
              <c:numCache>
                <c:formatCode>[$₹-439]#,##0.00</c:formatCode>
                <c:ptCount val="2"/>
                <c:pt idx="0">
                  <c:v>326345168.99999994</c:v>
                </c:pt>
                <c:pt idx="1">
                  <c:v>1047294788.4000005</c:v>
                </c:pt>
              </c:numCache>
            </c:numRef>
          </c:val>
          <c:extLst>
            <c:ext xmlns:c16="http://schemas.microsoft.com/office/drawing/2014/chart" uri="{C3380CC4-5D6E-409C-BE32-E72D297353CC}">
              <c16:uniqueId val="{00000000-5211-4CE5-9FA4-D1123C7465C1}"/>
            </c:ext>
          </c:extLst>
        </c:ser>
        <c:ser>
          <c:idx val="1"/>
          <c:order val="1"/>
          <c:tx>
            <c:strRef>
              <c:f>'Pivot Table'!$AD$3</c:f>
              <c:strCache>
                <c:ptCount val="1"/>
                <c:pt idx="0">
                  <c:v>Sum of Profit</c:v>
                </c:pt>
              </c:strCache>
            </c:strRef>
          </c:tx>
          <c:spPr>
            <a:solidFill>
              <a:schemeClr val="accent5">
                <a:lumMod val="60000"/>
                <a:lumOff val="4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Table'!$AD$4:$AD$6</c:f>
              <c:numCache>
                <c:formatCode>[$₹-439]#,##0.00</c:formatCode>
                <c:ptCount val="2"/>
                <c:pt idx="0">
                  <c:v>161074332.67499989</c:v>
                </c:pt>
                <c:pt idx="1">
                  <c:v>529838483.93750018</c:v>
                </c:pt>
              </c:numCache>
            </c:numRef>
          </c:val>
          <c:extLst>
            <c:ext xmlns:c16="http://schemas.microsoft.com/office/drawing/2014/chart" uri="{C3380CC4-5D6E-409C-BE32-E72D297353CC}">
              <c16:uniqueId val="{00000001-5211-4CE5-9FA4-D1123C7465C1}"/>
            </c:ext>
          </c:extLst>
        </c:ser>
        <c:ser>
          <c:idx val="2"/>
          <c:order val="2"/>
          <c:tx>
            <c:strRef>
              <c:f>'Pivot Table'!$AE$3</c:f>
              <c:strCache>
                <c:ptCount val="1"/>
                <c:pt idx="0">
                  <c:v>Sum of  Sales</c:v>
                </c:pt>
              </c:strCache>
            </c:strRef>
          </c:tx>
          <c:spPr>
            <a:solidFill>
              <a:schemeClr val="tx2">
                <a:lumMod val="75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Table'!$AE$4:$AE$6</c:f>
              <c:numCache>
                <c:formatCode>[$₹-439]#,##0.00</c:formatCode>
                <c:ptCount val="2"/>
                <c:pt idx="0">
                  <c:v>543908615</c:v>
                </c:pt>
                <c:pt idx="1">
                  <c:v>1745491314</c:v>
                </c:pt>
              </c:numCache>
            </c:numRef>
          </c:val>
          <c:extLst>
            <c:ext xmlns:c16="http://schemas.microsoft.com/office/drawing/2014/chart" uri="{C3380CC4-5D6E-409C-BE32-E72D297353CC}">
              <c16:uniqueId val="{00000002-5211-4CE5-9FA4-D1123C7465C1}"/>
            </c:ext>
          </c:extLst>
        </c:ser>
        <c:dLbls>
          <c:dLblPos val="outEnd"/>
          <c:showLegendKey val="0"/>
          <c:showVal val="1"/>
          <c:showCatName val="0"/>
          <c:showSerName val="0"/>
          <c:showPercent val="0"/>
          <c:showBubbleSize val="0"/>
        </c:dLbls>
        <c:gapWidth val="100"/>
        <c:overlap val="-24"/>
        <c:axId val="586835680"/>
        <c:axId val="452271536"/>
      </c:barChart>
      <c:catAx>
        <c:axId val="586835680"/>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52271536"/>
        <c:crosses val="autoZero"/>
        <c:auto val="1"/>
        <c:lblAlgn val="ctr"/>
        <c:lblOffset val="100"/>
        <c:noMultiLvlLbl val="0"/>
      </c:catAx>
      <c:valAx>
        <c:axId val="452271536"/>
        <c:scaling>
          <c:orientation val="minMax"/>
        </c:scaling>
        <c:delete val="1"/>
        <c:axPos val="l"/>
        <c:numFmt formatCode="[$₹-439]#,##0.00" sourceLinked="1"/>
        <c:majorTickMark val="none"/>
        <c:minorTickMark val="none"/>
        <c:tickLblPos val="nextTo"/>
        <c:crossAx val="586835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 Sales Report -excel - soln.xlsx]Pivot Table!PivotTable3</c:name>
    <c:fmtId val="36"/>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sz="1200" b="1" u="sng">
                <a:solidFill>
                  <a:schemeClr val="tx1"/>
                </a:solidFill>
                <a:latin typeface="+mn-lt"/>
              </a:rPr>
              <a:t>TOP 5 STATES WITH MAX SALE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diamond"/>
          <c:size val="5"/>
          <c:spPr>
            <a:gradFill rotWithShape="1">
              <a:gsLst>
                <a:gs pos="0">
                  <a:schemeClr val="accent1">
                    <a:tint val="96000"/>
                    <a:lumMod val="100000"/>
                  </a:schemeClr>
                </a:gs>
                <a:gs pos="78000">
                  <a:schemeClr val="accent1">
                    <a:shade val="94000"/>
                    <a:lumMod val="94000"/>
                  </a:schemeClr>
                </a:gs>
              </a:gsLst>
              <a:lin ang="5400000" scaled="0"/>
            </a:gradFill>
            <a:ln w="9525">
              <a:solidFill>
                <a:schemeClr val="accent1"/>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Table'!$AH$3</c:f>
              <c:strCache>
                <c:ptCount val="1"/>
                <c:pt idx="0">
                  <c:v>Total</c:v>
                </c:pt>
              </c:strCache>
            </c:strRef>
          </c:tx>
          <c:spPr>
            <a:solidFill>
              <a:schemeClr val="accent5">
                <a:lumMod val="75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Table'!$AG$4:$AG$9</c:f>
              <c:strCache>
                <c:ptCount val="5"/>
                <c:pt idx="0">
                  <c:v>Gujarat</c:v>
                </c:pt>
                <c:pt idx="1">
                  <c:v>Maharashtra </c:v>
                </c:pt>
                <c:pt idx="2">
                  <c:v>Uttar Pradesh</c:v>
                </c:pt>
                <c:pt idx="3">
                  <c:v>Tamil Nadu</c:v>
                </c:pt>
                <c:pt idx="4">
                  <c:v>Rajasthan</c:v>
                </c:pt>
              </c:strCache>
            </c:strRef>
          </c:cat>
          <c:val>
            <c:numRef>
              <c:f>'Pivot Table'!$AH$4:$AH$9</c:f>
              <c:numCache>
                <c:formatCode>General</c:formatCode>
                <c:ptCount val="5"/>
                <c:pt idx="0">
                  <c:v>11314</c:v>
                </c:pt>
                <c:pt idx="1">
                  <c:v>11093</c:v>
                </c:pt>
                <c:pt idx="2">
                  <c:v>10928</c:v>
                </c:pt>
                <c:pt idx="3">
                  <c:v>9338</c:v>
                </c:pt>
                <c:pt idx="4">
                  <c:v>7375</c:v>
                </c:pt>
              </c:numCache>
            </c:numRef>
          </c:val>
          <c:extLst>
            <c:ext xmlns:c16="http://schemas.microsoft.com/office/drawing/2014/chart" uri="{C3380CC4-5D6E-409C-BE32-E72D297353CC}">
              <c16:uniqueId val="{00000000-EC83-498B-B87B-F26E2B8DF008}"/>
            </c:ext>
          </c:extLst>
        </c:ser>
        <c:dLbls>
          <c:dLblPos val="outEnd"/>
          <c:showLegendKey val="0"/>
          <c:showVal val="1"/>
          <c:showCatName val="0"/>
          <c:showSerName val="0"/>
          <c:showPercent val="0"/>
          <c:showBubbleSize val="0"/>
        </c:dLbls>
        <c:gapWidth val="115"/>
        <c:overlap val="-20"/>
        <c:axId val="594381216"/>
        <c:axId val="594382528"/>
      </c:barChart>
      <c:catAx>
        <c:axId val="59438121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94382528"/>
        <c:crosses val="autoZero"/>
        <c:auto val="1"/>
        <c:lblAlgn val="ctr"/>
        <c:lblOffset val="100"/>
        <c:noMultiLvlLbl val="0"/>
      </c:catAx>
      <c:valAx>
        <c:axId val="594382528"/>
        <c:scaling>
          <c:orientation val="minMax"/>
        </c:scaling>
        <c:delete val="1"/>
        <c:axPos val="b"/>
        <c:numFmt formatCode="General" sourceLinked="1"/>
        <c:majorTickMark val="none"/>
        <c:minorTickMark val="none"/>
        <c:tickLblPos val="nextTo"/>
        <c:crossAx val="5943812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 Sales Report -excel - soln.xlsx]Pivot Table!PivotTableRevenue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u="sng">
                <a:solidFill>
                  <a:schemeClr val="tx1"/>
                </a:solidFill>
              </a:rPr>
              <a:t>PRODUCT</a:t>
            </a:r>
            <a:r>
              <a:rPr lang="en-US" sz="1200" b="1" u="sng" baseline="0">
                <a:solidFill>
                  <a:schemeClr val="tx1"/>
                </a:solidFill>
              </a:rPr>
              <a:t> AND REVENUE FOR 2020-21</a:t>
            </a:r>
            <a:endParaRPr lang="en-US" sz="1200" b="1" u="sng">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Table'!$AL$3</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Table'!$AK$4:$AK$10</c:f>
              <c:strCache>
                <c:ptCount val="6"/>
                <c:pt idx="0">
                  <c:v>Realme 8</c:v>
                </c:pt>
                <c:pt idx="1">
                  <c:v>Realme 8 Pro</c:v>
                </c:pt>
                <c:pt idx="2">
                  <c:v>Samsung Galaxy F62</c:v>
                </c:pt>
                <c:pt idx="3">
                  <c:v>Vivo V17 Pro</c:v>
                </c:pt>
                <c:pt idx="4">
                  <c:v>Xiaomi Redmi 9i 128GB</c:v>
                </c:pt>
                <c:pt idx="5">
                  <c:v>Xiaomi Redmi K20 Pro 6GB</c:v>
                </c:pt>
              </c:strCache>
            </c:strRef>
          </c:cat>
          <c:val>
            <c:numRef>
              <c:f>'Pivot Table'!$AL$4:$AL$10</c:f>
              <c:numCache>
                <c:formatCode>"₹"\ #,##0.00</c:formatCode>
                <c:ptCount val="6"/>
                <c:pt idx="0">
                  <c:v>231899539</c:v>
                </c:pt>
                <c:pt idx="1">
                  <c:v>678386079</c:v>
                </c:pt>
                <c:pt idx="2">
                  <c:v>311424428</c:v>
                </c:pt>
                <c:pt idx="3">
                  <c:v>537506070</c:v>
                </c:pt>
                <c:pt idx="4">
                  <c:v>136946373</c:v>
                </c:pt>
                <c:pt idx="5">
                  <c:v>393237440</c:v>
                </c:pt>
              </c:numCache>
            </c:numRef>
          </c:val>
          <c:extLst>
            <c:ext xmlns:c16="http://schemas.microsoft.com/office/drawing/2014/chart" uri="{C3380CC4-5D6E-409C-BE32-E72D297353CC}">
              <c16:uniqueId val="{00000000-3973-43A1-8CF4-E82616A74C07}"/>
            </c:ext>
          </c:extLst>
        </c:ser>
        <c:dLbls>
          <c:showLegendKey val="0"/>
          <c:showVal val="1"/>
          <c:showCatName val="0"/>
          <c:showSerName val="0"/>
          <c:showPercent val="0"/>
          <c:showBubbleSize val="0"/>
        </c:dLbls>
        <c:gapWidth val="150"/>
        <c:axId val="605389576"/>
        <c:axId val="605381376"/>
      </c:barChart>
      <c:catAx>
        <c:axId val="605389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605381376"/>
        <c:crosses val="autoZero"/>
        <c:auto val="1"/>
        <c:lblAlgn val="ctr"/>
        <c:lblOffset val="100"/>
        <c:noMultiLvlLbl val="0"/>
      </c:catAx>
      <c:valAx>
        <c:axId val="605381376"/>
        <c:scaling>
          <c:orientation val="minMax"/>
        </c:scaling>
        <c:delete val="1"/>
        <c:axPos val="l"/>
        <c:numFmt formatCode="&quot;₹&quot;\ #,##0.00" sourceLinked="1"/>
        <c:majorTickMark val="none"/>
        <c:minorTickMark val="none"/>
        <c:tickLblPos val="nextTo"/>
        <c:crossAx val="605389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u="sng"/>
              <a:t>PRODUCT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164347236281958E-2"/>
          <c:y val="0.14256220545238768"/>
          <c:w val="0.95671305527436079"/>
          <c:h val="0.76863593706120703"/>
        </c:manualLayout>
      </c:layout>
      <c:lineChart>
        <c:grouping val="standard"/>
        <c:varyColors val="0"/>
        <c:ser>
          <c:idx val="0"/>
          <c:order val="0"/>
          <c:tx>
            <c:strRef>
              <c:f>MIS!$E$45</c:f>
              <c:strCache>
                <c:ptCount val="1"/>
                <c:pt idx="0">
                  <c:v>Product sold</c:v>
                </c:pt>
              </c:strCache>
            </c:strRef>
          </c:tx>
          <c:spPr>
            <a:ln w="50800" cap="rnd">
              <a:solidFill>
                <a:schemeClr val="accent1">
                  <a:alpha val="54000"/>
                </a:schemeClr>
              </a:solidFill>
              <a:round/>
            </a:ln>
            <a:effectLst/>
          </c:spPr>
          <c:marker>
            <c:symbol val="circle"/>
            <c:size val="4"/>
            <c:spPr>
              <a:solidFill>
                <a:schemeClr val="accent1">
                  <a:lumMod val="60000"/>
                  <a:lumOff val="40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MIS!$D$46:$D$57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MIS!$E$46:$E$57</c:f>
              <c:numCache>
                <c:formatCode>General</c:formatCode>
                <c:ptCount val="12"/>
                <c:pt idx="0">
                  <c:v>999</c:v>
                </c:pt>
                <c:pt idx="1">
                  <c:v>1123</c:v>
                </c:pt>
                <c:pt idx="2">
                  <c:v>759</c:v>
                </c:pt>
                <c:pt idx="3">
                  <c:v>939</c:v>
                </c:pt>
                <c:pt idx="4">
                  <c:v>602</c:v>
                </c:pt>
                <c:pt idx="5">
                  <c:v>1768</c:v>
                </c:pt>
                <c:pt idx="6">
                  <c:v>634</c:v>
                </c:pt>
                <c:pt idx="7">
                  <c:v>971</c:v>
                </c:pt>
                <c:pt idx="8">
                  <c:v>760</c:v>
                </c:pt>
                <c:pt idx="9">
                  <c:v>1815</c:v>
                </c:pt>
                <c:pt idx="10">
                  <c:v>811</c:v>
                </c:pt>
                <c:pt idx="11">
                  <c:v>1576</c:v>
                </c:pt>
              </c:numCache>
            </c:numRef>
          </c:val>
          <c:smooth val="1"/>
          <c:extLst>
            <c:ext xmlns:c16="http://schemas.microsoft.com/office/drawing/2014/chart" uri="{C3380CC4-5D6E-409C-BE32-E72D297353CC}">
              <c16:uniqueId val="{00000000-C85C-49CA-B4BB-A48EFAC96151}"/>
            </c:ext>
          </c:extLst>
        </c:ser>
        <c:ser>
          <c:idx val="1"/>
          <c:order val="1"/>
          <c:tx>
            <c:strRef>
              <c:f>MIS!$F$45</c:f>
              <c:strCache>
                <c:ptCount val="1"/>
                <c:pt idx="0">
                  <c:v>Max product sold</c:v>
                </c:pt>
              </c:strCache>
            </c:strRef>
          </c:tx>
          <c:spPr>
            <a:ln w="28575" cap="rnd">
              <a:solidFill>
                <a:schemeClr val="accent2"/>
              </a:solidFill>
              <a:round/>
            </a:ln>
            <a:effectLst/>
          </c:spPr>
          <c:marker>
            <c:symbol val="circle"/>
            <c:size val="5"/>
            <c:spPr>
              <a:solidFill>
                <a:srgbClr val="009242"/>
              </a:solidFill>
              <a:ln w="22225">
                <a:solidFill>
                  <a:srgbClr val="00924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MIS!$D$46:$D$57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MIS!$F$46:$F$57</c:f>
              <c:numCache>
                <c:formatCode>General</c:formatCode>
                <c:ptCount val="12"/>
                <c:pt idx="0">
                  <c:v>#N/A</c:v>
                </c:pt>
                <c:pt idx="1">
                  <c:v>#N/A</c:v>
                </c:pt>
                <c:pt idx="2">
                  <c:v>#N/A</c:v>
                </c:pt>
                <c:pt idx="3">
                  <c:v>#N/A</c:v>
                </c:pt>
                <c:pt idx="4">
                  <c:v>#N/A</c:v>
                </c:pt>
                <c:pt idx="5">
                  <c:v>#N/A</c:v>
                </c:pt>
                <c:pt idx="6">
                  <c:v>#N/A</c:v>
                </c:pt>
                <c:pt idx="7">
                  <c:v>#N/A</c:v>
                </c:pt>
                <c:pt idx="8">
                  <c:v>#N/A</c:v>
                </c:pt>
                <c:pt idx="9">
                  <c:v>1815</c:v>
                </c:pt>
                <c:pt idx="10">
                  <c:v>#N/A</c:v>
                </c:pt>
                <c:pt idx="11">
                  <c:v>#N/A</c:v>
                </c:pt>
              </c:numCache>
            </c:numRef>
          </c:val>
          <c:smooth val="0"/>
          <c:extLst>
            <c:ext xmlns:c16="http://schemas.microsoft.com/office/drawing/2014/chart" uri="{C3380CC4-5D6E-409C-BE32-E72D297353CC}">
              <c16:uniqueId val="{00000001-C85C-49CA-B4BB-A48EFAC96151}"/>
            </c:ext>
          </c:extLst>
        </c:ser>
        <c:ser>
          <c:idx val="2"/>
          <c:order val="2"/>
          <c:tx>
            <c:strRef>
              <c:f>MIS!$G$45</c:f>
              <c:strCache>
                <c:ptCount val="1"/>
                <c:pt idx="0">
                  <c:v>Min Product sold</c:v>
                </c:pt>
              </c:strCache>
            </c:strRef>
          </c:tx>
          <c:spPr>
            <a:ln w="0" cap="rnd">
              <a:solidFill>
                <a:srgbClr val="CC3300"/>
              </a:solidFill>
              <a:round/>
            </a:ln>
            <a:effectLst/>
          </c:spPr>
          <c:marker>
            <c:symbol val="circle"/>
            <c:size val="5"/>
            <c:spPr>
              <a:solidFill>
                <a:srgbClr val="CC3300"/>
              </a:solidFill>
              <a:ln w="31750">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MIS!$D$46:$D$57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MIS!$G$46:$G$57</c:f>
              <c:numCache>
                <c:formatCode>General</c:formatCode>
                <c:ptCount val="12"/>
                <c:pt idx="0">
                  <c:v>#N/A</c:v>
                </c:pt>
                <c:pt idx="1">
                  <c:v>#N/A</c:v>
                </c:pt>
                <c:pt idx="2">
                  <c:v>#N/A</c:v>
                </c:pt>
                <c:pt idx="3">
                  <c:v>#N/A</c:v>
                </c:pt>
                <c:pt idx="4">
                  <c:v>602</c:v>
                </c:pt>
                <c:pt idx="5">
                  <c:v>#N/A</c:v>
                </c:pt>
                <c:pt idx="6">
                  <c:v>#N/A</c:v>
                </c:pt>
                <c:pt idx="7">
                  <c:v>#N/A</c:v>
                </c:pt>
                <c:pt idx="8">
                  <c:v>#N/A</c:v>
                </c:pt>
                <c:pt idx="9">
                  <c:v>#N/A</c:v>
                </c:pt>
                <c:pt idx="10">
                  <c:v>#N/A</c:v>
                </c:pt>
                <c:pt idx="11">
                  <c:v>#N/A</c:v>
                </c:pt>
              </c:numCache>
            </c:numRef>
          </c:val>
          <c:smooth val="0"/>
          <c:extLst>
            <c:ext xmlns:c16="http://schemas.microsoft.com/office/drawing/2014/chart" uri="{C3380CC4-5D6E-409C-BE32-E72D297353CC}">
              <c16:uniqueId val="{00000002-C85C-49CA-B4BB-A48EFAC96151}"/>
            </c:ext>
          </c:extLst>
        </c:ser>
        <c:dLbls>
          <c:dLblPos val="t"/>
          <c:showLegendKey val="0"/>
          <c:showVal val="1"/>
          <c:showCatName val="0"/>
          <c:showSerName val="0"/>
          <c:showPercent val="0"/>
          <c:showBubbleSize val="0"/>
        </c:dLbls>
        <c:marker val="1"/>
        <c:smooth val="0"/>
        <c:axId val="667502528"/>
        <c:axId val="667511056"/>
      </c:lineChart>
      <c:catAx>
        <c:axId val="66750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7511056"/>
        <c:crosses val="autoZero"/>
        <c:auto val="1"/>
        <c:lblAlgn val="ctr"/>
        <c:lblOffset val="100"/>
        <c:noMultiLvlLbl val="0"/>
      </c:catAx>
      <c:valAx>
        <c:axId val="667511056"/>
        <c:scaling>
          <c:orientation val="minMax"/>
        </c:scaling>
        <c:delete val="1"/>
        <c:axPos val="l"/>
        <c:numFmt formatCode="General" sourceLinked="1"/>
        <c:majorTickMark val="none"/>
        <c:minorTickMark val="none"/>
        <c:tickLblPos val="nextTo"/>
        <c:crossAx val="66750252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 Sales Report -excel - soln.xlsx]Pivot Table!PivotTable8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u="sng"/>
              <a:t>PRODUCT SOLD YEAR WISE</a:t>
            </a:r>
          </a:p>
        </c:rich>
      </c:tx>
      <c:layout>
        <c:manualLayout>
          <c:xMode val="edge"/>
          <c:yMode val="edge"/>
          <c:x val="0.27030432110038782"/>
          <c:y val="8.76339147416480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alpha val="96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pivotFmt>
      <c:pivotFmt>
        <c:idx val="7"/>
        <c:spPr>
          <a:solidFill>
            <a:schemeClr val="accent3"/>
          </a:solidFill>
          <a:ln>
            <a:noFill/>
          </a:ln>
          <a:effectLst/>
        </c:spPr>
      </c:pivotFmt>
    </c:pivotFmts>
    <c:plotArea>
      <c:layout/>
      <c:barChart>
        <c:barDir val="col"/>
        <c:grouping val="clustered"/>
        <c:varyColors val="0"/>
        <c:ser>
          <c:idx val="0"/>
          <c:order val="0"/>
          <c:tx>
            <c:strRef>
              <c:f>'Pivot Table'!$H$3:$H$4</c:f>
              <c:strCache>
                <c:ptCount val="1"/>
                <c:pt idx="0">
                  <c:v>Realme 8</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Table'!$H$5:$H$7</c:f>
              <c:numCache>
                <c:formatCode>General</c:formatCode>
                <c:ptCount val="2"/>
                <c:pt idx="0">
                  <c:v>3638</c:v>
                </c:pt>
                <c:pt idx="1">
                  <c:v>11823</c:v>
                </c:pt>
              </c:numCache>
            </c:numRef>
          </c:val>
          <c:extLst>
            <c:ext xmlns:c16="http://schemas.microsoft.com/office/drawing/2014/chart" uri="{C3380CC4-5D6E-409C-BE32-E72D297353CC}">
              <c16:uniqueId val="{00000000-7D9F-405A-93AB-A816929B6825}"/>
            </c:ext>
          </c:extLst>
        </c:ser>
        <c:ser>
          <c:idx val="1"/>
          <c:order val="1"/>
          <c:tx>
            <c:strRef>
              <c:f>'Pivot Table'!$I$3:$I$4</c:f>
              <c:strCache>
                <c:ptCount val="1"/>
                <c:pt idx="0">
                  <c:v>Realme 8 Pro</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alpha val="96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Table'!$I$5:$I$7</c:f>
              <c:numCache>
                <c:formatCode>General</c:formatCode>
                <c:ptCount val="2"/>
                <c:pt idx="0">
                  <c:v>8248</c:v>
                </c:pt>
                <c:pt idx="1">
                  <c:v>25673</c:v>
                </c:pt>
              </c:numCache>
            </c:numRef>
          </c:val>
          <c:extLst>
            <c:ext xmlns:c16="http://schemas.microsoft.com/office/drawing/2014/chart" uri="{C3380CC4-5D6E-409C-BE32-E72D297353CC}">
              <c16:uniqueId val="{00000001-7D9F-405A-93AB-A816929B6825}"/>
            </c:ext>
          </c:extLst>
        </c:ser>
        <c:ser>
          <c:idx val="2"/>
          <c:order val="2"/>
          <c:tx>
            <c:strRef>
              <c:f>'Pivot Table'!$J$3:$J$4</c:f>
              <c:strCache>
                <c:ptCount val="1"/>
                <c:pt idx="0">
                  <c:v>Samsung Galaxy F62</c:v>
                </c:pt>
              </c:strCache>
            </c:strRef>
          </c:tx>
          <c:spPr>
            <a:solidFill>
              <a:schemeClr val="accent3"/>
            </a:solidFill>
            <a:ln>
              <a:noFill/>
            </a:ln>
            <a:effectLst/>
          </c:spPr>
          <c:invertIfNegative val="0"/>
          <c:dPt>
            <c:idx val="1"/>
            <c:invertIfNegative val="0"/>
            <c:bubble3D val="0"/>
            <c:spPr>
              <a:solidFill>
                <a:schemeClr val="accent3"/>
              </a:solidFill>
              <a:ln>
                <a:noFill/>
              </a:ln>
              <a:effectLst/>
            </c:spPr>
            <c:extLst>
              <c:ext xmlns:c16="http://schemas.microsoft.com/office/drawing/2014/chart" uri="{C3380CC4-5D6E-409C-BE32-E72D297353CC}">
                <c16:uniqueId val="{00000001-73D0-45A8-9690-899E353155D7}"/>
              </c:ext>
            </c:extLst>
          </c:dPt>
          <c:dLbls>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Table'!$J$5:$J$7</c:f>
              <c:numCache>
                <c:formatCode>General</c:formatCode>
                <c:ptCount val="2"/>
                <c:pt idx="0">
                  <c:v>3378</c:v>
                </c:pt>
                <c:pt idx="1">
                  <c:v>12194</c:v>
                </c:pt>
              </c:numCache>
            </c:numRef>
          </c:val>
          <c:extLst>
            <c:ext xmlns:c16="http://schemas.microsoft.com/office/drawing/2014/chart" uri="{C3380CC4-5D6E-409C-BE32-E72D297353CC}">
              <c16:uniqueId val="{00000002-7D9F-405A-93AB-A816929B6825}"/>
            </c:ext>
          </c:extLst>
        </c:ser>
        <c:ser>
          <c:idx val="3"/>
          <c:order val="3"/>
          <c:tx>
            <c:strRef>
              <c:f>'Pivot Table'!$K$3:$K$4</c:f>
              <c:strCache>
                <c:ptCount val="1"/>
                <c:pt idx="0">
                  <c:v>Vivo V17 Pro</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Table'!$K$5:$K$7</c:f>
              <c:numCache>
                <c:formatCode>General</c:formatCode>
                <c:ptCount val="2"/>
                <c:pt idx="0">
                  <c:v>3960</c:v>
                </c:pt>
                <c:pt idx="1">
                  <c:v>12333</c:v>
                </c:pt>
              </c:numCache>
            </c:numRef>
          </c:val>
          <c:extLst>
            <c:ext xmlns:c16="http://schemas.microsoft.com/office/drawing/2014/chart" uri="{C3380CC4-5D6E-409C-BE32-E72D297353CC}">
              <c16:uniqueId val="{00000003-7D9F-405A-93AB-A816929B6825}"/>
            </c:ext>
          </c:extLst>
        </c:ser>
        <c:ser>
          <c:idx val="4"/>
          <c:order val="4"/>
          <c:tx>
            <c:strRef>
              <c:f>'Pivot Table'!$L$3:$L$4</c:f>
              <c:strCache>
                <c:ptCount val="1"/>
                <c:pt idx="0">
                  <c:v>Xiaomi Redmi 9i 128GB</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Table'!$L$5:$L$7</c:f>
              <c:numCache>
                <c:formatCode>General</c:formatCode>
                <c:ptCount val="2"/>
                <c:pt idx="0">
                  <c:v>3151</c:v>
                </c:pt>
                <c:pt idx="1">
                  <c:v>11576</c:v>
                </c:pt>
              </c:numCache>
            </c:numRef>
          </c:val>
          <c:extLst>
            <c:ext xmlns:c16="http://schemas.microsoft.com/office/drawing/2014/chart" uri="{C3380CC4-5D6E-409C-BE32-E72D297353CC}">
              <c16:uniqueId val="{00000004-7D9F-405A-93AB-A816929B6825}"/>
            </c:ext>
          </c:extLst>
        </c:ser>
        <c:ser>
          <c:idx val="5"/>
          <c:order val="5"/>
          <c:tx>
            <c:strRef>
              <c:f>'Pivot Table'!$M$3:$M$4</c:f>
              <c:strCache>
                <c:ptCount val="1"/>
                <c:pt idx="0">
                  <c:v>Xiaomi Redmi K20 Pro 6GB</c:v>
                </c:pt>
              </c:strCache>
            </c:strRef>
          </c:tx>
          <c:spPr>
            <a:solidFill>
              <a:schemeClr val="accent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Table'!$G$5:$G$7</c:f>
              <c:strCache>
                <c:ptCount val="2"/>
                <c:pt idx="0">
                  <c:v>2020</c:v>
                </c:pt>
                <c:pt idx="1">
                  <c:v>2021</c:v>
                </c:pt>
              </c:strCache>
            </c:strRef>
          </c:cat>
          <c:val>
            <c:numRef>
              <c:f>'Pivot Table'!$M$5:$M$7</c:f>
              <c:numCache>
                <c:formatCode>General</c:formatCode>
                <c:ptCount val="2"/>
                <c:pt idx="0">
                  <c:v>4171</c:v>
                </c:pt>
                <c:pt idx="1">
                  <c:v>12757</c:v>
                </c:pt>
              </c:numCache>
            </c:numRef>
          </c:val>
          <c:extLst>
            <c:ext xmlns:c16="http://schemas.microsoft.com/office/drawing/2014/chart" uri="{C3380CC4-5D6E-409C-BE32-E72D297353CC}">
              <c16:uniqueId val="{00000005-7D9F-405A-93AB-A816929B6825}"/>
            </c:ext>
          </c:extLst>
        </c:ser>
        <c:dLbls>
          <c:dLblPos val="inEnd"/>
          <c:showLegendKey val="0"/>
          <c:showVal val="1"/>
          <c:showCatName val="0"/>
          <c:showSerName val="0"/>
          <c:showPercent val="0"/>
          <c:showBubbleSize val="0"/>
        </c:dLbls>
        <c:gapWidth val="219"/>
        <c:overlap val="-27"/>
        <c:axId val="538975136"/>
        <c:axId val="538978416"/>
      </c:barChart>
      <c:catAx>
        <c:axId val="53897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978416"/>
        <c:crosses val="autoZero"/>
        <c:auto val="1"/>
        <c:lblAlgn val="ctr"/>
        <c:lblOffset val="100"/>
        <c:noMultiLvlLbl val="0"/>
      </c:catAx>
      <c:valAx>
        <c:axId val="538978416"/>
        <c:scaling>
          <c:orientation val="minMax"/>
        </c:scaling>
        <c:delete val="1"/>
        <c:axPos val="l"/>
        <c:numFmt formatCode="General" sourceLinked="1"/>
        <c:majorTickMark val="none"/>
        <c:minorTickMark val="none"/>
        <c:tickLblPos val="nextTo"/>
        <c:crossAx val="53897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Realme 8</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rgbClr val="00B0F0"/>
            </a:solidFill>
          </c:spPr>
          <c:dPt>
            <c:idx val="0"/>
            <c:bubble3D val="0"/>
            <c:spPr>
              <a:solidFill>
                <a:srgbClr val="00B0F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813-4C92-BB58-BE8EDFFD59B2}"/>
              </c:ext>
            </c:extLst>
          </c:dPt>
          <c:dPt>
            <c:idx val="1"/>
            <c:bubble3D val="0"/>
            <c:spPr>
              <a:solidFill>
                <a:srgbClr val="69D8FF">
                  <a:alpha val="50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92B-41E8-B62A-CA1EC3A6056C}"/>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0-192B-41E8-B62A-CA1EC3A6056C}"/>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Xiaomi Redmi 9i 128GB</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chemeClr val="accent1">
                <a:lumMod val="50000"/>
              </a:schemeClr>
            </a:solidFill>
          </c:spPr>
          <c:dPt>
            <c:idx val="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4E9-469E-B9D3-4B227A2495E7}"/>
              </c:ext>
            </c:extLst>
          </c:dPt>
          <c:dPt>
            <c:idx val="1"/>
            <c:bubble3D val="0"/>
            <c:spPr>
              <a:solidFill>
                <a:schemeClr val="accent1">
                  <a:lumMod val="50000"/>
                  <a:alpha val="4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92B-41E8-B62A-CA1EC3A6056C}"/>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0-192B-41E8-B62A-CA1EC3A6056C}"/>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Samsung Galaxy F62</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chemeClr val="bg2">
                <a:lumMod val="25000"/>
              </a:schemeClr>
            </a:solidFill>
          </c:spPr>
          <c:dPt>
            <c:idx val="0"/>
            <c:bubble3D val="0"/>
            <c:spPr>
              <a:solidFill>
                <a:schemeClr val="bg2">
                  <a:lumMod val="2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4E9-469E-B9D3-4B227A2495E7}"/>
              </c:ext>
            </c:extLst>
          </c:dPt>
          <c:dPt>
            <c:idx val="1"/>
            <c:bubble3D val="0"/>
            <c:spPr>
              <a:solidFill>
                <a:schemeClr val="bg2">
                  <a:lumMod val="25000"/>
                  <a:alpha val="4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92B-41E8-B62A-CA1EC3A6056C}"/>
              </c:ext>
            </c:extLst>
          </c:dPt>
          <c:dLbls>
            <c:delete val="1"/>
          </c:dLbls>
          <c:val>
            <c:numRef>
              <c:f>'Pivot Table'!$S$6:$T$6</c:f>
              <c:numCache>
                <c:formatCode>0.00%</c:formatCode>
                <c:ptCount val="2"/>
                <c:pt idx="0">
                  <c:v>0.13270685262005183</c:v>
                </c:pt>
                <c:pt idx="1">
                  <c:v>0.86729314737994812</c:v>
                </c:pt>
              </c:numCache>
            </c:numRef>
          </c:val>
          <c:extLst>
            <c:ext xmlns:c16="http://schemas.microsoft.com/office/drawing/2014/chart" uri="{C3380CC4-5D6E-409C-BE32-E72D297353CC}">
              <c16:uniqueId val="{00000000-192B-41E8-B62A-CA1EC3A6056C}"/>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Vivo V17 Pro</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rgbClr val="F1E113"/>
            </a:solidFill>
          </c:spPr>
          <c:dPt>
            <c:idx val="0"/>
            <c:bubble3D val="0"/>
            <c:spPr>
              <a:solidFill>
                <a:srgbClr val="F1E11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4E9-469E-B9D3-4B227A2495E7}"/>
              </c:ext>
            </c:extLst>
          </c:dPt>
          <c:dPt>
            <c:idx val="1"/>
            <c:bubble3D val="0"/>
            <c:spPr>
              <a:solidFill>
                <a:srgbClr val="F1E113">
                  <a:alpha val="45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92B-41E8-B62A-CA1EC3A6056C}"/>
              </c:ext>
            </c:extLst>
          </c:dPt>
          <c:dLbls>
            <c:delete val="1"/>
          </c:dLbls>
          <c:val>
            <c:numRef>
              <c:f>'Pivot Table'!$S$7:$T$7</c:f>
              <c:numCache>
                <c:formatCode>0.00%</c:formatCode>
                <c:ptCount val="2"/>
                <c:pt idx="0">
                  <c:v>0.23468399485624242</c:v>
                </c:pt>
                <c:pt idx="1">
                  <c:v>0.76531600514375753</c:v>
                </c:pt>
              </c:numCache>
            </c:numRef>
          </c:val>
          <c:extLst>
            <c:ext xmlns:c16="http://schemas.microsoft.com/office/drawing/2014/chart" uri="{C3380CC4-5D6E-409C-BE32-E72D297353CC}">
              <c16:uniqueId val="{00000000-192B-41E8-B62A-CA1EC3A6056C}"/>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Realme 8 Pro</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rgbClr val="F67616"/>
            </a:solidFill>
          </c:spPr>
          <c:dPt>
            <c:idx val="0"/>
            <c:bubble3D val="0"/>
            <c:spPr>
              <a:solidFill>
                <a:srgbClr val="F6761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7DE-43D6-BAAF-C777E93EA3A2}"/>
              </c:ext>
            </c:extLst>
          </c:dPt>
          <c:dPt>
            <c:idx val="1"/>
            <c:bubble3D val="0"/>
            <c:spPr>
              <a:solidFill>
                <a:srgbClr val="F67616">
                  <a:alpha val="46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7DE-43D6-BAAF-C777E93EA3A2}"/>
              </c:ext>
            </c:extLst>
          </c:dPt>
          <c:dLbls>
            <c:delete val="1"/>
          </c:dLbls>
          <c:val>
            <c:numRef>
              <c:f>'Pivot Table'!$S$5:$T$5</c:f>
              <c:numCache>
                <c:formatCode>0.00%</c:formatCode>
                <c:ptCount val="2"/>
                <c:pt idx="0">
                  <c:v>0.29830846855326865</c:v>
                </c:pt>
                <c:pt idx="1">
                  <c:v>0.70169153144673135</c:v>
                </c:pt>
              </c:numCache>
            </c:numRef>
          </c:val>
          <c:extLst>
            <c:ext xmlns:c16="http://schemas.microsoft.com/office/drawing/2014/chart" uri="{C3380CC4-5D6E-409C-BE32-E72D297353CC}">
              <c16:uniqueId val="{00000004-07DE-43D6-BAAF-C777E93EA3A2}"/>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Xiaomi Redmi K20 Pro 6GB</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spPr>
            <a:solidFill>
              <a:srgbClr val="009242"/>
            </a:solidFill>
          </c:spPr>
          <c:dPt>
            <c:idx val="0"/>
            <c:bubble3D val="0"/>
            <c:spPr>
              <a:solidFill>
                <a:srgbClr val="00924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CD4-4B71-A025-4292A2D7B3B2}"/>
              </c:ext>
            </c:extLst>
          </c:dPt>
          <c:dPt>
            <c:idx val="1"/>
            <c:bubble3D val="0"/>
            <c:spPr>
              <a:solidFill>
                <a:srgbClr val="009242">
                  <a:alpha val="45000"/>
                </a:srgb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CD4-4B71-A025-4292A2D7B3B2}"/>
              </c:ext>
            </c:extLst>
          </c:dPt>
          <c:dLbls>
            <c:delete val="1"/>
          </c:dLbls>
          <c:val>
            <c:numRef>
              <c:f>'Pivot Table'!$S$4:$T$4</c:f>
              <c:numCache>
                <c:formatCode>0.00%</c:formatCode>
                <c:ptCount val="2"/>
                <c:pt idx="0">
                  <c:v>0.1031628864000009</c:v>
                </c:pt>
                <c:pt idx="1">
                  <c:v>0.89683711359999907</c:v>
                </c:pt>
              </c:numCache>
            </c:numRef>
          </c:val>
          <c:extLst>
            <c:ext xmlns:c16="http://schemas.microsoft.com/office/drawing/2014/chart" uri="{C3380CC4-5D6E-409C-BE32-E72D297353CC}">
              <c16:uniqueId val="{00000004-1CD4-4B71-A025-4292A2D7B3B2}"/>
            </c:ext>
          </c:extLst>
        </c:ser>
        <c:dLbls>
          <c:showLegendKey val="0"/>
          <c:showVal val="0"/>
          <c:showCatName val="0"/>
          <c:showSerName val="0"/>
          <c:showPercent val="1"/>
          <c:showBubbleSize val="0"/>
          <c:showLeaderLines val="1"/>
        </c:dLbls>
        <c:firstSliceAng val="27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 Sales Report -excel - soln.xlsx]Pivot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Company Turnover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Table'!$AC$3</c:f>
              <c:strCache>
                <c:ptCount val="1"/>
                <c:pt idx="0">
                  <c:v>Sum of COGS</c:v>
                </c:pt>
              </c:strCache>
            </c:strRef>
          </c:tx>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Table'!$AC$4:$AC$6</c:f>
              <c:numCache>
                <c:formatCode>[$₹-439]#,##0.00</c:formatCode>
                <c:ptCount val="2"/>
                <c:pt idx="0">
                  <c:v>326345168.99999994</c:v>
                </c:pt>
                <c:pt idx="1">
                  <c:v>1047294788.4000005</c:v>
                </c:pt>
              </c:numCache>
            </c:numRef>
          </c:val>
          <c:extLst>
            <c:ext xmlns:c16="http://schemas.microsoft.com/office/drawing/2014/chart" uri="{C3380CC4-5D6E-409C-BE32-E72D297353CC}">
              <c16:uniqueId val="{00000000-F562-4144-95AB-74FC7018CC26}"/>
            </c:ext>
          </c:extLst>
        </c:ser>
        <c:ser>
          <c:idx val="1"/>
          <c:order val="1"/>
          <c:tx>
            <c:strRef>
              <c:f>'Pivot Table'!$AD$3</c:f>
              <c:strCache>
                <c:ptCount val="1"/>
                <c:pt idx="0">
                  <c:v>Sum of Profit</c:v>
                </c:pt>
              </c:strCache>
            </c:strRef>
          </c:tx>
          <c:spPr>
            <a:solidFill>
              <a:schemeClr val="accent2">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Table'!$AD$4:$AD$6</c:f>
              <c:numCache>
                <c:formatCode>[$₹-439]#,##0.00</c:formatCode>
                <c:ptCount val="2"/>
                <c:pt idx="0">
                  <c:v>161074332.67499989</c:v>
                </c:pt>
                <c:pt idx="1">
                  <c:v>529838483.93750018</c:v>
                </c:pt>
              </c:numCache>
            </c:numRef>
          </c:val>
          <c:extLst>
            <c:ext xmlns:c16="http://schemas.microsoft.com/office/drawing/2014/chart" uri="{C3380CC4-5D6E-409C-BE32-E72D297353CC}">
              <c16:uniqueId val="{00000001-F562-4144-95AB-74FC7018CC26}"/>
            </c:ext>
          </c:extLst>
        </c:ser>
        <c:ser>
          <c:idx val="2"/>
          <c:order val="2"/>
          <c:tx>
            <c:strRef>
              <c:f>'Pivot Table'!$AE$3</c:f>
              <c:strCache>
                <c:ptCount val="1"/>
                <c:pt idx="0">
                  <c:v>Sum of  Sales</c:v>
                </c:pt>
              </c:strCache>
            </c:strRef>
          </c:tx>
          <c:spPr>
            <a:solidFill>
              <a:schemeClr val="accent3">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Table'!$AB$4:$AB$6</c:f>
              <c:strCache>
                <c:ptCount val="2"/>
                <c:pt idx="0">
                  <c:v>2020</c:v>
                </c:pt>
                <c:pt idx="1">
                  <c:v>2021</c:v>
                </c:pt>
              </c:strCache>
            </c:strRef>
          </c:cat>
          <c:val>
            <c:numRef>
              <c:f>'Pivot Table'!$AE$4:$AE$6</c:f>
              <c:numCache>
                <c:formatCode>[$₹-439]#,##0.00</c:formatCode>
                <c:ptCount val="2"/>
                <c:pt idx="0">
                  <c:v>543908615</c:v>
                </c:pt>
                <c:pt idx="1">
                  <c:v>1745491314</c:v>
                </c:pt>
              </c:numCache>
            </c:numRef>
          </c:val>
          <c:extLst>
            <c:ext xmlns:c16="http://schemas.microsoft.com/office/drawing/2014/chart" uri="{C3380CC4-5D6E-409C-BE32-E72D297353CC}">
              <c16:uniqueId val="{00000003-F562-4144-95AB-74FC7018CC26}"/>
            </c:ext>
          </c:extLst>
        </c:ser>
        <c:dLbls>
          <c:dLblPos val="outEnd"/>
          <c:showLegendKey val="0"/>
          <c:showVal val="1"/>
          <c:showCatName val="0"/>
          <c:showSerName val="0"/>
          <c:showPercent val="0"/>
          <c:showBubbleSize val="0"/>
        </c:dLbls>
        <c:gapWidth val="100"/>
        <c:overlap val="-24"/>
        <c:axId val="586835680"/>
        <c:axId val="452271536"/>
      </c:barChart>
      <c:catAx>
        <c:axId val="5868356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271536"/>
        <c:crosses val="autoZero"/>
        <c:auto val="1"/>
        <c:lblAlgn val="ctr"/>
        <c:lblOffset val="100"/>
        <c:noMultiLvlLbl val="0"/>
      </c:catAx>
      <c:valAx>
        <c:axId val="452271536"/>
        <c:scaling>
          <c:orientation val="minMax"/>
        </c:scaling>
        <c:delete val="1"/>
        <c:axPos val="l"/>
        <c:numFmt formatCode="[$₹-439]#,##0.00" sourceLinked="1"/>
        <c:majorTickMark val="none"/>
        <c:minorTickMark val="none"/>
        <c:tickLblPos val="nextTo"/>
        <c:crossAx val="586835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 Sales Report -excel - soln.xlsx]Pivot Table!PivotTable3</c:name>
    <c:fmtId val="3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States with max sale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Table'!$AH$3</c:f>
              <c:strCache>
                <c:ptCount val="1"/>
                <c:pt idx="0">
                  <c:v>Total</c:v>
                </c:pt>
              </c:strCache>
            </c:strRef>
          </c:tx>
          <c:spPr>
            <a:solidFill>
              <a:schemeClr val="accent1">
                <a:shade val="75000"/>
                <a:satMod val="160000"/>
              </a:schemeClr>
            </a:solidFill>
            <a:ln>
              <a:noFill/>
            </a:ln>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rgbClr r="0" g="0" b="0">
                  <a:shade val="25000"/>
                  <a:satMod val="14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Table'!$AG$4:$AG$9</c:f>
              <c:strCache>
                <c:ptCount val="5"/>
                <c:pt idx="0">
                  <c:v>Gujarat</c:v>
                </c:pt>
                <c:pt idx="1">
                  <c:v>Maharashtra </c:v>
                </c:pt>
                <c:pt idx="2">
                  <c:v>Uttar Pradesh</c:v>
                </c:pt>
                <c:pt idx="3">
                  <c:v>Tamil Nadu</c:v>
                </c:pt>
                <c:pt idx="4">
                  <c:v>Rajasthan</c:v>
                </c:pt>
              </c:strCache>
            </c:strRef>
          </c:cat>
          <c:val>
            <c:numRef>
              <c:f>'Pivot Table'!$AH$4:$AH$9</c:f>
              <c:numCache>
                <c:formatCode>General</c:formatCode>
                <c:ptCount val="5"/>
                <c:pt idx="0">
                  <c:v>11314</c:v>
                </c:pt>
                <c:pt idx="1">
                  <c:v>11093</c:v>
                </c:pt>
                <c:pt idx="2">
                  <c:v>10928</c:v>
                </c:pt>
                <c:pt idx="3">
                  <c:v>9338</c:v>
                </c:pt>
                <c:pt idx="4">
                  <c:v>7375</c:v>
                </c:pt>
              </c:numCache>
            </c:numRef>
          </c:val>
          <c:extLst>
            <c:ext xmlns:c16="http://schemas.microsoft.com/office/drawing/2014/chart" uri="{C3380CC4-5D6E-409C-BE32-E72D297353CC}">
              <c16:uniqueId val="{00000000-9A4B-4598-BE21-F91E872F212D}"/>
            </c:ext>
          </c:extLst>
        </c:ser>
        <c:dLbls>
          <c:dLblPos val="outEnd"/>
          <c:showLegendKey val="0"/>
          <c:showVal val="1"/>
          <c:showCatName val="0"/>
          <c:showSerName val="0"/>
          <c:showPercent val="0"/>
          <c:showBubbleSize val="0"/>
        </c:dLbls>
        <c:gapWidth val="115"/>
        <c:overlap val="-20"/>
        <c:axId val="594381216"/>
        <c:axId val="594382528"/>
      </c:barChart>
      <c:catAx>
        <c:axId val="59438121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94382528"/>
        <c:crosses val="autoZero"/>
        <c:auto val="1"/>
        <c:lblAlgn val="ctr"/>
        <c:lblOffset val="100"/>
        <c:noMultiLvlLbl val="0"/>
      </c:catAx>
      <c:valAx>
        <c:axId val="594382528"/>
        <c:scaling>
          <c:orientation val="minMax"/>
        </c:scaling>
        <c:delete val="1"/>
        <c:axPos val="b"/>
        <c:numFmt formatCode="General" sourceLinked="1"/>
        <c:majorTickMark val="none"/>
        <c:minorTickMark val="none"/>
        <c:tickLblPos val="nextTo"/>
        <c:crossAx val="5943812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[A5 Sales Report -excel - soln.xlsx]Pivot Table!PivotTableRevenue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chemeClr val="tx1"/>
                </a:solidFill>
              </a:rPr>
              <a:t>PRODUCT</a:t>
            </a:r>
            <a:r>
              <a:rPr lang="en-US" b="1" u="sng" baseline="0">
                <a:solidFill>
                  <a:schemeClr val="tx1"/>
                </a:solidFill>
              </a:rPr>
              <a:t> AND REVENUE</a:t>
            </a:r>
            <a:endParaRPr lang="en-US" b="1" u="sng">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Table'!$AL$3</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Table'!$AK$4:$AK$10</c:f>
              <c:strCache>
                <c:ptCount val="6"/>
                <c:pt idx="0">
                  <c:v>Realme 8</c:v>
                </c:pt>
                <c:pt idx="1">
                  <c:v>Realme 8 Pro</c:v>
                </c:pt>
                <c:pt idx="2">
                  <c:v>Samsung Galaxy F62</c:v>
                </c:pt>
                <c:pt idx="3">
                  <c:v>Vivo V17 Pro</c:v>
                </c:pt>
                <c:pt idx="4">
                  <c:v>Xiaomi Redmi 9i 128GB</c:v>
                </c:pt>
                <c:pt idx="5">
                  <c:v>Xiaomi Redmi K20 Pro 6GB</c:v>
                </c:pt>
              </c:strCache>
            </c:strRef>
          </c:cat>
          <c:val>
            <c:numRef>
              <c:f>'Pivot Table'!$AL$4:$AL$10</c:f>
              <c:numCache>
                <c:formatCode>"₹"\ #,##0.00</c:formatCode>
                <c:ptCount val="6"/>
                <c:pt idx="0">
                  <c:v>231899539</c:v>
                </c:pt>
                <c:pt idx="1">
                  <c:v>678386079</c:v>
                </c:pt>
                <c:pt idx="2">
                  <c:v>311424428</c:v>
                </c:pt>
                <c:pt idx="3">
                  <c:v>537506070</c:v>
                </c:pt>
                <c:pt idx="4">
                  <c:v>136946373</c:v>
                </c:pt>
                <c:pt idx="5">
                  <c:v>393237440</c:v>
                </c:pt>
              </c:numCache>
            </c:numRef>
          </c:val>
          <c:extLst>
            <c:ext xmlns:c16="http://schemas.microsoft.com/office/drawing/2014/chart" uri="{C3380CC4-5D6E-409C-BE32-E72D297353CC}">
              <c16:uniqueId val="{00000000-F228-47F5-9679-EF257D5BABFE}"/>
            </c:ext>
          </c:extLst>
        </c:ser>
        <c:dLbls>
          <c:showLegendKey val="0"/>
          <c:showVal val="1"/>
          <c:showCatName val="0"/>
          <c:showSerName val="0"/>
          <c:showPercent val="0"/>
          <c:showBubbleSize val="0"/>
        </c:dLbls>
        <c:gapWidth val="150"/>
        <c:axId val="605389576"/>
        <c:axId val="605381376"/>
      </c:barChart>
      <c:catAx>
        <c:axId val="605389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05381376"/>
        <c:crosses val="autoZero"/>
        <c:auto val="1"/>
        <c:lblAlgn val="ctr"/>
        <c:lblOffset val="100"/>
        <c:noMultiLvlLbl val="0"/>
      </c:catAx>
      <c:valAx>
        <c:axId val="605381376"/>
        <c:scaling>
          <c:orientation val="minMax"/>
        </c:scaling>
        <c:delete val="1"/>
        <c:axPos val="l"/>
        <c:numFmt formatCode="&quot;₹&quot;\ #,##0.00" sourceLinked="1"/>
        <c:majorTickMark val="none"/>
        <c:minorTickMark val="none"/>
        <c:tickLblPos val="nextTo"/>
        <c:crossAx val="605389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PRODUCT SOLD</cx:v>
        </cx:txData>
      </cx:tx>
      <cx:txPr>
        <a:bodyPr spcFirstLastPara="1" vertOverflow="ellipsis" horzOverflow="overflow" wrap="square" lIns="0" tIns="0" rIns="0" bIns="0" anchor="ctr" anchorCtr="1"/>
        <a:lstStyle/>
        <a:p>
          <a:pPr algn="ctr" rtl="0">
            <a:defRPr/>
          </a:pPr>
          <a:r>
            <a:rPr lang="en-US" sz="1200" b="1" i="0" u="sng" strike="noStrike" baseline="0">
              <a:solidFill>
                <a:sysClr val="windowText" lastClr="000000"/>
              </a:solidFill>
              <a:latin typeface="+mn-lt"/>
            </a:rPr>
            <a:t>PRODUCT SOLD</a:t>
          </a:r>
        </a:p>
      </cx:txPr>
    </cx:title>
    <cx:plotArea>
      <cx:plotAreaRegion>
        <cx:series layoutId="treemap" uniqueId="{D5AADFE2-D2B9-4A7C-9921-74E19AEE69A2}">
          <cx:spPr>
            <a:ln>
              <a:noFill/>
            </a:ln>
          </cx:spPr>
          <cx:dataPt idx="0">
            <cx:spPr>
              <a:solidFill>
                <a:srgbClr val="CC3300"/>
              </a:solidFill>
            </cx:spPr>
          </cx:dataPt>
          <cx:dataPt idx="1">
            <cx:spPr>
              <a:solidFill>
                <a:srgbClr val="009242"/>
              </a:solidFill>
            </cx:spPr>
          </cx:dataPt>
          <cx:dataPt idx="3">
            <cx:spPr>
              <a:solidFill>
                <a:srgbClr val="EBEBEB">
                  <a:lumMod val="25000"/>
                </a:srgbClr>
              </a:solidFill>
            </cx:spPr>
          </cx:dataPt>
          <cx:dataPt idx="4">
            <cx:spPr>
              <a:solidFill>
                <a:srgbClr val="00B0F0"/>
              </a:solidFill>
            </cx:spPr>
          </cx:dataPt>
          <cx:dataPt idx="5">
            <cx:spPr>
              <a:solidFill>
                <a:srgbClr val="EBEBEB">
                  <a:lumMod val="50000"/>
                </a:srgbClr>
              </a:solidFill>
            </cx:spPr>
          </cx:dataPt>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PRODUCT SOLD SEGMENT WISE</cx:v>
        </cx:txData>
      </cx:tx>
      <cx:txPr>
        <a:bodyPr spcFirstLastPara="1" vertOverflow="ellipsis" horzOverflow="overflow" wrap="square" lIns="0" tIns="0" rIns="0" bIns="0" anchor="ctr" anchorCtr="1"/>
        <a:lstStyle/>
        <a:p>
          <a:pPr algn="ctr" rtl="0">
            <a:defRPr/>
          </a:pPr>
          <a:r>
            <a:rPr lang="en-US" sz="1200" b="1" i="0" u="sng" strike="noStrike" baseline="0">
              <a:solidFill>
                <a:schemeClr val="tx1"/>
              </a:solidFill>
              <a:latin typeface="+mn-lt"/>
            </a:rPr>
            <a:t>PRODUCT SOLD SEGMENT WISE</a:t>
          </a:r>
        </a:p>
      </cx:txPr>
    </cx:title>
    <cx:plotArea>
      <cx:plotAreaRegion>
        <cx:series layoutId="waterfall" uniqueId="{DA9892C9-C506-48A2-BE76-1733D53DD882}">
          <cx:spPr>
            <a:solidFill>
              <a:srgbClr val="CC3300"/>
            </a:solidFill>
            <a:ln w="3175">
              <a:solidFill>
                <a:srgbClr val="F67616"/>
              </a:solidFill>
            </a:ln>
          </cx:spPr>
          <cx:dataPt idx="5">
            <cx:spPr>
              <a:solidFill>
                <a:srgbClr val="000000">
                  <a:lumMod val="75000"/>
                  <a:lumOff val="25000"/>
                </a:srgbClr>
              </a:solidFill>
              <a:ln w="15875">
                <a:solidFill>
                  <a:srgbClr val="000000"/>
                </a:solidFill>
              </a:ln>
            </cx:spPr>
          </cx:dataPt>
          <cx:dataLabels pos="outEnd">
            <cx:visibility seriesName="0" categoryName="0" value="1"/>
          </cx:dataLabels>
          <cx:dataId val="0"/>
          <cx:layoutPr>
            <cx:subtotals>
              <cx:idx val="5"/>
            </cx:subtotals>
          </cx:layoutPr>
        </cx:series>
      </cx:plotAreaRegion>
      <cx:axis id="0">
        <cx:catScaling gapWidth="0.5"/>
        <cx:tickLabels/>
        <cx:spPr>
          <a:ln>
            <a:solidFill>
              <a:schemeClr val="tx1"/>
            </a:solidFill>
          </a:ln>
        </cx:spPr>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Trebuchet MS" panose="020B0603020202020204"/>
            </a:endParaRPr>
          </a:p>
        </cx:txPr>
      </cx:axis>
      <cx:axis id="1" hidden="1">
        <cx:valScaling/>
        <cx:tickLabels/>
        <cx:spPr>
          <a:ln>
            <a:solidFill>
              <a:schemeClr val="tx1"/>
            </a:solidFill>
          </a:ln>
        </cx:sp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_xlchart.v1.9</cx:f>
      </cx:numDim>
    </cx:data>
  </cx:chartData>
  <cx:chart>
    <cx:title pos="t" align="ctr" overlay="0">
      <cx:tx>
        <cx:txData>
          <cx:v>Product sold Segment wise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Product sold Segment wise</a:t>
          </a:r>
        </a:p>
      </cx:txPr>
    </cx:title>
    <cx:plotArea>
      <cx:plotAreaRegion>
        <cx:series layoutId="waterfall" uniqueId="{DA9892C9-C506-48A2-BE76-1733D53DD882}">
          <cx:spPr>
            <a:solidFill>
              <a:schemeClr val="accent2">
                <a:lumMod val="60000"/>
                <a:lumOff val="40000"/>
              </a:schemeClr>
            </a:solidFill>
          </cx:spPr>
          <cx:dataPt idx="5">
            <cx:spPr>
              <a:solidFill>
                <a:sysClr val="windowText" lastClr="000000">
                  <a:lumMod val="65000"/>
                  <a:lumOff val="35000"/>
                </a:sysClr>
              </a:solidFill>
            </cx:spPr>
          </cx:dataPt>
          <cx:dataLabels pos="outEnd">
            <cx:visibility seriesName="0" categoryName="0" value="1"/>
          </cx:dataLabels>
          <cx:dataId val="0"/>
          <cx:layoutPr>
            <cx:subtotals>
              <cx:idx val="5"/>
            </cx:subtotals>
          </cx:layoutPr>
        </cx:series>
      </cx:plotAreaRegion>
      <cx:axis id="0">
        <cx:catScaling gapWidth="0.5"/>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txData>
          <cx:v>Product Sold</cx:v>
        </cx:txData>
      </cx:tx>
      <cx:txPr>
        <a:bodyPr spcFirstLastPara="1" vertOverflow="ellipsis" horzOverflow="overflow" wrap="square" lIns="0" tIns="0" rIns="0" bIns="0" anchor="ctr" anchorCtr="1"/>
        <a:lstStyle/>
        <a:p>
          <a:pPr algn="ctr" rtl="0">
            <a:defRPr/>
          </a:pPr>
          <a:r>
            <a:rPr lang="en-US" sz="1400" b="1" i="0" u="sng" strike="noStrike" baseline="0">
              <a:solidFill>
                <a:sysClr val="windowText" lastClr="000000">
                  <a:lumMod val="65000"/>
                  <a:lumOff val="35000"/>
                </a:sysClr>
              </a:solidFill>
              <a:latin typeface="Calibri"/>
            </a:rPr>
            <a:t>Product Sold</a:t>
          </a:r>
        </a:p>
      </cx:txPr>
    </cx:title>
    <cx:plotArea>
      <cx:plotAreaRegion>
        <cx:series layoutId="treemap" uniqueId="{D5AADFE2-D2B9-4A7C-9921-74E19AEE69A2}">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sv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10.xml"/><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chart" Target="../charts/chart9.xml"/><Relationship Id="rId2" Type="http://schemas.microsoft.com/office/2014/relationships/chartEx" Target="../charts/chartEx1.xml"/><Relationship Id="rId1" Type="http://schemas.openxmlformats.org/officeDocument/2006/relationships/hyperlink" Target="#MIS!A1"/><Relationship Id="rId6" Type="http://schemas.openxmlformats.org/officeDocument/2006/relationships/chart" Target="../charts/chart4.xml"/><Relationship Id="rId11" Type="http://schemas.openxmlformats.org/officeDocument/2006/relationships/chart" Target="../charts/chart8.xml"/><Relationship Id="rId5" Type="http://schemas.openxmlformats.org/officeDocument/2006/relationships/chart" Target="../charts/chart3.xml"/><Relationship Id="rId10" Type="http://schemas.microsoft.com/office/2014/relationships/chartEx" Target="../charts/chartEx2.xml"/><Relationship Id="rId4" Type="http://schemas.openxmlformats.org/officeDocument/2006/relationships/chart" Target="../charts/chart2.xml"/><Relationship Id="rId9"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8" Type="http://schemas.microsoft.com/office/2014/relationships/chartEx" Target="../charts/chartEx3.xml"/><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chart" Target="../charts/chart21.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0.xml"/><Relationship Id="rId5" Type="http://schemas.openxmlformats.org/officeDocument/2006/relationships/chart" Target="../charts/chart16.xml"/><Relationship Id="rId10" Type="http://schemas.microsoft.com/office/2014/relationships/chartEx" Target="../charts/chartEx4.xml"/><Relationship Id="rId4" Type="http://schemas.openxmlformats.org/officeDocument/2006/relationships/chart" Target="../charts/chart15.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editAs="oneCell">
    <xdr:from>
      <xdr:col>3</xdr:col>
      <xdr:colOff>374650</xdr:colOff>
      <xdr:row>0</xdr:row>
      <xdr:rowOff>0</xdr:rowOff>
    </xdr:from>
    <xdr:to>
      <xdr:col>4</xdr:col>
      <xdr:colOff>603250</xdr:colOff>
      <xdr:row>5</xdr:row>
      <xdr:rowOff>34925</xdr:rowOff>
    </xdr:to>
    <xdr:pic>
      <xdr:nvPicPr>
        <xdr:cNvPr id="2" name="Graphic 1" descr="Money">
          <a:extLst>
            <a:ext uri="{FF2B5EF4-FFF2-40B4-BE49-F238E27FC236}">
              <a16:creationId xmlns:a16="http://schemas.microsoft.com/office/drawing/2014/main" id="{FBC8010E-7035-4B73-AA07-306FA3A51F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03450" y="0"/>
          <a:ext cx="914400" cy="914400"/>
        </a:xfrm>
        <a:prstGeom prst="rect">
          <a:avLst/>
        </a:prstGeom>
      </xdr:spPr>
    </xdr:pic>
    <xdr:clientData/>
  </xdr:twoCellAnchor>
  <xdr:twoCellAnchor editAs="oneCell">
    <xdr:from>
      <xdr:col>2</xdr:col>
      <xdr:colOff>569100</xdr:colOff>
      <xdr:row>4</xdr:row>
      <xdr:rowOff>48400</xdr:rowOff>
    </xdr:from>
    <xdr:to>
      <xdr:col>4</xdr:col>
      <xdr:colOff>111900</xdr:colOff>
      <xdr:row>9</xdr:row>
      <xdr:rowOff>89675</xdr:rowOff>
    </xdr:to>
    <xdr:pic>
      <xdr:nvPicPr>
        <xdr:cNvPr id="3" name="Graphic 2" descr="Money envelope">
          <a:extLst>
            <a:ext uri="{FF2B5EF4-FFF2-40B4-BE49-F238E27FC236}">
              <a16:creationId xmlns:a16="http://schemas.microsoft.com/office/drawing/2014/main" id="{0FAAAB34-1762-46A0-95E7-84033C14D8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788300" y="785000"/>
          <a:ext cx="914400" cy="914400"/>
        </a:xfrm>
        <a:prstGeom prst="rect">
          <a:avLst/>
        </a:prstGeom>
      </xdr:spPr>
    </xdr:pic>
    <xdr:clientData/>
  </xdr:twoCellAnchor>
  <xdr:twoCellAnchor editAs="oneCell">
    <xdr:from>
      <xdr:col>6</xdr:col>
      <xdr:colOff>407950</xdr:colOff>
      <xdr:row>1</xdr:row>
      <xdr:rowOff>14250</xdr:rowOff>
    </xdr:from>
    <xdr:to>
      <xdr:col>7</xdr:col>
      <xdr:colOff>636550</xdr:colOff>
      <xdr:row>6</xdr:row>
      <xdr:rowOff>55525</xdr:rowOff>
    </xdr:to>
    <xdr:pic>
      <xdr:nvPicPr>
        <xdr:cNvPr id="4" name="Graphic 3" descr="Rupee">
          <a:extLst>
            <a:ext uri="{FF2B5EF4-FFF2-40B4-BE49-F238E27FC236}">
              <a16:creationId xmlns:a16="http://schemas.microsoft.com/office/drawing/2014/main" id="{FDF3CB06-D479-4D67-9690-745CA42AC7D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065550" y="198400"/>
          <a:ext cx="914400" cy="914400"/>
        </a:xfrm>
        <a:prstGeom prst="rect">
          <a:avLst/>
        </a:prstGeom>
      </xdr:spPr>
    </xdr:pic>
    <xdr:clientData/>
  </xdr:twoCellAnchor>
  <xdr:twoCellAnchor editAs="oneCell">
    <xdr:from>
      <xdr:col>5</xdr:col>
      <xdr:colOff>107100</xdr:colOff>
      <xdr:row>2</xdr:row>
      <xdr:rowOff>170600</xdr:rowOff>
    </xdr:from>
    <xdr:to>
      <xdr:col>6</xdr:col>
      <xdr:colOff>335700</xdr:colOff>
      <xdr:row>8</xdr:row>
      <xdr:rowOff>30900</xdr:rowOff>
    </xdr:to>
    <xdr:pic>
      <xdr:nvPicPr>
        <xdr:cNvPr id="5" name="Graphic 4" descr="Bar graph with upward trend">
          <a:extLst>
            <a:ext uri="{FF2B5EF4-FFF2-40B4-BE49-F238E27FC236}">
              <a16:creationId xmlns:a16="http://schemas.microsoft.com/office/drawing/2014/main" id="{117CF9D8-ECFC-48C9-B8EC-24902464094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155100" y="538900"/>
          <a:ext cx="914400" cy="914400"/>
        </a:xfrm>
        <a:prstGeom prst="rect">
          <a:avLst/>
        </a:prstGeom>
      </xdr:spPr>
    </xdr:pic>
    <xdr:clientData/>
  </xdr:twoCellAnchor>
  <xdr:twoCellAnchor editAs="oneCell">
    <xdr:from>
      <xdr:col>8</xdr:col>
      <xdr:colOff>301550</xdr:colOff>
      <xdr:row>3</xdr:row>
      <xdr:rowOff>9450</xdr:rowOff>
    </xdr:from>
    <xdr:to>
      <xdr:col>9</xdr:col>
      <xdr:colOff>530150</xdr:colOff>
      <xdr:row>8</xdr:row>
      <xdr:rowOff>50725</xdr:rowOff>
    </xdr:to>
    <xdr:pic>
      <xdr:nvPicPr>
        <xdr:cNvPr id="6" name="Graphic 5" descr="Bullseye">
          <a:extLst>
            <a:ext uri="{FF2B5EF4-FFF2-40B4-BE49-F238E27FC236}">
              <a16:creationId xmlns:a16="http://schemas.microsoft.com/office/drawing/2014/main" id="{6A0124BF-4B29-4AF6-BBF6-70DAD3900A4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178350" y="561900"/>
          <a:ext cx="914400" cy="914400"/>
        </a:xfrm>
        <a:prstGeom prst="rect">
          <a:avLst/>
        </a:prstGeom>
      </xdr:spPr>
    </xdr:pic>
    <xdr:clientData/>
  </xdr:twoCellAnchor>
  <xdr:twoCellAnchor editAs="oneCell">
    <xdr:from>
      <xdr:col>4</xdr:col>
      <xdr:colOff>445200</xdr:colOff>
      <xdr:row>9</xdr:row>
      <xdr:rowOff>26100</xdr:rowOff>
    </xdr:from>
    <xdr:to>
      <xdr:col>5</xdr:col>
      <xdr:colOff>673800</xdr:colOff>
      <xdr:row>14</xdr:row>
      <xdr:rowOff>67375</xdr:rowOff>
    </xdr:to>
    <xdr:pic>
      <xdr:nvPicPr>
        <xdr:cNvPr id="7" name="Graphic 6" descr="Lightbulb">
          <a:extLst>
            <a:ext uri="{FF2B5EF4-FFF2-40B4-BE49-F238E27FC236}">
              <a16:creationId xmlns:a16="http://schemas.microsoft.com/office/drawing/2014/main" id="{66966BD6-2916-47C3-B5DF-196813D83F6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883600" y="1683450"/>
          <a:ext cx="914400" cy="914400"/>
        </a:xfrm>
        <a:prstGeom prst="rect">
          <a:avLst/>
        </a:prstGeom>
      </xdr:spPr>
    </xdr:pic>
    <xdr:clientData/>
  </xdr:twoCellAnchor>
  <xdr:twoCellAnchor editAs="oneCell">
    <xdr:from>
      <xdr:col>6</xdr:col>
      <xdr:colOff>284050</xdr:colOff>
      <xdr:row>10</xdr:row>
      <xdr:rowOff>93550</xdr:rowOff>
    </xdr:from>
    <xdr:to>
      <xdr:col>7</xdr:col>
      <xdr:colOff>512650</xdr:colOff>
      <xdr:row>15</xdr:row>
      <xdr:rowOff>134825</xdr:rowOff>
    </xdr:to>
    <xdr:pic>
      <xdr:nvPicPr>
        <xdr:cNvPr id="8" name="Graphic 7" descr="Stopwatch">
          <a:extLst>
            <a:ext uri="{FF2B5EF4-FFF2-40B4-BE49-F238E27FC236}">
              <a16:creationId xmlns:a16="http://schemas.microsoft.com/office/drawing/2014/main" id="{263405A3-2D0A-4BF4-BF92-D57B432E800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941650" y="1935050"/>
          <a:ext cx="914400" cy="914400"/>
        </a:xfrm>
        <a:prstGeom prst="rect">
          <a:avLst/>
        </a:prstGeom>
      </xdr:spPr>
    </xdr:pic>
    <xdr:clientData/>
  </xdr:twoCellAnchor>
  <xdr:twoCellAnchor editAs="oneCell">
    <xdr:from>
      <xdr:col>3</xdr:col>
      <xdr:colOff>268950</xdr:colOff>
      <xdr:row>12</xdr:row>
      <xdr:rowOff>129250</xdr:rowOff>
    </xdr:from>
    <xdr:to>
      <xdr:col>4</xdr:col>
      <xdr:colOff>497550</xdr:colOff>
      <xdr:row>17</xdr:row>
      <xdr:rowOff>170525</xdr:rowOff>
    </xdr:to>
    <xdr:pic>
      <xdr:nvPicPr>
        <xdr:cNvPr id="9" name="Graphic 8" descr="Filter">
          <a:extLst>
            <a:ext uri="{FF2B5EF4-FFF2-40B4-BE49-F238E27FC236}">
              <a16:creationId xmlns:a16="http://schemas.microsoft.com/office/drawing/2014/main" id="{234B1294-952F-4C77-AF02-643929081998}"/>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097750" y="2339050"/>
          <a:ext cx="914400" cy="914400"/>
        </a:xfrm>
        <a:prstGeom prst="rect">
          <a:avLst/>
        </a:prstGeom>
      </xdr:spPr>
    </xdr:pic>
    <xdr:clientData/>
  </xdr:twoCellAnchor>
  <xdr:twoCellAnchor editAs="oneCell">
    <xdr:from>
      <xdr:col>7</xdr:col>
      <xdr:colOff>380850</xdr:colOff>
      <xdr:row>7</xdr:row>
      <xdr:rowOff>37950</xdr:rowOff>
    </xdr:from>
    <xdr:to>
      <xdr:col>8</xdr:col>
      <xdr:colOff>609450</xdr:colOff>
      <xdr:row>12</xdr:row>
      <xdr:rowOff>79225</xdr:rowOff>
    </xdr:to>
    <xdr:pic>
      <xdr:nvPicPr>
        <xdr:cNvPr id="10" name="Graphic 9" descr="Smart Phone">
          <a:extLst>
            <a:ext uri="{FF2B5EF4-FFF2-40B4-BE49-F238E27FC236}">
              <a16:creationId xmlns:a16="http://schemas.microsoft.com/office/drawing/2014/main" id="{0AB6AD1D-C1A4-4043-96F2-9BC56375A44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4648050" y="1327000"/>
          <a:ext cx="914400" cy="914400"/>
        </a:xfrm>
        <a:prstGeom prst="rect">
          <a:avLst/>
        </a:prstGeom>
      </xdr:spPr>
    </xdr:pic>
    <xdr:clientData/>
  </xdr:twoCellAnchor>
  <xdr:twoCellAnchor editAs="oneCell">
    <xdr:from>
      <xdr:col>10</xdr:col>
      <xdr:colOff>73650</xdr:colOff>
      <xdr:row>4</xdr:row>
      <xdr:rowOff>124450</xdr:rowOff>
    </xdr:from>
    <xdr:to>
      <xdr:col>11</xdr:col>
      <xdr:colOff>302250</xdr:colOff>
      <xdr:row>9</xdr:row>
      <xdr:rowOff>165725</xdr:rowOff>
    </xdr:to>
    <xdr:pic>
      <xdr:nvPicPr>
        <xdr:cNvPr id="11" name="Graphic 10" descr="Map with pin">
          <a:extLst>
            <a:ext uri="{FF2B5EF4-FFF2-40B4-BE49-F238E27FC236}">
              <a16:creationId xmlns:a16="http://schemas.microsoft.com/office/drawing/2014/main" id="{9171FF5D-3576-4F5D-B036-59D0E172E4B4}"/>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169650" y="861050"/>
          <a:ext cx="914400" cy="914400"/>
        </a:xfrm>
        <a:prstGeom prst="rect">
          <a:avLst/>
        </a:prstGeom>
      </xdr:spPr>
    </xdr:pic>
    <xdr:clientData/>
  </xdr:twoCellAnchor>
  <xdr:twoCellAnchor editAs="oneCell">
    <xdr:from>
      <xdr:col>9</xdr:col>
      <xdr:colOff>297450</xdr:colOff>
      <xdr:row>9</xdr:row>
      <xdr:rowOff>24400</xdr:rowOff>
    </xdr:from>
    <xdr:to>
      <xdr:col>10</xdr:col>
      <xdr:colOff>526050</xdr:colOff>
      <xdr:row>14</xdr:row>
      <xdr:rowOff>65675</xdr:rowOff>
    </xdr:to>
    <xdr:pic>
      <xdr:nvPicPr>
        <xdr:cNvPr id="12" name="Graphic 11" descr="Pie chart">
          <a:extLst>
            <a:ext uri="{FF2B5EF4-FFF2-40B4-BE49-F238E27FC236}">
              <a16:creationId xmlns:a16="http://schemas.microsoft.com/office/drawing/2014/main" id="{646C4277-5D01-44DD-9204-8931841C9FBA}"/>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5783850" y="1681750"/>
          <a:ext cx="914400" cy="914400"/>
        </a:xfrm>
        <a:prstGeom prst="rect">
          <a:avLst/>
        </a:prstGeom>
      </xdr:spPr>
    </xdr:pic>
    <xdr:clientData/>
  </xdr:twoCellAnchor>
  <xdr:twoCellAnchor editAs="oneCell">
    <xdr:from>
      <xdr:col>4</xdr:col>
      <xdr:colOff>76200</xdr:colOff>
      <xdr:row>16</xdr:row>
      <xdr:rowOff>158750</xdr:rowOff>
    </xdr:from>
    <xdr:to>
      <xdr:col>5</xdr:col>
      <xdr:colOff>304800</xdr:colOff>
      <xdr:row>22</xdr:row>
      <xdr:rowOff>19050</xdr:rowOff>
    </xdr:to>
    <xdr:pic>
      <xdr:nvPicPr>
        <xdr:cNvPr id="13" name="Graphic 12" descr="Shopping cart">
          <a:extLst>
            <a:ext uri="{FF2B5EF4-FFF2-40B4-BE49-F238E27FC236}">
              <a16:creationId xmlns:a16="http://schemas.microsoft.com/office/drawing/2014/main" id="{EA8C87A6-0900-4147-9C88-EF5E73A8B7F6}"/>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2514600" y="3105150"/>
          <a:ext cx="914400" cy="914400"/>
        </a:xfrm>
        <a:prstGeom prst="rect">
          <a:avLst/>
        </a:prstGeom>
      </xdr:spPr>
    </xdr:pic>
    <xdr:clientData/>
  </xdr:twoCellAnchor>
  <xdr:twoCellAnchor editAs="oneCell">
    <xdr:from>
      <xdr:col>0</xdr:col>
      <xdr:colOff>0</xdr:colOff>
      <xdr:row>20</xdr:row>
      <xdr:rowOff>69850</xdr:rowOff>
    </xdr:from>
    <xdr:to>
      <xdr:col>1</xdr:col>
      <xdr:colOff>228600</xdr:colOff>
      <xdr:row>25</xdr:row>
      <xdr:rowOff>111125</xdr:rowOff>
    </xdr:to>
    <xdr:pic>
      <xdr:nvPicPr>
        <xdr:cNvPr id="14" name="Graphic 13" descr="Monthly calendar">
          <a:extLst>
            <a:ext uri="{FF2B5EF4-FFF2-40B4-BE49-F238E27FC236}">
              <a16:creationId xmlns:a16="http://schemas.microsoft.com/office/drawing/2014/main" id="{C7958F63-557B-4FB8-8457-DDAC3992758C}"/>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0" y="3752850"/>
          <a:ext cx="914400" cy="914400"/>
        </a:xfrm>
        <a:prstGeom prst="rect">
          <a:avLst/>
        </a:prstGeom>
      </xdr:spPr>
    </xdr:pic>
    <xdr:clientData/>
  </xdr:twoCellAnchor>
  <xdr:twoCellAnchor editAs="oneCell">
    <xdr:from>
      <xdr:col>2</xdr:col>
      <xdr:colOff>29350</xdr:colOff>
      <xdr:row>20</xdr:row>
      <xdr:rowOff>130950</xdr:rowOff>
    </xdr:from>
    <xdr:to>
      <xdr:col>3</xdr:col>
      <xdr:colOff>257950</xdr:colOff>
      <xdr:row>25</xdr:row>
      <xdr:rowOff>172225</xdr:rowOff>
    </xdr:to>
    <xdr:pic>
      <xdr:nvPicPr>
        <xdr:cNvPr id="15" name="Graphic 14" descr="Daily calendar">
          <a:extLst>
            <a:ext uri="{FF2B5EF4-FFF2-40B4-BE49-F238E27FC236}">
              <a16:creationId xmlns:a16="http://schemas.microsoft.com/office/drawing/2014/main" id="{6A0C2BE0-AF30-4759-B31F-C29E369DD5F7}"/>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248550" y="3813950"/>
          <a:ext cx="914400" cy="914400"/>
        </a:xfrm>
        <a:prstGeom prst="rect">
          <a:avLst/>
        </a:prstGeom>
      </xdr:spPr>
    </xdr:pic>
    <xdr:clientData/>
  </xdr:twoCellAnchor>
  <xdr:twoCellAnchor editAs="oneCell">
    <xdr:from>
      <xdr:col>8</xdr:col>
      <xdr:colOff>565150</xdr:colOff>
      <xdr:row>16</xdr:row>
      <xdr:rowOff>139700</xdr:rowOff>
    </xdr:from>
    <xdr:to>
      <xdr:col>10</xdr:col>
      <xdr:colOff>107950</xdr:colOff>
      <xdr:row>22</xdr:row>
      <xdr:rowOff>0</xdr:rowOff>
    </xdr:to>
    <xdr:pic>
      <xdr:nvPicPr>
        <xdr:cNvPr id="16" name="Graphic 15" descr="Cycle with people">
          <a:extLst>
            <a:ext uri="{FF2B5EF4-FFF2-40B4-BE49-F238E27FC236}">
              <a16:creationId xmlns:a16="http://schemas.microsoft.com/office/drawing/2014/main" id="{E9F7A677-B2CD-49BE-9BE5-B99310C66F11}"/>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5441950" y="3086100"/>
          <a:ext cx="914400" cy="914400"/>
        </a:xfrm>
        <a:prstGeom prst="rect">
          <a:avLst/>
        </a:prstGeom>
      </xdr:spPr>
    </xdr:pic>
    <xdr:clientData/>
  </xdr:twoCellAnchor>
  <xdr:twoCellAnchor editAs="oneCell">
    <xdr:from>
      <xdr:col>6</xdr:col>
      <xdr:colOff>283350</xdr:colOff>
      <xdr:row>18</xdr:row>
      <xdr:rowOff>23000</xdr:rowOff>
    </xdr:from>
    <xdr:to>
      <xdr:col>7</xdr:col>
      <xdr:colOff>511950</xdr:colOff>
      <xdr:row>23</xdr:row>
      <xdr:rowOff>64275</xdr:rowOff>
    </xdr:to>
    <xdr:pic>
      <xdr:nvPicPr>
        <xdr:cNvPr id="17" name="Graphic 16" descr="Kiosk">
          <a:extLst>
            <a:ext uri="{FF2B5EF4-FFF2-40B4-BE49-F238E27FC236}">
              <a16:creationId xmlns:a16="http://schemas.microsoft.com/office/drawing/2014/main" id="{F73017CE-C094-45C7-BFF8-9A65637515F7}"/>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3940950" y="3337700"/>
          <a:ext cx="914400" cy="914400"/>
        </a:xfrm>
        <a:prstGeom prst="rect">
          <a:avLst/>
        </a:prstGeom>
      </xdr:spPr>
    </xdr:pic>
    <xdr:clientData/>
  </xdr:twoCellAnchor>
  <xdr:twoCellAnchor editAs="oneCell">
    <xdr:from>
      <xdr:col>8</xdr:col>
      <xdr:colOff>565150</xdr:colOff>
      <xdr:row>21</xdr:row>
      <xdr:rowOff>0</xdr:rowOff>
    </xdr:from>
    <xdr:to>
      <xdr:col>10</xdr:col>
      <xdr:colOff>107950</xdr:colOff>
      <xdr:row>26</xdr:row>
      <xdr:rowOff>34925</xdr:rowOff>
    </xdr:to>
    <xdr:pic>
      <xdr:nvPicPr>
        <xdr:cNvPr id="18" name="Graphic 17" descr="Flip calendar">
          <a:extLst>
            <a:ext uri="{FF2B5EF4-FFF2-40B4-BE49-F238E27FC236}">
              <a16:creationId xmlns:a16="http://schemas.microsoft.com/office/drawing/2014/main" id="{E406F032-6792-48F8-A3F4-2FA6B7903792}"/>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 uri="{96DAC541-7B7A-43D3-8B79-37D633B846F1}">
              <asvg:svgBlip xmlns:asvg="http://schemas.microsoft.com/office/drawing/2016/SVG/main" r:embed="rId34"/>
            </a:ext>
          </a:extLst>
        </a:blip>
        <a:stretch>
          <a:fillRect/>
        </a:stretch>
      </xdr:blipFill>
      <xdr:spPr>
        <a:xfrm>
          <a:off x="5441950" y="3867150"/>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47624</xdr:rowOff>
    </xdr:from>
    <xdr:to>
      <xdr:col>19</xdr:col>
      <xdr:colOff>222924</xdr:colOff>
      <xdr:row>33</xdr:row>
      <xdr:rowOff>120315</xdr:rowOff>
    </xdr:to>
    <xdr:sp macro="" textlink="">
      <xdr:nvSpPr>
        <xdr:cNvPr id="2" name="Rectangle: Rounded Corners 1">
          <a:extLst>
            <a:ext uri="{FF2B5EF4-FFF2-40B4-BE49-F238E27FC236}">
              <a16:creationId xmlns:a16="http://schemas.microsoft.com/office/drawing/2014/main" id="{3A41CD24-5656-4886-A3F3-F290D2D9DDF0}"/>
            </a:ext>
          </a:extLst>
        </xdr:cNvPr>
        <xdr:cNvSpPr/>
      </xdr:nvSpPr>
      <xdr:spPr>
        <a:xfrm>
          <a:off x="38100" y="47624"/>
          <a:ext cx="13138824" cy="6028323"/>
        </a:xfrm>
        <a:prstGeom prst="roundRect">
          <a:avLst>
            <a:gd name="adj" fmla="val 2667"/>
          </a:avLst>
        </a:prstGeom>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114300</xdr:colOff>
      <xdr:row>0</xdr:row>
      <xdr:rowOff>38207</xdr:rowOff>
    </xdr:from>
    <xdr:to>
      <xdr:col>19</xdr:col>
      <xdr:colOff>233057</xdr:colOff>
      <xdr:row>33</xdr:row>
      <xdr:rowOff>120315</xdr:rowOff>
    </xdr:to>
    <xdr:sp macro="" textlink="">
      <xdr:nvSpPr>
        <xdr:cNvPr id="3" name="Rectangle: Rounded Corners 2">
          <a:extLst>
            <a:ext uri="{FF2B5EF4-FFF2-40B4-BE49-F238E27FC236}">
              <a16:creationId xmlns:a16="http://schemas.microsoft.com/office/drawing/2014/main" id="{BF080882-885C-4909-9513-3664C81EFE82}"/>
            </a:ext>
          </a:extLst>
        </xdr:cNvPr>
        <xdr:cNvSpPr/>
      </xdr:nvSpPr>
      <xdr:spPr>
        <a:xfrm>
          <a:off x="1477879" y="38207"/>
          <a:ext cx="11709178" cy="6037740"/>
        </a:xfrm>
        <a:prstGeom prst="roundRect">
          <a:avLst>
            <a:gd name="adj" fmla="val 3136"/>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180975</xdr:colOff>
      <xdr:row>6</xdr:row>
      <xdr:rowOff>152400</xdr:rowOff>
    </xdr:from>
    <xdr:to>
      <xdr:col>2</xdr:col>
      <xdr:colOff>28575</xdr:colOff>
      <xdr:row>8</xdr:row>
      <xdr:rowOff>114300</xdr:rowOff>
    </xdr:to>
    <xdr:sp macro="" textlink="">
      <xdr:nvSpPr>
        <xdr:cNvPr id="4" name="Rectangle: Rounded Corners 3">
          <a:extLst>
            <a:ext uri="{FF2B5EF4-FFF2-40B4-BE49-F238E27FC236}">
              <a16:creationId xmlns:a16="http://schemas.microsoft.com/office/drawing/2014/main" id="{CDAA6DBB-EDE4-4FB2-8EF3-8D29D6E8735A}"/>
            </a:ext>
          </a:extLst>
        </xdr:cNvPr>
        <xdr:cNvSpPr/>
      </xdr:nvSpPr>
      <xdr:spPr>
        <a:xfrm>
          <a:off x="180975" y="1409700"/>
          <a:ext cx="1219200" cy="381000"/>
        </a:xfrm>
        <a:prstGeom prst="roundRect">
          <a:avLst>
            <a:gd name="adj" fmla="val 46667"/>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n>
                <a:noFill/>
              </a:ln>
              <a:solidFill>
                <a:schemeClr val="accent1">
                  <a:lumMod val="75000"/>
                </a:schemeClr>
              </a:solidFill>
              <a:latin typeface="Arial Rounded MT Bold" panose="020F0704030504030204" pitchFamily="34" charset="0"/>
            </a:rPr>
            <a:t>DASHBOARD</a:t>
          </a:r>
        </a:p>
      </xdr:txBody>
    </xdr:sp>
    <xdr:clientData/>
  </xdr:twoCellAnchor>
  <xdr:twoCellAnchor>
    <xdr:from>
      <xdr:col>0</xdr:col>
      <xdr:colOff>161925</xdr:colOff>
      <xdr:row>16</xdr:row>
      <xdr:rowOff>109782</xdr:rowOff>
    </xdr:from>
    <xdr:to>
      <xdr:col>2</xdr:col>
      <xdr:colOff>9525</xdr:colOff>
      <xdr:row>18</xdr:row>
      <xdr:rowOff>101761</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FBAD2534-16D4-4AA3-807B-1243A254954E}"/>
            </a:ext>
          </a:extLst>
        </xdr:cNvPr>
        <xdr:cNvSpPr/>
      </xdr:nvSpPr>
      <xdr:spPr>
        <a:xfrm>
          <a:off x="161925" y="2997361"/>
          <a:ext cx="1211179" cy="352926"/>
        </a:xfrm>
        <a:prstGeom prst="roundRect">
          <a:avLst>
            <a:gd name="adj" fmla="val 46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n>
                <a:noFill/>
              </a:ln>
              <a:latin typeface="Arial Rounded MT Bold" panose="020F0704030504030204" pitchFamily="34" charset="0"/>
            </a:rPr>
            <a:t>MIS REPORT</a:t>
          </a:r>
        </a:p>
      </xdr:txBody>
    </xdr:sp>
    <xdr:clientData/>
  </xdr:twoCellAnchor>
  <xdr:twoCellAnchor>
    <xdr:from>
      <xdr:col>2</xdr:col>
      <xdr:colOff>142874</xdr:colOff>
      <xdr:row>16</xdr:row>
      <xdr:rowOff>26609</xdr:rowOff>
    </xdr:from>
    <xdr:to>
      <xdr:col>6</xdr:col>
      <xdr:colOff>360947</xdr:colOff>
      <xdr:row>33</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F45F81A-0658-4210-8B27-13DBCBA7B7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4" y="2922209"/>
              <a:ext cx="2961273" cy="30499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411385</xdr:colOff>
      <xdr:row>1</xdr:row>
      <xdr:rowOff>27576</xdr:rowOff>
    </xdr:from>
    <xdr:to>
      <xdr:col>3</xdr:col>
      <xdr:colOff>667747</xdr:colOff>
      <xdr:row>7</xdr:row>
      <xdr:rowOff>113302</xdr:rowOff>
    </xdr:to>
    <xdr:graphicFrame macro="">
      <xdr:nvGraphicFramePr>
        <xdr:cNvPr id="8" name="Chart 7">
          <a:extLst>
            <a:ext uri="{FF2B5EF4-FFF2-40B4-BE49-F238E27FC236}">
              <a16:creationId xmlns:a16="http://schemas.microsoft.com/office/drawing/2014/main" id="{B8211C8F-24CA-407B-B45F-87D55F8FA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625756</xdr:colOff>
      <xdr:row>6</xdr:row>
      <xdr:rowOff>150395</xdr:rowOff>
    </xdr:from>
    <xdr:to>
      <xdr:col>6</xdr:col>
      <xdr:colOff>641685</xdr:colOff>
      <xdr:row>12</xdr:row>
      <xdr:rowOff>138451</xdr:rowOff>
    </xdr:to>
    <xdr:graphicFrame macro="">
      <xdr:nvGraphicFramePr>
        <xdr:cNvPr id="9" name="Chart 8">
          <a:extLst>
            <a:ext uri="{FF2B5EF4-FFF2-40B4-BE49-F238E27FC236}">
              <a16:creationId xmlns:a16="http://schemas.microsoft.com/office/drawing/2014/main" id="{1B68F7EB-D4FA-48F2-9509-51469C2C3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325218</xdr:colOff>
      <xdr:row>1</xdr:row>
      <xdr:rowOff>30199</xdr:rowOff>
    </xdr:from>
    <xdr:to>
      <xdr:col>7</xdr:col>
      <xdr:colOff>435283</xdr:colOff>
      <xdr:row>7</xdr:row>
      <xdr:rowOff>115925</xdr:rowOff>
    </xdr:to>
    <xdr:graphicFrame macro="">
      <xdr:nvGraphicFramePr>
        <xdr:cNvPr id="10" name="Chart 9">
          <a:extLst>
            <a:ext uri="{FF2B5EF4-FFF2-40B4-BE49-F238E27FC236}">
              <a16:creationId xmlns:a16="http://schemas.microsoft.com/office/drawing/2014/main" id="{4DCC86D8-0DD0-489A-A135-0CDC87C1F1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53338</xdr:colOff>
      <xdr:row>10</xdr:row>
      <xdr:rowOff>28397</xdr:rowOff>
    </xdr:from>
    <xdr:to>
      <xdr:col>5</xdr:col>
      <xdr:colOff>478512</xdr:colOff>
      <xdr:row>16</xdr:row>
      <xdr:rowOff>94443</xdr:rowOff>
    </xdr:to>
    <xdr:graphicFrame macro="">
      <xdr:nvGraphicFramePr>
        <xdr:cNvPr id="11" name="Chart 10">
          <a:extLst>
            <a:ext uri="{FF2B5EF4-FFF2-40B4-BE49-F238E27FC236}">
              <a16:creationId xmlns:a16="http://schemas.microsoft.com/office/drawing/2014/main" id="{2F9E21E2-27A6-43ED-82BF-3CF735E93B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98657</xdr:colOff>
      <xdr:row>1</xdr:row>
      <xdr:rowOff>7020</xdr:rowOff>
    </xdr:from>
    <xdr:to>
      <xdr:col>5</xdr:col>
      <xdr:colOff>205180</xdr:colOff>
      <xdr:row>7</xdr:row>
      <xdr:rowOff>92746</xdr:rowOff>
    </xdr:to>
    <xdr:graphicFrame macro="">
      <xdr:nvGraphicFramePr>
        <xdr:cNvPr id="12" name="Chart 11">
          <a:extLst>
            <a:ext uri="{FF2B5EF4-FFF2-40B4-BE49-F238E27FC236}">
              <a16:creationId xmlns:a16="http://schemas.microsoft.com/office/drawing/2014/main" id="{DBF03C32-2EFF-420A-8FB6-48CFF22A37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40444</xdr:colOff>
      <xdr:row>6</xdr:row>
      <xdr:rowOff>140070</xdr:rowOff>
    </xdr:from>
    <xdr:to>
      <xdr:col>4</xdr:col>
      <xdr:colOff>366349</xdr:colOff>
      <xdr:row>13</xdr:row>
      <xdr:rowOff>13317</xdr:rowOff>
    </xdr:to>
    <xdr:graphicFrame macro="">
      <xdr:nvGraphicFramePr>
        <xdr:cNvPr id="13" name="Chart 12">
          <a:extLst>
            <a:ext uri="{FF2B5EF4-FFF2-40B4-BE49-F238E27FC236}">
              <a16:creationId xmlns:a16="http://schemas.microsoft.com/office/drawing/2014/main" id="{B24B4D1F-BDB5-4D8B-B92E-FB44D5CA56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213638</xdr:colOff>
      <xdr:row>4</xdr:row>
      <xdr:rowOff>87153</xdr:rowOff>
    </xdr:from>
    <xdr:to>
      <xdr:col>3</xdr:col>
      <xdr:colOff>242947</xdr:colOff>
      <xdr:row>5</xdr:row>
      <xdr:rowOff>123787</xdr:rowOff>
    </xdr:to>
    <xdr:sp macro="" textlink="'Pivot Table'!S4">
      <xdr:nvSpPr>
        <xdr:cNvPr id="14" name="TextBox 13">
          <a:extLst>
            <a:ext uri="{FF2B5EF4-FFF2-40B4-BE49-F238E27FC236}">
              <a16:creationId xmlns:a16="http://schemas.microsoft.com/office/drawing/2014/main" id="{2662A040-E6C8-4D44-8170-776A66F4D2F1}"/>
            </a:ext>
          </a:extLst>
        </xdr:cNvPr>
        <xdr:cNvSpPr txBox="1"/>
      </xdr:nvSpPr>
      <xdr:spPr>
        <a:xfrm>
          <a:off x="1577217" y="809048"/>
          <a:ext cx="711098" cy="217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2F7A5E-E83D-4145-AF1E-1E817AFED69B}" type="TxLink">
            <a:rPr lang="en-US" sz="1050" b="1" i="0" u="none" strike="noStrike">
              <a:solidFill>
                <a:srgbClr val="000000"/>
              </a:solidFill>
              <a:latin typeface="Century Gothic"/>
            </a:rPr>
            <a:pPr algn="ctr"/>
            <a:t>10.32%</a:t>
          </a:fld>
          <a:endParaRPr lang="en-IN" sz="1050" b="1"/>
        </a:p>
      </xdr:txBody>
    </xdr:sp>
    <xdr:clientData/>
  </xdr:twoCellAnchor>
  <xdr:twoCellAnchor>
    <xdr:from>
      <xdr:col>3</xdr:col>
      <xdr:colOff>512874</xdr:colOff>
      <xdr:row>4</xdr:row>
      <xdr:rowOff>69800</xdr:rowOff>
    </xdr:from>
    <xdr:to>
      <xdr:col>4</xdr:col>
      <xdr:colOff>542181</xdr:colOff>
      <xdr:row>5</xdr:row>
      <xdr:rowOff>106434</xdr:rowOff>
    </xdr:to>
    <xdr:sp macro="" textlink="'Pivot Table'!S5">
      <xdr:nvSpPr>
        <xdr:cNvPr id="15" name="TextBox 14">
          <a:extLst>
            <a:ext uri="{FF2B5EF4-FFF2-40B4-BE49-F238E27FC236}">
              <a16:creationId xmlns:a16="http://schemas.microsoft.com/office/drawing/2014/main" id="{D24AF45F-2995-4A22-AB9A-8552253C94AD}"/>
            </a:ext>
          </a:extLst>
        </xdr:cNvPr>
        <xdr:cNvSpPr txBox="1"/>
      </xdr:nvSpPr>
      <xdr:spPr>
        <a:xfrm>
          <a:off x="2558242" y="791695"/>
          <a:ext cx="711097" cy="217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F8AB66-A029-4C35-8FD8-890566BF741C}" type="TxLink">
            <a:rPr lang="en-US" sz="1050" b="1" i="0" u="none" strike="noStrike">
              <a:solidFill>
                <a:srgbClr val="000000"/>
              </a:solidFill>
              <a:latin typeface="Century Gothic"/>
            </a:rPr>
            <a:pPr algn="ctr"/>
            <a:t>29.83%</a:t>
          </a:fld>
          <a:endParaRPr lang="en-IN" sz="1000" b="1"/>
        </a:p>
      </xdr:txBody>
    </xdr:sp>
    <xdr:clientData/>
  </xdr:twoCellAnchor>
  <xdr:twoCellAnchor>
    <xdr:from>
      <xdr:col>5</xdr:col>
      <xdr:colOff>379065</xdr:colOff>
      <xdr:row>4</xdr:row>
      <xdr:rowOff>89852</xdr:rowOff>
    </xdr:from>
    <xdr:to>
      <xdr:col>6</xdr:col>
      <xdr:colOff>408374</xdr:colOff>
      <xdr:row>5</xdr:row>
      <xdr:rowOff>126486</xdr:rowOff>
    </xdr:to>
    <xdr:sp macro="" textlink="'Pivot Table'!S6">
      <xdr:nvSpPr>
        <xdr:cNvPr id="16" name="TextBox 15">
          <a:extLst>
            <a:ext uri="{FF2B5EF4-FFF2-40B4-BE49-F238E27FC236}">
              <a16:creationId xmlns:a16="http://schemas.microsoft.com/office/drawing/2014/main" id="{B703140B-2CD0-468C-BA2E-C99F33F759AE}"/>
            </a:ext>
          </a:extLst>
        </xdr:cNvPr>
        <xdr:cNvSpPr txBox="1"/>
      </xdr:nvSpPr>
      <xdr:spPr>
        <a:xfrm>
          <a:off x="3788012" y="811747"/>
          <a:ext cx="711099" cy="217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9DA4C1-D978-4155-ADBB-876A7B64078E}" type="TxLink">
            <a:rPr lang="en-US" sz="1050" b="1" i="0" u="none" strike="noStrike">
              <a:solidFill>
                <a:srgbClr val="000000"/>
              </a:solidFill>
              <a:latin typeface="Century Gothic"/>
            </a:rPr>
            <a:pPr algn="ctr"/>
            <a:t>13.27%</a:t>
          </a:fld>
          <a:endParaRPr lang="en-IN" sz="1000" b="1"/>
        </a:p>
      </xdr:txBody>
    </xdr:sp>
    <xdr:clientData/>
  </xdr:twoCellAnchor>
  <xdr:twoCellAnchor>
    <xdr:from>
      <xdr:col>4</xdr:col>
      <xdr:colOff>660824</xdr:colOff>
      <xdr:row>9</xdr:row>
      <xdr:rowOff>173918</xdr:rowOff>
    </xdr:from>
    <xdr:to>
      <xdr:col>6</xdr:col>
      <xdr:colOff>8342</xdr:colOff>
      <xdr:row>11</xdr:row>
      <xdr:rowOff>25194</xdr:rowOff>
    </xdr:to>
    <xdr:sp macro="" textlink="'Pivot Table'!S8">
      <xdr:nvSpPr>
        <xdr:cNvPr id="17" name="TextBox 16">
          <a:extLst>
            <a:ext uri="{FF2B5EF4-FFF2-40B4-BE49-F238E27FC236}">
              <a16:creationId xmlns:a16="http://schemas.microsoft.com/office/drawing/2014/main" id="{C0B419B7-64A9-4B6E-8CEE-69DAB9D263FB}"/>
            </a:ext>
          </a:extLst>
        </xdr:cNvPr>
        <xdr:cNvSpPr txBox="1"/>
      </xdr:nvSpPr>
      <xdr:spPr>
        <a:xfrm>
          <a:off x="3387982" y="1798181"/>
          <a:ext cx="711097" cy="212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F99FE12-396C-4EDF-B94D-014BCFD41C2F}" type="TxLink">
            <a:rPr lang="en-US" sz="1050" b="1" i="0" u="none" strike="noStrike">
              <a:solidFill>
                <a:srgbClr val="000000"/>
              </a:solidFill>
              <a:latin typeface="Century Gothic"/>
            </a:rPr>
            <a:pPr algn="ctr"/>
            <a:t>5.95%</a:t>
          </a:fld>
          <a:endParaRPr lang="en-IN" sz="1000" b="1"/>
        </a:p>
      </xdr:txBody>
    </xdr:sp>
    <xdr:clientData/>
  </xdr:twoCellAnchor>
  <xdr:twoCellAnchor>
    <xdr:from>
      <xdr:col>2</xdr:col>
      <xdr:colOff>571503</xdr:colOff>
      <xdr:row>10</xdr:row>
      <xdr:rowOff>21980</xdr:rowOff>
    </xdr:from>
    <xdr:to>
      <xdr:col>3</xdr:col>
      <xdr:colOff>600812</xdr:colOff>
      <xdr:row>11</xdr:row>
      <xdr:rowOff>58615</xdr:rowOff>
    </xdr:to>
    <xdr:sp macro="" textlink="'Pivot Table'!S9">
      <xdr:nvSpPr>
        <xdr:cNvPr id="18" name="TextBox 17">
          <a:extLst>
            <a:ext uri="{FF2B5EF4-FFF2-40B4-BE49-F238E27FC236}">
              <a16:creationId xmlns:a16="http://schemas.microsoft.com/office/drawing/2014/main" id="{0BED59C2-1E00-4C47-814E-C2734F063CDC}"/>
            </a:ext>
          </a:extLst>
        </xdr:cNvPr>
        <xdr:cNvSpPr txBox="1"/>
      </xdr:nvSpPr>
      <xdr:spPr>
        <a:xfrm>
          <a:off x="1939195" y="2097942"/>
          <a:ext cx="713155" cy="24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3BB021-53E9-48A0-AEA1-B373F9FB4589}" type="TxLink">
            <a:rPr lang="en-US" sz="1050" b="1" i="0" u="none" strike="noStrike">
              <a:solidFill>
                <a:srgbClr val="000000"/>
              </a:solidFill>
              <a:latin typeface="Century Gothic"/>
            </a:rPr>
            <a:pPr algn="ctr"/>
            <a:t>17.16%</a:t>
          </a:fld>
          <a:endParaRPr lang="en-IN" sz="1000" b="1"/>
        </a:p>
      </xdr:txBody>
    </xdr:sp>
    <xdr:clientData/>
  </xdr:twoCellAnchor>
  <xdr:twoCellAnchor>
    <xdr:from>
      <xdr:col>3</xdr:col>
      <xdr:colOff>610572</xdr:colOff>
      <xdr:row>13</xdr:row>
      <xdr:rowOff>65928</xdr:rowOff>
    </xdr:from>
    <xdr:to>
      <xdr:col>4</xdr:col>
      <xdr:colOff>639879</xdr:colOff>
      <xdr:row>14</xdr:row>
      <xdr:rowOff>97678</xdr:rowOff>
    </xdr:to>
    <xdr:sp macro="" textlink="'Pivot Table'!S7">
      <xdr:nvSpPr>
        <xdr:cNvPr id="19" name="TextBox 18">
          <a:extLst>
            <a:ext uri="{FF2B5EF4-FFF2-40B4-BE49-F238E27FC236}">
              <a16:creationId xmlns:a16="http://schemas.microsoft.com/office/drawing/2014/main" id="{02B984F9-F830-44F1-8729-C519C1A55E5B}"/>
            </a:ext>
          </a:extLst>
        </xdr:cNvPr>
        <xdr:cNvSpPr txBox="1"/>
      </xdr:nvSpPr>
      <xdr:spPr>
        <a:xfrm>
          <a:off x="2662110" y="2764678"/>
          <a:ext cx="713154" cy="239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D0A4F1D-EAF1-435F-9E12-525D3BDC3C47}" type="TxLink">
            <a:rPr lang="en-US" sz="1050" b="1" i="0" u="none" strike="noStrike">
              <a:solidFill>
                <a:srgbClr val="000000"/>
              </a:solidFill>
              <a:latin typeface="Century Gothic"/>
            </a:rPr>
            <a:pPr algn="ctr"/>
            <a:t>23.47%</a:t>
          </a:fld>
          <a:endParaRPr lang="en-IN" sz="1000" b="1"/>
        </a:p>
      </xdr:txBody>
    </xdr:sp>
    <xdr:clientData/>
  </xdr:twoCellAnchor>
  <xdr:twoCellAnchor>
    <xdr:from>
      <xdr:col>2</xdr:col>
      <xdr:colOff>321131</xdr:colOff>
      <xdr:row>0</xdr:row>
      <xdr:rowOff>61421</xdr:rowOff>
    </xdr:from>
    <xdr:to>
      <xdr:col>7</xdr:col>
      <xdr:colOff>123667</xdr:colOff>
      <xdr:row>1</xdr:row>
      <xdr:rowOff>127364</xdr:rowOff>
    </xdr:to>
    <xdr:sp macro="" textlink="">
      <xdr:nvSpPr>
        <xdr:cNvPr id="20" name="TextBox 19">
          <a:extLst>
            <a:ext uri="{FF2B5EF4-FFF2-40B4-BE49-F238E27FC236}">
              <a16:creationId xmlns:a16="http://schemas.microsoft.com/office/drawing/2014/main" id="{CBF68E4F-A0FF-4757-8844-27DF9FD0D937}"/>
            </a:ext>
          </a:extLst>
        </xdr:cNvPr>
        <xdr:cNvSpPr txBox="1"/>
      </xdr:nvSpPr>
      <xdr:spPr>
        <a:xfrm>
          <a:off x="1688823" y="61421"/>
          <a:ext cx="3221767" cy="273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dbl">
              <a:latin typeface="+mn-lt"/>
            </a:rPr>
            <a:t>PRODUCT AND PROFIT</a:t>
          </a:r>
          <a:r>
            <a:rPr lang="en-IN" sz="1200" b="1" u="dbl" baseline="0">
              <a:latin typeface="+mn-lt"/>
            </a:rPr>
            <a:t> PERCENTAGE</a:t>
          </a:r>
          <a:endParaRPr lang="en-IN" sz="1200" b="1" u="dbl">
            <a:latin typeface="+mn-lt"/>
          </a:endParaRPr>
        </a:p>
      </xdr:txBody>
    </xdr:sp>
    <xdr:clientData/>
  </xdr:twoCellAnchor>
  <xdr:twoCellAnchor>
    <xdr:from>
      <xdr:col>22</xdr:col>
      <xdr:colOff>354064</xdr:colOff>
      <xdr:row>12</xdr:row>
      <xdr:rowOff>24742</xdr:rowOff>
    </xdr:from>
    <xdr:to>
      <xdr:col>28</xdr:col>
      <xdr:colOff>397028</xdr:colOff>
      <xdr:row>25</xdr:row>
      <xdr:rowOff>87909</xdr:rowOff>
    </xdr:to>
    <xdr:graphicFrame macro="">
      <xdr:nvGraphicFramePr>
        <xdr:cNvPr id="22" name="Chart 21">
          <a:extLst>
            <a:ext uri="{FF2B5EF4-FFF2-40B4-BE49-F238E27FC236}">
              <a16:creationId xmlns:a16="http://schemas.microsoft.com/office/drawing/2014/main" id="{D67C44CC-814F-459C-AE69-3F2042BF68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12478</xdr:colOff>
      <xdr:row>15</xdr:row>
      <xdr:rowOff>86408</xdr:rowOff>
    </xdr:from>
    <xdr:to>
      <xdr:col>11</xdr:col>
      <xdr:colOff>588420</xdr:colOff>
      <xdr:row>32</xdr:row>
      <xdr:rowOff>120316</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FFE7521B-461F-430A-B5D9-5F09352F1A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4813078" y="2801033"/>
              <a:ext cx="3319142" cy="31104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491289</xdr:colOff>
      <xdr:row>12</xdr:row>
      <xdr:rowOff>40105</xdr:rowOff>
    </xdr:from>
    <xdr:to>
      <xdr:col>19</xdr:col>
      <xdr:colOff>388446</xdr:colOff>
      <xdr:row>32</xdr:row>
      <xdr:rowOff>100262</xdr:rowOff>
    </xdr:to>
    <xdr:graphicFrame macro="">
      <xdr:nvGraphicFramePr>
        <xdr:cNvPr id="24" name="Chart 23">
          <a:extLst>
            <a:ext uri="{FF2B5EF4-FFF2-40B4-BE49-F238E27FC236}">
              <a16:creationId xmlns:a16="http://schemas.microsoft.com/office/drawing/2014/main" id="{AABC2819-CFEF-452A-ACA2-B26838775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500672</xdr:colOff>
      <xdr:row>0</xdr:row>
      <xdr:rowOff>30399</xdr:rowOff>
    </xdr:from>
    <xdr:to>
      <xdr:col>19</xdr:col>
      <xdr:colOff>458386</xdr:colOff>
      <xdr:row>14</xdr:row>
      <xdr:rowOff>100263</xdr:rowOff>
    </xdr:to>
    <xdr:graphicFrame macro="">
      <xdr:nvGraphicFramePr>
        <xdr:cNvPr id="25" name="Chart 24">
          <a:extLst>
            <a:ext uri="{FF2B5EF4-FFF2-40B4-BE49-F238E27FC236}">
              <a16:creationId xmlns:a16="http://schemas.microsoft.com/office/drawing/2014/main" id="{4D74205B-2898-4617-BC9E-A92F35803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179188</xdr:colOff>
      <xdr:row>22</xdr:row>
      <xdr:rowOff>178941</xdr:rowOff>
    </xdr:from>
    <xdr:to>
      <xdr:col>1</xdr:col>
      <xdr:colOff>671763</xdr:colOff>
      <xdr:row>28</xdr:row>
      <xdr:rowOff>139982</xdr:rowOff>
    </xdr:to>
    <mc:AlternateContent xmlns:mc="http://schemas.openxmlformats.org/markup-compatibility/2006" xmlns:a14="http://schemas.microsoft.com/office/drawing/2010/main">
      <mc:Choice Requires="a14">
        <xdr:graphicFrame macro="">
          <xdr:nvGraphicFramePr>
            <xdr:cNvPr id="26" name="Year">
              <a:extLst>
                <a:ext uri="{FF2B5EF4-FFF2-40B4-BE49-F238E27FC236}">
                  <a16:creationId xmlns:a16="http://schemas.microsoft.com/office/drawing/2014/main" id="{68D496E0-AD28-4884-8F87-E7896270B16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79188" y="4149362"/>
              <a:ext cx="1174364" cy="10438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659422</xdr:colOff>
      <xdr:row>0</xdr:row>
      <xdr:rowOff>14434</xdr:rowOff>
    </xdr:from>
    <xdr:to>
      <xdr:col>13</xdr:col>
      <xdr:colOff>418082</xdr:colOff>
      <xdr:row>14</xdr:row>
      <xdr:rowOff>140368</xdr:rowOff>
    </xdr:to>
    <xdr:graphicFrame macro="">
      <xdr:nvGraphicFramePr>
        <xdr:cNvPr id="27" name="Chart 26">
          <a:extLst>
            <a:ext uri="{FF2B5EF4-FFF2-40B4-BE49-F238E27FC236}">
              <a16:creationId xmlns:a16="http://schemas.microsoft.com/office/drawing/2014/main" id="{5D5E91E6-18F6-4F72-9BDC-631142D3B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9523</xdr:colOff>
      <xdr:row>0</xdr:row>
      <xdr:rowOff>7187</xdr:rowOff>
    </xdr:from>
    <xdr:to>
      <xdr:col>15</xdr:col>
      <xdr:colOff>230604</xdr:colOff>
      <xdr:row>31</xdr:row>
      <xdr:rowOff>171450</xdr:rowOff>
    </xdr:to>
    <xdr:graphicFrame macro="">
      <xdr:nvGraphicFramePr>
        <xdr:cNvPr id="9" name="Chart 8">
          <a:extLst>
            <a:ext uri="{FF2B5EF4-FFF2-40B4-BE49-F238E27FC236}">
              <a16:creationId xmlns:a16="http://schemas.microsoft.com/office/drawing/2014/main" id="{089814E8-40E2-4B8F-86FE-92B5ACDF8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104775</xdr:colOff>
      <xdr:row>15</xdr:row>
      <xdr:rowOff>114300</xdr:rowOff>
    </xdr:from>
    <xdr:to>
      <xdr:col>1</xdr:col>
      <xdr:colOff>1315954</xdr:colOff>
      <xdr:row>17</xdr:row>
      <xdr:rowOff>135355</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28CB2BCA-47FF-46DC-872C-FF28FD620724}"/>
            </a:ext>
          </a:extLst>
        </xdr:cNvPr>
        <xdr:cNvSpPr/>
      </xdr:nvSpPr>
      <xdr:spPr>
        <a:xfrm>
          <a:off x="790575" y="2733675"/>
          <a:ext cx="1211179" cy="383005"/>
        </a:xfrm>
        <a:prstGeom prst="roundRect">
          <a:avLst>
            <a:gd name="adj" fmla="val 46667"/>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n>
                <a:noFill/>
              </a:ln>
              <a:solidFill>
                <a:schemeClr val="accent1">
                  <a:lumMod val="75000"/>
                </a:schemeClr>
              </a:solidFill>
              <a:latin typeface="Arial Rounded MT Bold" panose="020F0704030504030204" pitchFamily="34" charset="0"/>
            </a:rPr>
            <a:t>DASHBOARD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486276</xdr:colOff>
      <xdr:row>7</xdr:row>
      <xdr:rowOff>150394</xdr:rowOff>
    </xdr:from>
    <xdr:to>
      <xdr:col>10</xdr:col>
      <xdr:colOff>505327</xdr:colOff>
      <xdr:row>22</xdr:row>
      <xdr:rowOff>108284</xdr:rowOff>
    </xdr:to>
    <xdr:graphicFrame macro="">
      <xdr:nvGraphicFramePr>
        <xdr:cNvPr id="3" name="Chart 2">
          <a:extLst>
            <a:ext uri="{FF2B5EF4-FFF2-40B4-BE49-F238E27FC236}">
              <a16:creationId xmlns:a16="http://schemas.microsoft.com/office/drawing/2014/main" id="{F5AF5F1E-F0CE-4CB6-B120-9A894A5C7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37595</xdr:colOff>
      <xdr:row>10</xdr:row>
      <xdr:rowOff>44617</xdr:rowOff>
    </xdr:from>
    <xdr:to>
      <xdr:col>16</xdr:col>
      <xdr:colOff>538909</xdr:colOff>
      <xdr:row>21</xdr:row>
      <xdr:rowOff>25065</xdr:rowOff>
    </xdr:to>
    <xdr:graphicFrame macro="">
      <xdr:nvGraphicFramePr>
        <xdr:cNvPr id="6" name="Chart 5">
          <a:extLst>
            <a:ext uri="{FF2B5EF4-FFF2-40B4-BE49-F238E27FC236}">
              <a16:creationId xmlns:a16="http://schemas.microsoft.com/office/drawing/2014/main" id="{13160858-6B37-4C19-9612-42F36AD992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26317</xdr:colOff>
      <xdr:row>21</xdr:row>
      <xdr:rowOff>94748</xdr:rowOff>
    </xdr:from>
    <xdr:to>
      <xdr:col>18</xdr:col>
      <xdr:colOff>488782</xdr:colOff>
      <xdr:row>32</xdr:row>
      <xdr:rowOff>75197</xdr:rowOff>
    </xdr:to>
    <xdr:graphicFrame macro="">
      <xdr:nvGraphicFramePr>
        <xdr:cNvPr id="7" name="Chart 6">
          <a:extLst>
            <a:ext uri="{FF2B5EF4-FFF2-40B4-BE49-F238E27FC236}">
              <a16:creationId xmlns:a16="http://schemas.microsoft.com/office/drawing/2014/main" id="{AF153C24-D740-4013-AB52-BD13A717AD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1328486</xdr:colOff>
      <xdr:row>10</xdr:row>
      <xdr:rowOff>32085</xdr:rowOff>
    </xdr:from>
    <xdr:to>
      <xdr:col>20</xdr:col>
      <xdr:colOff>137861</xdr:colOff>
      <xdr:row>21</xdr:row>
      <xdr:rowOff>12533</xdr:rowOff>
    </xdr:to>
    <xdr:graphicFrame macro="">
      <xdr:nvGraphicFramePr>
        <xdr:cNvPr id="8" name="Chart 7">
          <a:extLst>
            <a:ext uri="{FF2B5EF4-FFF2-40B4-BE49-F238E27FC236}">
              <a16:creationId xmlns:a16="http://schemas.microsoft.com/office/drawing/2014/main" id="{50C1D149-9C6C-4F2A-B2B8-F3533C801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601581</xdr:colOff>
      <xdr:row>21</xdr:row>
      <xdr:rowOff>19549</xdr:rowOff>
    </xdr:from>
    <xdr:to>
      <xdr:col>16</xdr:col>
      <xdr:colOff>664245</xdr:colOff>
      <xdr:row>31</xdr:row>
      <xdr:rowOff>187991</xdr:rowOff>
    </xdr:to>
    <xdr:graphicFrame macro="">
      <xdr:nvGraphicFramePr>
        <xdr:cNvPr id="9" name="Chart 8">
          <a:extLst>
            <a:ext uri="{FF2B5EF4-FFF2-40B4-BE49-F238E27FC236}">
              <a16:creationId xmlns:a16="http://schemas.microsoft.com/office/drawing/2014/main" id="{9C0E1A91-9C72-488F-BBAA-486A7E14C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363454</xdr:colOff>
      <xdr:row>10</xdr:row>
      <xdr:rowOff>25063</xdr:rowOff>
    </xdr:from>
    <xdr:to>
      <xdr:col>17</xdr:col>
      <xdr:colOff>1590420</xdr:colOff>
      <xdr:row>21</xdr:row>
      <xdr:rowOff>5511</xdr:rowOff>
    </xdr:to>
    <xdr:graphicFrame macro="">
      <xdr:nvGraphicFramePr>
        <xdr:cNvPr id="10" name="Chart 9">
          <a:extLst>
            <a:ext uri="{FF2B5EF4-FFF2-40B4-BE49-F238E27FC236}">
              <a16:creationId xmlns:a16="http://schemas.microsoft.com/office/drawing/2014/main" id="{C0B598C0-C4F9-4F66-B977-74E0D4905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1604211</xdr:colOff>
      <xdr:row>21</xdr:row>
      <xdr:rowOff>62665</xdr:rowOff>
    </xdr:from>
    <xdr:to>
      <xdr:col>20</xdr:col>
      <xdr:colOff>1038978</xdr:colOff>
      <xdr:row>32</xdr:row>
      <xdr:rowOff>43114</xdr:rowOff>
    </xdr:to>
    <xdr:graphicFrame macro="">
      <xdr:nvGraphicFramePr>
        <xdr:cNvPr id="11" name="Chart 10">
          <a:extLst>
            <a:ext uri="{FF2B5EF4-FFF2-40B4-BE49-F238E27FC236}">
              <a16:creationId xmlns:a16="http://schemas.microsoft.com/office/drawing/2014/main" id="{E2413B45-D4D3-431F-B153-81A25907C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20052</xdr:colOff>
      <xdr:row>10</xdr:row>
      <xdr:rowOff>7020</xdr:rowOff>
    </xdr:from>
    <xdr:to>
      <xdr:col>25</xdr:col>
      <xdr:colOff>611605</xdr:colOff>
      <xdr:row>25</xdr:row>
      <xdr:rowOff>43115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D3AFE8D-4448-4FDF-BD61-68B6B393F0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30271452" y="1816770"/>
              <a:ext cx="5687428" cy="27507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370973</xdr:colOff>
      <xdr:row>6</xdr:row>
      <xdr:rowOff>157413</xdr:rowOff>
    </xdr:from>
    <xdr:to>
      <xdr:col>31</xdr:col>
      <xdr:colOff>438652</xdr:colOff>
      <xdr:row>22</xdr:row>
      <xdr:rowOff>13034</xdr:rowOff>
    </xdr:to>
    <xdr:graphicFrame macro="">
      <xdr:nvGraphicFramePr>
        <xdr:cNvPr id="12" name="Chart 11">
          <a:extLst>
            <a:ext uri="{FF2B5EF4-FFF2-40B4-BE49-F238E27FC236}">
              <a16:creationId xmlns:a16="http://schemas.microsoft.com/office/drawing/2014/main" id="{F1C8C7E1-05BA-44E5-A8EA-EE29E25B51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268041</xdr:colOff>
      <xdr:row>11</xdr:row>
      <xdr:rowOff>107279</xdr:rowOff>
    </xdr:from>
    <xdr:to>
      <xdr:col>2</xdr:col>
      <xdr:colOff>952500</xdr:colOff>
      <xdr:row>28</xdr:row>
      <xdr:rowOff>162926</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1CDAC931-0895-409C-B1CC-055C6A9175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268041" y="2098004"/>
              <a:ext cx="4637334" cy="313222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809625</xdr:colOff>
      <xdr:row>10</xdr:row>
      <xdr:rowOff>107282</xdr:rowOff>
    </xdr:from>
    <xdr:to>
      <xdr:col>35</xdr:col>
      <xdr:colOff>844717</xdr:colOff>
      <xdr:row>25</xdr:row>
      <xdr:rowOff>30580</xdr:rowOff>
    </xdr:to>
    <xdr:graphicFrame macro="">
      <xdr:nvGraphicFramePr>
        <xdr:cNvPr id="19" name="Chart 18">
          <a:extLst>
            <a:ext uri="{FF2B5EF4-FFF2-40B4-BE49-F238E27FC236}">
              <a16:creationId xmlns:a16="http://schemas.microsoft.com/office/drawing/2014/main" id="{07ED6CF7-0DB9-4EE0-A396-239886D3E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36</xdr:col>
      <xdr:colOff>333375</xdr:colOff>
      <xdr:row>12</xdr:row>
      <xdr:rowOff>162927</xdr:rowOff>
    </xdr:from>
    <xdr:to>
      <xdr:col>39</xdr:col>
      <xdr:colOff>501316</xdr:colOff>
      <xdr:row>28</xdr:row>
      <xdr:rowOff>25065</xdr:rowOff>
    </xdr:to>
    <xdr:graphicFrame macro="">
      <xdr:nvGraphicFramePr>
        <xdr:cNvPr id="4" name="Chart 3">
          <a:extLst>
            <a:ext uri="{FF2B5EF4-FFF2-40B4-BE49-F238E27FC236}">
              <a16:creationId xmlns:a16="http://schemas.microsoft.com/office/drawing/2014/main" id="{C4524C9E-FF23-4BF6-AB39-FC86BDCF72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H THAPA" refreshedDate="44997.007175694445" createdVersion="7" refreshedVersion="7" minRefreshableVersion="3" recordCount="700" xr:uid="{3B0022E1-5DE3-4A41-9267-ADB6F2AF5D1C}">
  <cacheSource type="worksheet">
    <worksheetSource name="Table62"/>
  </cacheSource>
  <cacheFields count="16">
    <cacheField name="Segment" numFmtId="0">
      <sharedItems count="5">
        <s v="Shoping Mall"/>
        <s v="Midmarket"/>
        <s v="Channel Partners"/>
        <s v="Enterprise"/>
        <s v="Small Business"/>
      </sharedItems>
    </cacheField>
    <cacheField name="State" numFmtId="0">
      <sharedItems count="18">
        <s v="Andhra Pradesh"/>
        <s v="Gujarat"/>
        <s v="Maharashtra "/>
        <s v="Haryana"/>
        <s v="Tamil Nadu"/>
        <s v="Karnataka"/>
        <s v="Kerala"/>
        <s v="Punjab"/>
        <s v="Telangana"/>
        <s v="Uttar Pradesh"/>
        <s v="West Bengal"/>
        <s v="Rajasthan"/>
        <s v="Madhya Pradesh"/>
        <s v="Odisha"/>
        <s v="Uttarakhand"/>
        <s v="Jharkhand"/>
        <s v="Chhattisgarh"/>
        <s v="Bihar"/>
      </sharedItems>
    </cacheField>
    <cacheField name="Product" numFmtId="0">
      <sharedItems count="6">
        <s v="Xiaomi Redmi 9i 128GB"/>
        <s v="Realme 8"/>
        <s v="Realme 8 Pro"/>
        <s v="Vivo V17 Pro"/>
        <s v="Xiaomi Redmi K20 Pro 6GB"/>
        <s v="Samsung Galaxy F62"/>
      </sharedItems>
    </cacheField>
    <cacheField name="Discount Band" numFmtId="0">
      <sharedItems count="4">
        <s v="None"/>
        <s v="Low"/>
        <s v="Medium"/>
        <s v="High"/>
      </sharedItems>
    </cacheField>
    <cacheField name="Units Sold" numFmtId="0">
      <sharedItems containsSemiMixedTypes="0" containsString="0" containsNumber="1" minValue="20" maxValue="449.25"/>
    </cacheField>
    <cacheField name="Units Sold Round" numFmtId="0">
      <sharedItems containsSemiMixedTypes="0" containsString="0" containsNumber="1" containsInteger="1" minValue="20" maxValue="450"/>
    </cacheField>
    <cacheField name="Manufacturing Price" numFmtId="164">
      <sharedItems containsSemiMixedTypes="0" containsString="0" containsNumber="1" minValue="5579.4" maxValue="19794"/>
    </cacheField>
    <cacheField name="Sale Price" numFmtId="164">
      <sharedItems containsSemiMixedTypes="0" containsString="0" containsNumber="1" containsInteger="1" minValue="9299" maxValue="32990"/>
    </cacheField>
    <cacheField name="Discounts" numFmtId="164">
      <sharedItems containsSemiMixedTypes="0" containsString="0" containsNumber="1" minValue="0" maxValue="1978162.875"/>
    </cacheField>
    <cacheField name=" Sales" numFmtId="164">
      <sharedItems containsSemiMixedTypes="0" containsString="0" containsNumber="1" containsInteger="1" minValue="204578" maxValue="13196000"/>
    </cacheField>
    <cacheField name="COGS" numFmtId="164">
      <sharedItems containsSemiMixedTypes="0" containsString="0" containsNumber="1" minValue="122746.79999999999" maxValue="7917600"/>
    </cacheField>
    <cacheField name="Profit" numFmtId="164">
      <sharedItems containsSemiMixedTypes="0" containsString="0" containsNumber="1" minValue="65093.000000000022" maxValue="4469485.2"/>
    </cacheField>
    <cacheField name="Date" numFmtId="165">
      <sharedItems containsSemiMixedTypes="0" containsNonDate="0" containsDate="1" containsString="0" minDate="2020-09-01T00:00:00" maxDate="2021-12-02T00:00:00"/>
    </cacheField>
    <cacheField name="Month Number" numFmtId="0">
      <sharedItems/>
    </cacheField>
    <cacheField name="Month Name" numFmtId="0">
      <sharedItems count="12">
        <s v="Jan"/>
        <s v="Jun"/>
        <s v="Dec"/>
        <s v="Mar"/>
        <s v="Jul"/>
        <s v="Aug"/>
        <s v="Sep"/>
        <s v="Oct"/>
        <s v="Feb"/>
        <s v="Nov"/>
        <s v="Apr"/>
        <s v="May"/>
      </sharedItems>
    </cacheField>
    <cacheField name="Year" numFmtId="0">
      <sharedItems count="2">
        <s v="2021"/>
        <s v="2020"/>
      </sharedItems>
    </cacheField>
  </cacheFields>
  <extLst>
    <ext xmlns:x14="http://schemas.microsoft.com/office/spreadsheetml/2009/9/main" uri="{725AE2AE-9491-48be-B2B4-4EB974FC3084}">
      <x14:pivotCacheDefinition pivotCacheId="18772756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H THAPA" refreshedDate="44998.453281712966" createdVersion="7" refreshedVersion="7" minRefreshableVersion="3" recordCount="6" xr:uid="{C038FD2E-DAF3-4A57-B25A-0EAC606EB949}">
  <cacheSource type="worksheet">
    <worksheetSource ref="A1:D7" sheet="product wise revenue"/>
  </cacheSource>
  <cacheFields count="4">
    <cacheField name="Product" numFmtId="0">
      <sharedItems count="6">
        <s v="Samsung Galaxy F62"/>
        <s v="Realme 8 Pro"/>
        <s v="Vivo V17 Pro"/>
        <s v="Xiaomi Redmi K20 Pro 6GB"/>
        <s v="Xiaomi Redmi 9i 128GB"/>
        <s v="Realme 8"/>
      </sharedItems>
    </cacheField>
    <cacheField name="revenue" numFmtId="166">
      <sharedItems containsSemiMixedTypes="0" containsString="0" containsNumber="1" containsInteger="1" minValue="136946373" maxValue="678386079"/>
    </cacheField>
    <cacheField name="profit" numFmtId="166">
      <sharedItems containsSemiMixedTypes="0" containsString="0" containsNumber="1" minValue="41108833.220000014" maxValue="206105144.22750032"/>
    </cacheField>
    <cacheField name="total unit" numFmtId="2">
      <sharedItems containsSemiMixedTypes="0" containsString="0" containsNumber="1" containsInteger="1" minValue="14727" maxValue="33921"/>
    </cacheField>
  </cacheFields>
  <extLst>
    <ext xmlns:x14="http://schemas.microsoft.com/office/spreadsheetml/2009/9/main" uri="{725AE2AE-9491-48be-B2B4-4EB974FC3084}">
      <x14:pivotCacheDefinition pivotCacheId="8674053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n v="161.85000000000002"/>
    <n v="162"/>
    <n v="5579.4"/>
    <n v="9299"/>
    <n v="0"/>
    <n v="1506438"/>
    <n v="903862.79999999993"/>
    <n v="602575.20000000007"/>
    <d v="2021-01-01T00:00:00"/>
    <s v="01"/>
    <x v="0"/>
    <x v="0"/>
  </r>
  <r>
    <x v="0"/>
    <x v="1"/>
    <x v="0"/>
    <x v="0"/>
    <n v="132.1"/>
    <n v="133"/>
    <n v="5579.4"/>
    <n v="9299"/>
    <n v="0"/>
    <n v="1236767"/>
    <n v="742060.2"/>
    <n v="494706.80000000005"/>
    <d v="2021-01-01T00:00:00"/>
    <s v="01"/>
    <x v="0"/>
    <x v="0"/>
  </r>
  <r>
    <x v="1"/>
    <x v="2"/>
    <x v="0"/>
    <x v="0"/>
    <n v="217.8"/>
    <n v="218"/>
    <n v="5579.4"/>
    <n v="9299"/>
    <n v="0"/>
    <n v="2027182"/>
    <n v="1216309.2"/>
    <n v="810872.8"/>
    <d v="2021-06-01T00:00:00"/>
    <s v="06"/>
    <x v="1"/>
    <x v="0"/>
  </r>
  <r>
    <x v="1"/>
    <x v="3"/>
    <x v="0"/>
    <x v="0"/>
    <n v="88.800000000000011"/>
    <n v="89"/>
    <n v="5579.4"/>
    <n v="9299"/>
    <n v="0"/>
    <n v="827611"/>
    <n v="496566.6"/>
    <n v="331044.40000000002"/>
    <d v="2021-06-01T00:00:00"/>
    <s v="06"/>
    <x v="1"/>
    <x v="0"/>
  </r>
  <r>
    <x v="1"/>
    <x v="4"/>
    <x v="0"/>
    <x v="0"/>
    <n v="247"/>
    <n v="247"/>
    <n v="5579.4"/>
    <n v="9299"/>
    <n v="0"/>
    <n v="2296853"/>
    <n v="1378111.7999999998"/>
    <n v="918741.20000000019"/>
    <d v="2021-06-01T00:00:00"/>
    <s v="06"/>
    <x v="1"/>
    <x v="0"/>
  </r>
  <r>
    <x v="0"/>
    <x v="5"/>
    <x v="0"/>
    <x v="0"/>
    <n v="151.30000000000001"/>
    <n v="152"/>
    <n v="5579.4"/>
    <n v="9299"/>
    <n v="0"/>
    <n v="1413448"/>
    <n v="848068.79999999993"/>
    <n v="565379.20000000007"/>
    <d v="2021-12-01T00:00:00"/>
    <s v="12"/>
    <x v="2"/>
    <x v="0"/>
  </r>
  <r>
    <x v="1"/>
    <x v="6"/>
    <x v="1"/>
    <x v="0"/>
    <n v="92.100000000000009"/>
    <n v="93"/>
    <n v="8999.4"/>
    <n v="14999"/>
    <n v="0"/>
    <n v="1394907"/>
    <n v="836944.2"/>
    <n v="557962.80000000005"/>
    <d v="2021-03-01T00:00:00"/>
    <s v="03"/>
    <x v="3"/>
    <x v="0"/>
  </r>
  <r>
    <x v="2"/>
    <x v="5"/>
    <x v="1"/>
    <x v="0"/>
    <n v="251.8"/>
    <n v="252"/>
    <n v="8999.4"/>
    <n v="14999"/>
    <n v="0"/>
    <n v="3779748"/>
    <n v="2267848.7999999998"/>
    <n v="1511899.2000000002"/>
    <d v="2021-06-01T00:00:00"/>
    <s v="06"/>
    <x v="1"/>
    <x v="0"/>
  </r>
  <r>
    <x v="0"/>
    <x v="7"/>
    <x v="1"/>
    <x v="0"/>
    <n v="189.9"/>
    <n v="190"/>
    <n v="8999.4"/>
    <n v="14999"/>
    <n v="0"/>
    <n v="2849810"/>
    <n v="1709886"/>
    <n v="1139924"/>
    <d v="2021-06-01T00:00:00"/>
    <s v="06"/>
    <x v="1"/>
    <x v="0"/>
  </r>
  <r>
    <x v="2"/>
    <x v="4"/>
    <x v="1"/>
    <x v="0"/>
    <n v="154.5"/>
    <n v="155"/>
    <n v="8999.4"/>
    <n v="14999"/>
    <n v="0"/>
    <n v="2324845"/>
    <n v="1394907"/>
    <n v="929938"/>
    <d v="2021-06-01T00:00:00"/>
    <s v="06"/>
    <x v="1"/>
    <x v="0"/>
  </r>
  <r>
    <x v="1"/>
    <x v="8"/>
    <x v="1"/>
    <x v="0"/>
    <n v="247"/>
    <n v="247"/>
    <n v="8999.4"/>
    <n v="14999"/>
    <n v="0"/>
    <n v="3704753"/>
    <n v="2222851.7999999998"/>
    <n v="1481901.2000000002"/>
    <d v="2021-06-01T00:00:00"/>
    <s v="06"/>
    <x v="1"/>
    <x v="0"/>
  </r>
  <r>
    <x v="3"/>
    <x v="9"/>
    <x v="1"/>
    <x v="0"/>
    <n v="266.55"/>
    <n v="267"/>
    <n v="8999.4"/>
    <n v="14999"/>
    <n v="0"/>
    <n v="4004733"/>
    <n v="2402839.7999999998"/>
    <n v="1601893.2000000002"/>
    <d v="2021-07-01T00:00:00"/>
    <s v="07"/>
    <x v="4"/>
    <x v="0"/>
  </r>
  <r>
    <x v="4"/>
    <x v="10"/>
    <x v="1"/>
    <x v="0"/>
    <n v="95.800000000000011"/>
    <n v="96"/>
    <n v="8999.4"/>
    <n v="14999"/>
    <n v="0"/>
    <n v="1439904"/>
    <n v="863942.39999999991"/>
    <n v="575961.60000000009"/>
    <d v="2021-08-01T00:00:00"/>
    <s v="08"/>
    <x v="5"/>
    <x v="0"/>
  </r>
  <r>
    <x v="0"/>
    <x v="2"/>
    <x v="1"/>
    <x v="0"/>
    <n v="214.60000000000002"/>
    <n v="215"/>
    <n v="8999.4"/>
    <n v="14999"/>
    <n v="0"/>
    <n v="3224785"/>
    <n v="1934871"/>
    <n v="1289914"/>
    <d v="2021-09-01T00:00:00"/>
    <s v="09"/>
    <x v="6"/>
    <x v="0"/>
  </r>
  <r>
    <x v="3"/>
    <x v="11"/>
    <x v="1"/>
    <x v="0"/>
    <n v="34.5"/>
    <n v="35"/>
    <n v="8999.4"/>
    <n v="14999"/>
    <n v="0"/>
    <n v="524965"/>
    <n v="314979"/>
    <n v="209986"/>
    <d v="2020-10-01T00:00:00"/>
    <s v="10"/>
    <x v="7"/>
    <x v="1"/>
  </r>
  <r>
    <x v="1"/>
    <x v="9"/>
    <x v="1"/>
    <x v="0"/>
    <n v="61.5"/>
    <n v="62"/>
    <n v="8999.4"/>
    <n v="14999"/>
    <n v="0"/>
    <n v="929938"/>
    <n v="557962.79999999993"/>
    <n v="371975.20000000007"/>
    <d v="2021-12-01T00:00:00"/>
    <s v="12"/>
    <x v="2"/>
    <x v="0"/>
  </r>
  <r>
    <x v="0"/>
    <x v="1"/>
    <x v="2"/>
    <x v="0"/>
    <n v="29.200000000000003"/>
    <n v="30"/>
    <n v="11999.4"/>
    <n v="19999"/>
    <n v="0"/>
    <n v="599970"/>
    <n v="359982"/>
    <n v="239988"/>
    <d v="2021-02-01T00:00:00"/>
    <s v="02"/>
    <x v="8"/>
    <x v="0"/>
  </r>
  <r>
    <x v="1"/>
    <x v="12"/>
    <x v="2"/>
    <x v="0"/>
    <n v="97.4"/>
    <n v="98"/>
    <n v="11999.4"/>
    <n v="19999"/>
    <n v="0"/>
    <n v="1959902"/>
    <n v="1175941.2"/>
    <n v="783960.8"/>
    <d v="2021-02-01T00:00:00"/>
    <s v="02"/>
    <x v="8"/>
    <x v="0"/>
  </r>
  <r>
    <x v="2"/>
    <x v="0"/>
    <x v="2"/>
    <x v="0"/>
    <n v="251.8"/>
    <n v="252"/>
    <n v="11999.4"/>
    <n v="19999"/>
    <n v="0"/>
    <n v="5039748"/>
    <n v="3023848.8"/>
    <n v="2015899.2000000002"/>
    <d v="2021-06-01T00:00:00"/>
    <s v="06"/>
    <x v="1"/>
    <x v="0"/>
  </r>
  <r>
    <x v="0"/>
    <x v="1"/>
    <x v="2"/>
    <x v="0"/>
    <n v="100.60000000000001"/>
    <n v="101"/>
    <n v="11999.4"/>
    <n v="19999"/>
    <n v="0"/>
    <n v="2019899"/>
    <n v="1211939.3999999999"/>
    <n v="807959.60000000009"/>
    <d v="2021-06-01T00:00:00"/>
    <s v="06"/>
    <x v="1"/>
    <x v="0"/>
  </r>
  <r>
    <x v="2"/>
    <x v="2"/>
    <x v="2"/>
    <x v="0"/>
    <n v="36.700000000000003"/>
    <n v="37"/>
    <n v="11999.4"/>
    <n v="19999"/>
    <n v="0"/>
    <n v="739963"/>
    <n v="443977.8"/>
    <n v="295985.2"/>
    <d v="2021-07-01T00:00:00"/>
    <s v="07"/>
    <x v="4"/>
    <x v="0"/>
  </r>
  <r>
    <x v="0"/>
    <x v="3"/>
    <x v="2"/>
    <x v="0"/>
    <n v="88.300000000000011"/>
    <n v="89"/>
    <n v="11999.4"/>
    <n v="19999"/>
    <n v="0"/>
    <n v="1779911"/>
    <n v="1067946.5999999999"/>
    <n v="711964.40000000014"/>
    <d v="2021-08-01T00:00:00"/>
    <s v="08"/>
    <x v="5"/>
    <x v="0"/>
  </r>
  <r>
    <x v="1"/>
    <x v="4"/>
    <x v="2"/>
    <x v="0"/>
    <n v="54.900000000000006"/>
    <n v="55"/>
    <n v="11999.4"/>
    <n v="19999"/>
    <n v="0"/>
    <n v="1099945"/>
    <n v="659967"/>
    <n v="439978"/>
    <d v="2020-09-01T00:00:00"/>
    <s v="09"/>
    <x v="6"/>
    <x v="1"/>
  </r>
  <r>
    <x v="4"/>
    <x v="5"/>
    <x v="2"/>
    <x v="0"/>
    <n v="78.800000000000011"/>
    <n v="79"/>
    <n v="11999.4"/>
    <n v="19999"/>
    <n v="0"/>
    <n v="1579921"/>
    <n v="947952.6"/>
    <n v="631968.4"/>
    <d v="2020-09-01T00:00:00"/>
    <s v="09"/>
    <x v="6"/>
    <x v="1"/>
  </r>
  <r>
    <x v="1"/>
    <x v="6"/>
    <x v="2"/>
    <x v="0"/>
    <n v="247.20000000000002"/>
    <n v="248"/>
    <n v="11999.4"/>
    <n v="19999"/>
    <n v="0"/>
    <n v="4959752"/>
    <n v="2975851.1999999997"/>
    <n v="1983900.8000000003"/>
    <d v="2021-09-01T00:00:00"/>
    <s v="09"/>
    <x v="6"/>
    <x v="0"/>
  </r>
  <r>
    <x v="0"/>
    <x v="5"/>
    <x v="2"/>
    <x v="0"/>
    <n v="114.30000000000001"/>
    <n v="115"/>
    <n v="11999.4"/>
    <n v="19999"/>
    <n v="0"/>
    <n v="2299885"/>
    <n v="1379931"/>
    <n v="919954"/>
    <d v="2021-10-01T00:00:00"/>
    <s v="10"/>
    <x v="7"/>
    <x v="0"/>
  </r>
  <r>
    <x v="0"/>
    <x v="7"/>
    <x v="2"/>
    <x v="0"/>
    <n v="172.5"/>
    <n v="173"/>
    <n v="11999.4"/>
    <n v="19999"/>
    <n v="0"/>
    <n v="3459827"/>
    <n v="2075896.2"/>
    <n v="1383930.8"/>
    <d v="2020-11-01T00:00:00"/>
    <s v="11"/>
    <x v="9"/>
    <x v="1"/>
  </r>
  <r>
    <x v="2"/>
    <x v="4"/>
    <x v="2"/>
    <x v="0"/>
    <n v="91.2"/>
    <n v="92"/>
    <n v="11999.4"/>
    <n v="19999"/>
    <n v="0"/>
    <n v="1839908"/>
    <n v="1103944.8"/>
    <n v="735963.2"/>
    <d v="2020-11-01T00:00:00"/>
    <s v="11"/>
    <x v="9"/>
    <x v="1"/>
  </r>
  <r>
    <x v="1"/>
    <x v="8"/>
    <x v="2"/>
    <x v="0"/>
    <n v="215.20000000000002"/>
    <n v="216"/>
    <n v="11999.4"/>
    <n v="19999"/>
    <n v="0"/>
    <n v="4319784"/>
    <n v="2591870.4"/>
    <n v="1727913.6"/>
    <d v="2020-12-01T00:00:00"/>
    <s v="12"/>
    <x v="2"/>
    <x v="1"/>
  </r>
  <r>
    <x v="0"/>
    <x v="9"/>
    <x v="2"/>
    <x v="0"/>
    <n v="181.70000000000002"/>
    <n v="182"/>
    <n v="11999.4"/>
    <n v="19999"/>
    <n v="0"/>
    <n v="3639818"/>
    <n v="2183890.7999999998"/>
    <n v="1455927.2000000002"/>
    <d v="2021-12-01T00:00:00"/>
    <s v="12"/>
    <x v="2"/>
    <x v="0"/>
  </r>
  <r>
    <x v="0"/>
    <x v="10"/>
    <x v="2"/>
    <x v="0"/>
    <n v="151.30000000000001"/>
    <n v="152"/>
    <n v="11999.4"/>
    <n v="19999"/>
    <n v="0"/>
    <n v="3039848"/>
    <n v="1823908.8"/>
    <n v="1215939.2"/>
    <d v="2021-12-01T00:00:00"/>
    <s v="12"/>
    <x v="2"/>
    <x v="0"/>
  </r>
  <r>
    <x v="0"/>
    <x v="2"/>
    <x v="3"/>
    <x v="0"/>
    <n v="149.30000000000001"/>
    <n v="150"/>
    <n v="19794"/>
    <n v="32990"/>
    <n v="0"/>
    <n v="4948500"/>
    <n v="2969100"/>
    <n v="1979400"/>
    <d v="2021-01-01T00:00:00"/>
    <s v="01"/>
    <x v="0"/>
    <x v="0"/>
  </r>
  <r>
    <x v="3"/>
    <x v="11"/>
    <x v="3"/>
    <x v="0"/>
    <n v="180.4"/>
    <n v="181"/>
    <n v="19794"/>
    <n v="32990"/>
    <n v="0"/>
    <n v="5971190"/>
    <n v="3582714"/>
    <n v="2388476"/>
    <d v="2021-02-01T00:00:00"/>
    <s v="02"/>
    <x v="8"/>
    <x v="0"/>
  </r>
  <r>
    <x v="2"/>
    <x v="9"/>
    <x v="3"/>
    <x v="0"/>
    <n v="216.10000000000002"/>
    <n v="217"/>
    <n v="19794"/>
    <n v="32990"/>
    <n v="0"/>
    <n v="7158830"/>
    <n v="4295298"/>
    <n v="2863532"/>
    <d v="2021-03-01T00:00:00"/>
    <s v="03"/>
    <x v="3"/>
    <x v="0"/>
  </r>
  <r>
    <x v="0"/>
    <x v="1"/>
    <x v="3"/>
    <x v="0"/>
    <n v="100.60000000000001"/>
    <n v="101"/>
    <n v="19794"/>
    <n v="32990"/>
    <n v="0"/>
    <n v="3331990"/>
    <n v="1999194"/>
    <n v="1332796"/>
    <d v="2021-06-01T00:00:00"/>
    <s v="06"/>
    <x v="1"/>
    <x v="0"/>
  </r>
  <r>
    <x v="2"/>
    <x v="12"/>
    <x v="3"/>
    <x v="0"/>
    <n v="154.5"/>
    <n v="155"/>
    <n v="19794"/>
    <n v="32990"/>
    <n v="0"/>
    <n v="5113450"/>
    <n v="3068070"/>
    <n v="2045380"/>
    <d v="2021-06-01T00:00:00"/>
    <s v="06"/>
    <x v="1"/>
    <x v="0"/>
  </r>
  <r>
    <x v="3"/>
    <x v="0"/>
    <x v="3"/>
    <x v="0"/>
    <n v="282.10000000000002"/>
    <n v="283"/>
    <n v="19794"/>
    <n v="32990"/>
    <n v="0"/>
    <n v="9336170"/>
    <n v="5601702"/>
    <n v="3734468"/>
    <d v="2021-08-01T00:00:00"/>
    <s v="08"/>
    <x v="5"/>
    <x v="0"/>
  </r>
  <r>
    <x v="3"/>
    <x v="1"/>
    <x v="3"/>
    <x v="0"/>
    <n v="34.5"/>
    <n v="35"/>
    <n v="19794"/>
    <n v="32990"/>
    <n v="0"/>
    <n v="1154650"/>
    <n v="692790"/>
    <n v="461860"/>
    <d v="2020-10-01T00:00:00"/>
    <s v="10"/>
    <x v="7"/>
    <x v="1"/>
  </r>
  <r>
    <x v="4"/>
    <x v="2"/>
    <x v="4"/>
    <x v="0"/>
    <n v="200.10000000000002"/>
    <n v="201"/>
    <n v="13938"/>
    <n v="23230"/>
    <n v="0"/>
    <n v="4669230"/>
    <n v="2801538"/>
    <n v="1867692"/>
    <d v="2021-02-01T00:00:00"/>
    <s v="02"/>
    <x v="8"/>
    <x v="0"/>
  </r>
  <r>
    <x v="2"/>
    <x v="3"/>
    <x v="4"/>
    <x v="0"/>
    <n v="283.8"/>
    <n v="284"/>
    <n v="13938"/>
    <n v="23230"/>
    <n v="0"/>
    <n v="6597320"/>
    <n v="3958392"/>
    <n v="2638928"/>
    <d v="2021-04-01T00:00:00"/>
    <s v="04"/>
    <x v="10"/>
    <x v="0"/>
  </r>
  <r>
    <x v="1"/>
    <x v="4"/>
    <x v="4"/>
    <x v="0"/>
    <n v="217.8"/>
    <n v="218"/>
    <n v="13938"/>
    <n v="23230"/>
    <n v="0"/>
    <n v="5064140"/>
    <n v="3038484"/>
    <n v="2025656"/>
    <d v="2021-06-01T00:00:00"/>
    <s v="06"/>
    <x v="1"/>
    <x v="0"/>
  </r>
  <r>
    <x v="1"/>
    <x v="5"/>
    <x v="4"/>
    <x v="0"/>
    <n v="88.800000000000011"/>
    <n v="89"/>
    <n v="13938"/>
    <n v="23230"/>
    <n v="0"/>
    <n v="2067470"/>
    <n v="1240482"/>
    <n v="826988"/>
    <d v="2021-06-01T00:00:00"/>
    <s v="06"/>
    <x v="1"/>
    <x v="0"/>
  </r>
  <r>
    <x v="0"/>
    <x v="6"/>
    <x v="4"/>
    <x v="0"/>
    <n v="152.70000000000002"/>
    <n v="153"/>
    <n v="13938"/>
    <n v="23230"/>
    <n v="0"/>
    <n v="3554190"/>
    <n v="2132514"/>
    <n v="1421676"/>
    <d v="2020-09-01T00:00:00"/>
    <s v="09"/>
    <x v="6"/>
    <x v="1"/>
  </r>
  <r>
    <x v="4"/>
    <x v="5"/>
    <x v="4"/>
    <x v="0"/>
    <n v="215.10000000000002"/>
    <n v="216"/>
    <n v="13938"/>
    <n v="23230"/>
    <n v="0"/>
    <n v="5017680"/>
    <n v="3010608"/>
    <n v="2007072"/>
    <d v="2021-09-01T00:00:00"/>
    <s v="09"/>
    <x v="6"/>
    <x v="0"/>
  </r>
  <r>
    <x v="0"/>
    <x v="7"/>
    <x v="4"/>
    <x v="0"/>
    <n v="181.70000000000002"/>
    <n v="182"/>
    <n v="13938"/>
    <n v="23230"/>
    <n v="0"/>
    <n v="4227860"/>
    <n v="2536716"/>
    <n v="1691144"/>
    <d v="2021-12-01T00:00:00"/>
    <s v="12"/>
    <x v="2"/>
    <x v="0"/>
  </r>
  <r>
    <x v="0"/>
    <x v="4"/>
    <x v="5"/>
    <x v="0"/>
    <n v="275"/>
    <n v="275"/>
    <n v="11999.4"/>
    <n v="19999"/>
    <n v="0"/>
    <n v="5499725"/>
    <n v="3299835"/>
    <n v="2199890"/>
    <d v="2021-02-01T00:00:00"/>
    <s v="02"/>
    <x v="8"/>
    <x v="0"/>
  </r>
  <r>
    <x v="2"/>
    <x v="8"/>
    <x v="5"/>
    <x v="0"/>
    <n v="195.3"/>
    <n v="196"/>
    <n v="11999.4"/>
    <n v="19999"/>
    <n v="0"/>
    <n v="3919804"/>
    <n v="2351882.4"/>
    <n v="1567921.6"/>
    <d v="2021-04-01T00:00:00"/>
    <s v="04"/>
    <x v="10"/>
    <x v="0"/>
  </r>
  <r>
    <x v="3"/>
    <x v="9"/>
    <x v="5"/>
    <x v="0"/>
    <n v="421.95000000000005"/>
    <n v="422"/>
    <n v="11999.4"/>
    <n v="19999"/>
    <n v="0"/>
    <n v="8439578"/>
    <n v="5063746.8"/>
    <n v="3375831.2"/>
    <d v="2021-04-01T00:00:00"/>
    <s v="04"/>
    <x v="10"/>
    <x v="0"/>
  </r>
  <r>
    <x v="0"/>
    <x v="10"/>
    <x v="5"/>
    <x v="0"/>
    <n v="189.9"/>
    <n v="190"/>
    <n v="11999.4"/>
    <n v="19999"/>
    <n v="0"/>
    <n v="3799810"/>
    <n v="2279886"/>
    <n v="1519924"/>
    <d v="2021-06-01T00:00:00"/>
    <s v="06"/>
    <x v="1"/>
    <x v="0"/>
  </r>
  <r>
    <x v="0"/>
    <x v="2"/>
    <x v="5"/>
    <x v="0"/>
    <n v="168.60000000000002"/>
    <n v="169"/>
    <n v="11999.4"/>
    <n v="19999"/>
    <n v="0"/>
    <n v="3379831"/>
    <n v="2027898.5999999999"/>
    <n v="1351932.4000000001"/>
    <d v="2021-07-01T00:00:00"/>
    <s v="07"/>
    <x v="4"/>
    <x v="0"/>
  </r>
  <r>
    <x v="2"/>
    <x v="11"/>
    <x v="5"/>
    <x v="0"/>
    <n v="214.10000000000002"/>
    <n v="215"/>
    <n v="11999.4"/>
    <n v="19999"/>
    <n v="0"/>
    <n v="4299785"/>
    <n v="2579871"/>
    <n v="1719914"/>
    <d v="2021-08-01T00:00:00"/>
    <s v="08"/>
    <x v="5"/>
    <x v="0"/>
  </r>
  <r>
    <x v="0"/>
    <x v="9"/>
    <x v="5"/>
    <x v="0"/>
    <n v="114.30000000000001"/>
    <n v="115"/>
    <n v="11999.4"/>
    <n v="19999"/>
    <n v="0"/>
    <n v="2299885"/>
    <n v="1379931"/>
    <n v="919954"/>
    <d v="2021-10-01T00:00:00"/>
    <s v="10"/>
    <x v="7"/>
    <x v="0"/>
  </r>
  <r>
    <x v="1"/>
    <x v="1"/>
    <x v="5"/>
    <x v="0"/>
    <n v="61.5"/>
    <n v="62"/>
    <n v="11999.4"/>
    <n v="19999"/>
    <n v="0"/>
    <n v="1239938"/>
    <n v="743962.79999999993"/>
    <n v="495975.20000000007"/>
    <d v="2021-12-01T00:00:00"/>
    <s v="12"/>
    <x v="2"/>
    <x v="0"/>
  </r>
  <r>
    <x v="0"/>
    <x v="12"/>
    <x v="2"/>
    <x v="1"/>
    <n v="394.5"/>
    <n v="395"/>
    <n v="11999.4"/>
    <n v="19999"/>
    <n v="394480.27500000002"/>
    <n v="7899605"/>
    <n v="4739763"/>
    <n v="2765361.7250000001"/>
    <d v="2021-01-01T00:00:00"/>
    <s v="01"/>
    <x v="0"/>
    <x v="0"/>
  </r>
  <r>
    <x v="1"/>
    <x v="0"/>
    <x v="2"/>
    <x v="1"/>
    <n v="229.60000000000002"/>
    <n v="230"/>
    <n v="11999.4"/>
    <n v="19999"/>
    <n v="229588.52000000002"/>
    <n v="4599770"/>
    <n v="2759862"/>
    <n v="1610319.48"/>
    <d v="2021-02-01T00:00:00"/>
    <s v="02"/>
    <x v="8"/>
    <x v="0"/>
  </r>
  <r>
    <x v="0"/>
    <x v="1"/>
    <x v="2"/>
    <x v="1"/>
    <n v="103"/>
    <n v="103"/>
    <n v="11999.4"/>
    <n v="19999"/>
    <n v="102994.85"/>
    <n v="2059897"/>
    <n v="1235938.2"/>
    <n v="720963.95000000007"/>
    <d v="2021-05-01T00:00:00"/>
    <s v="05"/>
    <x v="11"/>
    <x v="0"/>
  </r>
  <r>
    <x v="0"/>
    <x v="2"/>
    <x v="3"/>
    <x v="1"/>
    <n v="63.900000000000006"/>
    <n v="64"/>
    <n v="19794"/>
    <n v="32990"/>
    <n v="105403.05"/>
    <n v="2111360"/>
    <n v="1266816"/>
    <n v="739140.95"/>
    <d v="2021-11-01T00:00:00"/>
    <s v="11"/>
    <x v="9"/>
    <x v="0"/>
  </r>
  <r>
    <x v="0"/>
    <x v="3"/>
    <x v="4"/>
    <x v="1"/>
    <n v="132.6"/>
    <n v="133"/>
    <n v="13938"/>
    <n v="23230"/>
    <n v="154014.9"/>
    <n v="3089590"/>
    <n v="1853754"/>
    <n v="1081821.1000000001"/>
    <d v="2021-03-01T00:00:00"/>
    <s v="03"/>
    <x v="3"/>
    <x v="0"/>
  </r>
  <r>
    <x v="2"/>
    <x v="4"/>
    <x v="0"/>
    <x v="1"/>
    <n v="185.8"/>
    <n v="186"/>
    <n v="5579.4"/>
    <n v="9299"/>
    <n v="86387.710000000021"/>
    <n v="1729614"/>
    <n v="1037768.3999999999"/>
    <n v="605457.89000000013"/>
    <d v="2021-02-01T00:00:00"/>
    <s v="02"/>
    <x v="8"/>
    <x v="0"/>
  </r>
  <r>
    <x v="0"/>
    <x v="5"/>
    <x v="0"/>
    <x v="1"/>
    <n v="121"/>
    <n v="121"/>
    <n v="5579.4"/>
    <n v="9299"/>
    <n v="56258.950000000004"/>
    <n v="1125179"/>
    <n v="675107.39999999991"/>
    <n v="393812.65000000008"/>
    <d v="2021-03-01T00:00:00"/>
    <s v="03"/>
    <x v="3"/>
    <x v="0"/>
  </r>
  <r>
    <x v="0"/>
    <x v="6"/>
    <x v="0"/>
    <x v="1"/>
    <n v="252.9"/>
    <n v="253"/>
    <n v="5579.4"/>
    <n v="9299"/>
    <n v="117585.85500000001"/>
    <n v="2352647"/>
    <n v="1411588.2"/>
    <n v="823472.94500000007"/>
    <d v="2021-07-01T00:00:00"/>
    <s v="07"/>
    <x v="4"/>
    <x v="0"/>
  </r>
  <r>
    <x v="2"/>
    <x v="5"/>
    <x v="0"/>
    <x v="1"/>
    <n v="144.5"/>
    <n v="145"/>
    <n v="5579.4"/>
    <n v="9299"/>
    <n v="67185.275000000009"/>
    <n v="1348355"/>
    <n v="809013"/>
    <n v="472156.72499999998"/>
    <d v="2021-09-01T00:00:00"/>
    <s v="09"/>
    <x v="6"/>
    <x v="0"/>
  </r>
  <r>
    <x v="3"/>
    <x v="7"/>
    <x v="0"/>
    <x v="1"/>
    <n v="33"/>
    <n v="33"/>
    <n v="5579.4"/>
    <n v="9299"/>
    <n v="15343.35"/>
    <n v="306867"/>
    <n v="184120.19999999998"/>
    <n v="107403.45000000001"/>
    <d v="2020-09-01T00:00:00"/>
    <s v="09"/>
    <x v="6"/>
    <x v="1"/>
  </r>
  <r>
    <x v="2"/>
    <x v="4"/>
    <x v="0"/>
    <x v="1"/>
    <n v="267.10000000000002"/>
    <n v="268"/>
    <n v="5579.4"/>
    <n v="9299"/>
    <n v="124188.14500000002"/>
    <n v="2492132"/>
    <n v="1495279.2"/>
    <n v="872664.65500000003"/>
    <d v="2021-09-01T00:00:00"/>
    <s v="09"/>
    <x v="6"/>
    <x v="0"/>
  </r>
  <r>
    <x v="2"/>
    <x v="8"/>
    <x v="0"/>
    <x v="1"/>
    <n v="76.600000000000009"/>
    <n v="77"/>
    <n v="5579.4"/>
    <n v="9299"/>
    <n v="35615.170000000006"/>
    <n v="716023"/>
    <n v="429613.8"/>
    <n v="250794.03"/>
    <d v="2020-10-01T00:00:00"/>
    <s v="10"/>
    <x v="7"/>
    <x v="1"/>
  </r>
  <r>
    <x v="4"/>
    <x v="9"/>
    <x v="0"/>
    <x v="1"/>
    <n v="49.400000000000006"/>
    <n v="50"/>
    <n v="5579.4"/>
    <n v="9299"/>
    <n v="22968.530000000002"/>
    <n v="464950"/>
    <n v="278970"/>
    <n v="163011.47"/>
    <d v="2020-10-01T00:00:00"/>
    <s v="10"/>
    <x v="7"/>
    <x v="1"/>
  </r>
  <r>
    <x v="0"/>
    <x v="10"/>
    <x v="0"/>
    <x v="1"/>
    <n v="139.70000000000002"/>
    <n v="140"/>
    <n v="5579.4"/>
    <n v="9299"/>
    <n v="64953.515000000007"/>
    <n v="1301860"/>
    <n v="781116"/>
    <n v="455790.48499999999"/>
    <d v="2021-10-01T00:00:00"/>
    <s v="10"/>
    <x v="7"/>
    <x v="0"/>
  </r>
  <r>
    <x v="0"/>
    <x v="2"/>
    <x v="0"/>
    <x v="1"/>
    <n v="215.5"/>
    <n v="216"/>
    <n v="5579.4"/>
    <n v="9299"/>
    <n v="100196.72500000001"/>
    <n v="2008584"/>
    <n v="1205150.3999999999"/>
    <n v="703236.87500000012"/>
    <d v="2021-12-01T00:00:00"/>
    <s v="12"/>
    <x v="2"/>
    <x v="0"/>
  </r>
  <r>
    <x v="1"/>
    <x v="11"/>
    <x v="1"/>
    <x v="1"/>
    <n v="221.4"/>
    <n v="222"/>
    <n v="8999.4"/>
    <n v="14999"/>
    <n v="166038.93000000002"/>
    <n v="3329778"/>
    <n v="1997866.7999999998"/>
    <n v="1165872.2700000003"/>
    <d v="2021-03-01T00:00:00"/>
    <s v="03"/>
    <x v="3"/>
    <x v="0"/>
  </r>
  <r>
    <x v="4"/>
    <x v="9"/>
    <x v="1"/>
    <x v="1"/>
    <n v="230.10000000000002"/>
    <n v="231"/>
    <n v="8999.4"/>
    <n v="14999"/>
    <n v="172563.49500000002"/>
    <n v="3464769"/>
    <n v="2078861.4"/>
    <n v="1213344.105"/>
    <d v="2021-04-01T00:00:00"/>
    <s v="04"/>
    <x v="10"/>
    <x v="0"/>
  </r>
  <r>
    <x v="0"/>
    <x v="1"/>
    <x v="1"/>
    <x v="1"/>
    <n v="137.55000000000001"/>
    <n v="138"/>
    <n v="8999.4"/>
    <n v="14999"/>
    <n v="103155.62250000001"/>
    <n v="2069862"/>
    <n v="1241917.2"/>
    <n v="724789.17749999999"/>
    <d v="2021-07-01T00:00:00"/>
    <s v="07"/>
    <x v="4"/>
    <x v="0"/>
  </r>
  <r>
    <x v="0"/>
    <x v="12"/>
    <x v="1"/>
    <x v="1"/>
    <n v="183"/>
    <n v="183"/>
    <n v="8999.4"/>
    <n v="14999"/>
    <n v="137240.85"/>
    <n v="2744817"/>
    <n v="1646890.2"/>
    <n v="960685.95000000007"/>
    <d v="2021-08-01T00:00:00"/>
    <s v="08"/>
    <x v="5"/>
    <x v="0"/>
  </r>
  <r>
    <x v="4"/>
    <x v="0"/>
    <x v="1"/>
    <x v="1"/>
    <n v="249.8"/>
    <n v="250"/>
    <n v="8999.4"/>
    <n v="14999"/>
    <n v="187337.51"/>
    <n v="3749750"/>
    <n v="2249850"/>
    <n v="1312562.49"/>
    <d v="2020-09-01T00:00:00"/>
    <s v="09"/>
    <x v="6"/>
    <x v="1"/>
  </r>
  <r>
    <x v="3"/>
    <x v="1"/>
    <x v="1"/>
    <x v="1"/>
    <n v="66.3"/>
    <n v="67"/>
    <n v="8999.4"/>
    <n v="14999"/>
    <n v="49721.684999999998"/>
    <n v="1004933"/>
    <n v="602959.79999999993"/>
    <n v="352251.51500000007"/>
    <d v="2020-10-01T00:00:00"/>
    <s v="10"/>
    <x v="7"/>
    <x v="1"/>
  </r>
  <r>
    <x v="1"/>
    <x v="2"/>
    <x v="2"/>
    <x v="1"/>
    <n v="151.4"/>
    <n v="152"/>
    <n v="11999.4"/>
    <n v="19999"/>
    <n v="151392.43000000002"/>
    <n v="3039848"/>
    <n v="1823908.8"/>
    <n v="1064546.77"/>
    <d v="2021-02-01T00:00:00"/>
    <s v="02"/>
    <x v="8"/>
    <x v="0"/>
  </r>
  <r>
    <x v="0"/>
    <x v="3"/>
    <x v="2"/>
    <x v="1"/>
    <n v="449.25"/>
    <n v="450"/>
    <n v="11999.4"/>
    <n v="19999"/>
    <n v="449227.53750000003"/>
    <n v="8999550"/>
    <n v="5399730"/>
    <n v="3150592.4624999999"/>
    <d v="2021-04-01T00:00:00"/>
    <s v="04"/>
    <x v="10"/>
    <x v="0"/>
  </r>
  <r>
    <x v="3"/>
    <x v="4"/>
    <x v="2"/>
    <x v="1"/>
    <n v="72.7"/>
    <n v="73"/>
    <n v="11999.4"/>
    <n v="19999"/>
    <n v="72696.365000000005"/>
    <n v="1459927"/>
    <n v="875956.2"/>
    <n v="511274.43500000006"/>
    <d v="2021-06-01T00:00:00"/>
    <s v="06"/>
    <x v="1"/>
    <x v="0"/>
  </r>
  <r>
    <x v="3"/>
    <x v="5"/>
    <x v="2"/>
    <x v="1"/>
    <n v="78.7"/>
    <n v="79"/>
    <n v="11999.4"/>
    <n v="19999"/>
    <n v="78696.065000000002"/>
    <n v="1579921"/>
    <n v="947952.6"/>
    <n v="553272.33499999996"/>
    <d v="2021-06-01T00:00:00"/>
    <s v="06"/>
    <x v="1"/>
    <x v="0"/>
  </r>
  <r>
    <x v="3"/>
    <x v="6"/>
    <x v="2"/>
    <x v="1"/>
    <n v="182.3"/>
    <n v="183"/>
    <n v="11999.4"/>
    <n v="19999"/>
    <n v="182290.88500000001"/>
    <n v="3659817"/>
    <n v="2195890.1999999997"/>
    <n v="1281635.9150000003"/>
    <d v="2021-07-01T00:00:00"/>
    <s v="07"/>
    <x v="4"/>
    <x v="0"/>
  </r>
  <r>
    <x v="1"/>
    <x v="5"/>
    <x v="2"/>
    <x v="1"/>
    <n v="74.7"/>
    <n v="75"/>
    <n v="11999.4"/>
    <n v="19999"/>
    <n v="74696.264999999999"/>
    <n v="1499925"/>
    <n v="899955"/>
    <n v="525273.73499999999"/>
    <d v="2021-09-01T00:00:00"/>
    <s v="09"/>
    <x v="6"/>
    <x v="0"/>
  </r>
  <r>
    <x v="2"/>
    <x v="7"/>
    <x v="2"/>
    <x v="1"/>
    <n v="76.600000000000009"/>
    <n v="77"/>
    <n v="11999.4"/>
    <n v="19999"/>
    <n v="76596.170000000013"/>
    <n v="1539923"/>
    <n v="923953.79999999993"/>
    <n v="539373.03"/>
    <d v="2020-10-01T00:00:00"/>
    <s v="10"/>
    <x v="7"/>
    <x v="1"/>
  </r>
  <r>
    <x v="4"/>
    <x v="4"/>
    <x v="2"/>
    <x v="1"/>
    <n v="290.5"/>
    <n v="291"/>
    <n v="11999.4"/>
    <n v="19999"/>
    <n v="290485.47500000003"/>
    <n v="5819709"/>
    <n v="3491825.4"/>
    <n v="2037398.125"/>
    <d v="2021-11-01T00:00:00"/>
    <s v="11"/>
    <x v="9"/>
    <x v="0"/>
  </r>
  <r>
    <x v="0"/>
    <x v="8"/>
    <x v="2"/>
    <x v="1"/>
    <n v="215.5"/>
    <n v="216"/>
    <n v="11999.4"/>
    <n v="19999"/>
    <n v="215489.22500000001"/>
    <n v="4319784"/>
    <n v="2591870.4"/>
    <n v="1512424.375"/>
    <d v="2021-12-01T00:00:00"/>
    <s v="12"/>
    <x v="2"/>
    <x v="0"/>
  </r>
  <r>
    <x v="0"/>
    <x v="9"/>
    <x v="3"/>
    <x v="1"/>
    <n v="386.40000000000003"/>
    <n v="387"/>
    <n v="19794"/>
    <n v="32990"/>
    <n v="637366.80000000016"/>
    <n v="12767130"/>
    <n v="7660278"/>
    <n v="4469485.2"/>
    <d v="2021-04-01T00:00:00"/>
    <s v="04"/>
    <x v="10"/>
    <x v="0"/>
  </r>
  <r>
    <x v="0"/>
    <x v="10"/>
    <x v="3"/>
    <x v="1"/>
    <n v="36.200000000000003"/>
    <n v="37"/>
    <n v="19794"/>
    <n v="32990"/>
    <n v="59711.9"/>
    <n v="1220630"/>
    <n v="732378"/>
    <n v="428540.1"/>
    <d v="2021-05-01T00:00:00"/>
    <s v="05"/>
    <x v="11"/>
    <x v="0"/>
  </r>
  <r>
    <x v="3"/>
    <x v="2"/>
    <x v="3"/>
    <x v="1"/>
    <n v="92.300000000000011"/>
    <n v="93"/>
    <n v="19794"/>
    <n v="32990"/>
    <n v="152248.85000000003"/>
    <n v="3068070"/>
    <n v="1840842"/>
    <n v="1074979.1499999999"/>
    <d v="2021-08-01T00:00:00"/>
    <s v="08"/>
    <x v="5"/>
    <x v="0"/>
  </r>
  <r>
    <x v="3"/>
    <x v="11"/>
    <x v="3"/>
    <x v="1"/>
    <n v="66.3"/>
    <n v="67"/>
    <n v="19794"/>
    <n v="32990"/>
    <n v="109361.85"/>
    <n v="2210330"/>
    <n v="1326198"/>
    <n v="774770.15"/>
    <d v="2020-10-01T00:00:00"/>
    <s v="10"/>
    <x v="7"/>
    <x v="1"/>
  </r>
  <r>
    <x v="0"/>
    <x v="9"/>
    <x v="3"/>
    <x v="1"/>
    <n v="209.20000000000002"/>
    <n v="210"/>
    <n v="19794"/>
    <n v="32990"/>
    <n v="345075.40000000008"/>
    <n v="6927900"/>
    <n v="4156740"/>
    <n v="2426084.6"/>
    <d v="2020-11-01T00:00:00"/>
    <s v="11"/>
    <x v="9"/>
    <x v="1"/>
  </r>
  <r>
    <x v="0"/>
    <x v="1"/>
    <x v="4"/>
    <x v="1"/>
    <n v="26.3"/>
    <n v="27"/>
    <n v="13938"/>
    <n v="23230"/>
    <n v="30547.45"/>
    <n v="627210"/>
    <n v="376326"/>
    <n v="220336.55"/>
    <d v="2021-03-01T00:00:00"/>
    <s v="03"/>
    <x v="3"/>
    <x v="0"/>
  </r>
  <r>
    <x v="0"/>
    <x v="12"/>
    <x v="4"/>
    <x v="1"/>
    <n v="94.350000000000009"/>
    <n v="95"/>
    <n v="13938"/>
    <n v="23230"/>
    <n v="109587.52500000001"/>
    <n v="2206850"/>
    <n v="1324110"/>
    <n v="773152.47499999998"/>
    <d v="2021-04-01T00:00:00"/>
    <s v="04"/>
    <x v="10"/>
    <x v="0"/>
  </r>
  <r>
    <x v="3"/>
    <x v="0"/>
    <x v="4"/>
    <x v="1"/>
    <n v="72.7"/>
    <n v="73"/>
    <n v="13938"/>
    <n v="23230"/>
    <n v="84441.05"/>
    <n v="1695790"/>
    <n v="1017474"/>
    <n v="593874.94999999995"/>
    <d v="2021-06-01T00:00:00"/>
    <s v="06"/>
    <x v="1"/>
    <x v="0"/>
  </r>
  <r>
    <x v="3"/>
    <x v="1"/>
    <x v="4"/>
    <x v="1"/>
    <n v="78.7"/>
    <n v="79"/>
    <n v="13938"/>
    <n v="23230"/>
    <n v="91410.05"/>
    <n v="1835170"/>
    <n v="1101102"/>
    <n v="642657.94999999995"/>
    <d v="2021-06-01T00:00:00"/>
    <s v="06"/>
    <x v="1"/>
    <x v="0"/>
  </r>
  <r>
    <x v="4"/>
    <x v="2"/>
    <x v="4"/>
    <x v="1"/>
    <n v="98.600000000000009"/>
    <n v="99"/>
    <n v="13938"/>
    <n v="23230"/>
    <n v="114523.90000000001"/>
    <n v="2299770"/>
    <n v="1379862"/>
    <n v="805384.1"/>
    <d v="2021-09-01T00:00:00"/>
    <s v="09"/>
    <x v="6"/>
    <x v="0"/>
  </r>
  <r>
    <x v="4"/>
    <x v="3"/>
    <x v="4"/>
    <x v="1"/>
    <n v="49.400000000000006"/>
    <n v="50"/>
    <n v="13938"/>
    <n v="23230"/>
    <n v="57378.100000000013"/>
    <n v="1161500"/>
    <n v="696900"/>
    <n v="407221.89999999997"/>
    <d v="2020-10-01T00:00:00"/>
    <s v="10"/>
    <x v="7"/>
    <x v="1"/>
  </r>
  <r>
    <x v="0"/>
    <x v="4"/>
    <x v="4"/>
    <x v="1"/>
    <n v="139.70000000000002"/>
    <n v="140"/>
    <n v="13938"/>
    <n v="23230"/>
    <n v="162261.55000000005"/>
    <n v="3252200"/>
    <n v="1951320"/>
    <n v="1138618.45"/>
    <d v="2021-10-01T00:00:00"/>
    <s v="10"/>
    <x v="7"/>
    <x v="0"/>
  </r>
  <r>
    <x v="3"/>
    <x v="5"/>
    <x v="4"/>
    <x v="1"/>
    <n v="174.4"/>
    <n v="175"/>
    <n v="13938"/>
    <n v="23230"/>
    <n v="202565.6"/>
    <n v="4065250"/>
    <n v="2439150"/>
    <n v="1423534.4"/>
    <d v="2021-11-01T00:00:00"/>
    <s v="11"/>
    <x v="9"/>
    <x v="0"/>
  </r>
  <r>
    <x v="2"/>
    <x v="6"/>
    <x v="5"/>
    <x v="1"/>
    <n v="198.9"/>
    <n v="199"/>
    <n v="11999.4"/>
    <n v="19999"/>
    <n v="198890.05500000002"/>
    <n v="3979801"/>
    <n v="2387880.6"/>
    <n v="1393030.345"/>
    <d v="2020-09-01T00:00:00"/>
    <s v="09"/>
    <x v="6"/>
    <x v="1"/>
  </r>
  <r>
    <x v="1"/>
    <x v="5"/>
    <x v="5"/>
    <x v="1"/>
    <n v="32.1"/>
    <n v="33"/>
    <n v="11999.4"/>
    <n v="19999"/>
    <n v="32098.395000000004"/>
    <n v="659967"/>
    <n v="395980.2"/>
    <n v="231888.40499999997"/>
    <d v="2020-11-01T00:00:00"/>
    <s v="11"/>
    <x v="9"/>
    <x v="1"/>
  </r>
  <r>
    <x v="3"/>
    <x v="7"/>
    <x v="0"/>
    <x v="1"/>
    <n v="74.25"/>
    <n v="75"/>
    <n v="5579.4"/>
    <n v="9299"/>
    <n v="34522.537499999999"/>
    <n v="697425"/>
    <n v="418455"/>
    <n v="244447.46249999999"/>
    <d v="2021-04-01T00:00:00"/>
    <s v="04"/>
    <x v="10"/>
    <x v="0"/>
  </r>
  <r>
    <x v="2"/>
    <x v="4"/>
    <x v="0"/>
    <x v="1"/>
    <n v="129.5"/>
    <n v="130"/>
    <n v="5579.4"/>
    <n v="9299"/>
    <n v="60211.025000000001"/>
    <n v="1208870"/>
    <n v="725322"/>
    <n v="423336.97499999998"/>
    <d v="2021-10-01T00:00:00"/>
    <s v="10"/>
    <x v="7"/>
    <x v="0"/>
  </r>
  <r>
    <x v="4"/>
    <x v="8"/>
    <x v="0"/>
    <x v="1"/>
    <n v="21.400000000000002"/>
    <n v="22"/>
    <n v="5579.4"/>
    <n v="9299"/>
    <n v="9949.93"/>
    <n v="204578"/>
    <n v="122746.79999999999"/>
    <n v="71881.270000000019"/>
    <d v="2020-10-01T00:00:00"/>
    <s v="10"/>
    <x v="7"/>
    <x v="1"/>
  </r>
  <r>
    <x v="0"/>
    <x v="9"/>
    <x v="0"/>
    <x v="1"/>
    <n v="214.5"/>
    <n v="215"/>
    <n v="5579.4"/>
    <n v="9299"/>
    <n v="99731.775000000009"/>
    <n v="1999285"/>
    <n v="1199571"/>
    <n v="699982.22499999998"/>
    <d v="2020-11-01T00:00:00"/>
    <s v="11"/>
    <x v="9"/>
    <x v="1"/>
  </r>
  <r>
    <x v="0"/>
    <x v="10"/>
    <x v="0"/>
    <x v="1"/>
    <n v="285.2"/>
    <n v="286"/>
    <n v="5579.4"/>
    <n v="9299"/>
    <n v="132603.74"/>
    <n v="2659514"/>
    <n v="1595708.4"/>
    <n v="931201.8600000001"/>
    <d v="2021-12-01T00:00:00"/>
    <s v="12"/>
    <x v="2"/>
    <x v="0"/>
  </r>
  <r>
    <x v="2"/>
    <x v="2"/>
    <x v="1"/>
    <x v="1"/>
    <n v="114.2"/>
    <n v="115"/>
    <n v="8999.4"/>
    <n v="14999"/>
    <n v="85644.290000000008"/>
    <n v="1724885"/>
    <n v="1034931"/>
    <n v="604309.71"/>
    <d v="2021-06-01T00:00:00"/>
    <s v="06"/>
    <x v="1"/>
    <x v="0"/>
  </r>
  <r>
    <x v="0"/>
    <x v="11"/>
    <x v="1"/>
    <x v="1"/>
    <n v="156.60000000000002"/>
    <n v="157"/>
    <n v="8999.4"/>
    <n v="14999"/>
    <n v="117442.17000000003"/>
    <n v="2354843"/>
    <n v="1412905.8"/>
    <n v="824495.02999999991"/>
    <d v="2021-10-01T00:00:00"/>
    <s v="10"/>
    <x v="7"/>
    <x v="0"/>
  </r>
  <r>
    <x v="2"/>
    <x v="9"/>
    <x v="1"/>
    <x v="1"/>
    <n v="69"/>
    <n v="69"/>
    <n v="8999.4"/>
    <n v="14999"/>
    <n v="51746.55"/>
    <n v="1034931"/>
    <n v="620958.6"/>
    <n v="362225.85000000003"/>
    <d v="2021-11-01T00:00:00"/>
    <s v="11"/>
    <x v="9"/>
    <x v="0"/>
  </r>
  <r>
    <x v="3"/>
    <x v="1"/>
    <x v="1"/>
    <x v="1"/>
    <n v="166"/>
    <n v="166"/>
    <n v="8999.4"/>
    <n v="14999"/>
    <n v="124491.70000000001"/>
    <n v="2489834"/>
    <n v="1493900.4"/>
    <n v="871441.90000000014"/>
    <d v="2020-11-01T00:00:00"/>
    <s v="11"/>
    <x v="9"/>
    <x v="1"/>
  </r>
  <r>
    <x v="1"/>
    <x v="12"/>
    <x v="2"/>
    <x v="1"/>
    <n v="236.3"/>
    <n v="237"/>
    <n v="11999.4"/>
    <n v="19999"/>
    <n v="236288.18500000003"/>
    <n v="4739763"/>
    <n v="2843857.8"/>
    <n v="1659617.0150000001"/>
    <d v="2021-02-01T00:00:00"/>
    <s v="02"/>
    <x v="8"/>
    <x v="0"/>
  </r>
  <r>
    <x v="4"/>
    <x v="0"/>
    <x v="2"/>
    <x v="1"/>
    <n v="91.800000000000011"/>
    <n v="92"/>
    <n v="11999.4"/>
    <n v="19999"/>
    <n v="91795.410000000018"/>
    <n v="1839908"/>
    <n v="1103944.8"/>
    <n v="644167.78999999992"/>
    <d v="2021-05-01T00:00:00"/>
    <s v="05"/>
    <x v="11"/>
    <x v="0"/>
  </r>
  <r>
    <x v="4"/>
    <x v="1"/>
    <x v="2"/>
    <x v="1"/>
    <n v="172.8"/>
    <n v="173"/>
    <n v="11999.4"/>
    <n v="19999"/>
    <n v="172791.36000000002"/>
    <n v="3459827"/>
    <n v="2075896.2"/>
    <n v="1211139.44"/>
    <d v="2021-05-01T00:00:00"/>
    <s v="05"/>
    <x v="11"/>
    <x v="0"/>
  </r>
  <r>
    <x v="2"/>
    <x v="2"/>
    <x v="2"/>
    <x v="1"/>
    <n v="114.2"/>
    <n v="115"/>
    <n v="11999.4"/>
    <n v="19999"/>
    <n v="114194.29000000002"/>
    <n v="2299885"/>
    <n v="1379931"/>
    <n v="805759.71"/>
    <d v="2021-06-01T00:00:00"/>
    <s v="06"/>
    <x v="1"/>
    <x v="0"/>
  </r>
  <r>
    <x v="3"/>
    <x v="3"/>
    <x v="2"/>
    <x v="1"/>
    <n v="66.2"/>
    <n v="67"/>
    <n v="11999.4"/>
    <n v="19999"/>
    <n v="66196.69"/>
    <n v="1339933"/>
    <n v="803959.79999999993"/>
    <n v="469776.51000000007"/>
    <d v="2021-06-01T00:00:00"/>
    <s v="06"/>
    <x v="1"/>
    <x v="0"/>
  </r>
  <r>
    <x v="2"/>
    <x v="4"/>
    <x v="2"/>
    <x v="1"/>
    <n v="129.5"/>
    <n v="130"/>
    <n v="11999.4"/>
    <n v="19999"/>
    <n v="129493.52500000001"/>
    <n v="2599870"/>
    <n v="1559922"/>
    <n v="910454.47499999998"/>
    <d v="2021-10-01T00:00:00"/>
    <s v="10"/>
    <x v="7"/>
    <x v="0"/>
  </r>
  <r>
    <x v="3"/>
    <x v="5"/>
    <x v="2"/>
    <x v="1"/>
    <n v="80.900000000000006"/>
    <n v="81"/>
    <n v="11999.4"/>
    <n v="19999"/>
    <n v="80895.955000000016"/>
    <n v="1619919"/>
    <n v="971951.4"/>
    <n v="567071.64500000002"/>
    <d v="2020-10-01T00:00:00"/>
    <s v="10"/>
    <x v="7"/>
    <x v="1"/>
  </r>
  <r>
    <x v="3"/>
    <x v="6"/>
    <x v="2"/>
    <x v="1"/>
    <n v="214.5"/>
    <n v="215"/>
    <n v="11999.4"/>
    <n v="19999"/>
    <n v="214489.27500000002"/>
    <n v="4299785"/>
    <n v="2579871"/>
    <n v="1505424.7250000001"/>
    <d v="2020-10-01T00:00:00"/>
    <s v="10"/>
    <x v="7"/>
    <x v="1"/>
  </r>
  <r>
    <x v="2"/>
    <x v="5"/>
    <x v="2"/>
    <x v="1"/>
    <n v="178.5"/>
    <n v="179"/>
    <n v="11999.4"/>
    <n v="19999"/>
    <n v="178491.07500000001"/>
    <n v="3579821"/>
    <n v="2147892.6"/>
    <n v="1253437.325"/>
    <d v="2020-11-01T00:00:00"/>
    <s v="11"/>
    <x v="9"/>
    <x v="1"/>
  </r>
  <r>
    <x v="4"/>
    <x v="7"/>
    <x v="2"/>
    <x v="1"/>
    <n v="191.60000000000002"/>
    <n v="192"/>
    <n v="11999.4"/>
    <n v="19999"/>
    <n v="191590.42000000004"/>
    <n v="3839808"/>
    <n v="2303884.7999999998"/>
    <n v="1344332.7800000003"/>
    <d v="2021-12-01T00:00:00"/>
    <s v="12"/>
    <x v="2"/>
    <x v="0"/>
  </r>
  <r>
    <x v="0"/>
    <x v="4"/>
    <x v="2"/>
    <x v="1"/>
    <n v="285.2"/>
    <n v="286"/>
    <n v="11999.4"/>
    <n v="19999"/>
    <n v="285185.74"/>
    <n v="5719714"/>
    <n v="3431828.4"/>
    <n v="2002699.86"/>
    <d v="2021-12-01T00:00:00"/>
    <s v="12"/>
    <x v="2"/>
    <x v="0"/>
  </r>
  <r>
    <x v="3"/>
    <x v="8"/>
    <x v="2"/>
    <x v="1"/>
    <n v="272.90000000000003"/>
    <n v="273"/>
    <n v="11999.4"/>
    <n v="19999"/>
    <n v="272886.35500000004"/>
    <n v="5459727"/>
    <n v="3275836.1999999997"/>
    <n v="1911004.4450000003"/>
    <d v="2021-12-01T00:00:00"/>
    <s v="12"/>
    <x v="2"/>
    <x v="0"/>
  </r>
  <r>
    <x v="1"/>
    <x v="9"/>
    <x v="2"/>
    <x v="1"/>
    <n v="192.5"/>
    <n v="193"/>
    <n v="11999.4"/>
    <n v="19999"/>
    <n v="192490.375"/>
    <n v="3859807"/>
    <n v="2315884.1999999997"/>
    <n v="1351432.4250000003"/>
    <d v="2020-12-01T00:00:00"/>
    <s v="12"/>
    <x v="2"/>
    <x v="1"/>
  </r>
  <r>
    <x v="0"/>
    <x v="10"/>
    <x v="2"/>
    <x v="1"/>
    <n v="201.3"/>
    <n v="202"/>
    <n v="11999.4"/>
    <n v="19999"/>
    <n v="201289.93500000003"/>
    <n v="4039798"/>
    <n v="2423878.7999999998"/>
    <n v="1414629.2650000001"/>
    <d v="2020-12-01T00:00:00"/>
    <s v="12"/>
    <x v="2"/>
    <x v="1"/>
  </r>
  <r>
    <x v="2"/>
    <x v="2"/>
    <x v="2"/>
    <x v="1"/>
    <n v="105.5"/>
    <n v="106"/>
    <n v="11999.4"/>
    <n v="19999"/>
    <n v="105494.72500000001"/>
    <n v="2119894"/>
    <n v="1271936.3999999999"/>
    <n v="742462.87500000012"/>
    <d v="2021-12-01T00:00:00"/>
    <s v="12"/>
    <x v="2"/>
    <x v="0"/>
  </r>
  <r>
    <x v="2"/>
    <x v="11"/>
    <x v="2"/>
    <x v="1"/>
    <n v="108.4"/>
    <n v="109"/>
    <n v="11999.4"/>
    <n v="19999"/>
    <n v="108394.58000000002"/>
    <n v="2179891"/>
    <n v="1307934.5999999999"/>
    <n v="763561.82000000007"/>
    <d v="2021-12-01T00:00:00"/>
    <s v="12"/>
    <x v="2"/>
    <x v="0"/>
  </r>
  <r>
    <x v="0"/>
    <x v="9"/>
    <x v="3"/>
    <x v="1"/>
    <n v="156.60000000000002"/>
    <n v="157"/>
    <n v="19794"/>
    <n v="32990"/>
    <n v="258311.70000000007"/>
    <n v="5179430"/>
    <n v="3107658"/>
    <n v="1813460.2999999998"/>
    <d v="2021-10-01T00:00:00"/>
    <s v="10"/>
    <x v="7"/>
    <x v="0"/>
  </r>
  <r>
    <x v="0"/>
    <x v="1"/>
    <x v="3"/>
    <x v="1"/>
    <n v="296.60000000000002"/>
    <n v="297"/>
    <n v="19794"/>
    <n v="32990"/>
    <n v="489241.7"/>
    <n v="9798030"/>
    <n v="5878818"/>
    <n v="3429970.3"/>
    <d v="2020-10-01T00:00:00"/>
    <s v="10"/>
    <x v="7"/>
    <x v="1"/>
  </r>
  <r>
    <x v="0"/>
    <x v="12"/>
    <x v="3"/>
    <x v="1"/>
    <n v="287.7"/>
    <n v="288"/>
    <n v="19794"/>
    <n v="32990"/>
    <n v="474561.15"/>
    <n v="9501120"/>
    <n v="5700672"/>
    <n v="3325886.85"/>
    <d v="2021-10-01T00:00:00"/>
    <s v="10"/>
    <x v="7"/>
    <x v="0"/>
  </r>
  <r>
    <x v="3"/>
    <x v="0"/>
    <x v="3"/>
    <x v="1"/>
    <n v="80.900000000000006"/>
    <n v="81"/>
    <n v="19794"/>
    <n v="32990"/>
    <n v="133444.55000000002"/>
    <n v="2672190"/>
    <n v="1603314"/>
    <n v="935431.45"/>
    <d v="2020-10-01T00:00:00"/>
    <s v="10"/>
    <x v="7"/>
    <x v="1"/>
  </r>
  <r>
    <x v="3"/>
    <x v="1"/>
    <x v="3"/>
    <x v="1"/>
    <n v="214.5"/>
    <n v="215"/>
    <n v="19794"/>
    <n v="32990"/>
    <n v="353817.75"/>
    <n v="7092850"/>
    <n v="4255710"/>
    <n v="2483322.25"/>
    <d v="2020-10-01T00:00:00"/>
    <s v="10"/>
    <x v="7"/>
    <x v="1"/>
  </r>
  <r>
    <x v="2"/>
    <x v="2"/>
    <x v="3"/>
    <x v="1"/>
    <n v="105.5"/>
    <n v="106"/>
    <n v="19794"/>
    <n v="32990"/>
    <n v="174022.25"/>
    <n v="3496940"/>
    <n v="2098164"/>
    <n v="1224753.75"/>
    <d v="2021-12-01T00:00:00"/>
    <s v="12"/>
    <x v="2"/>
    <x v="0"/>
  </r>
  <r>
    <x v="0"/>
    <x v="3"/>
    <x v="3"/>
    <x v="1"/>
    <n v="54.400000000000006"/>
    <n v="55"/>
    <n v="19794"/>
    <n v="32990"/>
    <n v="89732.800000000017"/>
    <n v="1814450"/>
    <n v="1088670"/>
    <n v="636047.19999999995"/>
    <d v="2020-12-01T00:00:00"/>
    <s v="12"/>
    <x v="2"/>
    <x v="1"/>
  </r>
  <r>
    <x v="2"/>
    <x v="4"/>
    <x v="3"/>
    <x v="1"/>
    <n v="108.4"/>
    <n v="109"/>
    <n v="19794"/>
    <n v="32990"/>
    <n v="178805.80000000002"/>
    <n v="3595910"/>
    <n v="2157546"/>
    <n v="1259558.2"/>
    <d v="2021-12-01T00:00:00"/>
    <s v="12"/>
    <x v="2"/>
    <x v="0"/>
  </r>
  <r>
    <x v="3"/>
    <x v="5"/>
    <x v="4"/>
    <x v="1"/>
    <n v="66.2"/>
    <n v="67"/>
    <n v="13938"/>
    <n v="23230"/>
    <n v="76891.3"/>
    <n v="1556410"/>
    <n v="933846"/>
    <n v="545672.69999999995"/>
    <d v="2021-06-01T00:00:00"/>
    <s v="06"/>
    <x v="1"/>
    <x v="0"/>
  </r>
  <r>
    <x v="4"/>
    <x v="6"/>
    <x v="4"/>
    <x v="1"/>
    <n v="21.400000000000002"/>
    <n v="22"/>
    <n v="13938"/>
    <n v="23230"/>
    <n v="24856.100000000006"/>
    <n v="511060"/>
    <n v="306636"/>
    <n v="179567.9"/>
    <d v="2020-10-01T00:00:00"/>
    <s v="10"/>
    <x v="7"/>
    <x v="1"/>
  </r>
  <r>
    <x v="0"/>
    <x v="5"/>
    <x v="4"/>
    <x v="1"/>
    <n v="287.7"/>
    <n v="288"/>
    <n v="13938"/>
    <n v="23230"/>
    <n v="334163.55000000005"/>
    <n v="6690240"/>
    <n v="4014144"/>
    <n v="2341932.4500000002"/>
    <d v="2021-10-01T00:00:00"/>
    <s v="10"/>
    <x v="7"/>
    <x v="0"/>
  </r>
  <r>
    <x v="3"/>
    <x v="7"/>
    <x v="4"/>
    <x v="1"/>
    <n v="272.90000000000003"/>
    <n v="273"/>
    <n v="13938"/>
    <n v="23230"/>
    <n v="316973.35000000009"/>
    <n v="6341790"/>
    <n v="3805074"/>
    <n v="2219742.65"/>
    <d v="2021-12-01T00:00:00"/>
    <s v="12"/>
    <x v="2"/>
    <x v="0"/>
  </r>
  <r>
    <x v="0"/>
    <x v="4"/>
    <x v="4"/>
    <x v="1"/>
    <n v="26.6"/>
    <n v="27"/>
    <n v="13938"/>
    <n v="23230"/>
    <n v="30895.9"/>
    <n v="627210"/>
    <n v="376326"/>
    <n v="219988.1"/>
    <d v="2020-12-01T00:00:00"/>
    <s v="12"/>
    <x v="2"/>
    <x v="1"/>
  </r>
  <r>
    <x v="0"/>
    <x v="8"/>
    <x v="4"/>
    <x v="1"/>
    <n v="194"/>
    <n v="194"/>
    <n v="13938"/>
    <n v="23230"/>
    <n v="225331"/>
    <n v="4506620"/>
    <n v="2703972"/>
    <n v="1577317"/>
    <d v="2020-12-01T00:00:00"/>
    <s v="12"/>
    <x v="2"/>
    <x v="1"/>
  </r>
  <r>
    <x v="4"/>
    <x v="9"/>
    <x v="5"/>
    <x v="1"/>
    <n v="25.900000000000002"/>
    <n v="26"/>
    <n v="11999.4"/>
    <n v="19999"/>
    <n v="25898.705000000002"/>
    <n v="519974"/>
    <n v="311984.39999999997"/>
    <n v="182090.89500000002"/>
    <d v="2021-03-01T00:00:00"/>
    <s v="03"/>
    <x v="3"/>
    <x v="0"/>
  </r>
  <r>
    <x v="4"/>
    <x v="10"/>
    <x v="5"/>
    <x v="1"/>
    <n v="110.10000000000001"/>
    <n v="111"/>
    <n v="11999.4"/>
    <n v="19999"/>
    <n v="110094.49500000002"/>
    <n v="2219889"/>
    <n v="1331933.3999999999"/>
    <n v="777861.1050000001"/>
    <d v="2021-03-01T00:00:00"/>
    <s v="03"/>
    <x v="3"/>
    <x v="0"/>
  </r>
  <r>
    <x v="3"/>
    <x v="2"/>
    <x v="5"/>
    <x v="1"/>
    <n v="227.60000000000002"/>
    <n v="228"/>
    <n v="11999.4"/>
    <n v="19999"/>
    <n v="227588.62000000002"/>
    <n v="4559772"/>
    <n v="2735863.1999999997"/>
    <n v="1596320.1800000002"/>
    <d v="2021-05-01T00:00:00"/>
    <s v="05"/>
    <x v="11"/>
    <x v="0"/>
  </r>
  <r>
    <x v="0"/>
    <x v="11"/>
    <x v="5"/>
    <x v="1"/>
    <n v="296.60000000000002"/>
    <n v="297"/>
    <n v="11999.4"/>
    <n v="19999"/>
    <n v="296585.17000000004"/>
    <n v="5939703"/>
    <n v="3563821.8"/>
    <n v="2079296.0300000003"/>
    <d v="2020-10-01T00:00:00"/>
    <s v="10"/>
    <x v="7"/>
    <x v="1"/>
  </r>
  <r>
    <x v="0"/>
    <x v="9"/>
    <x v="5"/>
    <x v="1"/>
    <n v="123.60000000000001"/>
    <n v="124"/>
    <n v="11999.4"/>
    <n v="19999"/>
    <n v="123593.82000000002"/>
    <n v="2479876"/>
    <n v="1487925.5999999999"/>
    <n v="868356.58000000007"/>
    <d v="2021-11-01T00:00:00"/>
    <s v="11"/>
    <x v="9"/>
    <x v="0"/>
  </r>
  <r>
    <x v="0"/>
    <x v="1"/>
    <x v="5"/>
    <x v="1"/>
    <n v="94.100000000000009"/>
    <n v="95"/>
    <n v="11999.4"/>
    <n v="19999"/>
    <n v="94095.295000000013"/>
    <n v="1899905"/>
    <n v="1139943"/>
    <n v="665866.70499999996"/>
    <d v="2021-11-01T00:00:00"/>
    <s v="11"/>
    <x v="9"/>
    <x v="0"/>
  </r>
  <r>
    <x v="4"/>
    <x v="12"/>
    <x v="5"/>
    <x v="1"/>
    <n v="191.60000000000002"/>
    <n v="192"/>
    <n v="11999.4"/>
    <n v="19999"/>
    <n v="191590.42000000004"/>
    <n v="3839808"/>
    <n v="2303884.7999999998"/>
    <n v="1344332.7800000003"/>
    <d v="2021-12-01T00:00:00"/>
    <s v="12"/>
    <x v="2"/>
    <x v="0"/>
  </r>
  <r>
    <x v="3"/>
    <x v="0"/>
    <x v="0"/>
    <x v="1"/>
    <n v="424.35"/>
    <n v="425"/>
    <n v="5579.4"/>
    <n v="9299"/>
    <n v="197301.53250000003"/>
    <n v="3952075"/>
    <n v="2371245"/>
    <n v="1383528.4675"/>
    <d v="2021-04-01T00:00:00"/>
    <s v="04"/>
    <x v="10"/>
    <x v="0"/>
  </r>
  <r>
    <x v="0"/>
    <x v="1"/>
    <x v="0"/>
    <x v="1"/>
    <n v="258"/>
    <n v="258"/>
    <n v="5579.4"/>
    <n v="9299"/>
    <n v="119957.1"/>
    <n v="2399142"/>
    <n v="1439485.2"/>
    <n v="839699.70000000007"/>
    <d v="2021-04-01T00:00:00"/>
    <s v="04"/>
    <x v="10"/>
    <x v="0"/>
  </r>
  <r>
    <x v="4"/>
    <x v="2"/>
    <x v="0"/>
    <x v="1"/>
    <n v="68.900000000000006"/>
    <n v="69"/>
    <n v="5579.4"/>
    <n v="9299"/>
    <n v="32035.055000000008"/>
    <n v="641631"/>
    <n v="384978.6"/>
    <n v="224617.34500000003"/>
    <d v="2021-06-01T00:00:00"/>
    <s v="06"/>
    <x v="1"/>
    <x v="0"/>
  </r>
  <r>
    <x v="2"/>
    <x v="3"/>
    <x v="0"/>
    <x v="1"/>
    <n v="194.70000000000002"/>
    <n v="195"/>
    <n v="5579.4"/>
    <n v="9299"/>
    <n v="90525.765000000014"/>
    <n v="1813305"/>
    <n v="1087983"/>
    <n v="634796.23499999999"/>
    <d v="2021-09-01T00:00:00"/>
    <s v="09"/>
    <x v="6"/>
    <x v="0"/>
  </r>
  <r>
    <x v="2"/>
    <x v="4"/>
    <x v="0"/>
    <x v="1"/>
    <n v="90.800000000000011"/>
    <n v="91"/>
    <n v="5579.4"/>
    <n v="9299"/>
    <n v="42217.460000000006"/>
    <n v="846209"/>
    <n v="507725.39999999997"/>
    <n v="296266.14"/>
    <d v="2020-12-01T00:00:00"/>
    <s v="12"/>
    <x v="2"/>
    <x v="1"/>
  </r>
  <r>
    <x v="0"/>
    <x v="5"/>
    <x v="1"/>
    <x v="1"/>
    <n v="195.8"/>
    <n v="196"/>
    <n v="8999.4"/>
    <n v="14999"/>
    <n v="146840.21000000002"/>
    <n v="2939804"/>
    <n v="1763882.4"/>
    <n v="1029081.3900000001"/>
    <d v="2021-02-01T00:00:00"/>
    <s v="02"/>
    <x v="8"/>
    <x v="0"/>
  </r>
  <r>
    <x v="2"/>
    <x v="6"/>
    <x v="1"/>
    <x v="1"/>
    <n v="190.10000000000002"/>
    <n v="191"/>
    <n v="8999.4"/>
    <n v="14999"/>
    <n v="142565.49500000002"/>
    <n v="2864809"/>
    <n v="1718885.4"/>
    <n v="1003358.1050000001"/>
    <d v="2021-06-01T00:00:00"/>
    <s v="06"/>
    <x v="1"/>
    <x v="0"/>
  </r>
  <r>
    <x v="0"/>
    <x v="5"/>
    <x v="1"/>
    <x v="1"/>
    <n v="54.400000000000006"/>
    <n v="55"/>
    <n v="8999.4"/>
    <n v="14999"/>
    <n v="40797.280000000006"/>
    <n v="824945"/>
    <n v="494967"/>
    <n v="289180.71999999997"/>
    <d v="2021-09-01T00:00:00"/>
    <s v="09"/>
    <x v="6"/>
    <x v="0"/>
  </r>
  <r>
    <x v="0"/>
    <x v="7"/>
    <x v="1"/>
    <x v="1"/>
    <n v="179.70000000000002"/>
    <n v="180"/>
    <n v="8999.4"/>
    <n v="14999"/>
    <n v="134766.01500000001"/>
    <n v="2699820"/>
    <n v="1619892"/>
    <n v="945161.98499999999"/>
    <d v="2020-09-01T00:00:00"/>
    <s v="09"/>
    <x v="6"/>
    <x v="1"/>
  </r>
  <r>
    <x v="3"/>
    <x v="4"/>
    <x v="1"/>
    <x v="1"/>
    <n v="128.70000000000002"/>
    <n v="129"/>
    <n v="8999.4"/>
    <n v="14999"/>
    <n v="96518.565000000017"/>
    <n v="1934871"/>
    <n v="1160922.5999999999"/>
    <n v="677429.83500000008"/>
    <d v="2021-12-01T00:00:00"/>
    <s v="12"/>
    <x v="2"/>
    <x v="0"/>
  </r>
  <r>
    <x v="3"/>
    <x v="8"/>
    <x v="1"/>
    <x v="1"/>
    <n v="170.60000000000002"/>
    <n v="171"/>
    <n v="8999.4"/>
    <n v="14999"/>
    <n v="127941.47000000003"/>
    <n v="2564829"/>
    <n v="1538897.4"/>
    <n v="897990.13000000012"/>
    <d v="2021-12-01T00:00:00"/>
    <s v="12"/>
    <x v="2"/>
    <x v="0"/>
  </r>
  <r>
    <x v="4"/>
    <x v="9"/>
    <x v="2"/>
    <x v="1"/>
    <n v="243.45000000000002"/>
    <n v="244"/>
    <n v="11999.4"/>
    <n v="19999"/>
    <n v="243437.82750000004"/>
    <n v="4879756"/>
    <n v="2927853.6"/>
    <n v="1708464.5724999998"/>
    <d v="2021-01-01T00:00:00"/>
    <s v="01"/>
    <x v="0"/>
    <x v="0"/>
  </r>
  <r>
    <x v="3"/>
    <x v="10"/>
    <x v="2"/>
    <x v="1"/>
    <n v="177.4"/>
    <n v="178"/>
    <n v="11999.4"/>
    <n v="19999"/>
    <n v="177391.13"/>
    <n v="3559822"/>
    <n v="2135893.1999999997"/>
    <n v="1246537.6700000004"/>
    <d v="2021-03-01T00:00:00"/>
    <s v="03"/>
    <x v="3"/>
    <x v="0"/>
  </r>
  <r>
    <x v="2"/>
    <x v="2"/>
    <x v="2"/>
    <x v="1"/>
    <n v="190.10000000000002"/>
    <n v="191"/>
    <n v="11999.4"/>
    <n v="19999"/>
    <n v="190090.49500000002"/>
    <n v="3819809"/>
    <n v="2291885.4"/>
    <n v="1337833.105"/>
    <d v="2021-06-01T00:00:00"/>
    <s v="06"/>
    <x v="1"/>
    <x v="0"/>
  </r>
  <r>
    <x v="4"/>
    <x v="11"/>
    <x v="2"/>
    <x v="1"/>
    <n v="68.900000000000006"/>
    <n v="69"/>
    <n v="11999.4"/>
    <n v="19999"/>
    <n v="68896.555000000008"/>
    <n v="1379931"/>
    <n v="827958.6"/>
    <n v="483075.84500000003"/>
    <d v="2021-06-01T00:00:00"/>
    <s v="06"/>
    <x v="1"/>
    <x v="0"/>
  </r>
  <r>
    <x v="3"/>
    <x v="9"/>
    <x v="2"/>
    <x v="1"/>
    <n v="157"/>
    <n v="157"/>
    <n v="11999.4"/>
    <n v="19999"/>
    <n v="156992.15"/>
    <n v="3139843"/>
    <n v="1883905.8"/>
    <n v="1098945.05"/>
    <d v="2021-06-01T00:00:00"/>
    <s v="06"/>
    <x v="1"/>
    <x v="0"/>
  </r>
  <r>
    <x v="2"/>
    <x v="1"/>
    <x v="2"/>
    <x v="1"/>
    <n v="136.95000000000002"/>
    <n v="137"/>
    <n v="11999.4"/>
    <n v="19999"/>
    <n v="136943.15250000003"/>
    <n v="2739863"/>
    <n v="1643917.8"/>
    <n v="959002.04749999987"/>
    <d v="2021-07-01T00:00:00"/>
    <s v="07"/>
    <x v="4"/>
    <x v="0"/>
  </r>
  <r>
    <x v="3"/>
    <x v="12"/>
    <x v="2"/>
    <x v="1"/>
    <n v="200.9"/>
    <n v="201"/>
    <n v="11999.4"/>
    <n v="19999"/>
    <n v="200889.95500000002"/>
    <n v="4019799"/>
    <n v="2411879.4"/>
    <n v="1407029.645"/>
    <d v="2021-10-01T00:00:00"/>
    <s v="10"/>
    <x v="7"/>
    <x v="0"/>
  </r>
  <r>
    <x v="1"/>
    <x v="0"/>
    <x v="2"/>
    <x v="1"/>
    <n v="194.5"/>
    <n v="195"/>
    <n v="11999.4"/>
    <n v="19999"/>
    <n v="194490.27500000002"/>
    <n v="3899805"/>
    <n v="2339883"/>
    <n v="1365431.7250000001"/>
    <d v="2020-10-01T00:00:00"/>
    <s v="10"/>
    <x v="7"/>
    <x v="1"/>
  </r>
  <r>
    <x v="3"/>
    <x v="1"/>
    <x v="2"/>
    <x v="1"/>
    <n v="128.70000000000002"/>
    <n v="129"/>
    <n v="11999.4"/>
    <n v="19999"/>
    <n v="128693.56500000002"/>
    <n v="2579871"/>
    <n v="1547922.5999999999"/>
    <n v="903254.83500000008"/>
    <d v="2021-12-01T00:00:00"/>
    <s v="12"/>
    <x v="2"/>
    <x v="0"/>
  </r>
  <r>
    <x v="3"/>
    <x v="2"/>
    <x v="2"/>
    <x v="1"/>
    <n v="170.60000000000002"/>
    <n v="171"/>
    <n v="11999.4"/>
    <n v="19999"/>
    <n v="170591.47000000003"/>
    <n v="3419829"/>
    <n v="2051897.4"/>
    <n v="1197340.1300000001"/>
    <d v="2021-12-01T00:00:00"/>
    <s v="12"/>
    <x v="2"/>
    <x v="0"/>
  </r>
  <r>
    <x v="3"/>
    <x v="3"/>
    <x v="3"/>
    <x v="1"/>
    <n v="200.9"/>
    <n v="201"/>
    <n v="19794"/>
    <n v="32990"/>
    <n v="331384.55000000005"/>
    <n v="6630990"/>
    <n v="3978594"/>
    <n v="2321011.4500000002"/>
    <d v="2021-10-01T00:00:00"/>
    <s v="10"/>
    <x v="7"/>
    <x v="0"/>
  </r>
  <r>
    <x v="4"/>
    <x v="4"/>
    <x v="4"/>
    <x v="1"/>
    <n v="284.40000000000003"/>
    <n v="285"/>
    <n v="13938"/>
    <n v="23230"/>
    <n v="330330.60000000009"/>
    <n v="6620550"/>
    <n v="3972330"/>
    <n v="2317889.4"/>
    <d v="2021-02-01T00:00:00"/>
    <s v="02"/>
    <x v="8"/>
    <x v="0"/>
  </r>
  <r>
    <x v="2"/>
    <x v="5"/>
    <x v="4"/>
    <x v="1"/>
    <n v="191.60000000000002"/>
    <n v="192"/>
    <n v="13938"/>
    <n v="23230"/>
    <n v="222543.40000000005"/>
    <n v="4460160"/>
    <n v="2676096"/>
    <n v="1561520.5999999999"/>
    <d v="2021-04-01T00:00:00"/>
    <s v="04"/>
    <x v="10"/>
    <x v="0"/>
  </r>
  <r>
    <x v="3"/>
    <x v="6"/>
    <x v="4"/>
    <x v="1"/>
    <n v="157"/>
    <n v="157"/>
    <n v="13938"/>
    <n v="23230"/>
    <n v="182355.5"/>
    <n v="3647110"/>
    <n v="2188266"/>
    <n v="1276488.5"/>
    <d v="2021-06-01T00:00:00"/>
    <s v="06"/>
    <x v="1"/>
    <x v="0"/>
  </r>
  <r>
    <x v="4"/>
    <x v="5"/>
    <x v="4"/>
    <x v="1"/>
    <n v="187.4"/>
    <n v="188"/>
    <n v="13938"/>
    <n v="23230"/>
    <n v="217665.1"/>
    <n v="4367240"/>
    <n v="2620344"/>
    <n v="1529230.9"/>
    <d v="2021-08-01T00:00:00"/>
    <s v="08"/>
    <x v="5"/>
    <x v="0"/>
  </r>
  <r>
    <x v="0"/>
    <x v="7"/>
    <x v="4"/>
    <x v="1"/>
    <n v="164.20000000000002"/>
    <n v="165"/>
    <n v="13938"/>
    <n v="23230"/>
    <n v="190718.30000000005"/>
    <n v="3832950"/>
    <n v="2299770"/>
    <n v="1342461.7"/>
    <d v="2021-08-01T00:00:00"/>
    <s v="08"/>
    <x v="5"/>
    <x v="0"/>
  </r>
  <r>
    <x v="1"/>
    <x v="4"/>
    <x v="4"/>
    <x v="1"/>
    <n v="194.5"/>
    <n v="195"/>
    <n v="13938"/>
    <n v="23230"/>
    <n v="225911.75"/>
    <n v="4529850"/>
    <n v="2717910"/>
    <n v="1586028.25"/>
    <d v="2020-10-01T00:00:00"/>
    <s v="10"/>
    <x v="7"/>
    <x v="1"/>
  </r>
  <r>
    <x v="0"/>
    <x v="8"/>
    <x v="0"/>
    <x v="1"/>
    <n v="83.100000000000009"/>
    <n v="84"/>
    <n v="5579.4"/>
    <n v="9299"/>
    <n v="38637.345000000001"/>
    <n v="781116"/>
    <n v="468669.6"/>
    <n v="273809.05500000005"/>
    <d v="2021-05-01T00:00:00"/>
    <s v="05"/>
    <x v="11"/>
    <x v="0"/>
  </r>
  <r>
    <x v="0"/>
    <x v="9"/>
    <x v="2"/>
    <x v="1"/>
    <n v="176"/>
    <n v="176"/>
    <n v="11999.4"/>
    <n v="19999"/>
    <n v="175991.2"/>
    <n v="3519824"/>
    <n v="2111894.4"/>
    <n v="1231938.4000000001"/>
    <d v="2020-09-01T00:00:00"/>
    <s v="09"/>
    <x v="6"/>
    <x v="1"/>
  </r>
  <r>
    <x v="0"/>
    <x v="10"/>
    <x v="3"/>
    <x v="1"/>
    <n v="385.05"/>
    <n v="386"/>
    <n v="19794"/>
    <n v="32990"/>
    <n v="635139.97500000009"/>
    <n v="12734140"/>
    <n v="7640484"/>
    <n v="4458516.0250000004"/>
    <d v="2021-04-01T00:00:00"/>
    <s v="04"/>
    <x v="10"/>
    <x v="0"/>
  </r>
  <r>
    <x v="2"/>
    <x v="2"/>
    <x v="4"/>
    <x v="1"/>
    <n v="247.9"/>
    <n v="248"/>
    <n v="13938"/>
    <n v="23230"/>
    <n v="287935.85000000003"/>
    <n v="5761040"/>
    <n v="3456624"/>
    <n v="2016480.15"/>
    <d v="2021-01-01T00:00:00"/>
    <s v="01"/>
    <x v="0"/>
    <x v="0"/>
  </r>
  <r>
    <x v="1"/>
    <x v="11"/>
    <x v="1"/>
    <x v="1"/>
    <n v="203.10000000000002"/>
    <n v="204"/>
    <n v="8999.4"/>
    <n v="14999"/>
    <n v="152314.84500000003"/>
    <n v="3059796"/>
    <n v="1835877.5999999999"/>
    <n v="1071603.5550000002"/>
    <d v="2021-10-01T00:00:00"/>
    <s v="10"/>
    <x v="7"/>
    <x v="0"/>
  </r>
  <r>
    <x v="1"/>
    <x v="9"/>
    <x v="2"/>
    <x v="1"/>
    <n v="203.10000000000002"/>
    <n v="204"/>
    <n v="11999.4"/>
    <n v="19999"/>
    <n v="203089.84500000003"/>
    <n v="4079796"/>
    <n v="2447877.6"/>
    <n v="1428828.5549999999"/>
    <d v="2021-10-01T00:00:00"/>
    <s v="10"/>
    <x v="7"/>
    <x v="0"/>
  </r>
  <r>
    <x v="1"/>
    <x v="1"/>
    <x v="2"/>
    <x v="1"/>
    <n v="226.10000000000002"/>
    <n v="227"/>
    <n v="11999.4"/>
    <n v="19999"/>
    <n v="226088.69500000004"/>
    <n v="4539773"/>
    <n v="2723863.8"/>
    <n v="1589820.5050000001"/>
    <d v="2020-12-01T00:00:00"/>
    <s v="12"/>
    <x v="2"/>
    <x v="1"/>
  </r>
  <r>
    <x v="0"/>
    <x v="12"/>
    <x v="3"/>
    <x v="1"/>
    <n v="73.600000000000009"/>
    <n v="74"/>
    <n v="19794"/>
    <n v="32990"/>
    <n v="121403.20000000003"/>
    <n v="2441260"/>
    <n v="1464756"/>
    <n v="855100.79999999993"/>
    <d v="2020-09-01T00:00:00"/>
    <s v="09"/>
    <x v="6"/>
    <x v="1"/>
  </r>
  <r>
    <x v="0"/>
    <x v="0"/>
    <x v="0"/>
    <x v="1"/>
    <n v="285.10000000000002"/>
    <n v="286"/>
    <n v="5579.4"/>
    <n v="9299"/>
    <n v="132557.24500000002"/>
    <n v="2659514"/>
    <n v="1595708.4"/>
    <n v="931248.3550000001"/>
    <d v="2020-10-01T00:00:00"/>
    <s v="10"/>
    <x v="7"/>
    <x v="1"/>
  </r>
  <r>
    <x v="4"/>
    <x v="1"/>
    <x v="0"/>
    <x v="1"/>
    <n v="202.10000000000002"/>
    <n v="203"/>
    <n v="5579.4"/>
    <n v="9299"/>
    <n v="93966.395000000019"/>
    <n v="1887697"/>
    <n v="1132618.2"/>
    <n v="661112.40500000003"/>
    <d v="2021-10-01T00:00:00"/>
    <s v="10"/>
    <x v="7"/>
    <x v="0"/>
  </r>
  <r>
    <x v="0"/>
    <x v="2"/>
    <x v="0"/>
    <x v="1"/>
    <n v="27.400000000000002"/>
    <n v="28"/>
    <n v="5579.4"/>
    <n v="9299"/>
    <n v="12739.630000000001"/>
    <n v="260372"/>
    <n v="156223.19999999998"/>
    <n v="91409.170000000013"/>
    <d v="2021-12-01T00:00:00"/>
    <s v="12"/>
    <x v="2"/>
    <x v="0"/>
  </r>
  <r>
    <x v="1"/>
    <x v="3"/>
    <x v="1"/>
    <x v="1"/>
    <n v="196.70000000000002"/>
    <n v="197"/>
    <n v="8999.4"/>
    <n v="14999"/>
    <n v="147515.16500000001"/>
    <n v="2954803"/>
    <n v="1772881.7999999998"/>
    <n v="1034406.0350000001"/>
    <d v="2021-03-01T00:00:00"/>
    <s v="03"/>
    <x v="3"/>
    <x v="0"/>
  </r>
  <r>
    <x v="4"/>
    <x v="4"/>
    <x v="1"/>
    <x v="1"/>
    <n v="185.9"/>
    <n v="186"/>
    <n v="8999.4"/>
    <n v="14999"/>
    <n v="139415.70500000002"/>
    <n v="2789814"/>
    <n v="1673888.4"/>
    <n v="976509.89500000002"/>
    <d v="2021-08-01T00:00:00"/>
    <s v="08"/>
    <x v="5"/>
    <x v="0"/>
  </r>
  <r>
    <x v="0"/>
    <x v="5"/>
    <x v="1"/>
    <x v="1"/>
    <n v="285.10000000000002"/>
    <n v="286"/>
    <n v="8999.4"/>
    <n v="14999"/>
    <n v="213810.74500000002"/>
    <n v="4289714"/>
    <n v="2573828.4"/>
    <n v="1502074.855"/>
    <d v="2020-10-01T00:00:00"/>
    <s v="10"/>
    <x v="7"/>
    <x v="1"/>
  </r>
  <r>
    <x v="4"/>
    <x v="6"/>
    <x v="1"/>
    <x v="1"/>
    <n v="202.10000000000002"/>
    <n v="203"/>
    <n v="8999.4"/>
    <n v="14999"/>
    <n v="151564.89500000002"/>
    <n v="3044797"/>
    <n v="1826878.2"/>
    <n v="1066353.905"/>
    <d v="2021-10-01T00:00:00"/>
    <s v="10"/>
    <x v="7"/>
    <x v="0"/>
  </r>
  <r>
    <x v="3"/>
    <x v="5"/>
    <x v="1"/>
    <x v="1"/>
    <n v="113.80000000000001"/>
    <n v="114"/>
    <n v="8999.4"/>
    <n v="14999"/>
    <n v="85344.310000000012"/>
    <n v="1709886"/>
    <n v="1025931.6"/>
    <n v="598610.09"/>
    <d v="2021-12-01T00:00:00"/>
    <s v="12"/>
    <x v="2"/>
    <x v="0"/>
  </r>
  <r>
    <x v="0"/>
    <x v="7"/>
    <x v="2"/>
    <x v="1"/>
    <n v="425.1"/>
    <n v="426"/>
    <n v="11999.4"/>
    <n v="19999"/>
    <n v="425078.74500000005"/>
    <n v="8519574"/>
    <n v="5111744.3999999994"/>
    <n v="2982750.8550000004"/>
    <d v="2021-01-01T00:00:00"/>
    <s v="01"/>
    <x v="0"/>
    <x v="0"/>
  </r>
  <r>
    <x v="3"/>
    <x v="4"/>
    <x v="2"/>
    <x v="1"/>
    <n v="79.5"/>
    <n v="80"/>
    <n v="11999.4"/>
    <n v="19999"/>
    <n v="79496.025000000009"/>
    <n v="1599920"/>
    <n v="959952"/>
    <n v="560471.97499999998"/>
    <d v="2021-03-01T00:00:00"/>
    <s v="03"/>
    <x v="3"/>
    <x v="0"/>
  </r>
  <r>
    <x v="4"/>
    <x v="8"/>
    <x v="2"/>
    <x v="1"/>
    <n v="141.45000000000002"/>
    <n v="142"/>
    <n v="11999.4"/>
    <n v="19999"/>
    <n v="141442.92750000002"/>
    <n v="2839858"/>
    <n v="1703914.8"/>
    <n v="994500.27249999996"/>
    <d v="2021-04-01T00:00:00"/>
    <s v="04"/>
    <x v="10"/>
    <x v="0"/>
  </r>
  <r>
    <x v="4"/>
    <x v="9"/>
    <x v="2"/>
    <x v="1"/>
    <n v="291.8"/>
    <n v="292"/>
    <n v="11999.4"/>
    <n v="19999"/>
    <n v="291785.41000000003"/>
    <n v="5839708"/>
    <n v="3503824.8"/>
    <n v="2044097.79"/>
    <d v="2021-05-01T00:00:00"/>
    <s v="05"/>
    <x v="11"/>
    <x v="0"/>
  </r>
  <r>
    <x v="0"/>
    <x v="10"/>
    <x v="2"/>
    <x v="1"/>
    <n v="345"/>
    <n v="345"/>
    <n v="11999.4"/>
    <n v="19999"/>
    <n v="344982.75"/>
    <n v="6899655"/>
    <n v="4139793"/>
    <n v="2414879.25"/>
    <d v="2021-07-01T00:00:00"/>
    <s v="07"/>
    <x v="4"/>
    <x v="0"/>
  </r>
  <r>
    <x v="3"/>
    <x v="2"/>
    <x v="2"/>
    <x v="1"/>
    <n v="298.8"/>
    <n v="299"/>
    <n v="11999.4"/>
    <n v="19999"/>
    <n v="298785.06"/>
    <n v="5979701"/>
    <n v="3587820.6"/>
    <n v="2093095.3399999999"/>
    <d v="2021-07-01T00:00:00"/>
    <s v="07"/>
    <x v="4"/>
    <x v="0"/>
  </r>
  <r>
    <x v="1"/>
    <x v="11"/>
    <x v="2"/>
    <x v="1"/>
    <n v="21.8"/>
    <n v="22"/>
    <n v="11999.4"/>
    <n v="19999"/>
    <n v="21798.910000000003"/>
    <n v="439978"/>
    <n v="263986.8"/>
    <n v="154192.29"/>
    <d v="2021-09-01T00:00:00"/>
    <s v="09"/>
    <x v="6"/>
    <x v="0"/>
  </r>
  <r>
    <x v="0"/>
    <x v="9"/>
    <x v="2"/>
    <x v="1"/>
    <n v="207.4"/>
    <n v="208"/>
    <n v="11999.4"/>
    <n v="19999"/>
    <n v="207389.63"/>
    <n v="4159792"/>
    <n v="2495875.1999999997"/>
    <n v="1456527.1700000004"/>
    <d v="2021-09-01T00:00:00"/>
    <s v="09"/>
    <x v="6"/>
    <x v="0"/>
  </r>
  <r>
    <x v="0"/>
    <x v="1"/>
    <x v="2"/>
    <x v="1"/>
    <n v="105.60000000000001"/>
    <n v="106"/>
    <n v="11999.4"/>
    <n v="19999"/>
    <n v="105594.72000000003"/>
    <n v="2119894"/>
    <n v="1271936.3999999999"/>
    <n v="742362.88000000012"/>
    <d v="2021-09-01T00:00:00"/>
    <s v="09"/>
    <x v="6"/>
    <x v="0"/>
  </r>
  <r>
    <x v="1"/>
    <x v="12"/>
    <x v="2"/>
    <x v="1"/>
    <n v="67.100000000000009"/>
    <n v="68"/>
    <n v="11999.4"/>
    <n v="19999"/>
    <n v="67096.645000000004"/>
    <n v="1359932"/>
    <n v="815959.2"/>
    <n v="476876.15500000003"/>
    <d v="2020-10-01T00:00:00"/>
    <s v="10"/>
    <x v="7"/>
    <x v="1"/>
  </r>
  <r>
    <x v="1"/>
    <x v="0"/>
    <x v="2"/>
    <x v="1"/>
    <n v="151.4"/>
    <n v="152"/>
    <n v="11999.4"/>
    <n v="19999"/>
    <n v="151392.43000000002"/>
    <n v="3039848"/>
    <n v="1823908.8"/>
    <n v="1064546.77"/>
    <d v="2020-10-01T00:00:00"/>
    <s v="10"/>
    <x v="7"/>
    <x v="1"/>
  </r>
  <r>
    <x v="0"/>
    <x v="1"/>
    <x v="2"/>
    <x v="1"/>
    <n v="27.400000000000002"/>
    <n v="28"/>
    <n v="11999.4"/>
    <n v="19999"/>
    <n v="27398.630000000005"/>
    <n v="559972"/>
    <n v="335983.2"/>
    <n v="196590.16999999998"/>
    <d v="2021-12-01T00:00:00"/>
    <s v="12"/>
    <x v="2"/>
    <x v="0"/>
  </r>
  <r>
    <x v="3"/>
    <x v="2"/>
    <x v="2"/>
    <x v="1"/>
    <n v="113.80000000000001"/>
    <n v="114"/>
    <n v="11999.4"/>
    <n v="19999"/>
    <n v="113794.31000000001"/>
    <n v="2279886"/>
    <n v="1367931.5999999999"/>
    <n v="798160.09000000008"/>
    <d v="2021-12-01T00:00:00"/>
    <s v="12"/>
    <x v="2"/>
    <x v="0"/>
  </r>
  <r>
    <x v="2"/>
    <x v="3"/>
    <x v="3"/>
    <x v="1"/>
    <n v="146.5"/>
    <n v="147"/>
    <n v="19794"/>
    <n v="32990"/>
    <n v="241651.75"/>
    <n v="4849530"/>
    <n v="2909718"/>
    <n v="1698160.25"/>
    <d v="2021-03-01T00:00:00"/>
    <s v="03"/>
    <x v="3"/>
    <x v="0"/>
  </r>
  <r>
    <x v="0"/>
    <x v="4"/>
    <x v="3"/>
    <x v="1"/>
    <n v="264.60000000000002"/>
    <n v="265"/>
    <n v="19794"/>
    <n v="32990"/>
    <n v="436457.7"/>
    <n v="8742350"/>
    <n v="5245410"/>
    <n v="3060482.3"/>
    <d v="2020-09-01T00:00:00"/>
    <s v="09"/>
    <x v="6"/>
    <x v="1"/>
  </r>
  <r>
    <x v="0"/>
    <x v="5"/>
    <x v="3"/>
    <x v="1"/>
    <n v="217.70000000000002"/>
    <n v="218"/>
    <n v="19794"/>
    <n v="32990"/>
    <n v="359096.15000000008"/>
    <n v="7191820"/>
    <n v="4315092"/>
    <n v="2517631.85"/>
    <d v="2021-10-01T00:00:00"/>
    <s v="10"/>
    <x v="7"/>
    <x v="0"/>
  </r>
  <r>
    <x v="2"/>
    <x v="6"/>
    <x v="4"/>
    <x v="1"/>
    <n v="86.600000000000009"/>
    <n v="87"/>
    <n v="13938"/>
    <n v="23230"/>
    <n v="100585.90000000002"/>
    <n v="2021010"/>
    <n v="1212606"/>
    <n v="707818.1"/>
    <d v="2021-05-01T00:00:00"/>
    <s v="05"/>
    <x v="11"/>
    <x v="0"/>
  </r>
  <r>
    <x v="0"/>
    <x v="5"/>
    <x v="4"/>
    <x v="1"/>
    <n v="34.9"/>
    <n v="35"/>
    <n v="13938"/>
    <n v="23230"/>
    <n v="40536.350000000006"/>
    <n v="813050"/>
    <n v="487830"/>
    <n v="284683.65000000002"/>
    <d v="2020-09-01T00:00:00"/>
    <s v="09"/>
    <x v="6"/>
    <x v="1"/>
  </r>
  <r>
    <x v="0"/>
    <x v="7"/>
    <x v="4"/>
    <x v="1"/>
    <n v="217.70000000000002"/>
    <n v="218"/>
    <n v="13938"/>
    <n v="23230"/>
    <n v="252858.55000000002"/>
    <n v="5064140"/>
    <n v="3038484"/>
    <n v="1772797.45"/>
    <d v="2021-10-01T00:00:00"/>
    <s v="10"/>
    <x v="7"/>
    <x v="0"/>
  </r>
  <r>
    <x v="1"/>
    <x v="4"/>
    <x v="4"/>
    <x v="1"/>
    <n v="151.4"/>
    <n v="152"/>
    <n v="13938"/>
    <n v="23230"/>
    <n v="175851.1"/>
    <n v="3530960"/>
    <n v="2118576"/>
    <n v="1236532.8999999999"/>
    <d v="2020-10-01T00:00:00"/>
    <s v="10"/>
    <x v="7"/>
    <x v="1"/>
  </r>
  <r>
    <x v="0"/>
    <x v="8"/>
    <x v="5"/>
    <x v="1"/>
    <n v="186.5"/>
    <n v="187"/>
    <n v="11999.4"/>
    <n v="19999"/>
    <n v="186490.67500000002"/>
    <n v="3739813"/>
    <n v="2243887.7999999998"/>
    <n v="1309434.5250000001"/>
    <d v="2021-02-01T00:00:00"/>
    <s v="02"/>
    <x v="8"/>
    <x v="0"/>
  </r>
  <r>
    <x v="3"/>
    <x v="9"/>
    <x v="5"/>
    <x v="1"/>
    <n v="107.4"/>
    <n v="108"/>
    <n v="11999.4"/>
    <n v="19999"/>
    <n v="107394.63"/>
    <n v="2159892"/>
    <n v="1295935.2"/>
    <n v="756562.17"/>
    <d v="2021-04-01T00:00:00"/>
    <s v="04"/>
    <x v="10"/>
    <x v="0"/>
  </r>
  <r>
    <x v="0"/>
    <x v="10"/>
    <x v="5"/>
    <x v="1"/>
    <n v="190.70000000000002"/>
    <n v="191"/>
    <n v="11999.4"/>
    <n v="19999"/>
    <n v="190690.46500000003"/>
    <n v="3819809"/>
    <n v="2291885.4"/>
    <n v="1337233.135"/>
    <d v="2021-09-01T00:00:00"/>
    <s v="09"/>
    <x v="6"/>
    <x v="0"/>
  </r>
  <r>
    <x v="1"/>
    <x v="2"/>
    <x v="5"/>
    <x v="1"/>
    <n v="67.100000000000009"/>
    <n v="68"/>
    <n v="11999.4"/>
    <n v="19999"/>
    <n v="67096.645000000004"/>
    <n v="1359932"/>
    <n v="815959.2"/>
    <n v="476876.15500000003"/>
    <d v="2020-10-01T00:00:00"/>
    <s v="10"/>
    <x v="7"/>
    <x v="1"/>
  </r>
  <r>
    <x v="0"/>
    <x v="11"/>
    <x v="5"/>
    <x v="1"/>
    <n v="177.8"/>
    <n v="178"/>
    <n v="11999.4"/>
    <n v="19999"/>
    <n v="177791.11000000002"/>
    <n v="3559822"/>
    <n v="2135893.1999999997"/>
    <n v="1246137.6900000002"/>
    <d v="2020-12-01T00:00:00"/>
    <s v="12"/>
    <x v="2"/>
    <x v="1"/>
  </r>
  <r>
    <x v="0"/>
    <x v="9"/>
    <x v="1"/>
    <x v="2"/>
    <n v="115.9"/>
    <n v="116"/>
    <n v="8999.4"/>
    <n v="14999"/>
    <n v="173838.41000000003"/>
    <n v="1739884"/>
    <n v="1043930.3999999999"/>
    <n v="522115.19000000006"/>
    <d v="2020-10-01T00:00:00"/>
    <s v="10"/>
    <x v="7"/>
    <x v="1"/>
  </r>
  <r>
    <x v="0"/>
    <x v="1"/>
    <x v="2"/>
    <x v="2"/>
    <n v="137.20000000000002"/>
    <n v="138"/>
    <n v="11999.4"/>
    <n v="19999"/>
    <n v="274386.28000000003"/>
    <n v="2759862"/>
    <n v="1655917.2"/>
    <n v="829558.52"/>
    <d v="2021-01-01T00:00:00"/>
    <s v="01"/>
    <x v="0"/>
    <x v="0"/>
  </r>
  <r>
    <x v="0"/>
    <x v="12"/>
    <x v="2"/>
    <x v="2"/>
    <n v="234.9"/>
    <n v="235"/>
    <n v="11999.4"/>
    <n v="19999"/>
    <n v="469776.51000000007"/>
    <n v="4699765"/>
    <n v="2819859"/>
    <n v="1410129.49"/>
    <d v="2020-09-01T00:00:00"/>
    <s v="09"/>
    <x v="6"/>
    <x v="1"/>
  </r>
  <r>
    <x v="0"/>
    <x v="0"/>
    <x v="2"/>
    <x v="2"/>
    <n v="268.90000000000003"/>
    <n v="269"/>
    <n v="11999.4"/>
    <n v="19999"/>
    <n v="537773.1100000001"/>
    <n v="5379731"/>
    <n v="3227838.6"/>
    <n v="1614119.2899999998"/>
    <d v="2021-10-01T00:00:00"/>
    <s v="10"/>
    <x v="7"/>
    <x v="0"/>
  </r>
  <r>
    <x v="2"/>
    <x v="1"/>
    <x v="2"/>
    <x v="2"/>
    <n v="243.10000000000002"/>
    <n v="244"/>
    <n v="11999.4"/>
    <n v="19999"/>
    <n v="486175.69000000006"/>
    <n v="4879756"/>
    <n v="2927853.6"/>
    <n v="1465726.71"/>
    <d v="2021-12-01T00:00:00"/>
    <s v="12"/>
    <x v="2"/>
    <x v="0"/>
  </r>
  <r>
    <x v="2"/>
    <x v="2"/>
    <x v="3"/>
    <x v="2"/>
    <n v="243.10000000000002"/>
    <n v="244"/>
    <n v="19794"/>
    <n v="32990"/>
    <n v="801986.90000000014"/>
    <n v="8049560"/>
    <n v="4829736"/>
    <n v="2417837.0999999996"/>
    <d v="2021-12-01T00:00:00"/>
    <s v="12"/>
    <x v="2"/>
    <x v="0"/>
  </r>
  <r>
    <x v="0"/>
    <x v="3"/>
    <x v="4"/>
    <x v="2"/>
    <n v="268.90000000000003"/>
    <n v="269"/>
    <n v="13938"/>
    <n v="23230"/>
    <n v="624654.70000000007"/>
    <n v="6248870"/>
    <n v="3749322"/>
    <n v="1874893.2999999998"/>
    <d v="2021-10-01T00:00:00"/>
    <s v="10"/>
    <x v="7"/>
    <x v="0"/>
  </r>
  <r>
    <x v="0"/>
    <x v="4"/>
    <x v="5"/>
    <x v="2"/>
    <n v="168.3"/>
    <n v="169"/>
    <n v="11999.4"/>
    <n v="19999"/>
    <n v="336583.17000000004"/>
    <n v="3379831"/>
    <n v="2027898.5999999999"/>
    <n v="1015349.2300000001"/>
    <d v="2021-07-01T00:00:00"/>
    <s v="07"/>
    <x v="4"/>
    <x v="0"/>
  </r>
  <r>
    <x v="2"/>
    <x v="5"/>
    <x v="5"/>
    <x v="2"/>
    <n v="112.30000000000001"/>
    <n v="113"/>
    <n v="11999.4"/>
    <n v="19999"/>
    <n v="224588.77000000002"/>
    <n v="2259887"/>
    <n v="1355932.2"/>
    <n v="679366.03"/>
    <d v="2021-08-01T00:00:00"/>
    <s v="08"/>
    <x v="5"/>
    <x v="0"/>
  </r>
  <r>
    <x v="0"/>
    <x v="6"/>
    <x v="5"/>
    <x v="2"/>
    <n v="115.9"/>
    <n v="116"/>
    <n v="11999.4"/>
    <n v="19999"/>
    <n v="231788.41000000003"/>
    <n v="2319884"/>
    <n v="1391930.4"/>
    <n v="696165.19000000006"/>
    <d v="2020-10-01T00:00:00"/>
    <s v="10"/>
    <x v="7"/>
    <x v="1"/>
  </r>
  <r>
    <x v="2"/>
    <x v="5"/>
    <x v="0"/>
    <x v="2"/>
    <n v="186.5"/>
    <n v="187"/>
    <n v="5579.4"/>
    <n v="9299"/>
    <n v="173426.35"/>
    <n v="1738913"/>
    <n v="1043347.7999999999"/>
    <n v="522138.85000000009"/>
    <d v="2021-02-01T00:00:00"/>
    <s v="02"/>
    <x v="8"/>
    <x v="0"/>
  </r>
  <r>
    <x v="2"/>
    <x v="7"/>
    <x v="0"/>
    <x v="2"/>
    <n v="111.60000000000001"/>
    <n v="112"/>
    <n v="5579.4"/>
    <n v="9299"/>
    <n v="103776.84000000001"/>
    <n v="1041488"/>
    <n v="624892.79999999993"/>
    <n v="312818.36000000004"/>
    <d v="2021-02-01T00:00:00"/>
    <s v="02"/>
    <x v="8"/>
    <x v="0"/>
  </r>
  <r>
    <x v="0"/>
    <x v="4"/>
    <x v="0"/>
    <x v="2"/>
    <n v="156.30000000000001"/>
    <n v="157"/>
    <n v="5579.4"/>
    <n v="9299"/>
    <n v="145343.37000000002"/>
    <n v="1459943"/>
    <n v="875965.79999999993"/>
    <n v="438633.83000000007"/>
    <d v="2021-05-01T00:00:00"/>
    <s v="05"/>
    <x v="11"/>
    <x v="0"/>
  </r>
  <r>
    <x v="4"/>
    <x v="8"/>
    <x v="0"/>
    <x v="2"/>
    <n v="99.100000000000009"/>
    <n v="100"/>
    <n v="5579.4"/>
    <n v="9299"/>
    <n v="92153.090000000011"/>
    <n v="929900"/>
    <n v="557940"/>
    <n v="279806.90999999997"/>
    <d v="2021-06-01T00:00:00"/>
    <s v="06"/>
    <x v="1"/>
    <x v="0"/>
  </r>
  <r>
    <x v="0"/>
    <x v="9"/>
    <x v="0"/>
    <x v="2"/>
    <n v="101.60000000000001"/>
    <n v="102"/>
    <n v="5579.4"/>
    <n v="9299"/>
    <n v="94477.840000000011"/>
    <n v="948498"/>
    <n v="569098.79999999993"/>
    <n v="284921.36000000004"/>
    <d v="2020-11-01T00:00:00"/>
    <s v="11"/>
    <x v="9"/>
    <x v="1"/>
  </r>
  <r>
    <x v="1"/>
    <x v="10"/>
    <x v="0"/>
    <x v="2"/>
    <n v="279.10000000000002"/>
    <n v="280"/>
    <n v="5579.4"/>
    <n v="9299"/>
    <n v="259535.09000000005"/>
    <n v="2603720"/>
    <n v="1562232"/>
    <n v="781952.90999999992"/>
    <d v="2021-11-01T00:00:00"/>
    <s v="11"/>
    <x v="9"/>
    <x v="0"/>
  </r>
  <r>
    <x v="0"/>
    <x v="2"/>
    <x v="0"/>
    <x v="2"/>
    <n v="57"/>
    <n v="57"/>
    <n v="5579.4"/>
    <n v="9299"/>
    <n v="53004.3"/>
    <n v="530043"/>
    <n v="318025.8"/>
    <n v="159012.90000000002"/>
    <d v="2021-12-01T00:00:00"/>
    <s v="12"/>
    <x v="2"/>
    <x v="0"/>
  </r>
  <r>
    <x v="0"/>
    <x v="11"/>
    <x v="0"/>
    <x v="2"/>
    <n v="248.70000000000002"/>
    <n v="249"/>
    <n v="5579.4"/>
    <n v="9299"/>
    <n v="231266.13000000003"/>
    <n v="2315451"/>
    <n v="1389270.5999999999"/>
    <n v="694914.27000000014"/>
    <d v="2021-12-01T00:00:00"/>
    <s v="12"/>
    <x v="2"/>
    <x v="0"/>
  </r>
  <r>
    <x v="0"/>
    <x v="9"/>
    <x v="1"/>
    <x v="2"/>
    <n v="138.45000000000002"/>
    <n v="139"/>
    <n v="8999.4"/>
    <n v="14999"/>
    <n v="207661.15500000003"/>
    <n v="2084861"/>
    <n v="1250916.5999999999"/>
    <n v="626283.24500000011"/>
    <d v="2021-01-01T00:00:00"/>
    <s v="01"/>
    <x v="0"/>
    <x v="0"/>
  </r>
  <r>
    <x v="3"/>
    <x v="1"/>
    <x v="1"/>
    <x v="2"/>
    <n v="362.70000000000005"/>
    <n v="363"/>
    <n v="8999.4"/>
    <n v="14999"/>
    <n v="544013.7300000001"/>
    <n v="5444637"/>
    <n v="3266782.1999999997"/>
    <n v="1633841.0700000003"/>
    <d v="2021-07-01T00:00:00"/>
    <s v="07"/>
    <x v="4"/>
    <x v="0"/>
  </r>
  <r>
    <x v="0"/>
    <x v="12"/>
    <x v="1"/>
    <x v="2"/>
    <n v="72"/>
    <n v="72"/>
    <n v="8999.4"/>
    <n v="14999"/>
    <n v="107992.8"/>
    <n v="1079928"/>
    <n v="647956.79999999993"/>
    <n v="323978.40000000008"/>
    <d v="2020-09-01T00:00:00"/>
    <s v="09"/>
    <x v="6"/>
    <x v="1"/>
  </r>
  <r>
    <x v="2"/>
    <x v="0"/>
    <x v="1"/>
    <x v="2"/>
    <n v="234.20000000000002"/>
    <n v="235"/>
    <n v="8999.4"/>
    <n v="14999"/>
    <n v="351276.58000000007"/>
    <n v="3524765"/>
    <n v="2114859"/>
    <n v="1058629.42"/>
    <d v="2021-11-01T00:00:00"/>
    <s v="11"/>
    <x v="9"/>
    <x v="0"/>
  </r>
  <r>
    <x v="4"/>
    <x v="1"/>
    <x v="1"/>
    <x v="2"/>
    <n v="110"/>
    <n v="110"/>
    <n v="8999.4"/>
    <n v="14999"/>
    <n v="164989"/>
    <n v="1649890"/>
    <n v="989934"/>
    <n v="494967"/>
    <d v="2020-12-01T00:00:00"/>
    <s v="12"/>
    <x v="2"/>
    <x v="1"/>
  </r>
  <r>
    <x v="0"/>
    <x v="2"/>
    <x v="2"/>
    <x v="2"/>
    <n v="130.30000000000001"/>
    <n v="131"/>
    <n v="11999.4"/>
    <n v="19999"/>
    <n v="260586.97000000003"/>
    <n v="2619869"/>
    <n v="1571921.4"/>
    <n v="787360.63000000012"/>
    <d v="2021-02-01T00:00:00"/>
    <s v="02"/>
    <x v="8"/>
    <x v="0"/>
  </r>
  <r>
    <x v="3"/>
    <x v="3"/>
    <x v="2"/>
    <x v="2"/>
    <n v="299.2"/>
    <n v="300"/>
    <n v="11999.4"/>
    <n v="19999"/>
    <n v="598370.07999999996"/>
    <n v="5999700"/>
    <n v="3599820"/>
    <n v="1801509.92"/>
    <d v="2021-03-01T00:00:00"/>
    <s v="03"/>
    <x v="3"/>
    <x v="0"/>
  </r>
  <r>
    <x v="3"/>
    <x v="4"/>
    <x v="2"/>
    <x v="2"/>
    <n v="238.5"/>
    <n v="239"/>
    <n v="11999.4"/>
    <n v="19999"/>
    <n v="476976.15"/>
    <n v="4779761"/>
    <n v="2867856.6"/>
    <n v="1434928.25"/>
    <d v="2021-03-01T00:00:00"/>
    <s v="03"/>
    <x v="3"/>
    <x v="0"/>
  </r>
  <r>
    <x v="4"/>
    <x v="5"/>
    <x v="2"/>
    <x v="2"/>
    <n v="160.70000000000002"/>
    <n v="161"/>
    <n v="11999.4"/>
    <n v="19999"/>
    <n v="321383.93000000005"/>
    <n v="3219839"/>
    <n v="1931903.4"/>
    <n v="966551.67"/>
    <d v="2021-04-01T00:00:00"/>
    <s v="04"/>
    <x v="10"/>
    <x v="0"/>
  </r>
  <r>
    <x v="0"/>
    <x v="6"/>
    <x v="2"/>
    <x v="2"/>
    <n v="232.70000000000002"/>
    <n v="233"/>
    <n v="11999.4"/>
    <n v="19999"/>
    <n v="465376.7300000001"/>
    <n v="4659767"/>
    <n v="2795860.1999999997"/>
    <n v="1398530.0700000003"/>
    <d v="2021-05-01T00:00:00"/>
    <s v="05"/>
    <x v="11"/>
    <x v="0"/>
  </r>
  <r>
    <x v="4"/>
    <x v="5"/>
    <x v="2"/>
    <x v="2"/>
    <n v="99.100000000000009"/>
    <n v="100"/>
    <n v="11999.4"/>
    <n v="19999"/>
    <n v="198190.09000000003"/>
    <n v="1999900"/>
    <n v="1199940"/>
    <n v="601769.90999999992"/>
    <d v="2021-06-01T00:00:00"/>
    <s v="06"/>
    <x v="1"/>
    <x v="0"/>
  </r>
  <r>
    <x v="0"/>
    <x v="7"/>
    <x v="2"/>
    <x v="2"/>
    <n v="60.2"/>
    <n v="61"/>
    <n v="11999.4"/>
    <n v="19999"/>
    <n v="120393.98000000001"/>
    <n v="1219939"/>
    <n v="731963.4"/>
    <n v="367581.62"/>
    <d v="2021-06-01T00:00:00"/>
    <s v="06"/>
    <x v="1"/>
    <x v="0"/>
  </r>
  <r>
    <x v="1"/>
    <x v="4"/>
    <x v="2"/>
    <x v="2"/>
    <n v="262"/>
    <n v="262"/>
    <n v="11999.4"/>
    <n v="19999"/>
    <n v="523973.80000000005"/>
    <n v="5239738"/>
    <n v="3143842.8"/>
    <n v="1571921.4000000001"/>
    <d v="2021-09-01T00:00:00"/>
    <s v="09"/>
    <x v="6"/>
    <x v="0"/>
  </r>
  <r>
    <x v="0"/>
    <x v="8"/>
    <x v="2"/>
    <x v="2"/>
    <n v="122.80000000000001"/>
    <n v="123"/>
    <n v="11999.4"/>
    <n v="19999"/>
    <n v="245587.72000000003"/>
    <n v="2459877"/>
    <n v="1475926.2"/>
    <n v="738363.08000000007"/>
    <d v="2020-10-01T00:00:00"/>
    <s v="10"/>
    <x v="7"/>
    <x v="1"/>
  </r>
  <r>
    <x v="0"/>
    <x v="9"/>
    <x v="2"/>
    <x v="2"/>
    <n v="138.9"/>
    <n v="139"/>
    <n v="11999.4"/>
    <n v="19999"/>
    <n v="277786.11000000004"/>
    <n v="2779861"/>
    <n v="1667916.5999999999"/>
    <n v="834158.29"/>
    <d v="2020-10-01T00:00:00"/>
    <s v="10"/>
    <x v="7"/>
    <x v="1"/>
  </r>
  <r>
    <x v="3"/>
    <x v="10"/>
    <x v="2"/>
    <x v="2"/>
    <n v="86.100000000000009"/>
    <n v="87"/>
    <n v="11999.4"/>
    <n v="19999"/>
    <n v="172191.39"/>
    <n v="1739913"/>
    <n v="1043947.7999999999"/>
    <n v="523773.81000000006"/>
    <d v="2021-10-01T00:00:00"/>
    <s v="10"/>
    <x v="7"/>
    <x v="0"/>
  </r>
  <r>
    <x v="3"/>
    <x v="2"/>
    <x v="2"/>
    <x v="2"/>
    <n v="70.400000000000006"/>
    <n v="71"/>
    <n v="11999.4"/>
    <n v="19999"/>
    <n v="140792.96000000002"/>
    <n v="1419929"/>
    <n v="851957.4"/>
    <n v="427178.63999999996"/>
    <d v="2020-10-01T00:00:00"/>
    <s v="10"/>
    <x v="7"/>
    <x v="1"/>
  </r>
  <r>
    <x v="0"/>
    <x v="11"/>
    <x v="2"/>
    <x v="2"/>
    <n v="180.20000000000002"/>
    <n v="181"/>
    <n v="11999.4"/>
    <n v="19999"/>
    <n v="360381.98000000004"/>
    <n v="3619819"/>
    <n v="2171891.4"/>
    <n v="1087545.6200000001"/>
    <d v="2020-12-01T00:00:00"/>
    <s v="12"/>
    <x v="2"/>
    <x v="1"/>
  </r>
  <r>
    <x v="0"/>
    <x v="9"/>
    <x v="2"/>
    <x v="2"/>
    <n v="266.3"/>
    <n v="267"/>
    <n v="11999.4"/>
    <n v="19999"/>
    <n v="532573.37"/>
    <n v="5339733"/>
    <n v="3203839.8"/>
    <n v="1603319.83"/>
    <d v="2021-12-01T00:00:00"/>
    <s v="12"/>
    <x v="2"/>
    <x v="0"/>
  </r>
  <r>
    <x v="0"/>
    <x v="1"/>
    <x v="2"/>
    <x v="2"/>
    <n v="213.60000000000002"/>
    <n v="214"/>
    <n v="11999.4"/>
    <n v="19999"/>
    <n v="427178.64000000007"/>
    <n v="4279786"/>
    <n v="2567871.6"/>
    <n v="1284735.7599999998"/>
    <d v="2020-12-01T00:00:00"/>
    <s v="12"/>
    <x v="2"/>
    <x v="1"/>
  </r>
  <r>
    <x v="1"/>
    <x v="12"/>
    <x v="2"/>
    <x v="2"/>
    <n v="211.60000000000002"/>
    <n v="212"/>
    <n v="11999.4"/>
    <n v="19999"/>
    <n v="423178.84000000008"/>
    <n v="4239788"/>
    <n v="2543872.7999999998"/>
    <n v="1272736.3600000001"/>
    <d v="2020-12-01T00:00:00"/>
    <s v="12"/>
    <x v="2"/>
    <x v="1"/>
  </r>
  <r>
    <x v="1"/>
    <x v="0"/>
    <x v="3"/>
    <x v="2"/>
    <n v="55.5"/>
    <n v="56"/>
    <n v="19794"/>
    <n v="32990"/>
    <n v="183094.5"/>
    <n v="1847440"/>
    <n v="1108464"/>
    <n v="555881.5"/>
    <d v="2021-01-01T00:00:00"/>
    <s v="01"/>
    <x v="0"/>
    <x v="0"/>
  </r>
  <r>
    <x v="1"/>
    <x v="1"/>
    <x v="3"/>
    <x v="2"/>
    <n v="286.10000000000002"/>
    <n v="287"/>
    <n v="19794"/>
    <n v="32990"/>
    <n v="943843.9"/>
    <n v="9468130"/>
    <n v="5680878"/>
    <n v="2843408.1"/>
    <d v="2021-01-01T00:00:00"/>
    <s v="01"/>
    <x v="0"/>
    <x v="0"/>
  </r>
  <r>
    <x v="3"/>
    <x v="2"/>
    <x v="3"/>
    <x v="2"/>
    <n v="80.7"/>
    <n v="81"/>
    <n v="19794"/>
    <n v="32990"/>
    <n v="266229.3"/>
    <n v="2672190"/>
    <n v="1603314"/>
    <n v="802646.7"/>
    <d v="2021-02-01T00:00:00"/>
    <s v="02"/>
    <x v="8"/>
    <x v="0"/>
  </r>
  <r>
    <x v="0"/>
    <x v="3"/>
    <x v="3"/>
    <x v="2"/>
    <n v="60.2"/>
    <n v="61"/>
    <n v="19794"/>
    <n v="32990"/>
    <n v="198599.80000000002"/>
    <n v="2012390"/>
    <n v="1207434"/>
    <n v="606356.19999999995"/>
    <d v="2021-06-01T00:00:00"/>
    <s v="06"/>
    <x v="1"/>
    <x v="0"/>
  </r>
  <r>
    <x v="0"/>
    <x v="4"/>
    <x v="3"/>
    <x v="2"/>
    <n v="283.2"/>
    <n v="284"/>
    <n v="19794"/>
    <n v="32990"/>
    <n v="934276.8"/>
    <n v="9369160"/>
    <n v="5621496"/>
    <n v="2813387.2"/>
    <d v="2021-08-01T00:00:00"/>
    <s v="08"/>
    <x v="5"/>
    <x v="0"/>
  </r>
  <r>
    <x v="0"/>
    <x v="5"/>
    <x v="3"/>
    <x v="2"/>
    <n v="157.9"/>
    <n v="158"/>
    <n v="19794"/>
    <n v="32990"/>
    <n v="520912.10000000003"/>
    <n v="5212420"/>
    <n v="3127452"/>
    <n v="1564055.9"/>
    <d v="2021-08-01T00:00:00"/>
    <s v="08"/>
    <x v="5"/>
    <x v="0"/>
  </r>
  <r>
    <x v="3"/>
    <x v="6"/>
    <x v="3"/>
    <x v="2"/>
    <n v="86.100000000000009"/>
    <n v="87"/>
    <n v="19794"/>
    <n v="32990"/>
    <n v="284043.90000000008"/>
    <n v="2870130"/>
    <n v="1722078"/>
    <n v="864008.09999999986"/>
    <d v="2021-10-01T00:00:00"/>
    <s v="10"/>
    <x v="7"/>
    <x v="0"/>
  </r>
  <r>
    <x v="3"/>
    <x v="13"/>
    <x v="3"/>
    <x v="2"/>
    <n v="70.400000000000006"/>
    <n v="71"/>
    <n v="19794"/>
    <n v="32990"/>
    <n v="232249.60000000001"/>
    <n v="2342290"/>
    <n v="1405374"/>
    <n v="704666.4"/>
    <d v="2020-10-01T00:00:00"/>
    <s v="10"/>
    <x v="7"/>
    <x v="1"/>
  </r>
  <r>
    <x v="0"/>
    <x v="7"/>
    <x v="3"/>
    <x v="2"/>
    <n v="103.30000000000001"/>
    <n v="104"/>
    <n v="19794"/>
    <n v="32990"/>
    <n v="340786.70000000007"/>
    <n v="3430960"/>
    <n v="2058576"/>
    <n v="1031597.2999999999"/>
    <d v="2020-12-01T00:00:00"/>
    <s v="12"/>
    <x v="2"/>
    <x v="1"/>
  </r>
  <r>
    <x v="4"/>
    <x v="4"/>
    <x v="3"/>
    <x v="2"/>
    <n v="125"/>
    <n v="125"/>
    <n v="19794"/>
    <n v="32990"/>
    <n v="412375"/>
    <n v="4123750"/>
    <n v="2474250"/>
    <n v="1237125"/>
    <d v="2021-12-01T00:00:00"/>
    <s v="12"/>
    <x v="2"/>
    <x v="0"/>
  </r>
  <r>
    <x v="0"/>
    <x v="8"/>
    <x v="4"/>
    <x v="2"/>
    <n v="138.9"/>
    <n v="139"/>
    <n v="13938"/>
    <n v="23230"/>
    <n v="322664.7"/>
    <n v="3228970"/>
    <n v="1937382"/>
    <n v="968923.3"/>
    <d v="2020-10-01T00:00:00"/>
    <s v="10"/>
    <x v="7"/>
    <x v="1"/>
  </r>
  <r>
    <x v="0"/>
    <x v="9"/>
    <x v="4"/>
    <x v="2"/>
    <n v="126.5"/>
    <n v="127"/>
    <n v="13938"/>
    <n v="23230"/>
    <n v="293859.5"/>
    <n v="2950210"/>
    <n v="1770126"/>
    <n v="886224.5"/>
    <d v="2020-11-01T00:00:00"/>
    <s v="11"/>
    <x v="9"/>
    <x v="1"/>
  </r>
  <r>
    <x v="0"/>
    <x v="10"/>
    <x v="4"/>
    <x v="2"/>
    <n v="229.70000000000002"/>
    <n v="230"/>
    <n v="13938"/>
    <n v="23230"/>
    <n v="533593.1"/>
    <n v="5342900"/>
    <n v="3205740"/>
    <n v="1603566.9"/>
    <d v="2020-11-01T00:00:00"/>
    <s v="11"/>
    <x v="9"/>
    <x v="1"/>
  </r>
  <r>
    <x v="0"/>
    <x v="2"/>
    <x v="4"/>
    <x v="2"/>
    <n v="266.3"/>
    <n v="267"/>
    <n v="13938"/>
    <n v="23230"/>
    <n v="618614.9"/>
    <n v="6202410"/>
    <n v="3721446"/>
    <n v="1862349.1"/>
    <d v="2021-12-01T00:00:00"/>
    <s v="12"/>
    <x v="2"/>
    <x v="0"/>
  </r>
  <r>
    <x v="0"/>
    <x v="11"/>
    <x v="4"/>
    <x v="2"/>
    <n v="57"/>
    <n v="57"/>
    <n v="13938"/>
    <n v="23230"/>
    <n v="132411"/>
    <n v="1324110"/>
    <n v="794466"/>
    <n v="397233"/>
    <d v="2021-12-01T00:00:00"/>
    <s v="12"/>
    <x v="2"/>
    <x v="0"/>
  </r>
  <r>
    <x v="0"/>
    <x v="9"/>
    <x v="4"/>
    <x v="2"/>
    <n v="248.70000000000002"/>
    <n v="249"/>
    <n v="13938"/>
    <n v="23230"/>
    <n v="577730.1"/>
    <n v="5784270"/>
    <n v="3470562"/>
    <n v="1735977.9"/>
    <d v="2021-12-01T00:00:00"/>
    <s v="12"/>
    <x v="2"/>
    <x v="0"/>
  </r>
  <r>
    <x v="0"/>
    <x v="1"/>
    <x v="5"/>
    <x v="2"/>
    <n v="135"/>
    <n v="135"/>
    <n v="11999.4"/>
    <n v="19999"/>
    <n v="269986.5"/>
    <n v="2699865"/>
    <n v="1619919"/>
    <n v="809959.5"/>
    <d v="2021-02-01T00:00:00"/>
    <s v="02"/>
    <x v="8"/>
    <x v="0"/>
  </r>
  <r>
    <x v="0"/>
    <x v="12"/>
    <x v="5"/>
    <x v="2"/>
    <n v="55.2"/>
    <n v="56"/>
    <n v="11999.4"/>
    <n v="19999"/>
    <n v="110394.48000000001"/>
    <n v="1119944"/>
    <n v="671966.4"/>
    <n v="337583.12"/>
    <d v="2021-08-01T00:00:00"/>
    <s v="08"/>
    <x v="5"/>
    <x v="0"/>
  </r>
  <r>
    <x v="0"/>
    <x v="0"/>
    <x v="5"/>
    <x v="2"/>
    <n v="122.80000000000001"/>
    <n v="123"/>
    <n v="11999.4"/>
    <n v="19999"/>
    <n v="245587.72000000003"/>
    <n v="2459877"/>
    <n v="1475926.2"/>
    <n v="738363.08000000007"/>
    <d v="2020-10-01T00:00:00"/>
    <s v="10"/>
    <x v="7"/>
    <x v="1"/>
  </r>
  <r>
    <x v="4"/>
    <x v="1"/>
    <x v="5"/>
    <x v="2"/>
    <n v="125"/>
    <n v="125"/>
    <n v="11999.4"/>
    <n v="19999"/>
    <n v="249987.5"/>
    <n v="2499875"/>
    <n v="1499925"/>
    <n v="749962.5"/>
    <d v="2021-12-01T00:00:00"/>
    <s v="12"/>
    <x v="2"/>
    <x v="0"/>
  </r>
  <r>
    <x v="1"/>
    <x v="2"/>
    <x v="2"/>
    <x v="2"/>
    <n v="380.1"/>
    <n v="381"/>
    <n v="11999.4"/>
    <n v="19999"/>
    <n v="760161.99000000011"/>
    <n v="7619619"/>
    <n v="4571771.3999999994"/>
    <n v="2287685.6100000003"/>
    <d v="2021-04-01T00:00:00"/>
    <s v="04"/>
    <x v="10"/>
    <x v="0"/>
  </r>
  <r>
    <x v="0"/>
    <x v="3"/>
    <x v="0"/>
    <x v="2"/>
    <n v="111.75"/>
    <n v="112"/>
    <n v="5579.4"/>
    <n v="9299"/>
    <n v="103916.32500000001"/>
    <n v="1041488"/>
    <n v="624892.79999999993"/>
    <n v="312678.87500000006"/>
    <d v="2021-01-01T00:00:00"/>
    <s v="01"/>
    <x v="0"/>
    <x v="0"/>
  </r>
  <r>
    <x v="1"/>
    <x v="4"/>
    <x v="0"/>
    <x v="2"/>
    <n v="284.40000000000003"/>
    <n v="285"/>
    <n v="5579.4"/>
    <n v="9299"/>
    <n v="264463.56"/>
    <n v="2650215"/>
    <n v="1590129"/>
    <n v="795622.44"/>
    <d v="2021-06-01T00:00:00"/>
    <s v="06"/>
    <x v="1"/>
    <x v="0"/>
  </r>
  <r>
    <x v="2"/>
    <x v="5"/>
    <x v="0"/>
    <x v="2"/>
    <n v="56.2"/>
    <n v="57"/>
    <n v="5579.4"/>
    <n v="9299"/>
    <n v="52260.380000000005"/>
    <n v="530043"/>
    <n v="318025.8"/>
    <n v="159756.82"/>
    <d v="2021-09-01T00:00:00"/>
    <s v="09"/>
    <x v="6"/>
    <x v="0"/>
  </r>
  <r>
    <x v="2"/>
    <x v="6"/>
    <x v="0"/>
    <x v="2"/>
    <n v="229.9"/>
    <n v="230"/>
    <n v="5579.4"/>
    <n v="9299"/>
    <n v="213784.01"/>
    <n v="2138770"/>
    <n v="1283262"/>
    <n v="641723.99"/>
    <d v="2020-10-01T00:00:00"/>
    <s v="10"/>
    <x v="7"/>
    <x v="1"/>
  </r>
  <r>
    <x v="1"/>
    <x v="13"/>
    <x v="0"/>
    <x v="2"/>
    <n v="203"/>
    <n v="203"/>
    <n v="5579.4"/>
    <n v="9299"/>
    <n v="188769.7"/>
    <n v="1887697"/>
    <n v="1132618.2"/>
    <n v="566309.10000000009"/>
    <d v="2021-11-01T00:00:00"/>
    <s v="11"/>
    <x v="9"/>
    <x v="0"/>
  </r>
  <r>
    <x v="0"/>
    <x v="7"/>
    <x v="0"/>
    <x v="2"/>
    <n v="26.3"/>
    <n v="27"/>
    <n v="5579.4"/>
    <n v="9299"/>
    <n v="24456.370000000003"/>
    <n v="251073"/>
    <n v="150643.79999999999"/>
    <n v="75972.830000000016"/>
    <d v="2020-11-01T00:00:00"/>
    <s v="11"/>
    <x v="9"/>
    <x v="1"/>
  </r>
  <r>
    <x v="3"/>
    <x v="4"/>
    <x v="0"/>
    <x v="2"/>
    <n v="88.7"/>
    <n v="89"/>
    <n v="5579.4"/>
    <n v="9299"/>
    <n v="82482.13"/>
    <n v="827611"/>
    <n v="496566.6"/>
    <n v="248562.27000000002"/>
    <d v="2020-12-01T00:00:00"/>
    <s v="12"/>
    <x v="2"/>
    <x v="1"/>
  </r>
  <r>
    <x v="0"/>
    <x v="8"/>
    <x v="1"/>
    <x v="2"/>
    <n v="98"/>
    <n v="98"/>
    <n v="8999.4"/>
    <n v="14999"/>
    <n v="146990.20000000001"/>
    <n v="1469902"/>
    <n v="881941.2"/>
    <n v="440970.60000000003"/>
    <d v="2021-04-01T00:00:00"/>
    <s v="04"/>
    <x v="10"/>
    <x v="0"/>
  </r>
  <r>
    <x v="0"/>
    <x v="9"/>
    <x v="1"/>
    <x v="2"/>
    <n v="146"/>
    <n v="146"/>
    <n v="8999.4"/>
    <n v="14999"/>
    <n v="218985.40000000002"/>
    <n v="2189854"/>
    <n v="1313912.3999999999"/>
    <n v="656956.20000000007"/>
    <d v="2021-05-01T00:00:00"/>
    <s v="05"/>
    <x v="11"/>
    <x v="0"/>
  </r>
  <r>
    <x v="0"/>
    <x v="10"/>
    <x v="1"/>
    <x v="2"/>
    <n v="140.30000000000001"/>
    <n v="141"/>
    <n v="8999.4"/>
    <n v="14999"/>
    <n v="210435.97000000003"/>
    <n v="2114859"/>
    <n v="1268915.3999999999"/>
    <n v="635507.63000000012"/>
    <d v="2020-10-01T00:00:00"/>
    <s v="10"/>
    <x v="7"/>
    <x v="1"/>
  </r>
  <r>
    <x v="2"/>
    <x v="2"/>
    <x v="1"/>
    <x v="2"/>
    <n v="272.3"/>
    <n v="273"/>
    <n v="8999.4"/>
    <n v="14999"/>
    <n v="408422.77"/>
    <n v="4094727"/>
    <n v="2456836.1999999997"/>
    <n v="1229468.0300000003"/>
    <d v="2021-11-01T00:00:00"/>
    <s v="11"/>
    <x v="9"/>
    <x v="0"/>
  </r>
  <r>
    <x v="0"/>
    <x v="11"/>
    <x v="2"/>
    <x v="2"/>
    <n v="149.6"/>
    <n v="150"/>
    <n v="11999.4"/>
    <n v="19999"/>
    <n v="299185.03999999998"/>
    <n v="2999850"/>
    <n v="1799910"/>
    <n v="900754.96"/>
    <d v="2021-06-01T00:00:00"/>
    <s v="06"/>
    <x v="1"/>
    <x v="0"/>
  </r>
  <r>
    <x v="2"/>
    <x v="9"/>
    <x v="2"/>
    <x v="2"/>
    <n v="229.9"/>
    <n v="230"/>
    <n v="11999.4"/>
    <n v="19999"/>
    <n v="459777.01000000007"/>
    <n v="4599770"/>
    <n v="2759862"/>
    <n v="1380130.99"/>
    <d v="2020-10-01T00:00:00"/>
    <s v="10"/>
    <x v="7"/>
    <x v="1"/>
  </r>
  <r>
    <x v="0"/>
    <x v="1"/>
    <x v="2"/>
    <x v="2"/>
    <n v="72.7"/>
    <n v="73"/>
    <n v="11999.4"/>
    <n v="19999"/>
    <n v="145392.73000000001"/>
    <n v="1459927"/>
    <n v="875956.2"/>
    <n v="438578.07000000007"/>
    <d v="2020-10-01T00:00:00"/>
    <s v="10"/>
    <x v="7"/>
    <x v="1"/>
  </r>
  <r>
    <x v="3"/>
    <x v="12"/>
    <x v="3"/>
    <x v="2"/>
    <n v="95.2"/>
    <n v="96"/>
    <n v="19794"/>
    <n v="32990"/>
    <n v="314064.8"/>
    <n v="3167040"/>
    <n v="1900224"/>
    <n v="952751.2"/>
    <d v="2021-02-01T00:00:00"/>
    <s v="02"/>
    <x v="8"/>
    <x v="0"/>
  </r>
  <r>
    <x v="3"/>
    <x v="0"/>
    <x v="3"/>
    <x v="2"/>
    <n v="275.5"/>
    <n v="276"/>
    <n v="19794"/>
    <n v="32990"/>
    <n v="908874.5"/>
    <n v="9105240"/>
    <n v="5463144"/>
    <n v="2733221.5"/>
    <d v="2021-02-01T00:00:00"/>
    <s v="02"/>
    <x v="8"/>
    <x v="0"/>
  </r>
  <r>
    <x v="1"/>
    <x v="1"/>
    <x v="3"/>
    <x v="2"/>
    <n v="153"/>
    <n v="153"/>
    <n v="19794"/>
    <n v="32990"/>
    <n v="504747"/>
    <n v="5047470"/>
    <n v="3028482"/>
    <n v="1514241"/>
    <d v="2021-05-01T00:00:00"/>
    <s v="05"/>
    <x v="11"/>
    <x v="0"/>
  </r>
  <r>
    <x v="0"/>
    <x v="2"/>
    <x v="3"/>
    <x v="2"/>
    <n v="149.6"/>
    <n v="150"/>
    <n v="19794"/>
    <n v="32990"/>
    <n v="493530.4"/>
    <n v="4948500"/>
    <n v="2969100"/>
    <n v="1485869.6"/>
    <d v="2021-06-01T00:00:00"/>
    <s v="06"/>
    <x v="1"/>
    <x v="0"/>
  </r>
  <r>
    <x v="0"/>
    <x v="3"/>
    <x v="3"/>
    <x v="2"/>
    <n v="149.80000000000001"/>
    <n v="150"/>
    <n v="19794"/>
    <n v="32990"/>
    <n v="494190.2"/>
    <n v="4948500"/>
    <n v="2969100"/>
    <n v="1485209.8"/>
    <d v="2021-06-01T00:00:00"/>
    <s v="06"/>
    <x v="1"/>
    <x v="0"/>
  </r>
  <r>
    <x v="4"/>
    <x v="4"/>
    <x v="3"/>
    <x v="2"/>
    <n v="122.10000000000001"/>
    <n v="123"/>
    <n v="19794"/>
    <n v="32990"/>
    <n v="402807.90000000008"/>
    <n v="4057770"/>
    <n v="2434662"/>
    <n v="1220300.0999999999"/>
    <d v="2020-10-01T00:00:00"/>
    <s v="10"/>
    <x v="7"/>
    <x v="1"/>
  </r>
  <r>
    <x v="0"/>
    <x v="5"/>
    <x v="3"/>
    <x v="2"/>
    <n v="207.60000000000002"/>
    <n v="208"/>
    <n v="19794"/>
    <n v="32990"/>
    <n v="684872.40000000014"/>
    <n v="6861920"/>
    <n v="4117152"/>
    <n v="2059895.5999999999"/>
    <d v="2020-10-01T00:00:00"/>
    <s v="10"/>
    <x v="7"/>
    <x v="1"/>
  </r>
  <r>
    <x v="1"/>
    <x v="6"/>
    <x v="4"/>
    <x v="2"/>
    <n v="284.40000000000003"/>
    <n v="285"/>
    <n v="13938"/>
    <n v="23230"/>
    <n v="660661.20000000019"/>
    <n v="6620550"/>
    <n v="3972330"/>
    <n v="1987558.7999999998"/>
    <d v="2021-06-01T00:00:00"/>
    <s v="06"/>
    <x v="1"/>
    <x v="0"/>
  </r>
  <r>
    <x v="0"/>
    <x v="13"/>
    <x v="4"/>
    <x v="2"/>
    <n v="149.80000000000001"/>
    <n v="150"/>
    <n v="13938"/>
    <n v="23230"/>
    <n v="347985.40000000008"/>
    <n v="3484500"/>
    <n v="2090700"/>
    <n v="1045814.5999999999"/>
    <d v="2021-06-01T00:00:00"/>
    <s v="06"/>
    <x v="1"/>
    <x v="0"/>
  </r>
  <r>
    <x v="4"/>
    <x v="7"/>
    <x v="4"/>
    <x v="2"/>
    <n v="122.10000000000001"/>
    <n v="123"/>
    <n v="13938"/>
    <n v="23230"/>
    <n v="283638.3"/>
    <n v="2857290"/>
    <n v="1714374"/>
    <n v="859277.7"/>
    <d v="2020-10-01T00:00:00"/>
    <s v="10"/>
    <x v="7"/>
    <x v="1"/>
  </r>
  <r>
    <x v="0"/>
    <x v="4"/>
    <x v="4"/>
    <x v="2"/>
    <n v="112.30000000000001"/>
    <n v="113"/>
    <n v="13938"/>
    <n v="23230"/>
    <n v="260872.90000000005"/>
    <n v="2624990"/>
    <n v="1574994"/>
    <n v="789123.1"/>
    <d v="2020-11-01T00:00:00"/>
    <s v="11"/>
    <x v="9"/>
    <x v="1"/>
  </r>
  <r>
    <x v="4"/>
    <x v="8"/>
    <x v="4"/>
    <x v="2"/>
    <n v="243.60000000000002"/>
    <n v="244"/>
    <n v="13938"/>
    <n v="23230"/>
    <n v="565882.80000000016"/>
    <n v="5668120"/>
    <n v="3400872"/>
    <n v="1701365.1999999997"/>
    <d v="2020-12-01T00:00:00"/>
    <s v="12"/>
    <x v="2"/>
    <x v="1"/>
  </r>
  <r>
    <x v="3"/>
    <x v="9"/>
    <x v="5"/>
    <x v="2"/>
    <n v="198.75"/>
    <n v="199"/>
    <n v="11999.4"/>
    <n v="19999"/>
    <n v="397480.125"/>
    <n v="3979801"/>
    <n v="2387880.6"/>
    <n v="1194440.2749999999"/>
    <d v="2021-01-01T00:00:00"/>
    <s v="01"/>
    <x v="0"/>
    <x v="0"/>
  </r>
  <r>
    <x v="0"/>
    <x v="10"/>
    <x v="5"/>
    <x v="2"/>
    <n v="167.9"/>
    <n v="168"/>
    <n v="11999.4"/>
    <n v="19999"/>
    <n v="335783.21"/>
    <n v="3359832"/>
    <n v="2015899.2"/>
    <n v="1008149.5900000001"/>
    <d v="2021-09-01T00:00:00"/>
    <s v="09"/>
    <x v="6"/>
    <x v="0"/>
  </r>
  <r>
    <x v="0"/>
    <x v="2"/>
    <x v="5"/>
    <x v="2"/>
    <n v="72.7"/>
    <n v="73"/>
    <n v="11999.4"/>
    <n v="19999"/>
    <n v="145392.73000000001"/>
    <n v="1459927"/>
    <n v="875956.2"/>
    <n v="438578.07000000007"/>
    <d v="2020-10-01T00:00:00"/>
    <s v="10"/>
    <x v="7"/>
    <x v="1"/>
  </r>
  <r>
    <x v="0"/>
    <x v="11"/>
    <x v="5"/>
    <x v="2"/>
    <n v="140.30000000000001"/>
    <n v="141"/>
    <n v="11999.4"/>
    <n v="19999"/>
    <n v="280585.97000000003"/>
    <n v="2819859"/>
    <n v="1691915.4"/>
    <n v="847357.63000000012"/>
    <d v="2020-10-01T00:00:00"/>
    <s v="10"/>
    <x v="7"/>
    <x v="1"/>
  </r>
  <r>
    <x v="0"/>
    <x v="9"/>
    <x v="5"/>
    <x v="2"/>
    <n v="207.60000000000002"/>
    <n v="208"/>
    <n v="11999.4"/>
    <n v="19999"/>
    <n v="415179.24000000005"/>
    <n v="4159792"/>
    <n v="2495875.1999999997"/>
    <n v="1248737.5600000003"/>
    <d v="2020-10-01T00:00:00"/>
    <s v="10"/>
    <x v="7"/>
    <x v="1"/>
  </r>
  <r>
    <x v="0"/>
    <x v="1"/>
    <x v="1"/>
    <x v="2"/>
    <n v="175.70000000000002"/>
    <n v="176"/>
    <n v="8999.4"/>
    <n v="14999"/>
    <n v="263532.43000000005"/>
    <n v="2639824"/>
    <n v="1583894.4"/>
    <n v="792397.17"/>
    <d v="2020-10-01T00:00:00"/>
    <s v="10"/>
    <x v="7"/>
    <x v="1"/>
  </r>
  <r>
    <x v="1"/>
    <x v="12"/>
    <x v="2"/>
    <x v="2"/>
    <n v="219.8"/>
    <n v="220"/>
    <n v="11999.4"/>
    <n v="19999"/>
    <n v="439578.02"/>
    <n v="4399780"/>
    <n v="2639868"/>
    <n v="1320333.98"/>
    <d v="2021-08-01T00:00:00"/>
    <s v="08"/>
    <x v="5"/>
    <x v="0"/>
  </r>
  <r>
    <x v="1"/>
    <x v="0"/>
    <x v="2"/>
    <x v="2"/>
    <n v="174.3"/>
    <n v="175"/>
    <n v="11999.4"/>
    <n v="19999"/>
    <n v="348582.57000000007"/>
    <n v="3499825"/>
    <n v="2099895"/>
    <n v="1051347.43"/>
    <d v="2021-08-01T00:00:00"/>
    <s v="08"/>
    <x v="5"/>
    <x v="0"/>
  </r>
  <r>
    <x v="1"/>
    <x v="1"/>
    <x v="2"/>
    <x v="2"/>
    <n v="115.30000000000001"/>
    <n v="116"/>
    <n v="11999.4"/>
    <n v="19999"/>
    <n v="230588.47000000003"/>
    <n v="2319884"/>
    <n v="1391930.4"/>
    <n v="697365.13000000012"/>
    <d v="2021-10-01T00:00:00"/>
    <s v="10"/>
    <x v="7"/>
    <x v="0"/>
  </r>
  <r>
    <x v="0"/>
    <x v="2"/>
    <x v="2"/>
    <x v="2"/>
    <n v="175.70000000000002"/>
    <n v="176"/>
    <n v="11999.4"/>
    <n v="19999"/>
    <n v="351382.43000000005"/>
    <n v="3519824"/>
    <n v="2111894.4"/>
    <n v="1056547.17"/>
    <d v="2020-10-01T00:00:00"/>
    <s v="10"/>
    <x v="7"/>
    <x v="1"/>
  </r>
  <r>
    <x v="0"/>
    <x v="3"/>
    <x v="3"/>
    <x v="2"/>
    <n v="100.10000000000001"/>
    <n v="101"/>
    <n v="19794"/>
    <n v="32990"/>
    <n v="330229.90000000008"/>
    <n v="3331990"/>
    <n v="1999194"/>
    <n v="1002566.0999999999"/>
    <d v="2021-08-01T00:00:00"/>
    <s v="08"/>
    <x v="5"/>
    <x v="0"/>
  </r>
  <r>
    <x v="0"/>
    <x v="11"/>
    <x v="3"/>
    <x v="2"/>
    <n v="133.30000000000001"/>
    <n v="134"/>
    <n v="19794"/>
    <n v="32990"/>
    <n v="439756.7"/>
    <n v="4420660"/>
    <n v="2652396"/>
    <n v="1328507.3"/>
    <d v="2021-11-01T00:00:00"/>
    <s v="11"/>
    <x v="9"/>
    <x v="0"/>
  </r>
  <r>
    <x v="1"/>
    <x v="5"/>
    <x v="4"/>
    <x v="2"/>
    <n v="115.30000000000001"/>
    <n v="116"/>
    <n v="13938"/>
    <n v="23230"/>
    <n v="267841.90000000008"/>
    <n v="2694680"/>
    <n v="1616808"/>
    <n v="810030.09999999986"/>
    <d v="2021-10-01T00:00:00"/>
    <s v="10"/>
    <x v="7"/>
    <x v="0"/>
  </r>
  <r>
    <x v="2"/>
    <x v="6"/>
    <x v="0"/>
    <x v="2"/>
    <n v="72.7"/>
    <n v="73"/>
    <n v="5579.4"/>
    <n v="9299"/>
    <n v="67603.73000000001"/>
    <n v="678827"/>
    <n v="407296.19999999995"/>
    <n v="203927.07000000004"/>
    <d v="2021-02-01T00:00:00"/>
    <s v="02"/>
    <x v="8"/>
    <x v="0"/>
  </r>
  <r>
    <x v="2"/>
    <x v="13"/>
    <x v="0"/>
    <x v="2"/>
    <n v="188.4"/>
    <n v="189"/>
    <n v="5579.4"/>
    <n v="9299"/>
    <n v="175193.16000000003"/>
    <n v="1757511"/>
    <n v="1054506.5999999999"/>
    <n v="527811.24000000011"/>
    <d v="2021-08-01T00:00:00"/>
    <s v="08"/>
    <x v="5"/>
    <x v="0"/>
  </r>
  <r>
    <x v="0"/>
    <x v="7"/>
    <x v="0"/>
    <x v="2"/>
    <n v="183.4"/>
    <n v="184"/>
    <n v="5579.4"/>
    <n v="9299"/>
    <n v="170543.66000000003"/>
    <n v="1711016"/>
    <n v="1026609.6"/>
    <n v="513862.74"/>
    <d v="2020-09-01T00:00:00"/>
    <s v="09"/>
    <x v="6"/>
    <x v="1"/>
  </r>
  <r>
    <x v="2"/>
    <x v="4"/>
    <x v="1"/>
    <x v="2"/>
    <n v="234"/>
    <n v="234"/>
    <n v="8999.4"/>
    <n v="14999"/>
    <n v="350976.60000000003"/>
    <n v="3509766"/>
    <n v="2105859.6"/>
    <n v="1052929.7999999998"/>
    <d v="2021-01-01T00:00:00"/>
    <s v="01"/>
    <x v="0"/>
    <x v="0"/>
  </r>
  <r>
    <x v="2"/>
    <x v="8"/>
    <x v="1"/>
    <x v="2"/>
    <n v="234.20000000000002"/>
    <n v="235"/>
    <n v="8999.4"/>
    <n v="14999"/>
    <n v="351276.58000000007"/>
    <n v="3524765"/>
    <n v="2114859"/>
    <n v="1058629.42"/>
    <d v="2021-11-01T00:00:00"/>
    <s v="11"/>
    <x v="9"/>
    <x v="0"/>
  </r>
  <r>
    <x v="0"/>
    <x v="9"/>
    <x v="2"/>
    <x v="2"/>
    <n v="103.10000000000001"/>
    <n v="104"/>
    <n v="11999.4"/>
    <n v="19999"/>
    <n v="206189.69000000003"/>
    <n v="2079896"/>
    <n v="1247937.5999999999"/>
    <n v="625768.71000000008"/>
    <d v="2020-09-01T00:00:00"/>
    <s v="09"/>
    <x v="6"/>
    <x v="1"/>
  </r>
  <r>
    <x v="1"/>
    <x v="10"/>
    <x v="3"/>
    <x v="2"/>
    <n v="126.2"/>
    <n v="127"/>
    <n v="19794"/>
    <n v="32990"/>
    <n v="416333.80000000005"/>
    <n v="4189730"/>
    <n v="2513838"/>
    <n v="1259558.2"/>
    <d v="2021-05-01T00:00:00"/>
    <s v="05"/>
    <x v="11"/>
    <x v="0"/>
  </r>
  <r>
    <x v="0"/>
    <x v="2"/>
    <x v="3"/>
    <x v="2"/>
    <n v="113.5"/>
    <n v="114"/>
    <n v="19794"/>
    <n v="32990"/>
    <n v="374436.5"/>
    <n v="3760860"/>
    <n v="2256516"/>
    <n v="1129907.5"/>
    <d v="2021-06-01T00:00:00"/>
    <s v="06"/>
    <x v="1"/>
    <x v="0"/>
  </r>
  <r>
    <x v="0"/>
    <x v="11"/>
    <x v="3"/>
    <x v="2"/>
    <n v="54.7"/>
    <n v="55"/>
    <n v="19794"/>
    <n v="32990"/>
    <n v="180455.30000000002"/>
    <n v="1814450"/>
    <n v="1088670"/>
    <n v="545324.69999999995"/>
    <d v="2021-11-01T00:00:00"/>
    <s v="11"/>
    <x v="9"/>
    <x v="0"/>
  </r>
  <r>
    <x v="0"/>
    <x v="9"/>
    <x v="3"/>
    <x v="2"/>
    <n v="158.20000000000002"/>
    <n v="159"/>
    <n v="19794"/>
    <n v="32990"/>
    <n v="521901.8000000001"/>
    <n v="5245410"/>
    <n v="3147246"/>
    <n v="1576262.2"/>
    <d v="2021-12-01T00:00:00"/>
    <s v="12"/>
    <x v="2"/>
    <x v="0"/>
  </r>
  <r>
    <x v="2"/>
    <x v="1"/>
    <x v="4"/>
    <x v="2"/>
    <n v="173.85000000000002"/>
    <n v="174"/>
    <n v="13938"/>
    <n v="23230"/>
    <n v="403853.55000000005"/>
    <n v="4042020"/>
    <n v="2425212"/>
    <n v="1212954.45"/>
    <d v="2021-04-01T00:00:00"/>
    <s v="04"/>
    <x v="10"/>
    <x v="0"/>
  </r>
  <r>
    <x v="2"/>
    <x v="12"/>
    <x v="4"/>
    <x v="2"/>
    <n v="221.5"/>
    <n v="222"/>
    <n v="13938"/>
    <n v="23230"/>
    <n v="514544.5"/>
    <n v="5157060"/>
    <n v="3094236"/>
    <n v="1548279.5"/>
    <d v="2020-09-01T00:00:00"/>
    <s v="09"/>
    <x v="6"/>
    <x v="1"/>
  </r>
  <r>
    <x v="0"/>
    <x v="0"/>
    <x v="4"/>
    <x v="2"/>
    <n v="158.20000000000002"/>
    <n v="159"/>
    <n v="13938"/>
    <n v="23230"/>
    <n v="367498.60000000009"/>
    <n v="3693570"/>
    <n v="2216142"/>
    <n v="1109929.3999999999"/>
    <d v="2021-12-01T00:00:00"/>
    <s v="12"/>
    <x v="2"/>
    <x v="0"/>
  </r>
  <r>
    <x v="0"/>
    <x v="1"/>
    <x v="5"/>
    <x v="2"/>
    <n v="113.5"/>
    <n v="114"/>
    <n v="11999.4"/>
    <n v="19999"/>
    <n v="226988.65000000002"/>
    <n v="2279886"/>
    <n v="1367931.5999999999"/>
    <n v="684965.75000000012"/>
    <d v="2021-06-01T00:00:00"/>
    <s v="06"/>
    <x v="1"/>
    <x v="0"/>
  </r>
  <r>
    <x v="0"/>
    <x v="2"/>
    <x v="0"/>
    <x v="2"/>
    <n v="176.10000000000002"/>
    <n v="177"/>
    <n v="5579.4"/>
    <n v="9299"/>
    <n v="163755.39000000001"/>
    <n v="1645923"/>
    <n v="987553.79999999993"/>
    <n v="494613.81000000006"/>
    <d v="2021-03-01T00:00:00"/>
    <s v="03"/>
    <x v="3"/>
    <x v="0"/>
  </r>
  <r>
    <x v="4"/>
    <x v="3"/>
    <x v="0"/>
    <x v="2"/>
    <n v="44.800000000000004"/>
    <n v="45"/>
    <n v="5579.4"/>
    <n v="9299"/>
    <n v="41659.520000000004"/>
    <n v="418455"/>
    <n v="251072.99999999997"/>
    <n v="125722.48000000003"/>
    <d v="2021-06-01T00:00:00"/>
    <s v="06"/>
    <x v="1"/>
    <x v="0"/>
  </r>
  <r>
    <x v="4"/>
    <x v="11"/>
    <x v="0"/>
    <x v="2"/>
    <n v="218.10000000000002"/>
    <n v="219"/>
    <n v="5579.4"/>
    <n v="9299"/>
    <n v="202811.19000000003"/>
    <n v="2036481"/>
    <n v="1221888.5999999999"/>
    <n v="611781.21000000008"/>
    <d v="2021-10-01T00:00:00"/>
    <s v="10"/>
    <x v="7"/>
    <x v="0"/>
  </r>
  <r>
    <x v="0"/>
    <x v="5"/>
    <x v="1"/>
    <x v="2"/>
    <n v="197.60000000000002"/>
    <n v="198"/>
    <n v="8999.4"/>
    <n v="14999"/>
    <n v="296380.24000000005"/>
    <n v="2969802"/>
    <n v="1781881.2"/>
    <n v="891540.56"/>
    <d v="2021-10-01T00:00:00"/>
    <s v="10"/>
    <x v="7"/>
    <x v="0"/>
  </r>
  <r>
    <x v="4"/>
    <x v="6"/>
    <x v="1"/>
    <x v="2"/>
    <n v="218.10000000000002"/>
    <n v="219"/>
    <n v="8999.4"/>
    <n v="14999"/>
    <n v="327128.19000000006"/>
    <n v="3284781"/>
    <n v="1970868.5999999999"/>
    <n v="986784.21000000008"/>
    <d v="2021-10-01T00:00:00"/>
    <s v="10"/>
    <x v="7"/>
    <x v="0"/>
  </r>
  <r>
    <x v="3"/>
    <x v="13"/>
    <x v="1"/>
    <x v="2"/>
    <n v="250"/>
    <n v="250"/>
    <n v="8999.4"/>
    <n v="14999"/>
    <n v="374975"/>
    <n v="3749750"/>
    <n v="2249850"/>
    <n v="1124925"/>
    <d v="2020-11-01T00:00:00"/>
    <s v="11"/>
    <x v="9"/>
    <x v="1"/>
  </r>
  <r>
    <x v="4"/>
    <x v="7"/>
    <x v="2"/>
    <x v="2"/>
    <n v="170.20000000000002"/>
    <n v="171"/>
    <n v="11999.4"/>
    <n v="19999"/>
    <n v="340382.98000000004"/>
    <n v="3419829"/>
    <n v="2051897.4"/>
    <n v="1027548.6200000001"/>
    <d v="2021-05-01T00:00:00"/>
    <s v="05"/>
    <x v="11"/>
    <x v="0"/>
  </r>
  <r>
    <x v="4"/>
    <x v="4"/>
    <x v="2"/>
    <x v="2"/>
    <n v="44.800000000000004"/>
    <n v="45"/>
    <n v="11999.4"/>
    <n v="19999"/>
    <n v="89595.520000000019"/>
    <n v="899955"/>
    <n v="539973"/>
    <n v="270386.48"/>
    <d v="2021-06-01T00:00:00"/>
    <s v="06"/>
    <x v="1"/>
    <x v="0"/>
  </r>
  <r>
    <x v="3"/>
    <x v="8"/>
    <x v="2"/>
    <x v="2"/>
    <n v="351.3"/>
    <n v="352"/>
    <n v="11999.4"/>
    <n v="19999"/>
    <n v="702564.87000000011"/>
    <n v="7039648"/>
    <n v="4223788.8"/>
    <n v="2113294.33"/>
    <d v="2021-07-01T00:00:00"/>
    <s v="07"/>
    <x v="4"/>
    <x v="0"/>
  </r>
  <r>
    <x v="1"/>
    <x v="9"/>
    <x v="2"/>
    <x v="2"/>
    <n v="210.10000000000002"/>
    <n v="211"/>
    <n v="11999.4"/>
    <n v="19999"/>
    <n v="420178.99000000005"/>
    <n v="4219789"/>
    <n v="2531873.4"/>
    <n v="1267736.6100000001"/>
    <d v="2021-08-01T00:00:00"/>
    <s v="08"/>
    <x v="5"/>
    <x v="0"/>
  </r>
  <r>
    <x v="1"/>
    <x v="10"/>
    <x v="2"/>
    <x v="2"/>
    <n v="293.10000000000002"/>
    <n v="294"/>
    <n v="11999.4"/>
    <n v="19999"/>
    <n v="586170.69000000006"/>
    <n v="5879706"/>
    <n v="3527823.6"/>
    <n v="1765711.71"/>
    <d v="2020-09-01T00:00:00"/>
    <s v="09"/>
    <x v="6"/>
    <x v="1"/>
  </r>
  <r>
    <x v="0"/>
    <x v="2"/>
    <x v="2"/>
    <x v="2"/>
    <n v="153.5"/>
    <n v="154"/>
    <n v="11999.4"/>
    <n v="19999"/>
    <n v="306984.65000000002"/>
    <n v="3079846"/>
    <n v="1847907.5999999999"/>
    <n v="924953.75000000012"/>
    <d v="2021-09-01T00:00:00"/>
    <s v="09"/>
    <x v="6"/>
    <x v="0"/>
  </r>
  <r>
    <x v="4"/>
    <x v="11"/>
    <x v="2"/>
    <x v="2"/>
    <n v="112.30000000000001"/>
    <n v="113"/>
    <n v="11999.4"/>
    <n v="19999"/>
    <n v="224588.77000000002"/>
    <n v="2259887"/>
    <n v="1355932.2"/>
    <n v="679366.03"/>
    <d v="2020-09-01T00:00:00"/>
    <s v="09"/>
    <x v="6"/>
    <x v="1"/>
  </r>
  <r>
    <x v="4"/>
    <x v="9"/>
    <x v="2"/>
    <x v="2"/>
    <n v="140.4"/>
    <n v="141"/>
    <n v="11999.4"/>
    <n v="19999"/>
    <n v="280785.96000000002"/>
    <n v="2819859"/>
    <n v="1691915.4"/>
    <n v="847157.64000000013"/>
    <d v="2020-11-01T00:00:00"/>
    <s v="11"/>
    <x v="9"/>
    <x v="1"/>
  </r>
  <r>
    <x v="2"/>
    <x v="1"/>
    <x v="2"/>
    <x v="2"/>
    <n v="276.3"/>
    <n v="277"/>
    <n v="11999.4"/>
    <n v="19999"/>
    <n v="552572.37"/>
    <n v="5539723"/>
    <n v="3323833.8"/>
    <n v="1663316.83"/>
    <d v="2020-11-01T00:00:00"/>
    <s v="11"/>
    <x v="9"/>
    <x v="1"/>
  </r>
  <r>
    <x v="0"/>
    <x v="12"/>
    <x v="2"/>
    <x v="2"/>
    <n v="212.5"/>
    <n v="213"/>
    <n v="11999.4"/>
    <n v="19999"/>
    <n v="424978.75"/>
    <n v="4259787"/>
    <n v="2555872.1999999997"/>
    <n v="1278936.0500000003"/>
    <d v="2020-12-01T00:00:00"/>
    <s v="12"/>
    <x v="2"/>
    <x v="1"/>
  </r>
  <r>
    <x v="4"/>
    <x v="0"/>
    <x v="3"/>
    <x v="2"/>
    <n v="165.9"/>
    <n v="166"/>
    <n v="19794"/>
    <n v="32990"/>
    <n v="547304.1"/>
    <n v="5476340"/>
    <n v="3285804"/>
    <n v="1643231.9"/>
    <d v="2021-07-01T00:00:00"/>
    <s v="07"/>
    <x v="4"/>
    <x v="0"/>
  </r>
  <r>
    <x v="0"/>
    <x v="1"/>
    <x v="3"/>
    <x v="2"/>
    <n v="60.900000000000006"/>
    <n v="61"/>
    <n v="19794"/>
    <n v="32990"/>
    <n v="200909.10000000003"/>
    <n v="2012390"/>
    <n v="1207434"/>
    <n v="604046.89999999991"/>
    <d v="2021-08-01T00:00:00"/>
    <s v="08"/>
    <x v="5"/>
    <x v="0"/>
  </r>
  <r>
    <x v="3"/>
    <x v="2"/>
    <x v="3"/>
    <x v="2"/>
    <n v="208.70000000000002"/>
    <n v="209"/>
    <n v="19794"/>
    <n v="32990"/>
    <n v="688501.30000000016"/>
    <n v="6894910"/>
    <n v="4136946"/>
    <n v="2069462.6999999997"/>
    <d v="2021-09-01T00:00:00"/>
    <s v="09"/>
    <x v="6"/>
    <x v="0"/>
  </r>
  <r>
    <x v="0"/>
    <x v="3"/>
    <x v="3"/>
    <x v="2"/>
    <n v="197.60000000000002"/>
    <n v="198"/>
    <n v="19794"/>
    <n v="32990"/>
    <n v="651882.40000000014"/>
    <n v="6532020"/>
    <n v="3919212"/>
    <n v="1960925.5999999999"/>
    <d v="2021-10-01T00:00:00"/>
    <s v="10"/>
    <x v="7"/>
    <x v="0"/>
  </r>
  <r>
    <x v="0"/>
    <x v="11"/>
    <x v="3"/>
    <x v="2"/>
    <n v="142.1"/>
    <n v="143"/>
    <n v="19794"/>
    <n v="32990"/>
    <n v="468787.9"/>
    <n v="4717570"/>
    <n v="2830542"/>
    <n v="1418240.1"/>
    <d v="2020-12-01T00:00:00"/>
    <s v="12"/>
    <x v="2"/>
    <x v="1"/>
  </r>
  <r>
    <x v="4"/>
    <x v="5"/>
    <x v="3"/>
    <x v="2"/>
    <n v="137.20000000000002"/>
    <n v="138"/>
    <n v="19794"/>
    <n v="32990"/>
    <n v="452622.8000000001"/>
    <n v="4552620"/>
    <n v="2731572"/>
    <n v="1368425.2"/>
    <d v="2021-12-01T00:00:00"/>
    <s v="12"/>
    <x v="2"/>
    <x v="0"/>
  </r>
  <r>
    <x v="0"/>
    <x v="6"/>
    <x v="3"/>
    <x v="2"/>
    <n v="58.800000000000004"/>
    <n v="59"/>
    <n v="19794"/>
    <n v="32990"/>
    <n v="193981.20000000004"/>
    <n v="1946410"/>
    <n v="1167846"/>
    <n v="584582.79999999993"/>
    <d v="2020-12-01T00:00:00"/>
    <s v="12"/>
    <x v="2"/>
    <x v="1"/>
  </r>
  <r>
    <x v="2"/>
    <x v="13"/>
    <x v="4"/>
    <x v="2"/>
    <n v="324.45000000000005"/>
    <n v="325"/>
    <n v="13938"/>
    <n v="23230"/>
    <n v="753697.35000000009"/>
    <n v="7549750"/>
    <n v="4529850"/>
    <n v="2266202.65"/>
    <d v="2021-01-01T00:00:00"/>
    <s v="01"/>
    <x v="0"/>
    <x v="0"/>
  </r>
  <r>
    <x v="4"/>
    <x v="7"/>
    <x v="4"/>
    <x v="2"/>
    <n v="95.9"/>
    <n v="96"/>
    <n v="13938"/>
    <n v="23230"/>
    <n v="222775.7"/>
    <n v="2230080"/>
    <n v="1338048"/>
    <n v="669256.30000000005"/>
    <d v="2021-02-01T00:00:00"/>
    <s v="02"/>
    <x v="8"/>
    <x v="0"/>
  </r>
  <r>
    <x v="4"/>
    <x v="4"/>
    <x v="4"/>
    <x v="2"/>
    <n v="274.7"/>
    <n v="275"/>
    <n v="13938"/>
    <n v="23230"/>
    <n v="638128.10000000009"/>
    <n v="6388250"/>
    <n v="3832950"/>
    <n v="1917171.9"/>
    <d v="2021-02-01T00:00:00"/>
    <s v="02"/>
    <x v="8"/>
    <x v="0"/>
  </r>
  <r>
    <x v="3"/>
    <x v="8"/>
    <x v="5"/>
    <x v="2"/>
    <n v="164.5"/>
    <n v="165"/>
    <n v="11999.4"/>
    <n v="19999"/>
    <n v="328983.55000000005"/>
    <n v="3299835"/>
    <n v="1979901"/>
    <n v="990950.45"/>
    <d v="2021-05-01T00:00:00"/>
    <s v="05"/>
    <x v="11"/>
    <x v="0"/>
  </r>
  <r>
    <x v="0"/>
    <x v="9"/>
    <x v="5"/>
    <x v="2"/>
    <n v="287.60000000000002"/>
    <n v="288"/>
    <n v="11999.4"/>
    <n v="19999"/>
    <n v="575171.24000000011"/>
    <n v="5759712"/>
    <n v="3455827.1999999997"/>
    <n v="1728713.56"/>
    <d v="2021-09-01T00:00:00"/>
    <s v="09"/>
    <x v="6"/>
    <x v="0"/>
  </r>
  <r>
    <x v="3"/>
    <x v="10"/>
    <x v="5"/>
    <x v="2"/>
    <n v="99.4"/>
    <n v="100"/>
    <n v="11999.4"/>
    <n v="19999"/>
    <n v="198790.06000000003"/>
    <n v="1999900"/>
    <n v="1199940"/>
    <n v="601169.93999999994"/>
    <d v="2020-09-01T00:00:00"/>
    <s v="09"/>
    <x v="6"/>
    <x v="1"/>
  </r>
  <r>
    <x v="0"/>
    <x v="2"/>
    <x v="5"/>
    <x v="2"/>
    <n v="111.80000000000001"/>
    <n v="112"/>
    <n v="11999.4"/>
    <n v="19999"/>
    <n v="223588.82000000004"/>
    <n v="2239888"/>
    <n v="1343932.8"/>
    <n v="672366.37999999989"/>
    <d v="2021-11-01T00:00:00"/>
    <s v="11"/>
    <x v="9"/>
    <x v="0"/>
  </r>
  <r>
    <x v="4"/>
    <x v="11"/>
    <x v="5"/>
    <x v="2"/>
    <n v="137.20000000000002"/>
    <n v="138"/>
    <n v="11999.4"/>
    <n v="19999"/>
    <n v="274386.28000000003"/>
    <n v="2759862"/>
    <n v="1655917.2"/>
    <n v="829558.52"/>
    <d v="2021-12-01T00:00:00"/>
    <s v="12"/>
    <x v="2"/>
    <x v="0"/>
  </r>
  <r>
    <x v="0"/>
    <x v="9"/>
    <x v="1"/>
    <x v="2"/>
    <n v="48.800000000000004"/>
    <n v="49"/>
    <n v="8999.4"/>
    <n v="14999"/>
    <n v="73195.12000000001"/>
    <n v="734951"/>
    <n v="440970.6"/>
    <n v="220785.28000000003"/>
    <d v="2021-02-01T00:00:00"/>
    <s v="02"/>
    <x v="8"/>
    <x v="0"/>
  </r>
  <r>
    <x v="0"/>
    <x v="1"/>
    <x v="1"/>
    <x v="2"/>
    <n v="128.20000000000002"/>
    <n v="129"/>
    <n v="8999.4"/>
    <n v="14999"/>
    <n v="192287.18000000005"/>
    <n v="1934871"/>
    <n v="1160922.5999999999"/>
    <n v="581661.22000000009"/>
    <d v="2021-06-01T00:00:00"/>
    <s v="06"/>
    <x v="1"/>
    <x v="0"/>
  </r>
  <r>
    <x v="0"/>
    <x v="12"/>
    <x v="2"/>
    <x v="2"/>
    <n v="25.700000000000003"/>
    <n v="26"/>
    <n v="11999.4"/>
    <n v="19999"/>
    <n v="51397.430000000008"/>
    <n v="519974"/>
    <n v="311984.39999999997"/>
    <n v="156592.17000000004"/>
    <d v="2021-05-01T00:00:00"/>
    <s v="05"/>
    <x v="11"/>
    <x v="0"/>
  </r>
  <r>
    <x v="0"/>
    <x v="0"/>
    <x v="5"/>
    <x v="2"/>
    <n v="128.20000000000002"/>
    <n v="129"/>
    <n v="11999.4"/>
    <n v="19999"/>
    <n v="256387.18000000005"/>
    <n v="2579871"/>
    <n v="1547922.5999999999"/>
    <n v="775561.22000000009"/>
    <d v="2021-06-01T00:00:00"/>
    <s v="06"/>
    <x v="1"/>
    <x v="0"/>
  </r>
  <r>
    <x v="3"/>
    <x v="1"/>
    <x v="0"/>
    <x v="2"/>
    <n v="154"/>
    <n v="154"/>
    <n v="5579.4"/>
    <n v="9299"/>
    <n v="143204.6"/>
    <n v="1432046"/>
    <n v="859227.6"/>
    <n v="429613.80000000005"/>
    <d v="2021-08-01T00:00:00"/>
    <s v="08"/>
    <x v="5"/>
    <x v="0"/>
  </r>
  <r>
    <x v="1"/>
    <x v="2"/>
    <x v="0"/>
    <x v="2"/>
    <n v="49"/>
    <n v="49"/>
    <n v="5579.4"/>
    <n v="9299"/>
    <n v="45565.100000000006"/>
    <n v="455651"/>
    <n v="273390.59999999998"/>
    <n v="136695.30000000002"/>
    <d v="2021-11-01T00:00:00"/>
    <s v="11"/>
    <x v="9"/>
    <x v="0"/>
  </r>
  <r>
    <x v="0"/>
    <x v="3"/>
    <x v="0"/>
    <x v="2"/>
    <n v="136.20000000000002"/>
    <n v="137"/>
    <n v="5579.4"/>
    <n v="9299"/>
    <n v="126652.38"/>
    <n v="1273963"/>
    <n v="764377.79999999993"/>
    <n v="382932.82000000007"/>
    <d v="2021-12-01T00:00:00"/>
    <s v="12"/>
    <x v="2"/>
    <x v="0"/>
  </r>
  <r>
    <x v="1"/>
    <x v="11"/>
    <x v="1"/>
    <x v="2"/>
    <n v="250.10000000000002"/>
    <n v="251"/>
    <n v="8999.4"/>
    <n v="14999"/>
    <n v="375124.99000000005"/>
    <n v="3764749"/>
    <n v="2258849.4"/>
    <n v="1130774.6100000001"/>
    <d v="2021-03-01T00:00:00"/>
    <s v="03"/>
    <x v="3"/>
    <x v="0"/>
  </r>
  <r>
    <x v="0"/>
    <x v="5"/>
    <x v="1"/>
    <x v="2"/>
    <n v="70.8"/>
    <n v="71"/>
    <n v="8999.4"/>
    <n v="14999"/>
    <n v="106192.92"/>
    <n v="1064929"/>
    <n v="638957.4"/>
    <n v="319778.68"/>
    <d v="2021-06-01T00:00:00"/>
    <s v="06"/>
    <x v="1"/>
    <x v="0"/>
  </r>
  <r>
    <x v="0"/>
    <x v="6"/>
    <x v="1"/>
    <x v="2"/>
    <n v="64.5"/>
    <n v="65"/>
    <n v="8999.4"/>
    <n v="14999"/>
    <n v="96743.55"/>
    <n v="974935"/>
    <n v="584961"/>
    <n v="293230.45"/>
    <d v="2021-07-01T00:00:00"/>
    <s v="07"/>
    <x v="4"/>
    <x v="0"/>
  </r>
  <r>
    <x v="4"/>
    <x v="13"/>
    <x v="1"/>
    <x v="2"/>
    <n v="156.20000000000002"/>
    <n v="157"/>
    <n v="8999.4"/>
    <n v="14999"/>
    <n v="234284.38000000003"/>
    <n v="2354843"/>
    <n v="1412905.8"/>
    <n v="707652.82"/>
    <d v="2021-08-01T00:00:00"/>
    <s v="08"/>
    <x v="5"/>
    <x v="0"/>
  </r>
  <r>
    <x v="4"/>
    <x v="7"/>
    <x v="1"/>
    <x v="2"/>
    <n v="128.30000000000001"/>
    <n v="129"/>
    <n v="8999.4"/>
    <n v="14999"/>
    <n v="192437.17000000004"/>
    <n v="1934871"/>
    <n v="1160922.5999999999"/>
    <n v="581511.2300000001"/>
    <d v="2020-09-01T00:00:00"/>
    <s v="09"/>
    <x v="6"/>
    <x v="1"/>
  </r>
  <r>
    <x v="1"/>
    <x v="4"/>
    <x v="1"/>
    <x v="2"/>
    <n v="71.100000000000009"/>
    <n v="72"/>
    <n v="8999.4"/>
    <n v="14999"/>
    <n v="106642.89000000001"/>
    <n v="1079928"/>
    <n v="647956.79999999993"/>
    <n v="325328.31000000006"/>
    <d v="2021-12-01T00:00:00"/>
    <s v="12"/>
    <x v="2"/>
    <x v="0"/>
  </r>
  <r>
    <x v="3"/>
    <x v="8"/>
    <x v="2"/>
    <x v="2"/>
    <n v="111.4"/>
    <n v="112"/>
    <n v="11999.4"/>
    <n v="19999"/>
    <n v="222788.86000000002"/>
    <n v="2239888"/>
    <n v="1343932.8"/>
    <n v="673166.34"/>
    <d v="2021-03-01T00:00:00"/>
    <s v="03"/>
    <x v="3"/>
    <x v="0"/>
  </r>
  <r>
    <x v="0"/>
    <x v="9"/>
    <x v="2"/>
    <x v="2"/>
    <n v="125.9"/>
    <n v="126"/>
    <n v="11999.4"/>
    <n v="19999"/>
    <n v="251787.41000000003"/>
    <n v="2519874"/>
    <n v="1511924.4"/>
    <n v="756162.19000000006"/>
    <d v="2021-04-01T00:00:00"/>
    <s v="04"/>
    <x v="10"/>
    <x v="0"/>
  </r>
  <r>
    <x v="0"/>
    <x v="10"/>
    <x v="2"/>
    <x v="2"/>
    <n v="109.5"/>
    <n v="110"/>
    <n v="11999.4"/>
    <n v="19999"/>
    <n v="218989.05000000002"/>
    <n v="2199890"/>
    <n v="1319934"/>
    <n v="660966.94999999995"/>
    <d v="2021-05-01T00:00:00"/>
    <s v="05"/>
    <x v="11"/>
    <x v="0"/>
  </r>
  <r>
    <x v="0"/>
    <x v="2"/>
    <x v="2"/>
    <x v="2"/>
    <n v="136.6"/>
    <n v="137"/>
    <n v="11999.4"/>
    <n v="19999"/>
    <n v="273186.34000000003"/>
    <n v="2739863"/>
    <n v="1643917.8"/>
    <n v="822758.85999999987"/>
    <d v="2021-06-01T00:00:00"/>
    <s v="06"/>
    <x v="1"/>
    <x v="0"/>
  </r>
  <r>
    <x v="4"/>
    <x v="11"/>
    <x v="2"/>
    <x v="2"/>
    <n v="246"/>
    <n v="246"/>
    <n v="11999.4"/>
    <n v="19999"/>
    <n v="491975.4"/>
    <n v="4919754"/>
    <n v="2951852.4"/>
    <n v="1475926.2000000002"/>
    <d v="2021-06-01T00:00:00"/>
    <s v="06"/>
    <x v="1"/>
    <x v="0"/>
  </r>
  <r>
    <x v="0"/>
    <x v="9"/>
    <x v="2"/>
    <x v="2"/>
    <n v="67.8"/>
    <n v="68"/>
    <n v="11999.4"/>
    <n v="19999"/>
    <n v="135593.22"/>
    <n v="1359932"/>
    <n v="815959.2"/>
    <n v="408379.58000000007"/>
    <d v="2021-08-01T00:00:00"/>
    <s v="08"/>
    <x v="5"/>
    <x v="0"/>
  </r>
  <r>
    <x v="0"/>
    <x v="1"/>
    <x v="2"/>
    <x v="2"/>
    <n v="159.80000000000001"/>
    <n v="160"/>
    <n v="11999.4"/>
    <n v="19999"/>
    <n v="319584.02"/>
    <n v="3199840"/>
    <n v="1919904"/>
    <n v="960351.98"/>
    <d v="2021-08-01T00:00:00"/>
    <s v="08"/>
    <x v="5"/>
    <x v="0"/>
  </r>
  <r>
    <x v="0"/>
    <x v="12"/>
    <x v="2"/>
    <x v="2"/>
    <n v="240.9"/>
    <n v="241"/>
    <n v="11999.4"/>
    <n v="19999"/>
    <n v="481775.91000000009"/>
    <n v="4819759"/>
    <n v="2891855.4"/>
    <n v="1446127.69"/>
    <d v="2020-09-01T00:00:00"/>
    <s v="09"/>
    <x v="6"/>
    <x v="1"/>
  </r>
  <r>
    <x v="0"/>
    <x v="0"/>
    <x v="2"/>
    <x v="2"/>
    <n v="193.4"/>
    <n v="194"/>
    <n v="11999.4"/>
    <n v="19999"/>
    <n v="386780.66000000003"/>
    <n v="3879806"/>
    <n v="2327883.6"/>
    <n v="1165141.7399999998"/>
    <d v="2021-09-01T00:00:00"/>
    <s v="09"/>
    <x v="6"/>
    <x v="0"/>
  </r>
  <r>
    <x v="0"/>
    <x v="1"/>
    <x v="2"/>
    <x v="2"/>
    <n v="299.3"/>
    <n v="300"/>
    <n v="11999.4"/>
    <n v="19999"/>
    <n v="598570.07000000007"/>
    <n v="5999700"/>
    <n v="3599820"/>
    <n v="1801309.93"/>
    <d v="2021-09-01T00:00:00"/>
    <s v="09"/>
    <x v="6"/>
    <x v="0"/>
  </r>
  <r>
    <x v="0"/>
    <x v="2"/>
    <x v="2"/>
    <x v="2"/>
    <n v="214.60000000000002"/>
    <n v="215"/>
    <n v="11999.4"/>
    <n v="19999"/>
    <n v="429178.54000000004"/>
    <n v="4299785"/>
    <n v="2579871"/>
    <n v="1290735.46"/>
    <d v="2020-11-01T00:00:00"/>
    <s v="11"/>
    <x v="9"/>
    <x v="1"/>
  </r>
  <r>
    <x v="0"/>
    <x v="3"/>
    <x v="2"/>
    <x v="2"/>
    <n v="194.60000000000002"/>
    <n v="195"/>
    <n v="11999.4"/>
    <n v="19999"/>
    <n v="389180.54000000004"/>
    <n v="3899805"/>
    <n v="2339883"/>
    <n v="1170741.46"/>
    <d v="2020-12-01T00:00:00"/>
    <s v="12"/>
    <x v="2"/>
    <x v="1"/>
  </r>
  <r>
    <x v="0"/>
    <x v="11"/>
    <x v="2"/>
    <x v="2"/>
    <n v="136.20000000000002"/>
    <n v="137"/>
    <n v="11999.4"/>
    <n v="19999"/>
    <n v="272386.38000000006"/>
    <n v="2739863"/>
    <n v="1643917.8"/>
    <n v="823558.81999999983"/>
    <d v="2021-12-01T00:00:00"/>
    <s v="12"/>
    <x v="2"/>
    <x v="0"/>
  </r>
  <r>
    <x v="2"/>
    <x v="5"/>
    <x v="3"/>
    <x v="2"/>
    <n v="59.800000000000004"/>
    <n v="60"/>
    <n v="19794"/>
    <n v="32990"/>
    <n v="197280.20000000004"/>
    <n v="1979400"/>
    <n v="1187640"/>
    <n v="594479.79999999993"/>
    <d v="2021-03-01T00:00:00"/>
    <s v="03"/>
    <x v="3"/>
    <x v="0"/>
  </r>
  <r>
    <x v="0"/>
    <x v="6"/>
    <x v="3"/>
    <x v="2"/>
    <n v="290.7"/>
    <n v="291"/>
    <n v="19794"/>
    <n v="32990"/>
    <n v="959019.3"/>
    <n v="9600090"/>
    <n v="5760054"/>
    <n v="2881016.7"/>
    <d v="2021-06-01T00:00:00"/>
    <s v="06"/>
    <x v="1"/>
    <x v="0"/>
  </r>
  <r>
    <x v="0"/>
    <x v="13"/>
    <x v="3"/>
    <x v="2"/>
    <n v="233.8"/>
    <n v="234"/>
    <n v="19794"/>
    <n v="32990"/>
    <n v="771306.20000000007"/>
    <n v="7719660"/>
    <n v="4631796"/>
    <n v="2316557.7999999998"/>
    <d v="2021-06-01T00:00:00"/>
    <s v="06"/>
    <x v="1"/>
    <x v="0"/>
  </r>
  <r>
    <x v="4"/>
    <x v="7"/>
    <x v="3"/>
    <x v="2"/>
    <n v="38.6"/>
    <n v="39"/>
    <n v="19794"/>
    <n v="32990"/>
    <n v="127341.40000000001"/>
    <n v="1286610"/>
    <n v="771966"/>
    <n v="387302.6"/>
    <d v="2020-11-01T00:00:00"/>
    <s v="11"/>
    <x v="9"/>
    <x v="1"/>
  </r>
  <r>
    <x v="4"/>
    <x v="4"/>
    <x v="3"/>
    <x v="2"/>
    <n v="63.5"/>
    <n v="64"/>
    <n v="19794"/>
    <n v="32990"/>
    <n v="209486.5"/>
    <n v="2111360"/>
    <n v="1266816"/>
    <n v="635057.5"/>
    <d v="2021-12-01T00:00:00"/>
    <s v="12"/>
    <x v="2"/>
    <x v="0"/>
  </r>
  <r>
    <x v="0"/>
    <x v="8"/>
    <x v="4"/>
    <x v="2"/>
    <n v="57.45"/>
    <n v="58"/>
    <n v="13938"/>
    <n v="23230"/>
    <n v="133456.35"/>
    <n v="1347340"/>
    <n v="808404"/>
    <n v="405479.65"/>
    <d v="2021-04-01T00:00:00"/>
    <s v="04"/>
    <x v="10"/>
    <x v="0"/>
  </r>
  <r>
    <x v="0"/>
    <x v="9"/>
    <x v="4"/>
    <x v="2"/>
    <n v="233.8"/>
    <n v="234"/>
    <n v="13938"/>
    <n v="23230"/>
    <n v="543117.4"/>
    <n v="5435820"/>
    <n v="3261492"/>
    <n v="1631210.6"/>
    <d v="2021-06-01T00:00:00"/>
    <s v="06"/>
    <x v="1"/>
    <x v="0"/>
  </r>
  <r>
    <x v="0"/>
    <x v="10"/>
    <x v="4"/>
    <x v="2"/>
    <n v="38.1"/>
    <n v="39"/>
    <n v="13938"/>
    <n v="23230"/>
    <n v="88506.3"/>
    <n v="905970"/>
    <n v="543582"/>
    <n v="273881.7"/>
    <d v="2021-08-01T00:00:00"/>
    <s v="08"/>
    <x v="5"/>
    <x v="0"/>
  </r>
  <r>
    <x v="0"/>
    <x v="2"/>
    <x v="4"/>
    <x v="2"/>
    <n v="42.2"/>
    <n v="43"/>
    <n v="13938"/>
    <n v="23230"/>
    <n v="98030.60000000002"/>
    <n v="998890"/>
    <n v="599334"/>
    <n v="301525.39999999997"/>
    <d v="2021-08-01T00:00:00"/>
    <s v="08"/>
    <x v="5"/>
    <x v="0"/>
  </r>
  <r>
    <x v="4"/>
    <x v="11"/>
    <x v="4"/>
    <x v="2"/>
    <n v="213.4"/>
    <n v="214"/>
    <n v="13938"/>
    <n v="23230"/>
    <n v="495728.2"/>
    <n v="4971220"/>
    <n v="2982732"/>
    <n v="1492759.8"/>
    <d v="2021-09-01T00:00:00"/>
    <s v="09"/>
    <x v="6"/>
    <x v="0"/>
  </r>
  <r>
    <x v="4"/>
    <x v="9"/>
    <x v="4"/>
    <x v="2"/>
    <n v="80.800000000000011"/>
    <n v="81"/>
    <n v="13938"/>
    <n v="23230"/>
    <n v="187698.40000000002"/>
    <n v="1881630"/>
    <n v="1128978"/>
    <n v="564953.59999999998"/>
    <d v="2020-12-01T00:00:00"/>
    <s v="12"/>
    <x v="2"/>
    <x v="1"/>
  </r>
  <r>
    <x v="0"/>
    <x v="1"/>
    <x v="5"/>
    <x v="2"/>
    <n v="70.8"/>
    <n v="71"/>
    <n v="11999.4"/>
    <n v="19999"/>
    <n v="141592.92000000001"/>
    <n v="1419929"/>
    <n v="851957.4"/>
    <n v="426378.67999999993"/>
    <d v="2021-06-01T00:00:00"/>
    <s v="06"/>
    <x v="1"/>
    <x v="0"/>
  </r>
  <r>
    <x v="0"/>
    <x v="12"/>
    <x v="5"/>
    <x v="2"/>
    <n v="290.7"/>
    <n v="291"/>
    <n v="11999.4"/>
    <n v="19999"/>
    <n v="581370.93000000005"/>
    <n v="5819709"/>
    <n v="3491825.4"/>
    <n v="1746512.67"/>
    <d v="2021-06-01T00:00:00"/>
    <s v="06"/>
    <x v="1"/>
    <x v="0"/>
  </r>
  <r>
    <x v="0"/>
    <x v="0"/>
    <x v="5"/>
    <x v="2"/>
    <n v="136.6"/>
    <n v="137"/>
    <n v="11999.4"/>
    <n v="19999"/>
    <n v="273186.34000000003"/>
    <n v="2739863"/>
    <n v="1643917.8"/>
    <n v="822758.85999999987"/>
    <d v="2021-06-01T00:00:00"/>
    <s v="06"/>
    <x v="1"/>
    <x v="0"/>
  </r>
  <r>
    <x v="4"/>
    <x v="1"/>
    <x v="5"/>
    <x v="2"/>
    <n v="246"/>
    <n v="246"/>
    <n v="11999.4"/>
    <n v="19999"/>
    <n v="491975.4"/>
    <n v="4919754"/>
    <n v="2951852.4"/>
    <n v="1475926.2000000002"/>
    <d v="2021-06-01T00:00:00"/>
    <s v="06"/>
    <x v="1"/>
    <x v="0"/>
  </r>
  <r>
    <x v="0"/>
    <x v="2"/>
    <x v="5"/>
    <x v="2"/>
    <n v="152"/>
    <n v="152"/>
    <n v="11999.4"/>
    <n v="19999"/>
    <n v="303984.8"/>
    <n v="3039848"/>
    <n v="1823908.8"/>
    <n v="911954.39999999991"/>
    <d v="2021-11-01T00:00:00"/>
    <s v="11"/>
    <x v="9"/>
    <x v="0"/>
  </r>
  <r>
    <x v="1"/>
    <x v="3"/>
    <x v="5"/>
    <x v="2"/>
    <n v="71.100000000000009"/>
    <n v="72"/>
    <n v="11999.4"/>
    <n v="19999"/>
    <n v="142192.89000000001"/>
    <n v="1439928"/>
    <n v="863956.79999999993"/>
    <n v="433778.31000000006"/>
    <d v="2021-12-01T00:00:00"/>
    <s v="12"/>
    <x v="2"/>
    <x v="0"/>
  </r>
  <r>
    <x v="2"/>
    <x v="11"/>
    <x v="5"/>
    <x v="2"/>
    <n v="137.5"/>
    <n v="138"/>
    <n v="11999.4"/>
    <n v="19999"/>
    <n v="274986.25"/>
    <n v="2759862"/>
    <n v="1655917.2"/>
    <n v="828958.55"/>
    <d v="2020-12-01T00:00:00"/>
    <s v="12"/>
    <x v="2"/>
    <x v="1"/>
  </r>
  <r>
    <x v="4"/>
    <x v="5"/>
    <x v="5"/>
    <x v="2"/>
    <n v="63.5"/>
    <n v="64"/>
    <n v="11999.4"/>
    <n v="19999"/>
    <n v="126993.65000000001"/>
    <n v="1279936"/>
    <n v="767961.59999999998"/>
    <n v="384980.75"/>
    <d v="2021-12-01T00:00:00"/>
    <s v="12"/>
    <x v="2"/>
    <x v="0"/>
  </r>
  <r>
    <x v="0"/>
    <x v="6"/>
    <x v="4"/>
    <x v="2"/>
    <n v="43.650000000000006"/>
    <n v="44"/>
    <n v="13938"/>
    <n v="23230"/>
    <n v="101398.95000000001"/>
    <n v="1022120"/>
    <n v="613272"/>
    <n v="307449.05"/>
    <d v="2021-07-01T00:00:00"/>
    <s v="07"/>
    <x v="4"/>
    <x v="0"/>
  </r>
  <r>
    <x v="4"/>
    <x v="13"/>
    <x v="0"/>
    <x v="2"/>
    <n v="109.4"/>
    <n v="110"/>
    <n v="5579.4"/>
    <n v="9299"/>
    <n v="101731.06000000001"/>
    <n v="1022890"/>
    <n v="613734"/>
    <n v="307424.94"/>
    <d v="2021-06-01T00:00:00"/>
    <s v="06"/>
    <x v="1"/>
    <x v="0"/>
  </r>
  <r>
    <x v="2"/>
    <x v="7"/>
    <x v="0"/>
    <x v="2"/>
    <n v="36.700000000000003"/>
    <n v="37"/>
    <n v="5579.4"/>
    <n v="9299"/>
    <n v="34127.330000000009"/>
    <n v="344063"/>
    <n v="206437.8"/>
    <n v="103497.87"/>
    <d v="2020-10-01T00:00:00"/>
    <s v="10"/>
    <x v="7"/>
    <x v="1"/>
  </r>
  <r>
    <x v="4"/>
    <x v="4"/>
    <x v="1"/>
    <x v="2"/>
    <n v="380.25"/>
    <n v="381"/>
    <n v="8999.4"/>
    <n v="14999"/>
    <n v="570336.97499999998"/>
    <n v="5714619"/>
    <n v="3428771.4"/>
    <n v="1715510.625"/>
    <d v="2021-04-01T00:00:00"/>
    <s v="04"/>
    <x v="10"/>
    <x v="0"/>
  </r>
  <r>
    <x v="0"/>
    <x v="8"/>
    <x v="1"/>
    <x v="2"/>
    <n v="166.60000000000002"/>
    <n v="167"/>
    <n v="8999.4"/>
    <n v="14999"/>
    <n v="249883.34000000005"/>
    <n v="2504833"/>
    <n v="1502899.8"/>
    <n v="752049.85999999987"/>
    <d v="2021-05-01T00:00:00"/>
    <s v="05"/>
    <x v="11"/>
    <x v="0"/>
  </r>
  <r>
    <x v="4"/>
    <x v="9"/>
    <x v="1"/>
    <x v="2"/>
    <n v="32.200000000000003"/>
    <n v="33"/>
    <n v="8999.4"/>
    <n v="14999"/>
    <n v="48296.780000000006"/>
    <n v="494967"/>
    <n v="296980.2"/>
    <n v="149690.01999999999"/>
    <d v="2020-09-01T00:00:00"/>
    <s v="09"/>
    <x v="6"/>
    <x v="1"/>
  </r>
  <r>
    <x v="2"/>
    <x v="10"/>
    <x v="1"/>
    <x v="2"/>
    <n v="232.10000000000002"/>
    <n v="233"/>
    <n v="8999.4"/>
    <n v="14999"/>
    <n v="348126.79000000004"/>
    <n v="3494767"/>
    <n v="2096860.2"/>
    <n v="1049780.01"/>
    <d v="2021-11-01T00:00:00"/>
    <s v="11"/>
    <x v="9"/>
    <x v="0"/>
  </r>
  <r>
    <x v="3"/>
    <x v="2"/>
    <x v="1"/>
    <x v="2"/>
    <n v="185.70000000000002"/>
    <n v="186"/>
    <n v="8999.4"/>
    <n v="14999"/>
    <n v="278531.43000000005"/>
    <n v="2789814"/>
    <n v="1673888.4"/>
    <n v="837394.17"/>
    <d v="2020-11-01T00:00:00"/>
    <s v="11"/>
    <x v="9"/>
    <x v="1"/>
  </r>
  <r>
    <x v="0"/>
    <x v="11"/>
    <x v="1"/>
    <x v="2"/>
    <n v="161.10000000000002"/>
    <n v="162"/>
    <n v="8999.4"/>
    <n v="14999"/>
    <n v="241633.89000000004"/>
    <n v="2429838"/>
    <n v="1457902.8"/>
    <n v="730301.30999999994"/>
    <d v="2020-12-01T00:00:00"/>
    <s v="12"/>
    <x v="2"/>
    <x v="1"/>
  </r>
  <r>
    <x v="3"/>
    <x v="9"/>
    <x v="1"/>
    <x v="2"/>
    <n v="279.7"/>
    <n v="280"/>
    <n v="8999.4"/>
    <n v="14999"/>
    <n v="419522.03"/>
    <n v="4199720"/>
    <n v="2519832"/>
    <n v="1260365.97"/>
    <d v="2021-12-01T00:00:00"/>
    <s v="12"/>
    <x v="2"/>
    <x v="0"/>
  </r>
  <r>
    <x v="4"/>
    <x v="1"/>
    <x v="1"/>
    <x v="2"/>
    <n v="33.4"/>
    <n v="34"/>
    <n v="8999.4"/>
    <n v="14999"/>
    <n v="50096.66"/>
    <n v="509966"/>
    <n v="305979.59999999998"/>
    <n v="153889.74000000002"/>
    <d v="2020-12-01T00:00:00"/>
    <s v="12"/>
    <x v="2"/>
    <x v="1"/>
  </r>
  <r>
    <x v="4"/>
    <x v="12"/>
    <x v="2"/>
    <x v="2"/>
    <n v="256.5"/>
    <n v="257"/>
    <n v="11999.4"/>
    <n v="19999"/>
    <n v="512974.35000000003"/>
    <n v="5139743"/>
    <n v="3083845.8"/>
    <n v="1542922.85"/>
    <d v="2021-01-01T00:00:00"/>
    <s v="01"/>
    <x v="0"/>
    <x v="0"/>
  </r>
  <r>
    <x v="0"/>
    <x v="0"/>
    <x v="2"/>
    <x v="2"/>
    <n v="241.70000000000002"/>
    <n v="242"/>
    <n v="11999.4"/>
    <n v="19999"/>
    <n v="483375.83000000007"/>
    <n v="4839758"/>
    <n v="2903854.8"/>
    <n v="1452527.37"/>
    <d v="2021-01-01T00:00:00"/>
    <s v="01"/>
    <x v="0"/>
    <x v="0"/>
  </r>
  <r>
    <x v="1"/>
    <x v="1"/>
    <x v="2"/>
    <x v="2"/>
    <n v="367.5"/>
    <n v="368"/>
    <n v="11999.4"/>
    <n v="19999"/>
    <n v="734963.25"/>
    <n v="7359632"/>
    <n v="4415779.2"/>
    <n v="2208889.5499999998"/>
    <d v="2021-04-01T00:00:00"/>
    <s v="04"/>
    <x v="10"/>
    <x v="0"/>
  </r>
  <r>
    <x v="4"/>
    <x v="2"/>
    <x v="2"/>
    <x v="2"/>
    <n v="109.4"/>
    <n v="110"/>
    <n v="11999.4"/>
    <n v="19999"/>
    <n v="218789.06000000003"/>
    <n v="2199890"/>
    <n v="1319934"/>
    <n v="661166.93999999994"/>
    <d v="2021-06-01T00:00:00"/>
    <s v="06"/>
    <x v="1"/>
    <x v="0"/>
  </r>
  <r>
    <x v="1"/>
    <x v="3"/>
    <x v="2"/>
    <x v="2"/>
    <n v="122.7"/>
    <n v="123"/>
    <n v="11999.4"/>
    <n v="19999"/>
    <n v="245387.73000000004"/>
    <n v="2459877"/>
    <n v="1475926.2"/>
    <n v="738563.07000000007"/>
    <d v="2021-10-01T00:00:00"/>
    <s v="10"/>
    <x v="7"/>
    <x v="0"/>
  </r>
  <r>
    <x v="2"/>
    <x v="11"/>
    <x v="2"/>
    <x v="2"/>
    <n v="36.700000000000003"/>
    <n v="37"/>
    <n v="11999.4"/>
    <n v="19999"/>
    <n v="73396.33"/>
    <n v="739963"/>
    <n v="443977.8"/>
    <n v="222588.87"/>
    <d v="2020-10-01T00:00:00"/>
    <s v="10"/>
    <x v="7"/>
    <x v="1"/>
  </r>
  <r>
    <x v="4"/>
    <x v="5"/>
    <x v="2"/>
    <x v="2"/>
    <n v="132.4"/>
    <n v="133"/>
    <n v="11999.4"/>
    <n v="19999"/>
    <n v="264786.76"/>
    <n v="2659867"/>
    <n v="1595920.2"/>
    <n v="799160.04"/>
    <d v="2021-11-01T00:00:00"/>
    <s v="11"/>
    <x v="9"/>
    <x v="0"/>
  </r>
  <r>
    <x v="2"/>
    <x v="6"/>
    <x v="2"/>
    <x v="2"/>
    <n v="177.5"/>
    <n v="178"/>
    <n v="11999.4"/>
    <n v="19999"/>
    <n v="354982.25"/>
    <n v="3559822"/>
    <n v="2135893.1999999997"/>
    <n v="1068946.5500000003"/>
    <d v="2020-11-01T00:00:00"/>
    <s v="11"/>
    <x v="9"/>
    <x v="1"/>
  </r>
  <r>
    <x v="3"/>
    <x v="13"/>
    <x v="2"/>
    <x v="2"/>
    <n v="279.7"/>
    <n v="280"/>
    <n v="11999.4"/>
    <n v="19999"/>
    <n v="559372.03"/>
    <n v="5599720"/>
    <n v="3359832"/>
    <n v="1680515.97"/>
    <d v="2021-12-01T00:00:00"/>
    <s v="12"/>
    <x v="2"/>
    <x v="0"/>
  </r>
  <r>
    <x v="1"/>
    <x v="7"/>
    <x v="3"/>
    <x v="2"/>
    <n v="24.5"/>
    <n v="25"/>
    <n v="19794"/>
    <n v="32990"/>
    <n v="80825.5"/>
    <n v="824750"/>
    <n v="494850"/>
    <n v="249074.5"/>
    <d v="2021-05-01T00:00:00"/>
    <s v="05"/>
    <x v="11"/>
    <x v="0"/>
  </r>
  <r>
    <x v="4"/>
    <x v="4"/>
    <x v="3"/>
    <x v="2"/>
    <n v="379.35"/>
    <n v="380"/>
    <n v="19794"/>
    <n v="32990"/>
    <n v="1251475.6500000001"/>
    <n v="12536200"/>
    <n v="7521720"/>
    <n v="3763004.3499999996"/>
    <d v="2021-07-01T00:00:00"/>
    <s v="07"/>
    <x v="4"/>
    <x v="0"/>
  </r>
  <r>
    <x v="0"/>
    <x v="8"/>
    <x v="3"/>
    <x v="2"/>
    <n v="130.70000000000002"/>
    <n v="131"/>
    <n v="19794"/>
    <n v="32990"/>
    <n v="431179.3000000001"/>
    <n v="4321690"/>
    <n v="2593014"/>
    <n v="1297496.7"/>
    <d v="2021-07-01T00:00:00"/>
    <s v="07"/>
    <x v="4"/>
    <x v="0"/>
  </r>
  <r>
    <x v="3"/>
    <x v="9"/>
    <x v="3"/>
    <x v="2"/>
    <n v="56.7"/>
    <n v="57"/>
    <n v="19794"/>
    <n v="32990"/>
    <n v="187053.30000000002"/>
    <n v="1880430"/>
    <n v="1128258"/>
    <n v="565118.69999999995"/>
    <d v="2021-09-01T00:00:00"/>
    <s v="09"/>
    <x v="6"/>
    <x v="0"/>
  </r>
  <r>
    <x v="3"/>
    <x v="10"/>
    <x v="3"/>
    <x v="2"/>
    <n v="211"/>
    <n v="211"/>
    <n v="19794"/>
    <n v="32990"/>
    <n v="696089"/>
    <n v="6960890"/>
    <n v="4176534"/>
    <n v="2088267"/>
    <d v="2021-09-01T00:00:00"/>
    <s v="09"/>
    <x v="6"/>
    <x v="0"/>
  </r>
  <r>
    <x v="0"/>
    <x v="2"/>
    <x v="3"/>
    <x v="2"/>
    <n v="126.9"/>
    <n v="127"/>
    <n v="19794"/>
    <n v="32990"/>
    <n v="418643.10000000003"/>
    <n v="4189730"/>
    <n v="2513838"/>
    <n v="1257248.8999999999"/>
    <d v="2021-10-01T00:00:00"/>
    <s v="10"/>
    <x v="7"/>
    <x v="0"/>
  </r>
  <r>
    <x v="2"/>
    <x v="11"/>
    <x v="4"/>
    <x v="2"/>
    <n v="195.60000000000002"/>
    <n v="196"/>
    <n v="13938"/>
    <n v="23230"/>
    <n v="454378.8000000001"/>
    <n v="4553080"/>
    <n v="2731848"/>
    <n v="1366853.2"/>
    <d v="2021-01-01T00:00:00"/>
    <s v="01"/>
    <x v="0"/>
    <x v="0"/>
  </r>
  <r>
    <x v="4"/>
    <x v="9"/>
    <x v="4"/>
    <x v="2"/>
    <n v="265.90000000000003"/>
    <n v="266"/>
    <n v="13938"/>
    <n v="23230"/>
    <n v="617685.70000000007"/>
    <n v="6179180"/>
    <n v="3707508"/>
    <n v="1853986.2999999998"/>
    <d v="2021-02-01T00:00:00"/>
    <s v="02"/>
    <x v="8"/>
    <x v="0"/>
  </r>
  <r>
    <x v="0"/>
    <x v="1"/>
    <x v="4"/>
    <x v="2"/>
    <n v="135.15"/>
    <n v="136"/>
    <n v="13938"/>
    <n v="23230"/>
    <n v="313953.45"/>
    <n v="3159280"/>
    <n v="1895568"/>
    <n v="949758.55"/>
    <d v="2021-04-01T00:00:00"/>
    <s v="04"/>
    <x v="10"/>
    <x v="0"/>
  </r>
  <r>
    <x v="2"/>
    <x v="12"/>
    <x v="4"/>
    <x v="2"/>
    <n v="88"/>
    <n v="88"/>
    <n v="13938"/>
    <n v="23230"/>
    <n v="204424"/>
    <n v="2044240"/>
    <n v="1226544"/>
    <n v="613272"/>
    <d v="2021-05-01T00:00:00"/>
    <s v="05"/>
    <x v="11"/>
    <x v="0"/>
  </r>
  <r>
    <x v="4"/>
    <x v="0"/>
    <x v="4"/>
    <x v="2"/>
    <n v="186.70000000000002"/>
    <n v="187"/>
    <n v="13938"/>
    <n v="23230"/>
    <n v="433704.10000000003"/>
    <n v="4344010"/>
    <n v="2606406"/>
    <n v="1303899.8999999999"/>
    <d v="2021-09-01T00:00:00"/>
    <s v="09"/>
    <x v="6"/>
    <x v="0"/>
  </r>
  <r>
    <x v="2"/>
    <x v="1"/>
    <x v="4"/>
    <x v="2"/>
    <n v="223.4"/>
    <n v="224"/>
    <n v="13938"/>
    <n v="23230"/>
    <n v="518958.2"/>
    <n v="5203520"/>
    <n v="3122112"/>
    <n v="1562449.8"/>
    <d v="2020-09-01T00:00:00"/>
    <s v="09"/>
    <x v="6"/>
    <x v="1"/>
  </r>
  <r>
    <x v="1"/>
    <x v="2"/>
    <x v="4"/>
    <x v="2"/>
    <n v="122.7"/>
    <n v="123"/>
    <n v="13938"/>
    <n v="23230"/>
    <n v="285032.10000000003"/>
    <n v="2857290"/>
    <n v="1714374"/>
    <n v="857883.89999999991"/>
    <d v="2021-10-01T00:00:00"/>
    <s v="10"/>
    <x v="7"/>
    <x v="0"/>
  </r>
  <r>
    <x v="3"/>
    <x v="3"/>
    <x v="4"/>
    <x v="2"/>
    <n v="87.7"/>
    <n v="88"/>
    <n v="13938"/>
    <n v="23230"/>
    <n v="203727.1"/>
    <n v="2044240"/>
    <n v="1226544"/>
    <n v="613968.9"/>
    <d v="2021-11-01T00:00:00"/>
    <s v="11"/>
    <x v="9"/>
    <x v="0"/>
  </r>
  <r>
    <x v="0"/>
    <x v="11"/>
    <x v="5"/>
    <x v="2"/>
    <n v="207.10000000000002"/>
    <n v="208"/>
    <n v="11999.4"/>
    <n v="19999"/>
    <n v="414179.29000000004"/>
    <n v="4159792"/>
    <n v="2495875.1999999997"/>
    <n v="1249737.5100000002"/>
    <d v="2021-09-01T00:00:00"/>
    <s v="09"/>
    <x v="6"/>
    <x v="0"/>
  </r>
  <r>
    <x v="0"/>
    <x v="5"/>
    <x v="5"/>
    <x v="2"/>
    <n v="126.9"/>
    <n v="127"/>
    <n v="11999.4"/>
    <n v="19999"/>
    <n v="253787.31000000003"/>
    <n v="2539873"/>
    <n v="1523923.8"/>
    <n v="762161.8899999999"/>
    <d v="2021-10-01T00:00:00"/>
    <s v="10"/>
    <x v="7"/>
    <x v="0"/>
  </r>
  <r>
    <x v="1"/>
    <x v="6"/>
    <x v="5"/>
    <x v="2"/>
    <n v="97"/>
    <n v="97"/>
    <n v="11999.4"/>
    <n v="19999"/>
    <n v="193990.30000000002"/>
    <n v="1939903"/>
    <n v="1163941.8"/>
    <n v="581970.89999999991"/>
    <d v="2020-11-01T00:00:00"/>
    <s v="11"/>
    <x v="9"/>
    <x v="1"/>
  </r>
  <r>
    <x v="0"/>
    <x v="13"/>
    <x v="5"/>
    <x v="2"/>
    <n v="169.4"/>
    <n v="170"/>
    <n v="11999.4"/>
    <n v="19999"/>
    <n v="338783.06000000006"/>
    <n v="3399830"/>
    <n v="2039898"/>
    <n v="1021148.94"/>
    <d v="2021-11-01T00:00:00"/>
    <s v="11"/>
    <x v="9"/>
    <x v="0"/>
  </r>
  <r>
    <x v="0"/>
    <x v="7"/>
    <x v="0"/>
    <x v="2"/>
    <n v="66.3"/>
    <n v="67"/>
    <n v="5579.4"/>
    <n v="9299"/>
    <n v="61652.369999999995"/>
    <n v="623033"/>
    <n v="373819.8"/>
    <n v="187560.83000000002"/>
    <d v="2021-05-01T00:00:00"/>
    <s v="05"/>
    <x v="11"/>
    <x v="0"/>
  </r>
  <r>
    <x v="0"/>
    <x v="4"/>
    <x v="0"/>
    <x v="2"/>
    <n v="81.900000000000006"/>
    <n v="82"/>
    <n v="5579.4"/>
    <n v="9299"/>
    <n v="76158.810000000012"/>
    <n v="762518"/>
    <n v="457510.8"/>
    <n v="228848.39"/>
    <d v="2021-07-01T00:00:00"/>
    <s v="07"/>
    <x v="4"/>
    <x v="0"/>
  </r>
  <r>
    <x v="2"/>
    <x v="8"/>
    <x v="0"/>
    <x v="2"/>
    <n v="158"/>
    <n v="158"/>
    <n v="5579.4"/>
    <n v="9299"/>
    <n v="146924.20000000001"/>
    <n v="1469242"/>
    <n v="881545.2"/>
    <n v="440772.60000000003"/>
    <d v="2021-09-01T00:00:00"/>
    <s v="09"/>
    <x v="6"/>
    <x v="0"/>
  </r>
  <r>
    <x v="0"/>
    <x v="14"/>
    <x v="0"/>
    <x v="2"/>
    <n v="52.1"/>
    <n v="53"/>
    <n v="5579.4"/>
    <n v="9299"/>
    <n v="48447.790000000008"/>
    <n v="492847"/>
    <n v="295708.19999999995"/>
    <n v="148691.01000000004"/>
    <d v="2021-12-01T00:00:00"/>
    <s v="12"/>
    <x v="2"/>
    <x v="0"/>
  </r>
  <r>
    <x v="0"/>
    <x v="10"/>
    <x v="2"/>
    <x v="2"/>
    <n v="97.300000000000011"/>
    <n v="98"/>
    <n v="11999.4"/>
    <n v="19999"/>
    <n v="194590.27000000002"/>
    <n v="1959902"/>
    <n v="1175941.2"/>
    <n v="589370.53"/>
    <d v="2021-03-01T00:00:00"/>
    <s v="03"/>
    <x v="3"/>
    <x v="0"/>
  </r>
  <r>
    <x v="0"/>
    <x v="2"/>
    <x v="2"/>
    <x v="2"/>
    <n v="103.80000000000001"/>
    <n v="104"/>
    <n v="11999.4"/>
    <n v="19999"/>
    <n v="207589.62000000002"/>
    <n v="2079896"/>
    <n v="1247937.5999999999"/>
    <n v="624368.78000000014"/>
    <d v="2021-06-01T00:00:00"/>
    <s v="06"/>
    <x v="1"/>
    <x v="0"/>
  </r>
  <r>
    <x v="0"/>
    <x v="11"/>
    <x v="2"/>
    <x v="2"/>
    <n v="36"/>
    <n v="36"/>
    <n v="11999.4"/>
    <n v="19999"/>
    <n v="71996.400000000009"/>
    <n v="719964"/>
    <n v="431978.39999999997"/>
    <n v="215989.2"/>
    <d v="2021-10-01T00:00:00"/>
    <s v="10"/>
    <x v="7"/>
    <x v="0"/>
  </r>
  <r>
    <x v="2"/>
    <x v="9"/>
    <x v="3"/>
    <x v="2"/>
    <n v="196.70000000000002"/>
    <n v="197"/>
    <n v="19794"/>
    <n v="32990"/>
    <n v="648913.30000000016"/>
    <n v="6499030"/>
    <n v="3899418"/>
    <n v="1950698.6999999997"/>
    <d v="2021-03-01T00:00:00"/>
    <s v="03"/>
    <x v="3"/>
    <x v="0"/>
  </r>
  <r>
    <x v="1"/>
    <x v="1"/>
    <x v="3"/>
    <x v="2"/>
    <n v="262.8"/>
    <n v="263"/>
    <n v="19794"/>
    <n v="32990"/>
    <n v="866977.20000000007"/>
    <n v="8676370"/>
    <n v="5205822"/>
    <n v="2603570.7999999998"/>
    <d v="2021-04-01T00:00:00"/>
    <s v="04"/>
    <x v="10"/>
    <x v="0"/>
  </r>
  <r>
    <x v="0"/>
    <x v="12"/>
    <x v="4"/>
    <x v="2"/>
    <n v="36"/>
    <n v="36"/>
    <n v="13938"/>
    <n v="23230"/>
    <n v="83628"/>
    <n v="836280"/>
    <n v="501768"/>
    <n v="250884"/>
    <d v="2021-10-01T00:00:00"/>
    <s v="10"/>
    <x v="7"/>
    <x v="0"/>
  </r>
  <r>
    <x v="0"/>
    <x v="0"/>
    <x v="4"/>
    <x v="2"/>
    <n v="268.2"/>
    <n v="269"/>
    <n v="13938"/>
    <n v="23230"/>
    <n v="623028.6"/>
    <n v="6248870"/>
    <n v="3749322"/>
    <n v="1876519.4"/>
    <d v="2020-11-01T00:00:00"/>
    <s v="11"/>
    <x v="9"/>
    <x v="1"/>
  </r>
  <r>
    <x v="0"/>
    <x v="1"/>
    <x v="4"/>
    <x v="2"/>
    <n v="52.1"/>
    <n v="53"/>
    <n v="13938"/>
    <n v="23230"/>
    <n v="121028.3"/>
    <n v="1231190"/>
    <n v="738714"/>
    <n v="371447.7"/>
    <d v="2021-12-01T00:00:00"/>
    <s v="12"/>
    <x v="2"/>
    <x v="0"/>
  </r>
  <r>
    <x v="0"/>
    <x v="2"/>
    <x v="5"/>
    <x v="2"/>
    <n v="103.80000000000001"/>
    <n v="104"/>
    <n v="11999.4"/>
    <n v="19999"/>
    <n v="207589.62000000002"/>
    <n v="2079896"/>
    <n v="1247937.5999999999"/>
    <n v="624368.78000000014"/>
    <d v="2021-06-01T00:00:00"/>
    <s v="06"/>
    <x v="1"/>
    <x v="0"/>
  </r>
  <r>
    <x v="1"/>
    <x v="3"/>
    <x v="5"/>
    <x v="2"/>
    <n v="163.05000000000001"/>
    <n v="164"/>
    <n v="11999.4"/>
    <n v="19999"/>
    <n v="326083.69500000007"/>
    <n v="3279836"/>
    <n v="1967901.5999999999"/>
    <n v="985850.70500000007"/>
    <d v="2021-07-01T00:00:00"/>
    <s v="07"/>
    <x v="4"/>
    <x v="0"/>
  </r>
  <r>
    <x v="2"/>
    <x v="11"/>
    <x v="5"/>
    <x v="2"/>
    <n v="30.6"/>
    <n v="31"/>
    <n v="11999.4"/>
    <n v="19999"/>
    <n v="61196.94"/>
    <n v="619969"/>
    <n v="371981.39999999997"/>
    <n v="186790.66000000003"/>
    <d v="2020-12-01T00:00:00"/>
    <s v="12"/>
    <x v="2"/>
    <x v="1"/>
  </r>
  <r>
    <x v="2"/>
    <x v="5"/>
    <x v="0"/>
    <x v="3"/>
    <n v="38.6"/>
    <n v="39"/>
    <n v="5579.4"/>
    <n v="9299"/>
    <n v="53841.21"/>
    <n v="362661"/>
    <n v="217596.59999999998"/>
    <n v="91223.190000000031"/>
    <d v="2020-10-01T00:00:00"/>
    <s v="10"/>
    <x v="7"/>
    <x v="1"/>
  </r>
  <r>
    <x v="0"/>
    <x v="6"/>
    <x v="1"/>
    <x v="3"/>
    <n v="232.8"/>
    <n v="233"/>
    <n v="8999.4"/>
    <n v="14999"/>
    <n v="523765.08"/>
    <n v="3494767"/>
    <n v="2096860.2"/>
    <n v="874141.72"/>
    <d v="2021-09-01T00:00:00"/>
    <s v="09"/>
    <x v="6"/>
    <x v="0"/>
  </r>
  <r>
    <x v="2"/>
    <x v="13"/>
    <x v="2"/>
    <x v="3"/>
    <n v="38.6"/>
    <n v="39"/>
    <n v="11999.4"/>
    <n v="19999"/>
    <n v="115794.21"/>
    <n v="779961"/>
    <n v="467976.6"/>
    <n v="196190.19"/>
    <d v="2020-10-01T00:00:00"/>
    <s v="10"/>
    <x v="7"/>
    <x v="1"/>
  </r>
  <r>
    <x v="3"/>
    <x v="7"/>
    <x v="0"/>
    <x v="3"/>
    <n v="344.55"/>
    <n v="345"/>
    <n v="5579.4"/>
    <n v="9299"/>
    <n v="480595.5675"/>
    <n v="3208155"/>
    <n v="1924892.9999999998"/>
    <n v="802666.43250000023"/>
    <d v="2021-04-01T00:00:00"/>
    <s v="04"/>
    <x v="10"/>
    <x v="0"/>
  </r>
  <r>
    <x v="3"/>
    <x v="4"/>
    <x v="0"/>
    <x v="3"/>
    <n v="148.20000000000002"/>
    <n v="149"/>
    <n v="5579.4"/>
    <n v="9299"/>
    <n v="206716.77"/>
    <n v="1385551"/>
    <n v="831330.6"/>
    <n v="347503.63"/>
    <d v="2020-12-01T00:00:00"/>
    <s v="12"/>
    <x v="2"/>
    <x v="1"/>
  </r>
  <r>
    <x v="0"/>
    <x v="8"/>
    <x v="1"/>
    <x v="3"/>
    <n v="231.3"/>
    <n v="232"/>
    <n v="8999.4"/>
    <n v="14999"/>
    <n v="520390.30499999999"/>
    <n v="3479768"/>
    <n v="2087860.7999999998"/>
    <n v="871516.89500000025"/>
    <d v="2021-05-01T00:00:00"/>
    <s v="05"/>
    <x v="11"/>
    <x v="0"/>
  </r>
  <r>
    <x v="3"/>
    <x v="14"/>
    <x v="1"/>
    <x v="3"/>
    <n v="180.4"/>
    <n v="181"/>
    <n v="8999.4"/>
    <n v="14999"/>
    <n v="405872.94"/>
    <n v="2714819"/>
    <n v="1628891.4"/>
    <n v="680054.66000000015"/>
    <d v="2020-11-01T00:00:00"/>
    <s v="11"/>
    <x v="9"/>
    <x v="1"/>
  </r>
  <r>
    <x v="1"/>
    <x v="10"/>
    <x v="1"/>
    <x v="3"/>
    <n v="207.20000000000002"/>
    <n v="208"/>
    <n v="8999.4"/>
    <n v="14999"/>
    <n v="466168.92000000004"/>
    <n v="3119792"/>
    <n v="1871875.2"/>
    <n v="781747.88"/>
    <d v="2021-12-01T00:00:00"/>
    <s v="12"/>
    <x v="2"/>
    <x v="0"/>
  </r>
  <r>
    <x v="0"/>
    <x v="2"/>
    <x v="2"/>
    <x v="3"/>
    <n v="195.4"/>
    <n v="196"/>
    <n v="11999.4"/>
    <n v="19999"/>
    <n v="586170.68999999994"/>
    <n v="3919804"/>
    <n v="2351882.4"/>
    <n v="981750.91000000015"/>
    <d v="2021-03-01T00:00:00"/>
    <s v="03"/>
    <x v="3"/>
    <x v="0"/>
  </r>
  <r>
    <x v="4"/>
    <x v="11"/>
    <x v="2"/>
    <x v="3"/>
    <n v="59.1"/>
    <n v="60"/>
    <n v="11999.4"/>
    <n v="19999"/>
    <n v="177291.13500000001"/>
    <n v="1199940"/>
    <n v="719964"/>
    <n v="302684.86499999999"/>
    <d v="2021-05-01T00:00:00"/>
    <s v="05"/>
    <x v="11"/>
    <x v="0"/>
  </r>
  <r>
    <x v="1"/>
    <x v="9"/>
    <x v="2"/>
    <x v="3"/>
    <n v="216.70000000000002"/>
    <n v="217"/>
    <n v="11999.4"/>
    <n v="19999"/>
    <n v="650067.49500000011"/>
    <n v="4339783"/>
    <n v="2603869.7999999998"/>
    <n v="1085845.7050000001"/>
    <d v="2020-10-01T00:00:00"/>
    <s v="10"/>
    <x v="7"/>
    <x v="1"/>
  </r>
  <r>
    <x v="0"/>
    <x v="1"/>
    <x v="2"/>
    <x v="3"/>
    <n v="24.1"/>
    <n v="25"/>
    <n v="11999.4"/>
    <n v="19999"/>
    <n v="72296.384999999995"/>
    <n v="499975"/>
    <n v="299985"/>
    <n v="127693.61500000001"/>
    <d v="2021-10-01T00:00:00"/>
    <s v="10"/>
    <x v="7"/>
    <x v="0"/>
  </r>
  <r>
    <x v="1"/>
    <x v="12"/>
    <x v="3"/>
    <x v="3"/>
    <n v="68.100000000000009"/>
    <n v="69"/>
    <n v="19794"/>
    <n v="32990"/>
    <n v="336992.85000000003"/>
    <n v="2276310"/>
    <n v="1365786"/>
    <n v="573531.14999999991"/>
    <d v="2021-01-01T00:00:00"/>
    <s v="01"/>
    <x v="0"/>
    <x v="0"/>
  </r>
  <r>
    <x v="1"/>
    <x v="0"/>
    <x v="3"/>
    <x v="3"/>
    <n v="51"/>
    <n v="51"/>
    <n v="19794"/>
    <n v="32990"/>
    <n v="252373.5"/>
    <n v="1682490"/>
    <n v="1009494"/>
    <n v="420622.5"/>
    <d v="2021-04-01T00:00:00"/>
    <s v="04"/>
    <x v="10"/>
    <x v="0"/>
  </r>
  <r>
    <x v="1"/>
    <x v="1"/>
    <x v="3"/>
    <x v="3"/>
    <n v="79"/>
    <n v="79"/>
    <n v="19794"/>
    <n v="32990"/>
    <n v="390931.5"/>
    <n v="2606210"/>
    <n v="1563726"/>
    <n v="651552.5"/>
    <d v="2021-05-01T00:00:00"/>
    <s v="05"/>
    <x v="11"/>
    <x v="0"/>
  </r>
  <r>
    <x v="0"/>
    <x v="2"/>
    <x v="3"/>
    <x v="3"/>
    <n v="63.900000000000006"/>
    <n v="64"/>
    <n v="19794"/>
    <n v="32990"/>
    <n v="316209.14999999997"/>
    <n v="2111360"/>
    <n v="1266816"/>
    <n v="528334.85000000009"/>
    <d v="2021-07-01T00:00:00"/>
    <s v="07"/>
    <x v="4"/>
    <x v="0"/>
  </r>
  <r>
    <x v="3"/>
    <x v="3"/>
    <x v="3"/>
    <x v="3"/>
    <n v="159.60000000000002"/>
    <n v="160"/>
    <n v="19794"/>
    <n v="32990"/>
    <n v="789780.60000000009"/>
    <n v="5278400"/>
    <n v="3167040"/>
    <n v="1321579.3999999999"/>
    <d v="2021-09-01T00:00:00"/>
    <s v="09"/>
    <x v="6"/>
    <x v="0"/>
  </r>
  <r>
    <x v="4"/>
    <x v="11"/>
    <x v="3"/>
    <x v="3"/>
    <n v="229.4"/>
    <n v="230"/>
    <n v="19794"/>
    <n v="32990"/>
    <n v="1135185.8999999999"/>
    <n v="7587700"/>
    <n v="4552620"/>
    <n v="1899894.1"/>
    <d v="2020-10-01T00:00:00"/>
    <s v="10"/>
    <x v="7"/>
    <x v="1"/>
  </r>
  <r>
    <x v="0"/>
    <x v="5"/>
    <x v="3"/>
    <x v="3"/>
    <n v="24.1"/>
    <n v="25"/>
    <n v="19794"/>
    <n v="32990"/>
    <n v="119258.84999999999"/>
    <n v="824750"/>
    <n v="494850"/>
    <n v="210641.15000000002"/>
    <d v="2021-10-01T00:00:00"/>
    <s v="10"/>
    <x v="7"/>
    <x v="0"/>
  </r>
  <r>
    <x v="0"/>
    <x v="6"/>
    <x v="3"/>
    <x v="3"/>
    <n v="266.5"/>
    <n v="267"/>
    <n v="19794"/>
    <n v="32990"/>
    <n v="1318775.25"/>
    <n v="8808330"/>
    <n v="5284998"/>
    <n v="2204556.75"/>
    <d v="2021-11-01T00:00:00"/>
    <s v="11"/>
    <x v="9"/>
    <x v="0"/>
  </r>
  <r>
    <x v="3"/>
    <x v="13"/>
    <x v="3"/>
    <x v="3"/>
    <n v="191.60000000000002"/>
    <n v="192"/>
    <n v="19794"/>
    <n v="32990"/>
    <n v="948132.60000000009"/>
    <n v="6334080"/>
    <n v="3800448"/>
    <n v="1585499.4"/>
    <d v="2020-12-01T00:00:00"/>
    <s v="12"/>
    <x v="2"/>
    <x v="1"/>
  </r>
  <r>
    <x v="4"/>
    <x v="7"/>
    <x v="3"/>
    <x v="3"/>
    <n v="85.300000000000011"/>
    <n v="86"/>
    <n v="19794"/>
    <n v="32990"/>
    <n v="422107.05000000005"/>
    <n v="2837140"/>
    <n v="1702284"/>
    <n v="712748.95"/>
    <d v="2021-12-01T00:00:00"/>
    <s v="12"/>
    <x v="2"/>
    <x v="0"/>
  </r>
  <r>
    <x v="3"/>
    <x v="4"/>
    <x v="4"/>
    <x v="3"/>
    <n v="34.1"/>
    <n v="35"/>
    <n v="13938"/>
    <n v="23230"/>
    <n v="118821.45"/>
    <n v="813050"/>
    <n v="487830"/>
    <n v="206398.55"/>
    <d v="2021-05-01T00:00:00"/>
    <s v="05"/>
    <x v="11"/>
    <x v="0"/>
  </r>
  <r>
    <x v="1"/>
    <x v="8"/>
    <x v="4"/>
    <x v="3"/>
    <n v="64.100000000000009"/>
    <n v="65"/>
    <n v="13938"/>
    <n v="23230"/>
    <n v="223356.45000000004"/>
    <n v="1509950"/>
    <n v="905970"/>
    <n v="380623.54999999993"/>
    <d v="2021-07-01T00:00:00"/>
    <s v="07"/>
    <x v="4"/>
    <x v="0"/>
  </r>
  <r>
    <x v="0"/>
    <x v="14"/>
    <x v="4"/>
    <x v="3"/>
    <n v="280.7"/>
    <n v="281"/>
    <n v="13938"/>
    <n v="23230"/>
    <n v="978099.14999999991"/>
    <n v="6527630"/>
    <n v="3916578"/>
    <n v="1632952.85"/>
    <d v="2021-08-01T00:00:00"/>
    <s v="08"/>
    <x v="5"/>
    <x v="0"/>
  </r>
  <r>
    <x v="4"/>
    <x v="10"/>
    <x v="4"/>
    <x v="3"/>
    <n v="43.2"/>
    <n v="44"/>
    <n v="13938"/>
    <n v="23230"/>
    <n v="150530.40000000002"/>
    <n v="1022120"/>
    <n v="613272"/>
    <n v="258317.59999999998"/>
    <d v="2021-09-01T00:00:00"/>
    <s v="09"/>
    <x v="6"/>
    <x v="0"/>
  </r>
  <r>
    <x v="4"/>
    <x v="2"/>
    <x v="4"/>
    <x v="3"/>
    <n v="229.4"/>
    <n v="230"/>
    <n v="13938"/>
    <n v="23230"/>
    <n v="799344.29999999993"/>
    <n v="5342900"/>
    <n v="3205740"/>
    <n v="1337815.7000000002"/>
    <d v="2020-10-01T00:00:00"/>
    <s v="10"/>
    <x v="7"/>
    <x v="1"/>
  </r>
  <r>
    <x v="1"/>
    <x v="11"/>
    <x v="4"/>
    <x v="3"/>
    <n v="216.70000000000002"/>
    <n v="217"/>
    <n v="13938"/>
    <n v="23230"/>
    <n v="755091.15"/>
    <n v="5040910"/>
    <n v="3024546"/>
    <n v="1261272.8500000001"/>
    <d v="2020-10-01T00:00:00"/>
    <s v="10"/>
    <x v="7"/>
    <x v="1"/>
  </r>
  <r>
    <x v="3"/>
    <x v="9"/>
    <x v="4"/>
    <x v="3"/>
    <n v="252.9"/>
    <n v="253"/>
    <n v="13938"/>
    <n v="23230"/>
    <n v="881230.04999999993"/>
    <n v="5877190"/>
    <n v="3526314"/>
    <n v="1469645.9500000002"/>
    <d v="2021-11-01T00:00:00"/>
    <s v="11"/>
    <x v="9"/>
    <x v="0"/>
  </r>
  <r>
    <x v="0"/>
    <x v="1"/>
    <x v="4"/>
    <x v="3"/>
    <n v="187"/>
    <n v="187"/>
    <n v="13938"/>
    <n v="23230"/>
    <n v="651601.5"/>
    <n v="4344010"/>
    <n v="2606406"/>
    <n v="1086002.5"/>
    <d v="2020-12-01T00:00:00"/>
    <s v="12"/>
    <x v="2"/>
    <x v="1"/>
  </r>
  <r>
    <x v="3"/>
    <x v="12"/>
    <x v="5"/>
    <x v="3"/>
    <n v="57.900000000000006"/>
    <n v="58"/>
    <n v="11999.4"/>
    <n v="19999"/>
    <n v="173691.315"/>
    <n v="1159942"/>
    <n v="695965.2"/>
    <n v="290285.48500000004"/>
    <d v="2021-01-01T00:00:00"/>
    <s v="01"/>
    <x v="0"/>
    <x v="0"/>
  </r>
  <r>
    <x v="0"/>
    <x v="0"/>
    <x v="5"/>
    <x v="3"/>
    <n v="224"/>
    <n v="224"/>
    <n v="11999.4"/>
    <n v="19999"/>
    <n v="671966.4"/>
    <n v="4479776"/>
    <n v="2687865.6"/>
    <n v="1119944"/>
    <d v="2021-02-01T00:00:00"/>
    <s v="02"/>
    <x v="8"/>
    <x v="0"/>
  </r>
  <r>
    <x v="4"/>
    <x v="1"/>
    <x v="5"/>
    <x v="3"/>
    <n v="299.3"/>
    <n v="300"/>
    <n v="11999.4"/>
    <n v="19999"/>
    <n v="897855.10499999998"/>
    <n v="5999700"/>
    <n v="3599820"/>
    <n v="1502024.895"/>
    <d v="2021-03-01T00:00:00"/>
    <s v="03"/>
    <x v="3"/>
    <x v="0"/>
  </r>
  <r>
    <x v="2"/>
    <x v="2"/>
    <x v="5"/>
    <x v="3"/>
    <n v="352.05"/>
    <n v="353"/>
    <n v="11999.4"/>
    <n v="19999"/>
    <n v="1056097.1924999999"/>
    <n v="7059647"/>
    <n v="4235788.2"/>
    <n v="1767761.6074999999"/>
    <d v="2021-04-01T00:00:00"/>
    <s v="04"/>
    <x v="10"/>
    <x v="0"/>
  </r>
  <r>
    <x v="0"/>
    <x v="3"/>
    <x v="5"/>
    <x v="3"/>
    <n v="203.9"/>
    <n v="204"/>
    <n v="11999.4"/>
    <n v="19999"/>
    <n v="611669.41500000004"/>
    <n v="4079796"/>
    <n v="2447877.6"/>
    <n v="1020248.9849999999"/>
    <d v="2021-05-01T00:00:00"/>
    <s v="05"/>
    <x v="11"/>
    <x v="0"/>
  </r>
  <r>
    <x v="2"/>
    <x v="15"/>
    <x v="5"/>
    <x v="3"/>
    <n v="257.40000000000003"/>
    <n v="258"/>
    <n v="11999.4"/>
    <n v="19999"/>
    <n v="772161.39"/>
    <n v="5159742"/>
    <n v="3095845.1999999997"/>
    <n v="1291735.4100000001"/>
    <d v="2021-08-01T00:00:00"/>
    <s v="08"/>
    <x v="5"/>
    <x v="0"/>
  </r>
  <r>
    <x v="0"/>
    <x v="5"/>
    <x v="5"/>
    <x v="3"/>
    <n v="70.7"/>
    <n v="71"/>
    <n v="11999.4"/>
    <n v="19999"/>
    <n v="212089.39499999999"/>
    <n v="1419929"/>
    <n v="851957.4"/>
    <n v="355882.20499999996"/>
    <d v="2021-09-01T00:00:00"/>
    <s v="09"/>
    <x v="6"/>
    <x v="0"/>
  </r>
  <r>
    <x v="1"/>
    <x v="6"/>
    <x v="5"/>
    <x v="3"/>
    <n v="207.20000000000002"/>
    <n v="208"/>
    <n v="11999.4"/>
    <n v="19999"/>
    <n v="621568.92000000004"/>
    <n v="4159792"/>
    <n v="2495875.1999999997"/>
    <n v="1042347.8800000002"/>
    <d v="2021-12-01T00:00:00"/>
    <s v="12"/>
    <x v="2"/>
    <x v="0"/>
  </r>
  <r>
    <x v="4"/>
    <x v="13"/>
    <x v="5"/>
    <x v="3"/>
    <n v="85.300000000000011"/>
    <n v="86"/>
    <n v="11999.4"/>
    <n v="19999"/>
    <n v="255887.20500000002"/>
    <n v="1719914"/>
    <n v="1031948.4"/>
    <n v="432078.39499999996"/>
    <d v="2021-12-01T00:00:00"/>
    <s v="12"/>
    <x v="2"/>
    <x v="0"/>
  </r>
  <r>
    <x v="2"/>
    <x v="7"/>
    <x v="0"/>
    <x v="3"/>
    <n v="119.80000000000001"/>
    <n v="120"/>
    <n v="5579.4"/>
    <n v="9299"/>
    <n v="167103.03000000003"/>
    <n v="1115880"/>
    <n v="669528"/>
    <n v="279248.96999999997"/>
    <d v="2020-10-01T00:00:00"/>
    <s v="10"/>
    <x v="7"/>
    <x v="1"/>
  </r>
  <r>
    <x v="0"/>
    <x v="4"/>
    <x v="2"/>
    <x v="3"/>
    <n v="253.20000000000002"/>
    <n v="254"/>
    <n v="11999.4"/>
    <n v="19999"/>
    <n v="759562.02000000014"/>
    <n v="5079746"/>
    <n v="3047847.6"/>
    <n v="1272336.3799999999"/>
    <d v="2021-04-01T00:00:00"/>
    <s v="04"/>
    <x v="10"/>
    <x v="0"/>
  </r>
  <r>
    <x v="2"/>
    <x v="8"/>
    <x v="2"/>
    <x v="3"/>
    <n v="119.80000000000001"/>
    <n v="120"/>
    <n v="11999.4"/>
    <n v="19999"/>
    <n v="359382.03"/>
    <n v="2399880"/>
    <n v="1439928"/>
    <n v="600569.97"/>
    <d v="2020-10-01T00:00:00"/>
    <s v="10"/>
    <x v="7"/>
    <x v="1"/>
  </r>
  <r>
    <x v="1"/>
    <x v="14"/>
    <x v="3"/>
    <x v="3"/>
    <n v="38.400000000000006"/>
    <n v="39"/>
    <n v="19794"/>
    <n v="32990"/>
    <n v="190022.40000000002"/>
    <n v="1286610"/>
    <n v="771966"/>
    <n v="324621.59999999998"/>
    <d v="2021-01-01T00:00:00"/>
    <s v="01"/>
    <x v="0"/>
    <x v="0"/>
  </r>
  <r>
    <x v="2"/>
    <x v="10"/>
    <x v="3"/>
    <x v="3"/>
    <n v="47.2"/>
    <n v="48"/>
    <n v="19794"/>
    <n v="32990"/>
    <n v="233569.19999999998"/>
    <n v="1583520"/>
    <n v="950112"/>
    <n v="399838.80000000005"/>
    <d v="2021-10-01T00:00:00"/>
    <s v="10"/>
    <x v="7"/>
    <x v="0"/>
  </r>
  <r>
    <x v="0"/>
    <x v="2"/>
    <x v="4"/>
    <x v="3"/>
    <n v="157.9"/>
    <n v="158"/>
    <n v="13938"/>
    <n v="23230"/>
    <n v="550202.54999999993"/>
    <n v="3670340"/>
    <n v="2202204"/>
    <n v="917933.45000000007"/>
    <d v="2021-03-01T00:00:00"/>
    <s v="03"/>
    <x v="3"/>
    <x v="0"/>
  </r>
  <r>
    <x v="2"/>
    <x v="11"/>
    <x v="4"/>
    <x v="3"/>
    <n v="100.5"/>
    <n v="101"/>
    <n v="13938"/>
    <n v="23230"/>
    <n v="350192.25"/>
    <n v="2346230"/>
    <n v="1407738"/>
    <n v="588299.75"/>
    <d v="2020-09-01T00:00:00"/>
    <s v="09"/>
    <x v="6"/>
    <x v="1"/>
  </r>
  <r>
    <x v="1"/>
    <x v="9"/>
    <x v="5"/>
    <x v="3"/>
    <n v="319.95000000000005"/>
    <n v="320"/>
    <n v="11999.4"/>
    <n v="19999"/>
    <n v="959802.00750000007"/>
    <n v="6399680"/>
    <n v="3839808"/>
    <n v="1600069.9924999999"/>
    <d v="2021-07-01T00:00:00"/>
    <s v="07"/>
    <x v="4"/>
    <x v="0"/>
  </r>
  <r>
    <x v="2"/>
    <x v="1"/>
    <x v="5"/>
    <x v="3"/>
    <n v="47.2"/>
    <n v="48"/>
    <n v="11999.4"/>
    <n v="19999"/>
    <n v="141592.92000000001"/>
    <n v="959952"/>
    <n v="575971.19999999995"/>
    <n v="242387.88000000003"/>
    <d v="2021-10-01T00:00:00"/>
    <s v="10"/>
    <x v="7"/>
    <x v="0"/>
  </r>
  <r>
    <x v="2"/>
    <x v="12"/>
    <x v="0"/>
    <x v="3"/>
    <n v="193.70000000000002"/>
    <n v="194"/>
    <n v="5579.4"/>
    <n v="9299"/>
    <n v="270182.44500000001"/>
    <n v="1804006"/>
    <n v="1082403.5999999999"/>
    <n v="451419.95500000013"/>
    <d v="2021-02-01T00:00:00"/>
    <s v="02"/>
    <x v="8"/>
    <x v="0"/>
  </r>
  <r>
    <x v="0"/>
    <x v="0"/>
    <x v="0"/>
    <x v="3"/>
    <n v="79.2"/>
    <n v="80"/>
    <n v="5579.4"/>
    <n v="9299"/>
    <n v="110472.12000000001"/>
    <n v="743920"/>
    <n v="446352"/>
    <n v="187095.88"/>
    <d v="2021-03-01T00:00:00"/>
    <s v="03"/>
    <x v="3"/>
    <x v="0"/>
  </r>
  <r>
    <x v="4"/>
    <x v="1"/>
    <x v="0"/>
    <x v="3"/>
    <n v="281.10000000000002"/>
    <n v="282"/>
    <n v="5579.4"/>
    <n v="9299"/>
    <n v="392092.33500000002"/>
    <n v="2622318"/>
    <n v="1573390.7999999998"/>
    <n v="656834.86500000022"/>
    <d v="2021-07-01T00:00:00"/>
    <s v="07"/>
    <x v="4"/>
    <x v="0"/>
  </r>
  <r>
    <x v="3"/>
    <x v="2"/>
    <x v="0"/>
    <x v="3"/>
    <n v="244.10000000000002"/>
    <n v="245"/>
    <n v="5579.4"/>
    <n v="9299"/>
    <n v="340482.88500000007"/>
    <n v="2278255"/>
    <n v="1366953"/>
    <n v="570819.11499999999"/>
    <d v="2021-10-01T00:00:00"/>
    <s v="10"/>
    <x v="7"/>
    <x v="0"/>
  </r>
  <r>
    <x v="1"/>
    <x v="3"/>
    <x v="0"/>
    <x v="3"/>
    <n v="156"/>
    <n v="156"/>
    <n v="5579.4"/>
    <n v="9299"/>
    <n v="217596.6"/>
    <n v="1450644"/>
    <n v="870386.39999999991"/>
    <n v="362661.00000000012"/>
    <d v="2020-11-01T00:00:00"/>
    <s v="11"/>
    <x v="9"/>
    <x v="1"/>
  </r>
  <r>
    <x v="0"/>
    <x v="15"/>
    <x v="0"/>
    <x v="3"/>
    <n v="270.60000000000002"/>
    <n v="271"/>
    <n v="5579.4"/>
    <n v="9299"/>
    <n v="377446.41000000003"/>
    <n v="2520029"/>
    <n v="1512017.4"/>
    <n v="630565.19000000006"/>
    <d v="2020-11-01T00:00:00"/>
    <s v="11"/>
    <x v="9"/>
    <x v="1"/>
  </r>
  <r>
    <x v="0"/>
    <x v="5"/>
    <x v="1"/>
    <x v="3"/>
    <n v="76.600000000000009"/>
    <n v="77"/>
    <n v="8999.4"/>
    <n v="14999"/>
    <n v="172338.51"/>
    <n v="1154923"/>
    <n v="692953.79999999993"/>
    <n v="289630.69000000006"/>
    <d v="2021-01-01T00:00:00"/>
    <s v="01"/>
    <x v="0"/>
    <x v="0"/>
  </r>
  <r>
    <x v="0"/>
    <x v="6"/>
    <x v="1"/>
    <x v="3"/>
    <n v="299.2"/>
    <n v="300"/>
    <n v="8999.4"/>
    <n v="14999"/>
    <n v="673155.12"/>
    <n v="4499700"/>
    <n v="2699820"/>
    <n v="1126724.8799999999"/>
    <d v="2020-10-01T00:00:00"/>
    <s v="10"/>
    <x v="7"/>
    <x v="1"/>
  </r>
  <r>
    <x v="1"/>
    <x v="13"/>
    <x v="1"/>
    <x v="3"/>
    <n v="215.70000000000002"/>
    <n v="216"/>
    <n v="8999.4"/>
    <n v="14999"/>
    <n v="485292.64500000002"/>
    <n v="3239784"/>
    <n v="1943870.4"/>
    <n v="810620.95500000007"/>
    <d v="2021-12-01T00:00:00"/>
    <s v="12"/>
    <x v="2"/>
    <x v="0"/>
  </r>
  <r>
    <x v="4"/>
    <x v="7"/>
    <x v="2"/>
    <x v="3"/>
    <n v="87.300000000000011"/>
    <n v="88"/>
    <n v="11999.4"/>
    <n v="19999"/>
    <n v="261886.90500000003"/>
    <n v="1759912"/>
    <n v="1055947.2"/>
    <n v="442077.89500000002"/>
    <d v="2021-01-01T00:00:00"/>
    <s v="01"/>
    <x v="0"/>
    <x v="0"/>
  </r>
  <r>
    <x v="0"/>
    <x v="4"/>
    <x v="2"/>
    <x v="3"/>
    <n v="112.2"/>
    <n v="113"/>
    <n v="11999.4"/>
    <n v="19999"/>
    <n v="336583.17000000004"/>
    <n v="2259887"/>
    <n v="1355932.2"/>
    <n v="567371.63"/>
    <d v="2021-03-01T00:00:00"/>
    <s v="03"/>
    <x v="3"/>
    <x v="0"/>
  </r>
  <r>
    <x v="0"/>
    <x v="8"/>
    <x v="2"/>
    <x v="3"/>
    <n v="210.45000000000002"/>
    <n v="211"/>
    <n v="11999.4"/>
    <n v="19999"/>
    <n v="631318.43250000011"/>
    <n v="4219789"/>
    <n v="2531873.4"/>
    <n v="1056597.1675"/>
    <d v="2021-07-01T00:00:00"/>
    <s v="07"/>
    <x v="4"/>
    <x v="0"/>
  </r>
  <r>
    <x v="2"/>
    <x v="14"/>
    <x v="2"/>
    <x v="3"/>
    <n v="402.6"/>
    <n v="403"/>
    <n v="11999.4"/>
    <n v="19999"/>
    <n v="1207739.6100000001"/>
    <n v="8059597"/>
    <n v="4835758.2"/>
    <n v="2016099.1899999997"/>
    <d v="2021-07-01T00:00:00"/>
    <s v="07"/>
    <x v="4"/>
    <x v="0"/>
  </r>
  <r>
    <x v="2"/>
    <x v="10"/>
    <x v="2"/>
    <x v="3"/>
    <n v="242.55"/>
    <n v="243"/>
    <n v="11999.4"/>
    <n v="19999"/>
    <n v="727613.61750000005"/>
    <n v="4859757"/>
    <n v="2915854.1999999997"/>
    <n v="1216289.1825000001"/>
    <d v="2021-07-01T00:00:00"/>
    <s v="07"/>
    <x v="4"/>
    <x v="0"/>
  </r>
  <r>
    <x v="0"/>
    <x v="2"/>
    <x v="2"/>
    <x v="3"/>
    <n v="239.4"/>
    <n v="240"/>
    <n v="11999.4"/>
    <n v="19999"/>
    <n v="718164.09000000008"/>
    <n v="4799760"/>
    <n v="2879856"/>
    <n v="1201739.9099999999"/>
    <d v="2021-08-01T00:00:00"/>
    <s v="08"/>
    <x v="5"/>
    <x v="0"/>
  </r>
  <r>
    <x v="1"/>
    <x v="11"/>
    <x v="2"/>
    <x v="3"/>
    <n v="198.4"/>
    <n v="199"/>
    <n v="11999.4"/>
    <n v="19999"/>
    <n v="595170.24"/>
    <n v="3979801"/>
    <n v="2387880.6"/>
    <n v="996750.15999999992"/>
    <d v="2021-08-01T00:00:00"/>
    <s v="08"/>
    <x v="5"/>
    <x v="0"/>
  </r>
  <r>
    <x v="3"/>
    <x v="9"/>
    <x v="2"/>
    <x v="3"/>
    <n v="244.10000000000002"/>
    <n v="245"/>
    <n v="11999.4"/>
    <n v="19999"/>
    <n v="732263.38500000001"/>
    <n v="4899755"/>
    <n v="2939853"/>
    <n v="1227638.615"/>
    <d v="2021-10-01T00:00:00"/>
    <s v="10"/>
    <x v="7"/>
    <x v="0"/>
  </r>
  <r>
    <x v="0"/>
    <x v="1"/>
    <x v="2"/>
    <x v="3"/>
    <n v="299.2"/>
    <n v="300"/>
    <n v="11999.4"/>
    <n v="19999"/>
    <n v="897555.12"/>
    <n v="5999700"/>
    <n v="3599820"/>
    <n v="1502324.88"/>
    <d v="2020-10-01T00:00:00"/>
    <s v="10"/>
    <x v="7"/>
    <x v="1"/>
  </r>
  <r>
    <x v="4"/>
    <x v="12"/>
    <x v="2"/>
    <x v="3"/>
    <n v="136.6"/>
    <n v="137"/>
    <n v="11999.4"/>
    <n v="19999"/>
    <n v="409779.50999999995"/>
    <n v="2739863"/>
    <n v="1643917.8"/>
    <n v="686165.69"/>
    <d v="2021-11-01T00:00:00"/>
    <s v="11"/>
    <x v="9"/>
    <x v="0"/>
  </r>
  <r>
    <x v="0"/>
    <x v="0"/>
    <x v="3"/>
    <x v="3"/>
    <n v="280.5"/>
    <n v="281"/>
    <n v="19794"/>
    <n v="32990"/>
    <n v="1388054.25"/>
    <n v="9270190"/>
    <n v="5562114"/>
    <n v="2320021.75"/>
    <d v="2020-09-01T00:00:00"/>
    <s v="09"/>
    <x v="6"/>
    <x v="1"/>
  </r>
  <r>
    <x v="1"/>
    <x v="1"/>
    <x v="3"/>
    <x v="3"/>
    <n v="65.5"/>
    <n v="66"/>
    <n v="19794"/>
    <n v="32990"/>
    <n v="324126.75"/>
    <n v="2177340"/>
    <n v="1306404"/>
    <n v="546809.25"/>
    <d v="2020-09-01T00:00:00"/>
    <s v="09"/>
    <x v="6"/>
    <x v="1"/>
  </r>
  <r>
    <x v="0"/>
    <x v="2"/>
    <x v="3"/>
    <x v="3"/>
    <n v="34.4"/>
    <n v="35"/>
    <n v="19794"/>
    <n v="32990"/>
    <n v="170228.4"/>
    <n v="1154650"/>
    <n v="692790"/>
    <n v="291631.59999999998"/>
    <d v="2020-10-01T00:00:00"/>
    <s v="10"/>
    <x v="7"/>
    <x v="1"/>
  </r>
  <r>
    <x v="0"/>
    <x v="3"/>
    <x v="3"/>
    <x v="3"/>
    <n v="180.8"/>
    <n v="181"/>
    <n v="19794"/>
    <n v="32990"/>
    <n v="894688.79999999993"/>
    <n v="5971190"/>
    <n v="3582714"/>
    <n v="1493787.2000000002"/>
    <d v="2021-11-01T00:00:00"/>
    <s v="11"/>
    <x v="9"/>
    <x v="0"/>
  </r>
  <r>
    <x v="2"/>
    <x v="15"/>
    <x v="4"/>
    <x v="3"/>
    <n v="173.4"/>
    <n v="174"/>
    <n v="13938"/>
    <n v="23230"/>
    <n v="604212.29999999993"/>
    <n v="4042020"/>
    <n v="2425212"/>
    <n v="1012595.7000000001"/>
    <d v="2021-01-01T00:00:00"/>
    <s v="01"/>
    <x v="0"/>
    <x v="0"/>
  </r>
  <r>
    <x v="3"/>
    <x v="5"/>
    <x v="4"/>
    <x v="3"/>
    <n v="55.400000000000006"/>
    <n v="56"/>
    <n v="13938"/>
    <n v="23230"/>
    <n v="193041.30000000002"/>
    <n v="1300880"/>
    <n v="780528"/>
    <n v="327310.69999999995"/>
    <d v="2021-01-01T00:00:00"/>
    <s v="01"/>
    <x v="0"/>
    <x v="0"/>
  </r>
  <r>
    <x v="0"/>
    <x v="6"/>
    <x v="4"/>
    <x v="3"/>
    <n v="293.5"/>
    <n v="294"/>
    <n v="13938"/>
    <n v="23230"/>
    <n v="1022700.75"/>
    <n v="6829620"/>
    <n v="4097772"/>
    <n v="1709147.25"/>
    <d v="2020-11-01T00:00:00"/>
    <s v="11"/>
    <x v="9"/>
    <x v="1"/>
  </r>
  <r>
    <x v="3"/>
    <x v="13"/>
    <x v="5"/>
    <x v="3"/>
    <n v="316.5"/>
    <n v="317"/>
    <n v="11999.4"/>
    <n v="19999"/>
    <n v="949452.52499999991"/>
    <n v="6339683"/>
    <n v="3803809.8"/>
    <n v="1586420.6750000003"/>
    <d v="2021-01-01T00:00:00"/>
    <s v="01"/>
    <x v="0"/>
    <x v="0"/>
  </r>
  <r>
    <x v="0"/>
    <x v="7"/>
    <x v="5"/>
    <x v="3"/>
    <n v="262.90000000000003"/>
    <n v="263"/>
    <n v="11999.4"/>
    <n v="19999"/>
    <n v="788660.56500000006"/>
    <n v="5259737"/>
    <n v="3155842.1999999997"/>
    <n v="1315234.2350000003"/>
    <d v="2021-01-01T00:00:00"/>
    <s v="01"/>
    <x v="0"/>
    <x v="0"/>
  </r>
  <r>
    <x v="3"/>
    <x v="4"/>
    <x v="5"/>
    <x v="3"/>
    <n v="143.30000000000001"/>
    <n v="144"/>
    <n v="11999.4"/>
    <n v="19999"/>
    <n v="429878.505"/>
    <n v="2879856"/>
    <n v="1727913.5999999999"/>
    <n v="722063.89500000014"/>
    <d v="2021-05-01T00:00:00"/>
    <s v="05"/>
    <x v="11"/>
    <x v="0"/>
  </r>
  <r>
    <x v="3"/>
    <x v="8"/>
    <x v="5"/>
    <x v="3"/>
    <n v="94.7"/>
    <n v="95"/>
    <n v="11999.4"/>
    <n v="19999"/>
    <n v="284085.79499999998"/>
    <n v="1899905"/>
    <n v="1139943"/>
    <n v="475876.20500000002"/>
    <d v="2020-09-01T00:00:00"/>
    <s v="09"/>
    <x v="6"/>
    <x v="1"/>
  </r>
  <r>
    <x v="0"/>
    <x v="14"/>
    <x v="5"/>
    <x v="3"/>
    <n v="34.4"/>
    <n v="35"/>
    <n v="11999.4"/>
    <n v="19999"/>
    <n v="103194.84"/>
    <n v="699965"/>
    <n v="419979"/>
    <n v="176791.16"/>
    <d v="2020-10-01T00:00:00"/>
    <s v="10"/>
    <x v="7"/>
    <x v="1"/>
  </r>
  <r>
    <x v="1"/>
    <x v="10"/>
    <x v="5"/>
    <x v="3"/>
    <n v="215.70000000000002"/>
    <n v="216"/>
    <n v="11999.4"/>
    <n v="19999"/>
    <n v="647067.64500000014"/>
    <n v="4319784"/>
    <n v="2591870.4"/>
    <n v="1080845.9550000001"/>
    <d v="2021-12-01T00:00:00"/>
    <s v="12"/>
    <x v="2"/>
    <x v="0"/>
  </r>
  <r>
    <x v="0"/>
    <x v="2"/>
    <x v="2"/>
    <x v="3"/>
    <n v="38"/>
    <n v="38"/>
    <n v="11999.4"/>
    <n v="19999"/>
    <n v="113994.3"/>
    <n v="759962"/>
    <n v="455977.2"/>
    <n v="189990.5"/>
    <d v="2020-09-01T00:00:00"/>
    <s v="09"/>
    <x v="6"/>
    <x v="1"/>
  </r>
  <r>
    <x v="0"/>
    <x v="11"/>
    <x v="0"/>
    <x v="3"/>
    <n v="88.600000000000009"/>
    <n v="89"/>
    <n v="5579.4"/>
    <n v="9299"/>
    <n v="123583.70999999999"/>
    <n v="827611"/>
    <n v="496566.6"/>
    <n v="207460.69000000003"/>
    <d v="2021-06-01T00:00:00"/>
    <s v="06"/>
    <x v="1"/>
    <x v="0"/>
  </r>
  <r>
    <x v="3"/>
    <x v="9"/>
    <x v="0"/>
    <x v="3"/>
    <n v="241.60000000000002"/>
    <n v="242"/>
    <n v="5579.4"/>
    <n v="9299"/>
    <n v="336995.76000000007"/>
    <n v="2250358"/>
    <n v="1350214.7999999998"/>
    <n v="563147.44000000018"/>
    <d v="2020-09-01T00:00:00"/>
    <s v="09"/>
    <x v="6"/>
    <x v="1"/>
  </r>
  <r>
    <x v="3"/>
    <x v="1"/>
    <x v="0"/>
    <x v="3"/>
    <n v="215.60000000000002"/>
    <n v="216"/>
    <n v="5579.4"/>
    <n v="9299"/>
    <n v="300729.66000000003"/>
    <n v="2008584"/>
    <n v="1205150.3999999999"/>
    <n v="502703.94000000006"/>
    <d v="2021-10-01T00:00:00"/>
    <s v="10"/>
    <x v="7"/>
    <x v="0"/>
  </r>
  <r>
    <x v="1"/>
    <x v="12"/>
    <x v="0"/>
    <x v="3"/>
    <n v="268.90000000000003"/>
    <n v="269"/>
    <n v="5579.4"/>
    <n v="9299"/>
    <n v="375075.16499999998"/>
    <n v="2501431"/>
    <n v="1500858.5999999999"/>
    <n v="625497.2350000001"/>
    <d v="2021-11-01T00:00:00"/>
    <s v="11"/>
    <x v="9"/>
    <x v="0"/>
  </r>
  <r>
    <x v="1"/>
    <x v="0"/>
    <x v="1"/>
    <x v="3"/>
    <n v="67.7"/>
    <n v="68"/>
    <n v="8999.4"/>
    <n v="14999"/>
    <n v="152314.845"/>
    <n v="1019932"/>
    <n v="611959.19999999995"/>
    <n v="255657.95500000005"/>
    <d v="2021-03-01T00:00:00"/>
    <s v="03"/>
    <x v="3"/>
    <x v="0"/>
  </r>
  <r>
    <x v="4"/>
    <x v="1"/>
    <x v="1"/>
    <x v="3"/>
    <n v="177.3"/>
    <n v="178"/>
    <n v="8999.4"/>
    <n v="14999"/>
    <n v="398898.40500000003"/>
    <n v="2669822"/>
    <n v="1601893.2"/>
    <n v="669030.39500000002"/>
    <d v="2021-04-01T00:00:00"/>
    <s v="04"/>
    <x v="10"/>
    <x v="0"/>
  </r>
  <r>
    <x v="0"/>
    <x v="2"/>
    <x v="1"/>
    <x v="3"/>
    <n v="242"/>
    <n v="242"/>
    <n v="8999.4"/>
    <n v="14999"/>
    <n v="544463.69999999995"/>
    <n v="3629758"/>
    <n v="2177854.7999999998"/>
    <n v="907439.50000000023"/>
    <d v="2021-09-01T00:00:00"/>
    <s v="09"/>
    <x v="6"/>
    <x v="0"/>
  </r>
  <r>
    <x v="0"/>
    <x v="3"/>
    <x v="1"/>
    <x v="3"/>
    <n v="273.40000000000003"/>
    <n v="274"/>
    <n v="8999.4"/>
    <n v="14999"/>
    <n v="615108.99000000011"/>
    <n v="4109726"/>
    <n v="2465835.6"/>
    <n v="1028781.4099999998"/>
    <d v="2021-10-01T00:00:00"/>
    <s v="10"/>
    <x v="7"/>
    <x v="0"/>
  </r>
  <r>
    <x v="0"/>
    <x v="15"/>
    <x v="1"/>
    <x v="3"/>
    <n v="171.5"/>
    <n v="172"/>
    <n v="8999.4"/>
    <n v="14999"/>
    <n v="385849.27499999997"/>
    <n v="2579828"/>
    <n v="1547896.8"/>
    <n v="646081.92500000005"/>
    <d v="2020-10-01T00:00:00"/>
    <s v="10"/>
    <x v="7"/>
    <x v="1"/>
  </r>
  <r>
    <x v="4"/>
    <x v="5"/>
    <x v="1"/>
    <x v="3"/>
    <n v="118.60000000000001"/>
    <n v="119"/>
    <n v="8999.4"/>
    <n v="14999"/>
    <n v="266832.21000000002"/>
    <n v="1784881"/>
    <n v="1070928.5999999999"/>
    <n v="447120.19000000012"/>
    <d v="2020-12-01T00:00:00"/>
    <s v="12"/>
    <x v="2"/>
    <x v="1"/>
  </r>
  <r>
    <x v="4"/>
    <x v="6"/>
    <x v="2"/>
    <x v="3"/>
    <n v="349.5"/>
    <n v="350"/>
    <n v="11999.4"/>
    <n v="19999"/>
    <n v="1048447.575"/>
    <n v="6999650"/>
    <n v="4199790"/>
    <n v="1751412.425"/>
    <d v="2021-01-01T00:00:00"/>
    <s v="01"/>
    <x v="0"/>
    <x v="0"/>
  </r>
  <r>
    <x v="0"/>
    <x v="13"/>
    <x v="2"/>
    <x v="3"/>
    <n v="88.600000000000009"/>
    <n v="89"/>
    <n v="11999.4"/>
    <n v="19999"/>
    <n v="265786.71000000002"/>
    <n v="1779911"/>
    <n v="1067946.5999999999"/>
    <n v="446177.69000000012"/>
    <d v="2021-06-01T00:00:00"/>
    <s v="06"/>
    <x v="1"/>
    <x v="0"/>
  </r>
  <r>
    <x v="3"/>
    <x v="7"/>
    <x v="2"/>
    <x v="3"/>
    <n v="215.60000000000002"/>
    <n v="216"/>
    <n v="11999.4"/>
    <n v="19999"/>
    <n v="646767.66"/>
    <n v="4319784"/>
    <n v="2591870.4"/>
    <n v="1081145.94"/>
    <d v="2021-10-01T00:00:00"/>
    <s v="10"/>
    <x v="7"/>
    <x v="0"/>
  </r>
  <r>
    <x v="0"/>
    <x v="4"/>
    <x v="2"/>
    <x v="3"/>
    <n v="90.5"/>
    <n v="91"/>
    <n v="11999.4"/>
    <n v="19999"/>
    <n v="271486.42499999999"/>
    <n v="1819909"/>
    <n v="1091945.3999999999"/>
    <n v="456477.1750000001"/>
    <d v="2021-10-01T00:00:00"/>
    <s v="10"/>
    <x v="7"/>
    <x v="0"/>
  </r>
  <r>
    <x v="0"/>
    <x v="8"/>
    <x v="2"/>
    <x v="3"/>
    <n v="171.5"/>
    <n v="172"/>
    <n v="11999.4"/>
    <n v="19999"/>
    <n v="514474.27499999997"/>
    <n v="3439828"/>
    <n v="2063896.8"/>
    <n v="861456.92500000005"/>
    <d v="2020-10-01T00:00:00"/>
    <s v="10"/>
    <x v="7"/>
    <x v="1"/>
  </r>
  <r>
    <x v="0"/>
    <x v="14"/>
    <x v="2"/>
    <x v="3"/>
    <n v="159.4"/>
    <n v="160"/>
    <n v="11999.4"/>
    <n v="19999"/>
    <n v="478176.08999999997"/>
    <n v="3199840"/>
    <n v="1919904"/>
    <n v="801759.91"/>
    <d v="2021-11-01T00:00:00"/>
    <s v="11"/>
    <x v="9"/>
    <x v="0"/>
  </r>
  <r>
    <x v="4"/>
    <x v="10"/>
    <x v="2"/>
    <x v="3"/>
    <n v="135.9"/>
    <n v="136"/>
    <n v="11999.4"/>
    <n v="19999"/>
    <n v="407679.61499999999"/>
    <n v="2719864"/>
    <n v="1631918.4"/>
    <n v="680265.9850000001"/>
    <d v="2021-11-01T00:00:00"/>
    <s v="11"/>
    <x v="9"/>
    <x v="0"/>
  </r>
  <r>
    <x v="4"/>
    <x v="2"/>
    <x v="2"/>
    <x v="3"/>
    <n v="215"/>
    <n v="215"/>
    <n v="11999.4"/>
    <n v="19999"/>
    <n v="644967.75"/>
    <n v="4299785"/>
    <n v="2579871"/>
    <n v="1074946.25"/>
    <d v="2021-11-01T00:00:00"/>
    <s v="11"/>
    <x v="9"/>
    <x v="0"/>
  </r>
  <r>
    <x v="0"/>
    <x v="11"/>
    <x v="2"/>
    <x v="3"/>
    <n v="119.7"/>
    <n v="120"/>
    <n v="11999.4"/>
    <n v="19999"/>
    <n v="359082.04500000004"/>
    <n v="2399880"/>
    <n v="1439928"/>
    <n v="600869.95499999996"/>
    <d v="2021-11-01T00:00:00"/>
    <s v="11"/>
    <x v="9"/>
    <x v="0"/>
  </r>
  <r>
    <x v="1"/>
    <x v="9"/>
    <x v="2"/>
    <x v="3"/>
    <n v="38"/>
    <n v="38"/>
    <n v="11999.4"/>
    <n v="19999"/>
    <n v="113994.3"/>
    <n v="759962"/>
    <n v="455977.2"/>
    <n v="189990.5"/>
    <d v="2020-12-01T00:00:00"/>
    <s v="12"/>
    <x v="2"/>
    <x v="1"/>
  </r>
  <r>
    <x v="0"/>
    <x v="1"/>
    <x v="2"/>
    <x v="3"/>
    <n v="123.30000000000001"/>
    <n v="124"/>
    <n v="11999.4"/>
    <n v="19999"/>
    <n v="369881.505"/>
    <n v="2479876"/>
    <n v="1487925.5999999999"/>
    <n v="622068.89500000014"/>
    <d v="2021-12-01T00:00:00"/>
    <s v="12"/>
    <x v="2"/>
    <x v="0"/>
  </r>
  <r>
    <x v="0"/>
    <x v="12"/>
    <x v="3"/>
    <x v="3"/>
    <n v="139.5"/>
    <n v="140"/>
    <n v="19794"/>
    <n v="32990"/>
    <n v="690315.75"/>
    <n v="4618600"/>
    <n v="2771160"/>
    <n v="1157124.25"/>
    <d v="2021-07-01T00:00:00"/>
    <s v="07"/>
    <x v="4"/>
    <x v="0"/>
  </r>
  <r>
    <x v="0"/>
    <x v="0"/>
    <x v="3"/>
    <x v="3"/>
    <n v="98.600000000000009"/>
    <n v="99"/>
    <n v="19794"/>
    <n v="32990"/>
    <n v="487922.10000000003"/>
    <n v="3266010"/>
    <n v="1959606"/>
    <n v="818481.89999999991"/>
    <d v="2021-10-01T00:00:00"/>
    <s v="10"/>
    <x v="7"/>
    <x v="0"/>
  </r>
  <r>
    <x v="0"/>
    <x v="1"/>
    <x v="3"/>
    <x v="3"/>
    <n v="90.5"/>
    <n v="91"/>
    <n v="19794"/>
    <n v="32990"/>
    <n v="447839.25"/>
    <n v="3002090"/>
    <n v="1801254"/>
    <n v="752996.75"/>
    <d v="2021-10-01T00:00:00"/>
    <s v="10"/>
    <x v="7"/>
    <x v="0"/>
  </r>
  <r>
    <x v="2"/>
    <x v="2"/>
    <x v="4"/>
    <x v="3"/>
    <n v="210.9"/>
    <n v="211"/>
    <n v="13938"/>
    <n v="23230"/>
    <n v="734881.04999999993"/>
    <n v="4901530"/>
    <n v="2940918"/>
    <n v="1225730.9500000002"/>
    <d v="2021-05-01T00:00:00"/>
    <s v="05"/>
    <x v="11"/>
    <x v="0"/>
  </r>
  <r>
    <x v="1"/>
    <x v="3"/>
    <x v="4"/>
    <x v="3"/>
    <n v="387.45000000000005"/>
    <n v="388"/>
    <n v="13938"/>
    <n v="23230"/>
    <n v="1350069.5250000001"/>
    <n v="9013240"/>
    <n v="5407944"/>
    <n v="2255226.4749999996"/>
    <d v="2021-07-01T00:00:00"/>
    <s v="07"/>
    <x v="4"/>
    <x v="0"/>
  </r>
  <r>
    <x v="0"/>
    <x v="15"/>
    <x v="4"/>
    <x v="3"/>
    <n v="62.300000000000004"/>
    <n v="63"/>
    <n v="13938"/>
    <n v="23230"/>
    <n v="217084.35"/>
    <n v="1463490"/>
    <n v="878094"/>
    <n v="368311.65"/>
    <d v="2020-09-01T00:00:00"/>
    <s v="09"/>
    <x v="6"/>
    <x v="1"/>
  </r>
  <r>
    <x v="0"/>
    <x v="5"/>
    <x v="4"/>
    <x v="3"/>
    <n v="98.600000000000009"/>
    <n v="99"/>
    <n v="13938"/>
    <n v="23230"/>
    <n v="343571.7"/>
    <n v="2299770"/>
    <n v="1379862"/>
    <n v="576336.30000000005"/>
    <d v="2021-10-01T00:00:00"/>
    <s v="10"/>
    <x v="7"/>
    <x v="0"/>
  </r>
  <r>
    <x v="3"/>
    <x v="6"/>
    <x v="4"/>
    <x v="3"/>
    <n v="238.70000000000002"/>
    <n v="239"/>
    <n v="13938"/>
    <n v="23230"/>
    <n v="831750.15"/>
    <n v="5551970"/>
    <n v="3331182"/>
    <n v="1389037.85"/>
    <d v="2021-11-01T00:00:00"/>
    <s v="11"/>
    <x v="9"/>
    <x v="0"/>
  </r>
  <r>
    <x v="0"/>
    <x v="13"/>
    <x v="4"/>
    <x v="3"/>
    <n v="123.30000000000001"/>
    <n v="124"/>
    <n v="13938"/>
    <n v="23230"/>
    <n v="429638.85000000003"/>
    <n v="2880520"/>
    <n v="1728312"/>
    <n v="722569.14999999991"/>
    <d v="2021-12-01T00:00:00"/>
    <s v="12"/>
    <x v="2"/>
    <x v="0"/>
  </r>
  <r>
    <x v="0"/>
    <x v="7"/>
    <x v="5"/>
    <x v="3"/>
    <n v="27"/>
    <n v="27"/>
    <n v="11999.4"/>
    <n v="19999"/>
    <n v="80995.95"/>
    <n v="539973"/>
    <n v="323983.8"/>
    <n v="134993.25"/>
    <d v="2021-02-01T00:00:00"/>
    <s v="02"/>
    <x v="8"/>
    <x v="0"/>
  </r>
  <r>
    <x v="0"/>
    <x v="4"/>
    <x v="5"/>
    <x v="3"/>
    <n v="342.15000000000003"/>
    <n v="343"/>
    <n v="11999.4"/>
    <n v="19999"/>
    <n v="1026398.6775"/>
    <n v="6859657"/>
    <n v="4115794.1999999997"/>
    <n v="1717464.1225000003"/>
    <d v="2021-07-01T00:00:00"/>
    <s v="07"/>
    <x v="4"/>
    <x v="0"/>
  </r>
  <r>
    <x v="0"/>
    <x v="8"/>
    <x v="5"/>
    <x v="3"/>
    <n v="273.40000000000003"/>
    <n v="274"/>
    <n v="11999.4"/>
    <n v="19999"/>
    <n v="820158.99000000011"/>
    <n v="5479726"/>
    <n v="3287835.6"/>
    <n v="1371731.4099999997"/>
    <d v="2021-10-01T00:00:00"/>
    <s v="10"/>
    <x v="7"/>
    <x v="0"/>
  </r>
  <r>
    <x v="1"/>
    <x v="14"/>
    <x v="5"/>
    <x v="3"/>
    <n v="254.8"/>
    <n v="255"/>
    <n v="11999.4"/>
    <n v="19999"/>
    <n v="764361.78"/>
    <n v="5099745"/>
    <n v="3059847"/>
    <n v="1275536.22"/>
    <d v="2020-11-01T00:00:00"/>
    <s v="11"/>
    <x v="9"/>
    <x v="1"/>
  </r>
  <r>
    <x v="0"/>
    <x v="10"/>
    <x v="0"/>
    <x v="3"/>
    <n v="252.15"/>
    <n v="253"/>
    <n v="5579.4"/>
    <n v="9299"/>
    <n v="351711.42749999999"/>
    <n v="2352647"/>
    <n v="1411588.2"/>
    <n v="589347.37250000006"/>
    <d v="2021-01-01T00:00:00"/>
    <s v="01"/>
    <x v="0"/>
    <x v="0"/>
  </r>
  <r>
    <x v="2"/>
    <x v="2"/>
    <x v="1"/>
    <x v="3"/>
    <n v="266.10000000000002"/>
    <n v="267"/>
    <n v="8999.4"/>
    <n v="14999"/>
    <n v="598685.08500000008"/>
    <n v="4004733"/>
    <n v="2402839.7999999998"/>
    <n v="1003208.1150000001"/>
    <d v="2021-05-01T00:00:00"/>
    <s v="05"/>
    <x v="11"/>
    <x v="0"/>
  </r>
  <r>
    <x v="0"/>
    <x v="11"/>
    <x v="2"/>
    <x v="3"/>
    <n v="153.1"/>
    <n v="154"/>
    <n v="11999.4"/>
    <n v="19999"/>
    <n v="459277.03499999997"/>
    <n v="3079846"/>
    <n v="1847907.5999999999"/>
    <n v="772661.36500000022"/>
    <d v="2021-12-01T00:00:00"/>
    <s v="12"/>
    <x v="2"/>
    <x v="0"/>
  </r>
  <r>
    <x v="0"/>
    <x v="9"/>
    <x v="4"/>
    <x v="3"/>
    <n v="149.1"/>
    <n v="150"/>
    <n v="13938"/>
    <n v="23230"/>
    <n v="519538.94999999995"/>
    <n v="3484500"/>
    <n v="2090700"/>
    <n v="874261.05"/>
    <d v="2021-03-01T00:00:00"/>
    <s v="03"/>
    <x v="3"/>
    <x v="0"/>
  </r>
  <r>
    <x v="0"/>
    <x v="1"/>
    <x v="4"/>
    <x v="3"/>
    <n v="153.1"/>
    <n v="154"/>
    <n v="13938"/>
    <n v="23230"/>
    <n v="533476.94999999995"/>
    <n v="3577420"/>
    <n v="2146452"/>
    <n v="897491.05"/>
    <d v="2021-12-01T00:00:00"/>
    <s v="12"/>
    <x v="2"/>
    <x v="0"/>
  </r>
  <r>
    <x v="2"/>
    <x v="12"/>
    <x v="5"/>
    <x v="3"/>
    <n v="276.10000000000002"/>
    <n v="277"/>
    <n v="11999.4"/>
    <n v="19999"/>
    <n v="828258.58500000008"/>
    <n v="5539723"/>
    <n v="3323833.8"/>
    <n v="1387630.6150000002"/>
    <d v="2020-09-01T00:00:00"/>
    <s v="09"/>
    <x v="6"/>
    <x v="1"/>
  </r>
  <r>
    <x v="1"/>
    <x v="0"/>
    <x v="0"/>
    <x v="3"/>
    <n v="256.7"/>
    <n v="257"/>
    <n v="5579.4"/>
    <n v="9299"/>
    <n v="358057.99499999994"/>
    <n v="2389843"/>
    <n v="1433905.7999999998"/>
    <n v="597879.20500000031"/>
    <d v="2021-06-01T00:00:00"/>
    <s v="06"/>
    <x v="1"/>
    <x v="0"/>
  </r>
  <r>
    <x v="1"/>
    <x v="1"/>
    <x v="4"/>
    <x v="3"/>
    <n v="256.7"/>
    <n v="257"/>
    <n v="13938"/>
    <n v="23230"/>
    <n v="894471.15"/>
    <n v="5970110"/>
    <n v="3582066"/>
    <n v="1493572.85"/>
    <d v="2021-06-01T00:00:00"/>
    <s v="06"/>
    <x v="1"/>
    <x v="0"/>
  </r>
  <r>
    <x v="0"/>
    <x v="16"/>
    <x v="0"/>
    <x v="3"/>
    <n v="92.300000000000011"/>
    <n v="93"/>
    <n v="5579.4"/>
    <n v="9299"/>
    <n v="128744.655"/>
    <n v="864807"/>
    <n v="518884.19999999995"/>
    <n v="217178.14500000005"/>
    <d v="2021-03-01T00:00:00"/>
    <s v="03"/>
    <x v="3"/>
    <x v="0"/>
  </r>
  <r>
    <x v="0"/>
    <x v="3"/>
    <x v="0"/>
    <x v="3"/>
    <n v="179"/>
    <n v="179"/>
    <n v="5579.4"/>
    <n v="9299"/>
    <n v="249678.15"/>
    <n v="1664521"/>
    <n v="998712.6"/>
    <n v="416130.25"/>
    <d v="2021-03-01T00:00:00"/>
    <s v="03"/>
    <x v="3"/>
    <x v="0"/>
  </r>
  <r>
    <x v="0"/>
    <x v="15"/>
    <x v="0"/>
    <x v="3"/>
    <n v="44.2"/>
    <n v="45"/>
    <n v="5579.4"/>
    <n v="9299"/>
    <n v="61652.37"/>
    <n v="418455"/>
    <n v="251072.99999999997"/>
    <n v="105729.63000000003"/>
    <d v="2020-09-01T00:00:00"/>
    <s v="09"/>
    <x v="6"/>
    <x v="1"/>
  </r>
  <r>
    <x v="0"/>
    <x v="5"/>
    <x v="1"/>
    <x v="3"/>
    <n v="98.25"/>
    <n v="99"/>
    <n v="8999.4"/>
    <n v="14999"/>
    <n v="221047.76249999998"/>
    <n v="1484901"/>
    <n v="890940.6"/>
    <n v="372912.63750000007"/>
    <d v="2021-01-01T00:00:00"/>
    <s v="01"/>
    <x v="0"/>
    <x v="0"/>
  </r>
  <r>
    <x v="0"/>
    <x v="6"/>
    <x v="1"/>
    <x v="3"/>
    <n v="129.80000000000001"/>
    <n v="130"/>
    <n v="8999.4"/>
    <n v="14999"/>
    <n v="292030.53000000003"/>
    <n v="1949870"/>
    <n v="1169922"/>
    <n v="487917.47"/>
    <d v="2021-02-01T00:00:00"/>
    <s v="02"/>
    <x v="8"/>
    <x v="0"/>
  </r>
  <r>
    <x v="2"/>
    <x v="13"/>
    <x v="1"/>
    <x v="3"/>
    <n v="60.400000000000006"/>
    <n v="61"/>
    <n v="8999.4"/>
    <n v="14999"/>
    <n v="135890.94"/>
    <n v="914939"/>
    <n v="548963.4"/>
    <n v="230084.65999999997"/>
    <d v="2021-06-01T00:00:00"/>
    <s v="06"/>
    <x v="1"/>
    <x v="0"/>
  </r>
  <r>
    <x v="0"/>
    <x v="7"/>
    <x v="1"/>
    <x v="3"/>
    <n v="225.5"/>
    <n v="226"/>
    <n v="8999.4"/>
    <n v="14999"/>
    <n v="507341.17499999999"/>
    <n v="3389774"/>
    <n v="2033864.4"/>
    <n v="848568.42500000005"/>
    <d v="2021-07-01T00:00:00"/>
    <s v="07"/>
    <x v="4"/>
    <x v="0"/>
  </r>
  <r>
    <x v="0"/>
    <x v="4"/>
    <x v="1"/>
    <x v="3"/>
    <n v="124.9"/>
    <n v="125"/>
    <n v="8999.4"/>
    <n v="14999"/>
    <n v="281006.26500000001"/>
    <n v="1874875"/>
    <n v="1124925"/>
    <n v="468943.73499999999"/>
    <d v="2021-10-01T00:00:00"/>
    <s v="10"/>
    <x v="7"/>
    <x v="0"/>
  </r>
  <r>
    <x v="0"/>
    <x v="8"/>
    <x v="2"/>
    <x v="3"/>
    <n v="143.85"/>
    <n v="144"/>
    <n v="11999.4"/>
    <n v="19999"/>
    <n v="431528.42249999999"/>
    <n v="2879856"/>
    <n v="1727913.5999999999"/>
    <n v="720413.97750000015"/>
    <d v="2021-01-01T00:00:00"/>
    <s v="01"/>
    <x v="0"/>
    <x v="0"/>
  </r>
  <r>
    <x v="4"/>
    <x v="14"/>
    <x v="2"/>
    <x v="3"/>
    <n v="80.7"/>
    <n v="81"/>
    <n v="11999.4"/>
    <n v="19999"/>
    <n v="242087.89499999999"/>
    <n v="1619919"/>
    <n v="971951.4"/>
    <n v="405879.70499999996"/>
    <d v="2021-01-01T00:00:00"/>
    <s v="01"/>
    <x v="0"/>
    <x v="0"/>
  </r>
  <r>
    <x v="0"/>
    <x v="10"/>
    <x v="2"/>
    <x v="3"/>
    <n v="264.10000000000002"/>
    <n v="265"/>
    <n v="11999.4"/>
    <n v="19999"/>
    <n v="792260.38500000001"/>
    <n v="5299735"/>
    <n v="3179841"/>
    <n v="1327633.615"/>
    <d v="2021-02-01T00:00:00"/>
    <s v="02"/>
    <x v="8"/>
    <x v="0"/>
  </r>
  <r>
    <x v="0"/>
    <x v="2"/>
    <x v="2"/>
    <x v="3"/>
    <n v="270.8"/>
    <n v="271"/>
    <n v="11999.4"/>
    <n v="19999"/>
    <n v="812359.38"/>
    <n v="5419729"/>
    <n v="3251837.4"/>
    <n v="1355532.2200000002"/>
    <d v="2021-02-01T00:00:00"/>
    <s v="02"/>
    <x v="8"/>
    <x v="0"/>
  </r>
  <r>
    <x v="0"/>
    <x v="11"/>
    <x v="2"/>
    <x v="3"/>
    <n v="263.2"/>
    <n v="264"/>
    <n v="11999.4"/>
    <n v="19999"/>
    <n v="789560.5199999999"/>
    <n v="5279736"/>
    <n v="3167841.6"/>
    <n v="1322333.8799999999"/>
    <d v="2021-06-01T00:00:00"/>
    <s v="06"/>
    <x v="1"/>
    <x v="0"/>
  </r>
  <r>
    <x v="3"/>
    <x v="9"/>
    <x v="2"/>
    <x v="3"/>
    <n v="158.30000000000001"/>
    <n v="159"/>
    <n v="11999.4"/>
    <n v="19999"/>
    <n v="474876.255"/>
    <n v="3179841"/>
    <n v="1907904.5999999999"/>
    <n v="797060.14500000014"/>
    <d v="2021-06-01T00:00:00"/>
    <s v="06"/>
    <x v="1"/>
    <x v="0"/>
  </r>
  <r>
    <x v="2"/>
    <x v="1"/>
    <x v="2"/>
    <x v="3"/>
    <n v="57.1"/>
    <n v="58"/>
    <n v="11999.4"/>
    <n v="19999"/>
    <n v="171291.43500000003"/>
    <n v="1159942"/>
    <n v="695965.2"/>
    <n v="292685.36499999999"/>
    <d v="2021-07-01T00:00:00"/>
    <s v="07"/>
    <x v="4"/>
    <x v="0"/>
  </r>
  <r>
    <x v="0"/>
    <x v="12"/>
    <x v="2"/>
    <x v="3"/>
    <n v="269.60000000000002"/>
    <n v="270"/>
    <n v="11999.4"/>
    <n v="19999"/>
    <n v="808759.56"/>
    <n v="5399730"/>
    <n v="3239838"/>
    <n v="1351132.44"/>
    <d v="2021-08-01T00:00:00"/>
    <s v="08"/>
    <x v="5"/>
    <x v="0"/>
  </r>
  <r>
    <x v="1"/>
    <x v="0"/>
    <x v="2"/>
    <x v="3"/>
    <n v="156.5"/>
    <n v="157"/>
    <n v="11999.4"/>
    <n v="19999"/>
    <n v="469476.52499999997"/>
    <n v="3139843"/>
    <n v="1883905.8"/>
    <n v="786460.67500000005"/>
    <d v="2021-10-01T00:00:00"/>
    <s v="10"/>
    <x v="7"/>
    <x v="0"/>
  </r>
  <r>
    <x v="0"/>
    <x v="1"/>
    <x v="2"/>
    <x v="3"/>
    <n v="124.9"/>
    <n v="125"/>
    <n v="11999.4"/>
    <n v="19999"/>
    <n v="374681.26500000001"/>
    <n v="2499875"/>
    <n v="1499925"/>
    <n v="625268.73499999999"/>
    <d v="2021-10-01T00:00:00"/>
    <s v="10"/>
    <x v="7"/>
    <x v="0"/>
  </r>
  <r>
    <x v="0"/>
    <x v="16"/>
    <x v="2"/>
    <x v="3"/>
    <n v="35.700000000000003"/>
    <n v="36"/>
    <n v="11999.4"/>
    <n v="19999"/>
    <n v="107094.645"/>
    <n v="719964"/>
    <n v="431978.39999999997"/>
    <n v="180890.95500000002"/>
    <d v="2021-11-01T00:00:00"/>
    <s v="11"/>
    <x v="9"/>
    <x v="0"/>
  </r>
  <r>
    <x v="2"/>
    <x v="3"/>
    <x v="2"/>
    <x v="3"/>
    <n v="101.30000000000001"/>
    <n v="102"/>
    <n v="11999.4"/>
    <n v="19999"/>
    <n v="303884.80499999999"/>
    <n v="2039898"/>
    <n v="1223938.8"/>
    <n v="512074.39499999996"/>
    <d v="2021-12-01T00:00:00"/>
    <s v="12"/>
    <x v="2"/>
    <x v="0"/>
  </r>
  <r>
    <x v="1"/>
    <x v="15"/>
    <x v="3"/>
    <x v="3"/>
    <n v="399.75"/>
    <n v="400"/>
    <n v="19794"/>
    <n v="32990"/>
    <n v="1978162.875"/>
    <n v="13196000"/>
    <n v="7917600"/>
    <n v="3300237.125"/>
    <d v="2021-01-01T00:00:00"/>
    <s v="01"/>
    <x v="0"/>
    <x v="0"/>
  </r>
  <r>
    <x v="0"/>
    <x v="5"/>
    <x v="3"/>
    <x v="3"/>
    <n v="263.2"/>
    <n v="264"/>
    <n v="19794"/>
    <n v="32990"/>
    <n v="1302445.2"/>
    <n v="8709360"/>
    <n v="5225616"/>
    <n v="2181298.7999999998"/>
    <d v="2021-06-01T00:00:00"/>
    <s v="06"/>
    <x v="1"/>
    <x v="0"/>
  </r>
  <r>
    <x v="0"/>
    <x v="6"/>
    <x v="3"/>
    <x v="3"/>
    <n v="119"/>
    <n v="119"/>
    <n v="19794"/>
    <n v="32990"/>
    <n v="588871.5"/>
    <n v="3925810"/>
    <n v="2355486"/>
    <n v="981452.5"/>
    <d v="2021-06-01T00:00:00"/>
    <s v="06"/>
    <x v="1"/>
    <x v="0"/>
  </r>
  <r>
    <x v="2"/>
    <x v="13"/>
    <x v="3"/>
    <x v="3"/>
    <n v="60.400000000000006"/>
    <n v="61"/>
    <n v="19794"/>
    <n v="32990"/>
    <n v="298889.40000000002"/>
    <n v="2012390"/>
    <n v="1207434"/>
    <n v="506066.6"/>
    <d v="2021-06-01T00:00:00"/>
    <s v="06"/>
    <x v="1"/>
    <x v="0"/>
  </r>
  <r>
    <x v="1"/>
    <x v="7"/>
    <x v="3"/>
    <x v="3"/>
    <n v="66"/>
    <n v="66"/>
    <n v="19794"/>
    <n v="32990"/>
    <n v="326601"/>
    <n v="2177340"/>
    <n v="1306404"/>
    <n v="544335"/>
    <d v="2020-09-01T00:00:00"/>
    <s v="09"/>
    <x v="6"/>
    <x v="1"/>
  </r>
  <r>
    <x v="2"/>
    <x v="4"/>
    <x v="3"/>
    <x v="3"/>
    <n v="41"/>
    <n v="41"/>
    <n v="19794"/>
    <n v="32990"/>
    <n v="202888.5"/>
    <n v="1352590"/>
    <n v="811554"/>
    <n v="338147.5"/>
    <d v="2021-10-01T00:00:00"/>
    <s v="10"/>
    <x v="7"/>
    <x v="0"/>
  </r>
  <r>
    <x v="4"/>
    <x v="8"/>
    <x v="3"/>
    <x v="3"/>
    <n v="260.5"/>
    <n v="261"/>
    <n v="19794"/>
    <n v="32990"/>
    <n v="1289084.25"/>
    <n v="8610390"/>
    <n v="5166234"/>
    <n v="2155071.75"/>
    <d v="2020-11-01T00:00:00"/>
    <s v="11"/>
    <x v="9"/>
    <x v="1"/>
  </r>
  <r>
    <x v="2"/>
    <x v="14"/>
    <x v="3"/>
    <x v="3"/>
    <n v="101.30000000000001"/>
    <n v="102"/>
    <n v="19794"/>
    <n v="32990"/>
    <n v="501283.05000000005"/>
    <n v="3364980"/>
    <n v="2018988"/>
    <n v="844708.95"/>
    <d v="2021-12-01T00:00:00"/>
    <s v="12"/>
    <x v="2"/>
    <x v="0"/>
  </r>
  <r>
    <x v="3"/>
    <x v="10"/>
    <x v="4"/>
    <x v="3"/>
    <n v="158.30000000000001"/>
    <n v="159"/>
    <n v="13938"/>
    <n v="23230"/>
    <n v="551596.35000000009"/>
    <n v="3693570"/>
    <n v="2216142"/>
    <n v="925831.64999999991"/>
    <d v="2021-06-01T00:00:00"/>
    <s v="06"/>
    <x v="1"/>
    <x v="0"/>
  </r>
  <r>
    <x v="1"/>
    <x v="2"/>
    <x v="4"/>
    <x v="3"/>
    <n v="156.5"/>
    <n v="157"/>
    <n v="13938"/>
    <n v="23230"/>
    <n v="545324.25"/>
    <n v="3647110"/>
    <n v="2188266"/>
    <n v="913519.75"/>
    <d v="2021-10-01T00:00:00"/>
    <s v="10"/>
    <x v="7"/>
    <x v="0"/>
  </r>
  <r>
    <x v="3"/>
    <x v="11"/>
    <x v="5"/>
    <x v="3"/>
    <n v="165.9"/>
    <n v="166"/>
    <n v="11999.4"/>
    <n v="19999"/>
    <n v="497675.11499999999"/>
    <n v="3319834"/>
    <n v="1991900.4"/>
    <n v="830258.4850000001"/>
    <d v="2021-01-01T00:00:00"/>
    <s v="01"/>
    <x v="0"/>
    <x v="0"/>
  </r>
  <r>
    <x v="0"/>
    <x v="9"/>
    <x v="5"/>
    <x v="3"/>
    <n v="119"/>
    <n v="119"/>
    <n v="11999.4"/>
    <n v="19999"/>
    <n v="356982.14999999997"/>
    <n v="2379881"/>
    <n v="1427928.5999999999"/>
    <n v="594970.25000000023"/>
    <d v="2021-06-01T00:00:00"/>
    <s v="06"/>
    <x v="1"/>
    <x v="0"/>
  </r>
  <r>
    <x v="2"/>
    <x v="1"/>
    <x v="5"/>
    <x v="3"/>
    <n v="41"/>
    <n v="41"/>
    <n v="11999.4"/>
    <n v="19999"/>
    <n v="122993.84999999999"/>
    <n v="819959"/>
    <n v="491975.39999999997"/>
    <n v="204989.75000000006"/>
    <d v="2021-10-01T00:00:00"/>
    <s v="10"/>
    <x v="7"/>
    <x v="0"/>
  </r>
  <r>
    <x v="2"/>
    <x v="12"/>
    <x v="5"/>
    <x v="3"/>
    <n v="177"/>
    <n v="177"/>
    <n v="11999.4"/>
    <n v="19999"/>
    <n v="530973.44999999995"/>
    <n v="3539823"/>
    <n v="2123893.7999999998"/>
    <n v="884955.75000000023"/>
    <d v="2020-12-01T00:00:00"/>
    <s v="12"/>
    <x v="2"/>
    <x v="1"/>
  </r>
  <r>
    <x v="0"/>
    <x v="0"/>
    <x v="0"/>
    <x v="3"/>
    <n v="257.90000000000003"/>
    <n v="258"/>
    <n v="5579.4"/>
    <n v="9299"/>
    <n v="359731.815"/>
    <n v="2399142"/>
    <n v="1439485.2"/>
    <n v="599924.9850000001"/>
    <d v="2021-04-01T00:00:00"/>
    <s v="04"/>
    <x v="10"/>
    <x v="0"/>
  </r>
  <r>
    <x v="0"/>
    <x v="1"/>
    <x v="0"/>
    <x v="3"/>
    <n v="174.3"/>
    <n v="175"/>
    <n v="5579.4"/>
    <n v="9299"/>
    <n v="243122.35500000001"/>
    <n v="1627325"/>
    <n v="976394.99999999988"/>
    <n v="407807.64500000014"/>
    <d v="2021-05-01T00:00:00"/>
    <s v="05"/>
    <x v="11"/>
    <x v="0"/>
  </r>
  <r>
    <x v="0"/>
    <x v="16"/>
    <x v="0"/>
    <x v="3"/>
    <n v="299.60000000000002"/>
    <n v="300"/>
    <n v="5579.4"/>
    <n v="9299"/>
    <n v="417897.06000000006"/>
    <n v="2789700"/>
    <n v="1673820"/>
    <n v="697982.94"/>
    <d v="2020-10-01T00:00:00"/>
    <s v="10"/>
    <x v="7"/>
    <x v="1"/>
  </r>
  <r>
    <x v="0"/>
    <x v="3"/>
    <x v="0"/>
    <x v="3"/>
    <n v="28"/>
    <n v="28"/>
    <n v="5579.4"/>
    <n v="9299"/>
    <n v="39055.799999999996"/>
    <n v="260372"/>
    <n v="156223.19999999998"/>
    <n v="65093.000000000022"/>
    <d v="2021-12-01T00:00:00"/>
    <s v="12"/>
    <x v="2"/>
    <x v="0"/>
  </r>
  <r>
    <x v="0"/>
    <x v="15"/>
    <x v="1"/>
    <x v="3"/>
    <n v="29.3"/>
    <n v="30"/>
    <n v="8999.4"/>
    <n v="14999"/>
    <n v="65920.604999999996"/>
    <n v="449970"/>
    <n v="269982"/>
    <n v="114067.395"/>
    <d v="2021-02-01T00:00:00"/>
    <s v="02"/>
    <x v="8"/>
    <x v="0"/>
  </r>
  <r>
    <x v="0"/>
    <x v="5"/>
    <x v="1"/>
    <x v="3"/>
    <n v="299.60000000000002"/>
    <n v="300"/>
    <n v="8999.4"/>
    <n v="14999"/>
    <n v="674055.06"/>
    <n v="4499700"/>
    <n v="2699820"/>
    <n v="1125824.94"/>
    <d v="2020-10-01T00:00:00"/>
    <s v="10"/>
    <x v="7"/>
    <x v="1"/>
  </r>
  <r>
    <x v="1"/>
    <x v="6"/>
    <x v="2"/>
    <x v="3"/>
    <n v="27.8"/>
    <n v="28"/>
    <n v="11999.4"/>
    <n v="19999"/>
    <n v="83395.83"/>
    <n v="559972"/>
    <n v="335983.2"/>
    <n v="140592.96999999997"/>
    <d v="2021-02-01T00:00:00"/>
    <s v="02"/>
    <x v="8"/>
    <x v="0"/>
  </r>
  <r>
    <x v="0"/>
    <x v="13"/>
    <x v="2"/>
    <x v="3"/>
    <n v="242.8"/>
    <n v="243"/>
    <n v="11999.4"/>
    <n v="19999"/>
    <n v="728363.58"/>
    <n v="4859757"/>
    <n v="2915854.1999999997"/>
    <n v="1215539.2200000002"/>
    <d v="2021-03-01T00:00:00"/>
    <s v="03"/>
    <x v="3"/>
    <x v="0"/>
  </r>
  <r>
    <x v="1"/>
    <x v="7"/>
    <x v="2"/>
    <x v="3"/>
    <n v="176.70000000000002"/>
    <n v="177"/>
    <n v="11999.4"/>
    <n v="19999"/>
    <n v="530073.495"/>
    <n v="3539823"/>
    <n v="2123893.7999999998"/>
    <n v="885855.70500000019"/>
    <d v="2021-09-01T00:00:00"/>
    <s v="09"/>
    <x v="6"/>
    <x v="0"/>
  </r>
  <r>
    <x v="2"/>
    <x v="4"/>
    <x v="2"/>
    <x v="3"/>
    <n v="139.30000000000001"/>
    <n v="140"/>
    <n v="11999.4"/>
    <n v="19999"/>
    <n v="417879.10500000004"/>
    <n v="2799860"/>
    <n v="1679916"/>
    <n v="702064.89500000002"/>
    <d v="2021-10-01T00:00:00"/>
    <s v="10"/>
    <x v="7"/>
    <x v="0"/>
  </r>
  <r>
    <x v="0"/>
    <x v="8"/>
    <x v="4"/>
    <x v="3"/>
    <n v="28"/>
    <n v="28"/>
    <n v="13938"/>
    <n v="23230"/>
    <n v="97566"/>
    <n v="650440"/>
    <n v="390264"/>
    <n v="162610"/>
    <d v="2021-12-01T00:00:00"/>
    <s v="12"/>
    <x v="2"/>
    <x v="0"/>
  </r>
  <r>
    <x v="2"/>
    <x v="14"/>
    <x v="5"/>
    <x v="3"/>
    <n v="139.30000000000001"/>
    <n v="140"/>
    <n v="11999.4"/>
    <n v="19999"/>
    <n v="417879.10500000004"/>
    <n v="2799860"/>
    <n v="1679916"/>
    <n v="702064.89500000002"/>
    <d v="2021-10-01T00:00:00"/>
    <s v="10"/>
    <x v="7"/>
    <x v="0"/>
  </r>
  <r>
    <x v="2"/>
    <x v="10"/>
    <x v="5"/>
    <x v="3"/>
    <n v="201.5"/>
    <n v="202"/>
    <n v="11999.4"/>
    <n v="19999"/>
    <n v="604469.77500000002"/>
    <n v="4039798"/>
    <n v="2423878.7999999998"/>
    <n v="1011449.4250000002"/>
    <d v="2020-12-01T00:00:00"/>
    <s v="12"/>
    <x v="2"/>
    <x v="1"/>
  </r>
  <r>
    <x v="4"/>
    <x v="2"/>
    <x v="0"/>
    <x v="3"/>
    <n v="80.100000000000009"/>
    <n v="81"/>
    <n v="5579.4"/>
    <n v="9299"/>
    <n v="111727.485"/>
    <n v="753219"/>
    <n v="451931.39999999997"/>
    <n v="189560.11500000005"/>
    <d v="2021-07-01T00:00:00"/>
    <s v="07"/>
    <x v="4"/>
    <x v="0"/>
  </r>
  <r>
    <x v="3"/>
    <x v="11"/>
    <x v="0"/>
    <x v="3"/>
    <n v="102.30000000000001"/>
    <n v="103"/>
    <n v="5579.4"/>
    <n v="9299"/>
    <n v="142693.155"/>
    <n v="957797"/>
    <n v="574678.19999999995"/>
    <n v="240425.64500000005"/>
    <d v="2020-09-01T00:00:00"/>
    <s v="09"/>
    <x v="6"/>
    <x v="1"/>
  </r>
  <r>
    <x v="4"/>
    <x v="9"/>
    <x v="0"/>
    <x v="3"/>
    <n v="149.6"/>
    <n v="150"/>
    <n v="5579.4"/>
    <n v="9299"/>
    <n v="208669.55999999997"/>
    <n v="1394850"/>
    <n v="836910"/>
    <n v="349270.44000000006"/>
    <d v="2021-10-01T00:00:00"/>
    <s v="10"/>
    <x v="7"/>
    <x v="0"/>
  </r>
  <r>
    <x v="4"/>
    <x v="1"/>
    <x v="0"/>
    <x v="3"/>
    <n v="101"/>
    <n v="101"/>
    <n v="5579.4"/>
    <n v="9299"/>
    <n v="140879.85"/>
    <n v="939199"/>
    <n v="563519.39999999991"/>
    <n v="234799.75000000009"/>
    <d v="2021-10-01T00:00:00"/>
    <s v="10"/>
    <x v="7"/>
    <x v="0"/>
  </r>
  <r>
    <x v="1"/>
    <x v="12"/>
    <x v="0"/>
    <x v="3"/>
    <n v="151.30000000000001"/>
    <n v="152"/>
    <n v="5579.4"/>
    <n v="9299"/>
    <n v="211040.80500000002"/>
    <n v="1413448"/>
    <n v="848068.79999999993"/>
    <n v="354338.39500000002"/>
    <d v="2021-11-01T00:00:00"/>
    <s v="11"/>
    <x v="9"/>
    <x v="0"/>
  </r>
  <r>
    <x v="1"/>
    <x v="0"/>
    <x v="0"/>
    <x v="3"/>
    <n v="230"/>
    <n v="230"/>
    <n v="5579.4"/>
    <n v="9299"/>
    <n v="320815.5"/>
    <n v="2138770"/>
    <n v="1283262"/>
    <n v="534692.5"/>
    <d v="2021-12-01T00:00:00"/>
    <s v="12"/>
    <x v="2"/>
    <x v="0"/>
  </r>
  <r>
    <x v="3"/>
    <x v="1"/>
    <x v="0"/>
    <x v="3"/>
    <n v="282.10000000000002"/>
    <n v="283"/>
    <n v="5579.4"/>
    <n v="9299"/>
    <n v="393487.18500000006"/>
    <n v="2631617"/>
    <n v="1578970.2"/>
    <n v="659159.61499999999"/>
    <d v="2020-12-01T00:00:00"/>
    <s v="12"/>
    <x v="2"/>
    <x v="1"/>
  </r>
  <r>
    <x v="0"/>
    <x v="16"/>
    <x v="1"/>
    <x v="3"/>
    <n v="222.75"/>
    <n v="223"/>
    <n v="8999.4"/>
    <n v="14999"/>
    <n v="501154.08749999997"/>
    <n v="3344777"/>
    <n v="2006866.2"/>
    <n v="836756.71250000014"/>
    <d v="2021-01-01T00:00:00"/>
    <s v="01"/>
    <x v="0"/>
    <x v="0"/>
  </r>
  <r>
    <x v="0"/>
    <x v="3"/>
    <x v="1"/>
    <x v="3"/>
    <n v="119.9"/>
    <n v="120"/>
    <n v="8999.4"/>
    <n v="14999"/>
    <n v="269757.01500000001"/>
    <n v="1799880"/>
    <n v="1079928"/>
    <n v="450194.98499999999"/>
    <d v="2021-04-01T00:00:00"/>
    <s v="04"/>
    <x v="10"/>
    <x v="0"/>
  </r>
  <r>
    <x v="0"/>
    <x v="15"/>
    <x v="1"/>
    <x v="3"/>
    <n v="20"/>
    <n v="20"/>
    <n v="8999.4"/>
    <n v="14999"/>
    <n v="44997"/>
    <n v="299980"/>
    <n v="179988"/>
    <n v="74995"/>
    <d v="2021-05-01T00:00:00"/>
    <s v="05"/>
    <x v="11"/>
    <x v="0"/>
  </r>
  <r>
    <x v="0"/>
    <x v="5"/>
    <x v="1"/>
    <x v="3"/>
    <n v="38.800000000000004"/>
    <n v="39"/>
    <n v="8999.4"/>
    <n v="14999"/>
    <n v="87294.180000000008"/>
    <n v="584961"/>
    <n v="350976.6"/>
    <n v="146690.22000000003"/>
    <d v="2021-09-01T00:00:00"/>
    <s v="09"/>
    <x v="6"/>
    <x v="0"/>
  </r>
  <r>
    <x v="0"/>
    <x v="6"/>
    <x v="1"/>
    <x v="3"/>
    <n v="172.70000000000002"/>
    <n v="173"/>
    <n v="8999.4"/>
    <n v="14999"/>
    <n v="388549.09500000003"/>
    <n v="2594827"/>
    <n v="1556896.2"/>
    <n v="649381.70500000007"/>
    <d v="2020-10-01T00:00:00"/>
    <s v="10"/>
    <x v="7"/>
    <x v="1"/>
  </r>
  <r>
    <x v="1"/>
    <x v="13"/>
    <x v="1"/>
    <x v="3"/>
    <n v="230"/>
    <n v="230"/>
    <n v="8999.4"/>
    <n v="14999"/>
    <n v="517465.5"/>
    <n v="3449770"/>
    <n v="2069862"/>
    <n v="862442.5"/>
    <d v="2021-12-01T00:00:00"/>
    <s v="12"/>
    <x v="2"/>
    <x v="0"/>
  </r>
  <r>
    <x v="0"/>
    <x v="7"/>
    <x v="2"/>
    <x v="3"/>
    <n v="26"/>
    <n v="26"/>
    <n v="11999.4"/>
    <n v="19999"/>
    <n v="77996.099999999991"/>
    <n v="519974"/>
    <n v="311984.39999999997"/>
    <n v="129993.50000000004"/>
    <d v="2021-02-01T00:00:00"/>
    <s v="02"/>
    <x v="8"/>
    <x v="0"/>
  </r>
  <r>
    <x v="1"/>
    <x v="4"/>
    <x v="2"/>
    <x v="3"/>
    <n v="247"/>
    <n v="247"/>
    <n v="11999.4"/>
    <n v="19999"/>
    <n v="740962.95"/>
    <n v="4939753"/>
    <n v="2963851.8"/>
    <n v="1234938.2500000002"/>
    <d v="2020-09-01T00:00:00"/>
    <s v="09"/>
    <x v="6"/>
    <x v="1"/>
  </r>
  <r>
    <x v="1"/>
    <x v="8"/>
    <x v="2"/>
    <x v="3"/>
    <n v="174.3"/>
    <n v="175"/>
    <n v="11999.4"/>
    <n v="19999"/>
    <n v="522873.85499999998"/>
    <n v="3499825"/>
    <n v="2099895"/>
    <n v="877056.14500000002"/>
    <d v="2020-10-01T00:00:00"/>
    <s v="10"/>
    <x v="7"/>
    <x v="1"/>
  </r>
  <r>
    <x v="2"/>
    <x v="14"/>
    <x v="2"/>
    <x v="3"/>
    <n v="291.40000000000003"/>
    <n v="292"/>
    <n v="11999.4"/>
    <n v="19999"/>
    <n v="874156.29"/>
    <n v="5839708"/>
    <n v="3503824.8"/>
    <n v="1461726.9100000001"/>
    <d v="2021-10-01T00:00:00"/>
    <s v="10"/>
    <x v="7"/>
    <x v="0"/>
  </r>
  <r>
    <x v="0"/>
    <x v="10"/>
    <x v="2"/>
    <x v="3"/>
    <n v="173.10000000000002"/>
    <n v="174"/>
    <n v="11999.4"/>
    <n v="19999"/>
    <n v="519274.03500000003"/>
    <n v="3479826"/>
    <n v="2087895.5999999999"/>
    <n v="872656.36500000011"/>
    <d v="2021-10-01T00:00:00"/>
    <s v="10"/>
    <x v="7"/>
    <x v="0"/>
  </r>
  <r>
    <x v="0"/>
    <x v="2"/>
    <x v="2"/>
    <x v="3"/>
    <n v="70"/>
    <n v="70"/>
    <n v="11999.4"/>
    <n v="19999"/>
    <n v="209989.5"/>
    <n v="1399930"/>
    <n v="839958"/>
    <n v="349982.5"/>
    <d v="2021-11-01T00:00:00"/>
    <s v="11"/>
    <x v="9"/>
    <x v="0"/>
  </r>
  <r>
    <x v="2"/>
    <x v="11"/>
    <x v="2"/>
    <x v="3"/>
    <n v="222.20000000000002"/>
    <n v="223"/>
    <n v="11999.4"/>
    <n v="19999"/>
    <n v="666566.67000000004"/>
    <n v="4459777"/>
    <n v="2675866.1999999997"/>
    <n v="1117344.1300000004"/>
    <d v="2020-11-01T00:00:00"/>
    <s v="11"/>
    <x v="9"/>
    <x v="1"/>
  </r>
  <r>
    <x v="0"/>
    <x v="9"/>
    <x v="2"/>
    <x v="3"/>
    <n v="117.7"/>
    <n v="118"/>
    <n v="11999.4"/>
    <n v="19999"/>
    <n v="353082.34500000003"/>
    <n v="2359882"/>
    <n v="1415929.2"/>
    <n v="590870.45500000007"/>
    <d v="2021-11-01T00:00:00"/>
    <s v="11"/>
    <x v="9"/>
    <x v="0"/>
  </r>
  <r>
    <x v="0"/>
    <x v="1"/>
    <x v="2"/>
    <x v="3"/>
    <n v="192.20000000000002"/>
    <n v="193"/>
    <n v="11999.4"/>
    <n v="19999"/>
    <n v="576571.17000000004"/>
    <n v="3859807"/>
    <n v="2315884.1999999997"/>
    <n v="967351.63000000024"/>
    <d v="2020-11-01T00:00:00"/>
    <s v="11"/>
    <x v="9"/>
    <x v="1"/>
  </r>
  <r>
    <x v="3"/>
    <x v="12"/>
    <x v="3"/>
    <x v="3"/>
    <n v="157.5"/>
    <n v="158"/>
    <n v="19794"/>
    <n v="32990"/>
    <n v="779388.75"/>
    <n v="5212420"/>
    <n v="3127452"/>
    <n v="1305579.25"/>
    <d v="2021-02-01T00:00:00"/>
    <s v="02"/>
    <x v="8"/>
    <x v="0"/>
  </r>
  <r>
    <x v="0"/>
    <x v="0"/>
    <x v="3"/>
    <x v="3"/>
    <n v="60.6"/>
    <n v="61"/>
    <n v="19794"/>
    <n v="32990"/>
    <n v="299879.09999999998"/>
    <n v="2012390"/>
    <n v="1207434"/>
    <n v="505076.9"/>
    <d v="2021-04-01T00:00:00"/>
    <s v="04"/>
    <x v="10"/>
    <x v="0"/>
  </r>
  <r>
    <x v="4"/>
    <x v="17"/>
    <x v="3"/>
    <x v="3"/>
    <n v="246"/>
    <n v="246"/>
    <n v="19794"/>
    <n v="32990"/>
    <n v="1217331"/>
    <n v="8115540"/>
    <n v="4869324"/>
    <n v="2028885"/>
    <d v="2021-07-01T00:00:00"/>
    <s v="07"/>
    <x v="4"/>
    <x v="0"/>
  </r>
  <r>
    <x v="4"/>
    <x v="16"/>
    <x v="3"/>
    <x v="3"/>
    <n v="26.900000000000002"/>
    <n v="27"/>
    <n v="19794"/>
    <n v="32990"/>
    <n v="133114.65000000002"/>
    <n v="890730"/>
    <n v="534438"/>
    <n v="223177.34999999998"/>
    <d v="2020-10-01T00:00:00"/>
    <s v="10"/>
    <x v="7"/>
    <x v="1"/>
  </r>
  <r>
    <x v="4"/>
    <x v="3"/>
    <x v="3"/>
    <x v="3"/>
    <n v="253.60000000000002"/>
    <n v="254"/>
    <n v="19794"/>
    <n v="32990"/>
    <n v="1254939.6000000001"/>
    <n v="8379460"/>
    <n v="5027676"/>
    <n v="2096844.4"/>
    <d v="2020-11-01T00:00:00"/>
    <s v="11"/>
    <x v="9"/>
    <x v="1"/>
  </r>
  <r>
    <x v="0"/>
    <x v="15"/>
    <x v="4"/>
    <x v="3"/>
    <n v="290.3"/>
    <n v="291"/>
    <n v="13938"/>
    <n v="23230"/>
    <n v="1011550.35"/>
    <n v="6759930"/>
    <n v="4055958"/>
    <n v="1692421.65"/>
    <d v="2021-03-01T00:00:00"/>
    <s v="03"/>
    <x v="3"/>
    <x v="0"/>
  </r>
  <r>
    <x v="4"/>
    <x v="5"/>
    <x v="4"/>
    <x v="3"/>
    <n v="254.10000000000002"/>
    <n v="255"/>
    <n v="13938"/>
    <n v="23230"/>
    <n v="885411.45000000007"/>
    <n v="5923650"/>
    <n v="3554190"/>
    <n v="1484048.5499999998"/>
    <d v="2021-08-01T00:00:00"/>
    <s v="08"/>
    <x v="5"/>
    <x v="0"/>
  </r>
  <r>
    <x v="4"/>
    <x v="6"/>
    <x v="4"/>
    <x v="3"/>
    <n v="26.900000000000002"/>
    <n v="27"/>
    <n v="13938"/>
    <n v="23230"/>
    <n v="93733.05"/>
    <n v="627210"/>
    <n v="376326"/>
    <n v="157150.95000000001"/>
    <d v="2020-10-01T00:00:00"/>
    <s v="10"/>
    <x v="7"/>
    <x v="1"/>
  </r>
  <r>
    <x v="4"/>
    <x v="13"/>
    <x v="4"/>
    <x v="3"/>
    <n v="149.6"/>
    <n v="150"/>
    <n v="13938"/>
    <n v="23230"/>
    <n v="521281.19999999995"/>
    <n v="3484500"/>
    <n v="2090700"/>
    <n v="872518.8"/>
    <d v="2021-10-01T00:00:00"/>
    <s v="10"/>
    <x v="7"/>
    <x v="0"/>
  </r>
  <r>
    <x v="4"/>
    <x v="7"/>
    <x v="4"/>
    <x v="3"/>
    <n v="101"/>
    <n v="101"/>
    <n v="13938"/>
    <n v="23230"/>
    <n v="351934.5"/>
    <n v="2346230"/>
    <n v="1407738"/>
    <n v="586557.5"/>
    <d v="2021-10-01T00:00:00"/>
    <s v="10"/>
    <x v="7"/>
    <x v="0"/>
  </r>
  <r>
    <x v="0"/>
    <x v="4"/>
    <x v="4"/>
    <x v="3"/>
    <n v="128.1"/>
    <n v="129"/>
    <n v="13938"/>
    <n v="23230"/>
    <n v="446364.45"/>
    <n v="2996670"/>
    <n v="1798002"/>
    <n v="752303.55"/>
    <d v="2020-12-01T00:00:00"/>
    <s v="12"/>
    <x v="2"/>
    <x v="1"/>
  </r>
  <r>
    <x v="4"/>
    <x v="8"/>
    <x v="5"/>
    <x v="3"/>
    <n v="88.800000000000011"/>
    <n v="89"/>
    <n v="11999.4"/>
    <n v="19999"/>
    <n v="266386.68"/>
    <n v="1779911"/>
    <n v="1067946.5999999999"/>
    <n v="445577.72000000015"/>
    <d v="2021-03-01T00:00:00"/>
    <s v="03"/>
    <x v="3"/>
    <x v="0"/>
  </r>
  <r>
    <x v="3"/>
    <x v="14"/>
    <x v="5"/>
    <x v="3"/>
    <n v="284.40000000000003"/>
    <n v="285"/>
    <n v="11999.4"/>
    <n v="19999"/>
    <n v="853157.34000000008"/>
    <n v="5699715"/>
    <n v="3419829"/>
    <n v="1426728.66"/>
    <d v="2021-05-01T00:00:00"/>
    <s v="05"/>
    <x v="11"/>
    <x v="0"/>
  </r>
  <r>
    <x v="2"/>
    <x v="10"/>
    <x v="5"/>
    <x v="3"/>
    <n v="247.5"/>
    <n v="248"/>
    <n v="11999.4"/>
    <n v="19999"/>
    <n v="742462.875"/>
    <n v="4959752"/>
    <n v="2975851.1999999997"/>
    <n v="1241437.9250000003"/>
    <d v="2021-08-01T00:00:00"/>
    <s v="08"/>
    <x v="5"/>
    <x v="0"/>
  </r>
  <r>
    <x v="1"/>
    <x v="2"/>
    <x v="5"/>
    <x v="3"/>
    <n v="174.3"/>
    <n v="175"/>
    <n v="11999.4"/>
    <n v="19999"/>
    <n v="522873.85499999998"/>
    <n v="3499825"/>
    <n v="2099895"/>
    <n v="877056.14500000002"/>
    <d v="2020-10-01T00:00:00"/>
    <s v="10"/>
    <x v="7"/>
    <x v="1"/>
  </r>
  <r>
    <x v="2"/>
    <x v="11"/>
    <x v="5"/>
    <x v="3"/>
    <n v="291.40000000000003"/>
    <n v="292"/>
    <n v="11999.4"/>
    <n v="19999"/>
    <n v="874156.29"/>
    <n v="5839708"/>
    <n v="3503824.8"/>
    <n v="1461726.9100000001"/>
    <d v="2021-10-01T00:00:00"/>
    <s v="10"/>
    <x v="7"/>
    <x v="0"/>
  </r>
  <r>
    <x v="0"/>
    <x v="9"/>
    <x v="5"/>
    <x v="3"/>
    <n v="173.10000000000002"/>
    <n v="174"/>
    <n v="11999.4"/>
    <n v="19999"/>
    <n v="519274.03500000003"/>
    <n v="3479826"/>
    <n v="2087895.5999999999"/>
    <n v="872656.36500000011"/>
    <d v="2021-10-01T00:00:00"/>
    <s v="10"/>
    <x v="7"/>
    <x v="0"/>
  </r>
  <r>
    <x v="0"/>
    <x v="1"/>
    <x v="5"/>
    <x v="3"/>
    <n v="172.70000000000002"/>
    <n v="173"/>
    <n v="11999.4"/>
    <n v="19999"/>
    <n v="518074.09500000003"/>
    <n v="3459827"/>
    <n v="2075896.2"/>
    <n v="865856.70500000007"/>
    <d v="2020-10-01T00:00:00"/>
    <s v="10"/>
    <x v="7"/>
    <x v="1"/>
  </r>
  <r>
    <x v="1"/>
    <x v="12"/>
    <x v="5"/>
    <x v="3"/>
    <n v="187"/>
    <n v="187"/>
    <n v="11999.4"/>
    <n v="19999"/>
    <n v="560971.94999999995"/>
    <n v="3739813"/>
    <n v="2243887.7999999998"/>
    <n v="934953.25000000023"/>
    <d v="2020-11-01T00:00:00"/>
    <s v="11"/>
    <x v="9"/>
    <x v="1"/>
  </r>
  <r>
    <x v="3"/>
    <x v="0"/>
    <x v="0"/>
    <x v="3"/>
    <n v="117.4"/>
    <n v="118"/>
    <n v="5579.4"/>
    <n v="9299"/>
    <n v="163755.39000000001"/>
    <n v="1097282"/>
    <n v="658369.19999999995"/>
    <n v="275157.41000000003"/>
    <d v="2021-08-01T00:00:00"/>
    <s v="08"/>
    <x v="5"/>
    <x v="0"/>
  </r>
  <r>
    <x v="3"/>
    <x v="17"/>
    <x v="0"/>
    <x v="3"/>
    <n v="276.7"/>
    <n v="277"/>
    <n v="5579.4"/>
    <n v="9299"/>
    <n v="385954.99499999994"/>
    <n v="2575823"/>
    <n v="1545493.7999999998"/>
    <n v="644374.20500000031"/>
    <d v="2021-08-01T00:00:00"/>
    <s v="08"/>
    <x v="5"/>
    <x v="0"/>
  </r>
  <r>
    <x v="3"/>
    <x v="16"/>
    <x v="0"/>
    <x v="3"/>
    <n v="108.5"/>
    <n v="109"/>
    <n v="5579.4"/>
    <n v="9299"/>
    <n v="151341.22500000001"/>
    <n v="1013591"/>
    <n v="608154.6"/>
    <n v="254095.17500000002"/>
    <d v="2021-10-01T00:00:00"/>
    <s v="10"/>
    <x v="7"/>
    <x v="0"/>
  </r>
  <r>
    <x v="4"/>
    <x v="3"/>
    <x v="1"/>
    <x v="3"/>
    <n v="54.6"/>
    <n v="55"/>
    <n v="8999.4"/>
    <n v="14999"/>
    <n v="122841.81"/>
    <n v="824945"/>
    <n v="494967"/>
    <n v="207136.19"/>
    <d v="2021-10-01T00:00:00"/>
    <s v="10"/>
    <x v="7"/>
    <x v="0"/>
  </r>
  <r>
    <x v="0"/>
    <x v="15"/>
    <x v="2"/>
    <x v="3"/>
    <n v="115.80000000000001"/>
    <n v="116"/>
    <n v="11999.4"/>
    <n v="19999"/>
    <n v="347382.63"/>
    <n v="2319884"/>
    <n v="1391930.4"/>
    <n v="580570.97000000009"/>
    <d v="2021-03-01T00:00:00"/>
    <s v="03"/>
    <x v="3"/>
    <x v="0"/>
  </r>
  <r>
    <x v="1"/>
    <x v="5"/>
    <x v="2"/>
    <x v="3"/>
    <n v="161.4"/>
    <n v="162"/>
    <n v="11999.4"/>
    <n v="19999"/>
    <n v="484175.79"/>
    <n v="3239838"/>
    <n v="1943902.8"/>
    <n v="811759.40999999992"/>
    <d v="2021-04-01T00:00:00"/>
    <s v="04"/>
    <x v="10"/>
    <x v="0"/>
  </r>
  <r>
    <x v="0"/>
    <x v="6"/>
    <x v="2"/>
    <x v="3"/>
    <n v="253.5"/>
    <n v="254"/>
    <n v="11999.4"/>
    <n v="19999"/>
    <n v="760461.97499999998"/>
    <n v="5079746"/>
    <n v="3047847.6"/>
    <n v="1271436.4249999998"/>
    <d v="2021-04-01T00:00:00"/>
    <s v="04"/>
    <x v="10"/>
    <x v="0"/>
  </r>
  <r>
    <x v="0"/>
    <x v="13"/>
    <x v="2"/>
    <x v="3"/>
    <n v="285.10000000000002"/>
    <n v="286"/>
    <n v="11999.4"/>
    <n v="19999"/>
    <n v="855257.23499999999"/>
    <n v="5719714"/>
    <n v="3431828.4"/>
    <n v="1432628.3650000002"/>
    <d v="2021-05-01T00:00:00"/>
    <s v="05"/>
    <x v="11"/>
    <x v="0"/>
  </r>
  <r>
    <x v="1"/>
    <x v="7"/>
    <x v="2"/>
    <x v="3"/>
    <n v="255.9"/>
    <n v="256"/>
    <n v="11999.4"/>
    <n v="19999"/>
    <n v="767661.61500000011"/>
    <n v="5119744"/>
    <n v="3071846.3999999999"/>
    <n v="1280235.9849999999"/>
    <d v="2021-08-01T00:00:00"/>
    <s v="08"/>
    <x v="5"/>
    <x v="0"/>
  </r>
  <r>
    <x v="0"/>
    <x v="4"/>
    <x v="2"/>
    <x v="3"/>
    <n v="26.700000000000003"/>
    <n v="27"/>
    <n v="11999.4"/>
    <n v="19999"/>
    <n v="80095.99500000001"/>
    <n v="539973"/>
    <n v="323983.8"/>
    <n v="135893.20500000002"/>
    <d v="2020-10-01T00:00:00"/>
    <s v="10"/>
    <x v="7"/>
    <x v="1"/>
  </r>
  <r>
    <x v="3"/>
    <x v="8"/>
    <x v="2"/>
    <x v="3"/>
    <n v="108.5"/>
    <n v="109"/>
    <n v="11999.4"/>
    <n v="19999"/>
    <n v="325483.72499999998"/>
    <n v="2179891"/>
    <n v="1307934.5999999999"/>
    <n v="546472.67500000016"/>
    <d v="2021-10-01T00:00:00"/>
    <s v="10"/>
    <x v="7"/>
    <x v="0"/>
  </r>
  <r>
    <x v="1"/>
    <x v="14"/>
    <x v="2"/>
    <x v="3"/>
    <n v="117.5"/>
    <n v="118"/>
    <n v="11999.4"/>
    <n v="19999"/>
    <n v="352482.375"/>
    <n v="2359882"/>
    <n v="1415929.2"/>
    <n v="591470.42500000005"/>
    <d v="2021-10-01T00:00:00"/>
    <s v="10"/>
    <x v="7"/>
    <x v="0"/>
  </r>
  <r>
    <x v="0"/>
    <x v="10"/>
    <x v="2"/>
    <x v="3"/>
    <n v="200.70000000000002"/>
    <n v="201"/>
    <n v="11999.4"/>
    <n v="19999"/>
    <n v="602069.89500000002"/>
    <n v="4019799"/>
    <n v="2411879.4"/>
    <n v="1005849.7050000001"/>
    <d v="2020-11-01T00:00:00"/>
    <s v="11"/>
    <x v="9"/>
    <x v="1"/>
  </r>
  <r>
    <x v="0"/>
    <x v="2"/>
    <x v="2"/>
    <x v="3"/>
    <n v="215.10000000000002"/>
    <n v="216"/>
    <n v="11999.4"/>
    <n v="19999"/>
    <n v="645267.73499999999"/>
    <n v="4319784"/>
    <n v="2591870.4"/>
    <n v="1082645.8650000002"/>
    <d v="2020-11-01T00:00:00"/>
    <s v="11"/>
    <x v="9"/>
    <x v="1"/>
  </r>
  <r>
    <x v="2"/>
    <x v="11"/>
    <x v="2"/>
    <x v="3"/>
    <n v="91.4"/>
    <n v="92"/>
    <n v="11999.4"/>
    <n v="19999"/>
    <n v="274186.28999999998"/>
    <n v="1839908"/>
    <n v="1103944.8"/>
    <n v="461776.91"/>
    <d v="2021-12-01T00:00:00"/>
    <s v="12"/>
    <x v="2"/>
    <x v="0"/>
  </r>
  <r>
    <x v="0"/>
    <x v="9"/>
    <x v="2"/>
    <x v="3"/>
    <n v="29.3"/>
    <n v="30"/>
    <n v="11999.4"/>
    <n v="19999"/>
    <n v="87895.60500000001"/>
    <n v="599970"/>
    <n v="359982"/>
    <n v="152092.39499999999"/>
    <d v="2021-12-01T00:00:00"/>
    <s v="12"/>
    <x v="2"/>
    <x v="0"/>
  </r>
  <r>
    <x v="2"/>
    <x v="1"/>
    <x v="3"/>
    <x v="3"/>
    <n v="50"/>
    <n v="50"/>
    <n v="19794"/>
    <n v="32990"/>
    <n v="247425"/>
    <n v="1649500"/>
    <n v="989700"/>
    <n v="412375"/>
    <d v="2021-03-01T00:00:00"/>
    <s v="03"/>
    <x v="3"/>
    <x v="0"/>
  </r>
  <r>
    <x v="1"/>
    <x v="12"/>
    <x v="3"/>
    <x v="3"/>
    <n v="282.60000000000002"/>
    <n v="283"/>
    <n v="19794"/>
    <n v="32990"/>
    <n v="1398446.0999999999"/>
    <n v="9336170"/>
    <n v="5601702"/>
    <n v="2336021.9000000004"/>
    <d v="2021-05-01T00:00:00"/>
    <s v="05"/>
    <x v="11"/>
    <x v="0"/>
  </r>
  <r>
    <x v="3"/>
    <x v="0"/>
    <x v="3"/>
    <x v="3"/>
    <n v="66.3"/>
    <n v="67"/>
    <n v="19794"/>
    <n v="32990"/>
    <n v="328085.55"/>
    <n v="2210330"/>
    <n v="1326198"/>
    <n v="556046.44999999995"/>
    <d v="2021-09-01T00:00:00"/>
    <s v="09"/>
    <x v="6"/>
    <x v="0"/>
  </r>
  <r>
    <x v="4"/>
    <x v="17"/>
    <x v="3"/>
    <x v="3"/>
    <n v="257.40000000000003"/>
    <n v="258"/>
    <n v="19794"/>
    <n v="32990"/>
    <n v="1273743.9000000001"/>
    <n v="8511420"/>
    <n v="5106852"/>
    <n v="2130824.0999999996"/>
    <d v="2020-11-01T00:00:00"/>
    <s v="11"/>
    <x v="9"/>
    <x v="1"/>
  </r>
  <r>
    <x v="3"/>
    <x v="16"/>
    <x v="3"/>
    <x v="3"/>
    <n v="243.8"/>
    <n v="244"/>
    <n v="19794"/>
    <n v="32990"/>
    <n v="1206444.3"/>
    <n v="8049560"/>
    <n v="4829736"/>
    <n v="2013379.7"/>
    <d v="2020-12-01T00:00:00"/>
    <s v="12"/>
    <x v="2"/>
    <x v="1"/>
  </r>
  <r>
    <x v="2"/>
    <x v="3"/>
    <x v="3"/>
    <x v="3"/>
    <n v="91.4"/>
    <n v="92"/>
    <n v="19794"/>
    <n v="32990"/>
    <n v="452292.89999999997"/>
    <n v="3035080"/>
    <n v="1821048"/>
    <n v="761739.10000000009"/>
    <d v="2021-12-01T00:00:00"/>
    <s v="12"/>
    <x v="2"/>
    <x v="0"/>
  </r>
  <r>
    <x v="0"/>
    <x v="15"/>
    <x v="4"/>
    <x v="3"/>
    <n v="86.550000000000011"/>
    <n v="87"/>
    <n v="13938"/>
    <n v="23230"/>
    <n v="301583.47500000003"/>
    <n v="2021010"/>
    <n v="1212606"/>
    <n v="506820.52499999997"/>
    <d v="2021-07-01T00:00:00"/>
    <s v="07"/>
    <x v="4"/>
    <x v="0"/>
  </r>
  <r>
    <x v="1"/>
    <x v="5"/>
    <x v="4"/>
    <x v="3"/>
    <n v="49.2"/>
    <n v="50"/>
    <n v="13938"/>
    <n v="23230"/>
    <n v="171437.4"/>
    <n v="1161500"/>
    <n v="696900"/>
    <n v="293162.59999999998"/>
    <d v="2021-07-01T00:00:00"/>
    <s v="07"/>
    <x v="4"/>
    <x v="0"/>
  </r>
  <r>
    <x v="0"/>
    <x v="6"/>
    <x v="4"/>
    <x v="3"/>
    <n v="26.700000000000003"/>
    <n v="27"/>
    <n v="13938"/>
    <n v="23230"/>
    <n v="93036.150000000009"/>
    <n v="627210"/>
    <n v="376326"/>
    <n v="157847.84999999998"/>
    <d v="2020-10-01T00:00:00"/>
    <s v="10"/>
    <x v="7"/>
    <x v="1"/>
  </r>
  <r>
    <x v="1"/>
    <x v="13"/>
    <x v="4"/>
    <x v="3"/>
    <n v="117.5"/>
    <n v="118"/>
    <n v="13938"/>
    <n v="23230"/>
    <n v="409428.75"/>
    <n v="2741140"/>
    <n v="1644684"/>
    <n v="687027.25"/>
    <d v="2021-10-01T00:00:00"/>
    <s v="10"/>
    <x v="7"/>
    <x v="0"/>
  </r>
  <r>
    <x v="3"/>
    <x v="7"/>
    <x v="4"/>
    <x v="3"/>
    <n v="295.40000000000003"/>
    <n v="296"/>
    <n v="13938"/>
    <n v="23230"/>
    <n v="1029321.3"/>
    <n v="6876080"/>
    <n v="4125648"/>
    <n v="1721110.7"/>
    <d v="2020-11-01T00:00:00"/>
    <s v="11"/>
    <x v="9"/>
    <x v="1"/>
  </r>
  <r>
    <x v="3"/>
    <x v="4"/>
    <x v="4"/>
    <x v="3"/>
    <n v="55.2"/>
    <n v="56"/>
    <n v="13938"/>
    <n v="23230"/>
    <n v="192344.4"/>
    <n v="1300880"/>
    <n v="780528"/>
    <n v="328007.59999999998"/>
    <d v="2021-11-01T00:00:00"/>
    <s v="11"/>
    <x v="9"/>
    <x v="0"/>
  </r>
  <r>
    <x v="0"/>
    <x v="8"/>
    <x v="4"/>
    <x v="3"/>
    <n v="29.3"/>
    <n v="30"/>
    <n v="13938"/>
    <n v="23230"/>
    <n v="102095.84999999999"/>
    <n v="696900"/>
    <n v="418140"/>
    <n v="176664.15000000002"/>
    <d v="2021-12-01T00:00:00"/>
    <s v="12"/>
    <x v="2"/>
    <x v="0"/>
  </r>
  <r>
    <x v="4"/>
    <x v="14"/>
    <x v="5"/>
    <x v="3"/>
    <n v="247.5"/>
    <n v="248"/>
    <n v="11999.4"/>
    <n v="19999"/>
    <n v="742462.875"/>
    <n v="4959752"/>
    <n v="2975851.1999999997"/>
    <n v="1241437.9250000003"/>
    <d v="2021-03-01T00:00:00"/>
    <s v="03"/>
    <x v="3"/>
    <x v="0"/>
  </r>
  <r>
    <x v="4"/>
    <x v="10"/>
    <x v="5"/>
    <x v="3"/>
    <n v="54.6"/>
    <n v="55"/>
    <n v="11999.4"/>
    <n v="19999"/>
    <n v="163791.81000000003"/>
    <n v="1099945"/>
    <n v="659967"/>
    <n v="276186.18999999994"/>
    <d v="2021-10-01T00:00:00"/>
    <s v="10"/>
    <x v="7"/>
    <x v="0"/>
  </r>
  <r>
    <x v="0"/>
    <x v="2"/>
    <x v="1"/>
    <x v="3"/>
    <n v="136.80000000000001"/>
    <n v="137"/>
    <n v="8999.4"/>
    <n v="14999"/>
    <n v="307779.48000000004"/>
    <n v="2054863"/>
    <n v="1232917.8"/>
    <n v="514165.71999999991"/>
    <d v="2021-02-01T00:00:00"/>
    <s v="02"/>
    <x v="8"/>
    <x v="0"/>
  </r>
  <r>
    <x v="0"/>
    <x v="11"/>
    <x v="2"/>
    <x v="3"/>
    <n v="72.3"/>
    <n v="73"/>
    <n v="11999.4"/>
    <n v="19999"/>
    <n v="216889.155"/>
    <n v="1459927"/>
    <n v="875956.2"/>
    <n v="367081.64500000002"/>
    <d v="2021-04-01T00:00:00"/>
    <s v="04"/>
    <x v="10"/>
    <x v="0"/>
  </r>
  <r>
    <x v="2"/>
    <x v="9"/>
    <x v="4"/>
    <x v="3"/>
    <n v="180.60000000000002"/>
    <n v="181"/>
    <n v="13938"/>
    <n v="23230"/>
    <n v="629300.70000000007"/>
    <n v="4204630"/>
    <n v="2522778"/>
    <n v="1052551.2999999998"/>
    <d v="2021-05-01T00:00:00"/>
    <s v="05"/>
    <x v="1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311424428"/>
    <n v="91688865.327499971"/>
    <n v="15572"/>
  </r>
  <r>
    <x v="1"/>
    <n v="678386079"/>
    <n v="206105144.22750032"/>
    <n v="33921"/>
  </r>
  <r>
    <x v="2"/>
    <n v="537506070"/>
    <n v="162146179.89999998"/>
    <n v="16293"/>
  </r>
  <r>
    <x v="3"/>
    <n v="393237440"/>
    <n v="118587233.52499999"/>
    <n v="16928"/>
  </r>
  <r>
    <x v="4"/>
    <n v="136946373"/>
    <n v="41108833.220000014"/>
    <n v="14727"/>
  </r>
  <r>
    <x v="5"/>
    <n v="231899539"/>
    <n v="71276560.412500024"/>
    <n v="154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327009-F240-48E7-AE0D-0C89702E5B8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0:C42" firstHeaderRow="1" firstDataRow="1" firstDataCol="1" rowPageCount="1" colPageCount="1"/>
  <pivotFields count="16">
    <pivotField showAll="0"/>
    <pivotField showAll="0">
      <items count="19">
        <item h="1" x="0"/>
        <item h="1" x="17"/>
        <item h="1" x="16"/>
        <item h="1" x="1"/>
        <item h="1" x="3"/>
        <item h="1" x="15"/>
        <item h="1" x="5"/>
        <item h="1" x="6"/>
        <item x="12"/>
        <item h="1" x="2"/>
        <item h="1" x="13"/>
        <item h="1" x="7"/>
        <item h="1" x="11"/>
        <item h="1" x="4"/>
        <item h="1" x="8"/>
        <item h="1" x="9"/>
        <item h="1" x="14"/>
        <item h="1" x="10"/>
        <item t="default"/>
      </items>
    </pivotField>
    <pivotField axis="axisPage" showAll="0">
      <items count="7">
        <item x="1"/>
        <item x="2"/>
        <item x="5"/>
        <item x="3"/>
        <item x="0"/>
        <item x="4"/>
        <item t="default"/>
      </items>
    </pivotField>
    <pivotField axis="axisRow" showAll="0">
      <items count="5">
        <item h="1" x="3"/>
        <item h="1" x="1"/>
        <item x="2"/>
        <item h="1" x="0"/>
        <item t="default"/>
      </items>
    </pivotField>
    <pivotField numFmtId="1" showAll="0"/>
    <pivotField dataField="1" showAll="0"/>
    <pivotField numFmtId="164" showAll="0"/>
    <pivotField numFmtId="164" showAll="0"/>
    <pivotField numFmtId="164" showAll="0"/>
    <pivotField numFmtId="164" showAll="0"/>
    <pivotField numFmtId="164" showAll="0"/>
    <pivotField numFmtId="164" showAll="0"/>
    <pivotField numFmtId="165" showAll="0"/>
    <pivotField showAll="0"/>
    <pivotField showAll="0"/>
    <pivotField showAll="0">
      <items count="3">
        <item h="1" x="1"/>
        <item x="0"/>
        <item t="default"/>
      </items>
    </pivotField>
  </pivotFields>
  <rowFields count="1">
    <field x="3"/>
  </rowFields>
  <rowItems count="2">
    <i>
      <x v="2"/>
    </i>
    <i t="grand">
      <x/>
    </i>
  </rowItems>
  <colItems count="1">
    <i/>
  </colItems>
  <pageFields count="1">
    <pageField fld="2" item="1" hier="-1"/>
  </pageFields>
  <dataFields count="1">
    <dataField name="Sum of Units Sold Round" fld="5" baseField="0" baseItem="0"/>
  </dataFields>
  <formats count="6">
    <format dxfId="7">
      <pivotArea type="all" dataOnly="0" outline="0" fieldPosition="0"/>
    </format>
    <format dxfId="6">
      <pivotArea outline="0" collapsedLevelsAreSubtotals="1" fieldPosition="0"/>
    </format>
    <format dxfId="5">
      <pivotArea field="1" type="button" dataOnly="0" labelOnly="1" outline="0"/>
    </format>
    <format dxfId="4">
      <pivotArea dataOnly="0" labelOnly="1" grandRow="1" outline="0" fieldPosition="0"/>
    </format>
    <format dxfId="3">
      <pivotArea dataOnly="0" labelOnly="1" outline="0" axis="axisValues" fieldPosition="0"/>
    </format>
    <format dxfId="2">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2D028F-A7BC-4D3E-94B8-C694690E217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6:C28" firstHeaderRow="1" firstDataRow="1" firstDataCol="1" rowPageCount="2" colPageCount="1"/>
  <pivotFields count="16">
    <pivotField axis="axisPage" showAll="0">
      <items count="6">
        <item x="2"/>
        <item x="3"/>
        <item x="1"/>
        <item x="0"/>
        <item x="4"/>
        <item t="default"/>
      </items>
    </pivotField>
    <pivotField axis="axisRow" showAll="0">
      <items count="19">
        <item h="1" x="0"/>
        <item h="1" x="17"/>
        <item h="1" x="16"/>
        <item h="1" x="1"/>
        <item h="1" x="3"/>
        <item h="1" x="15"/>
        <item h="1" x="5"/>
        <item h="1" x="6"/>
        <item x="12"/>
        <item h="1" x="2"/>
        <item h="1" x="13"/>
        <item h="1" x="7"/>
        <item h="1" x="11"/>
        <item h="1" x="4"/>
        <item h="1" x="8"/>
        <item h="1" x="9"/>
        <item h="1" x="14"/>
        <item h="1" x="10"/>
        <item t="default"/>
      </items>
    </pivotField>
    <pivotField axis="axisPage" showAll="0">
      <items count="7">
        <item x="1"/>
        <item x="2"/>
        <item x="5"/>
        <item x="3"/>
        <item x="0"/>
        <item x="4"/>
        <item t="default"/>
      </items>
    </pivotField>
    <pivotField showAll="0"/>
    <pivotField numFmtId="1" showAll="0"/>
    <pivotField showAll="0"/>
    <pivotField numFmtId="164" showAll="0"/>
    <pivotField numFmtId="164" showAll="0"/>
    <pivotField numFmtId="164" showAll="0"/>
    <pivotField numFmtId="164" showAll="0"/>
    <pivotField numFmtId="164" showAll="0"/>
    <pivotField dataField="1" numFmtId="164" showAll="0"/>
    <pivotField numFmtId="165" showAll="0"/>
    <pivotField showAll="0"/>
    <pivotField showAll="0"/>
    <pivotField showAll="0">
      <items count="3">
        <item h="1" x="1"/>
        <item x="0"/>
        <item t="default"/>
      </items>
    </pivotField>
  </pivotFields>
  <rowFields count="1">
    <field x="1"/>
  </rowFields>
  <rowItems count="2">
    <i>
      <x v="8"/>
    </i>
    <i t="grand">
      <x/>
    </i>
  </rowItems>
  <colItems count="1">
    <i/>
  </colItems>
  <pageFields count="2">
    <pageField fld="2" item="3" hier="-1"/>
    <pageField fld="0" item="1" hier="-1"/>
  </pageFields>
  <dataFields count="1">
    <dataField name="Sum of Profit" fld="11" baseField="0" baseItem="0"/>
  </dataFields>
  <formats count="7">
    <format dxfId="14">
      <pivotArea type="all" dataOnly="0" outline="0" fieldPosition="0"/>
    </format>
    <format dxfId="13">
      <pivotArea outline="0" collapsedLevelsAreSubtotals="1" fieldPosition="0"/>
    </format>
    <format dxfId="12">
      <pivotArea field="1" type="button" dataOnly="0" labelOnly="1" outline="0" axis="axisRow" fieldPosition="0"/>
    </format>
    <format dxfId="11">
      <pivotArea dataOnly="0" labelOnly="1" fieldPosition="0">
        <references count="1">
          <reference field="1" count="0"/>
        </references>
      </pivotArea>
    </format>
    <format dxfId="10">
      <pivotArea dataOnly="0" labelOnly="1" grandRow="1" outline="0" fieldPosition="0"/>
    </format>
    <format dxfId="9">
      <pivotArea dataOnly="0" labelOnly="1" outline="0" axis="axisValues" fieldPosition="0"/>
    </format>
    <format dxfId="8">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DD3D81-EC2B-409A-B911-46167252BBF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1:C13" firstHeaderRow="1" firstDataRow="1" firstDataCol="1" rowPageCount="1" colPageCount="1"/>
  <pivotFields count="16">
    <pivotField showAll="0"/>
    <pivotField axis="axisRow" showAll="0">
      <items count="19">
        <item x="0"/>
        <item h="1" x="17"/>
        <item h="1" x="16"/>
        <item h="1" x="1"/>
        <item h="1" x="3"/>
        <item h="1" x="15"/>
        <item h="1" x="5"/>
        <item h="1" x="6"/>
        <item h="1" x="12"/>
        <item h="1" x="2"/>
        <item h="1" x="13"/>
        <item h="1" x="7"/>
        <item h="1" x="11"/>
        <item h="1" x="4"/>
        <item h="1" x="8"/>
        <item h="1" x="9"/>
        <item h="1" x="14"/>
        <item h="1" x="10"/>
        <item t="default"/>
      </items>
    </pivotField>
    <pivotField axis="axisPage" showAll="0">
      <items count="7">
        <item x="1"/>
        <item x="2"/>
        <item x="5"/>
        <item x="3"/>
        <item x="0"/>
        <item x="4"/>
        <item t="default"/>
      </items>
    </pivotField>
    <pivotField showAll="0"/>
    <pivotField numFmtId="1" showAll="0"/>
    <pivotField showAll="0"/>
    <pivotField numFmtId="164" showAll="0"/>
    <pivotField numFmtId="164" showAll="0"/>
    <pivotField numFmtId="164" showAll="0"/>
    <pivotField dataField="1" numFmtId="164" showAll="0"/>
    <pivotField numFmtId="164" showAll="0"/>
    <pivotField numFmtId="164" showAll="0"/>
    <pivotField numFmtId="165" showAll="0"/>
    <pivotField showAll="0"/>
    <pivotField showAll="0"/>
    <pivotField showAll="0">
      <items count="3">
        <item h="1" x="1"/>
        <item x="0"/>
        <item t="default"/>
      </items>
    </pivotField>
  </pivotFields>
  <rowFields count="1">
    <field x="1"/>
  </rowFields>
  <rowItems count="2">
    <i>
      <x/>
    </i>
    <i t="grand">
      <x/>
    </i>
  </rowItems>
  <colItems count="1">
    <i/>
  </colItems>
  <pageFields count="1">
    <pageField fld="2" item="4" hier="-1"/>
  </pageFields>
  <dataFields count="1">
    <dataField name="Sum of  Sales" fld="9" baseField="0" baseItem="0"/>
  </dataFields>
  <formats count="7">
    <format dxfId="21">
      <pivotArea type="all" dataOnly="0" outline="0" fieldPosition="0"/>
    </format>
    <format dxfId="20">
      <pivotArea outline="0" collapsedLevelsAreSubtotals="1" fieldPosition="0"/>
    </format>
    <format dxfId="19">
      <pivotArea field="1" type="button" dataOnly="0" labelOnly="1" outline="0" axis="axisRow" fieldPosition="0"/>
    </format>
    <format dxfId="18">
      <pivotArea dataOnly="0" labelOnly="1" fieldPosition="0">
        <references count="1">
          <reference field="1" count="0"/>
        </references>
      </pivotArea>
    </format>
    <format dxfId="17">
      <pivotArea dataOnly="0" labelOnly="1" grandRow="1" outline="0" fieldPosition="0"/>
    </format>
    <format dxfId="16">
      <pivotArea dataOnly="0" labelOnly="1" outline="0" axis="axisValues" fieldPosition="0"/>
    </format>
    <format dxfId="1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B80371-250F-45B7-A86B-2EBC4BE005E9}"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3:C55" firstHeaderRow="1" firstDataRow="1" firstDataCol="1"/>
  <pivotFields count="16">
    <pivotField axis="axisRow" showAll="0">
      <items count="6">
        <item h="1" x="2"/>
        <item h="1" x="3"/>
        <item h="1" x="1"/>
        <item x="0"/>
        <item h="1" x="4"/>
        <item t="default"/>
      </items>
    </pivotField>
    <pivotField showAll="0">
      <items count="19">
        <item h="1" x="0"/>
        <item h="1" x="17"/>
        <item h="1" x="16"/>
        <item h="1" x="1"/>
        <item h="1" x="3"/>
        <item h="1" x="15"/>
        <item h="1" x="5"/>
        <item h="1" x="6"/>
        <item x="12"/>
        <item h="1" x="2"/>
        <item h="1" x="13"/>
        <item h="1" x="7"/>
        <item h="1" x="11"/>
        <item h="1" x="4"/>
        <item h="1" x="8"/>
        <item h="1" x="9"/>
        <item h="1" x="14"/>
        <item h="1" x="10"/>
        <item t="default"/>
      </items>
    </pivotField>
    <pivotField showAll="0"/>
    <pivotField showAll="0"/>
    <pivotField numFmtId="1" showAll="0"/>
    <pivotField dataField="1" showAll="0"/>
    <pivotField numFmtId="164" showAll="0"/>
    <pivotField numFmtId="164" showAll="0"/>
    <pivotField numFmtId="164" showAll="0"/>
    <pivotField numFmtId="164" showAll="0"/>
    <pivotField numFmtId="164" showAll="0"/>
    <pivotField numFmtId="164" showAll="0"/>
    <pivotField numFmtId="165" showAll="0"/>
    <pivotField showAll="0"/>
    <pivotField showAll="0"/>
    <pivotField showAll="0">
      <items count="3">
        <item h="1" x="1"/>
        <item x="0"/>
        <item t="default"/>
      </items>
    </pivotField>
  </pivotFields>
  <rowFields count="1">
    <field x="0"/>
  </rowFields>
  <rowItems count="2">
    <i>
      <x v="3"/>
    </i>
    <i t="grand">
      <x/>
    </i>
  </rowItems>
  <colItems count="1">
    <i/>
  </colItems>
  <dataFields count="1">
    <dataField name="Sum of Units Sold Round" fld="5" baseField="0" baseItem="0"/>
  </dataFields>
  <formats count="6">
    <format dxfId="27">
      <pivotArea type="all" dataOnly="0" outline="0" fieldPosition="0"/>
    </format>
    <format dxfId="26">
      <pivotArea outline="0" collapsedLevelsAreSubtotals="1" fieldPosition="0"/>
    </format>
    <format dxfId="25">
      <pivotArea field="1" type="button" dataOnly="0" labelOnly="1" outline="0"/>
    </format>
    <format dxfId="24">
      <pivotArea dataOnly="0" labelOnly="1" grandRow="1" outline="0" fieldPosition="0"/>
    </format>
    <format dxfId="23">
      <pivotArea dataOnly="0" labelOnly="1" outline="0" axis="axisValues" fieldPosition="0"/>
    </format>
    <format dxfId="22">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98CB10-012C-4825-8D38-A786E2DA19B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B3:AE6" firstHeaderRow="0" firstDataRow="1" firstDataCol="1"/>
  <pivotFields count="16">
    <pivotField showAll="0">
      <items count="6">
        <item x="2"/>
        <item x="3"/>
        <item x="1"/>
        <item x="0"/>
        <item x="4"/>
        <item t="default"/>
      </items>
    </pivotField>
    <pivotField showAll="0"/>
    <pivotField showAll="0">
      <items count="7">
        <item x="1"/>
        <item x="2"/>
        <item x="5"/>
        <item x="3"/>
        <item x="0"/>
        <item x="4"/>
        <item t="default"/>
      </items>
    </pivotField>
    <pivotField showAll="0"/>
    <pivotField showAll="0"/>
    <pivotField showAll="0"/>
    <pivotField numFmtId="164" showAll="0"/>
    <pivotField numFmtId="164" showAll="0"/>
    <pivotField numFmtId="164" showAll="0"/>
    <pivotField dataField="1" numFmtId="164" showAll="0"/>
    <pivotField dataField="1" numFmtId="164" showAll="0"/>
    <pivotField dataField="1" numFmtId="164" showAll="0"/>
    <pivotField numFmtId="165" showAll="0"/>
    <pivotField showAll="0"/>
    <pivotField showAll="0">
      <items count="13">
        <item x="0"/>
        <item x="8"/>
        <item x="3"/>
        <item x="10"/>
        <item x="11"/>
        <item x="1"/>
        <item x="4"/>
        <item x="5"/>
        <item x="6"/>
        <item x="7"/>
        <item x="9"/>
        <item x="2"/>
        <item t="default"/>
      </items>
    </pivotField>
    <pivotField axis="axisRow" showAll="0">
      <items count="3">
        <item x="1"/>
        <item x="0"/>
        <item t="default"/>
      </items>
    </pivotField>
  </pivotFields>
  <rowFields count="1">
    <field x="15"/>
  </rowFields>
  <rowItems count="3">
    <i>
      <x/>
    </i>
    <i>
      <x v="1"/>
    </i>
    <i t="grand">
      <x/>
    </i>
  </rowItems>
  <colFields count="1">
    <field x="-2"/>
  </colFields>
  <colItems count="3">
    <i>
      <x/>
    </i>
    <i i="1">
      <x v="1"/>
    </i>
    <i i="2">
      <x v="2"/>
    </i>
  </colItems>
  <dataFields count="3">
    <dataField name="Sum of COGS" fld="10" baseField="15" baseItem="0"/>
    <dataField name="Sum of Profit" fld="11" baseField="15" baseItem="0"/>
    <dataField name="Sum of  Sales" fld="9" baseField="15" baseItem="0"/>
  </dataFields>
  <formats count="1">
    <format dxfId="0">
      <pivotArea collapsedLevelsAreSubtotals="1" fieldPosition="0">
        <references count="1">
          <reference field="15" count="0"/>
        </references>
      </pivotArea>
    </format>
  </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9859F2-19FF-4838-BAB0-5DD036B2839E}"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3:Q10" firstHeaderRow="1" firstDataRow="1" firstDataCol="1"/>
  <pivotFields count="16">
    <pivotField showAll="0"/>
    <pivotField showAll="0"/>
    <pivotField axis="axisRow" showAll="0">
      <items count="7">
        <item x="1"/>
        <item x="2"/>
        <item x="5"/>
        <item x="3"/>
        <item x="0"/>
        <item x="4"/>
        <item t="default"/>
      </items>
    </pivotField>
    <pivotField showAll="0"/>
    <pivotField showAll="0"/>
    <pivotField showAll="0"/>
    <pivotField numFmtId="164" showAll="0"/>
    <pivotField numFmtId="164" showAll="0"/>
    <pivotField numFmtId="164" showAll="0"/>
    <pivotField numFmtId="164" showAll="0"/>
    <pivotField numFmtId="164" showAll="0"/>
    <pivotField dataField="1" numFmtId="164" showAll="0"/>
    <pivotField numFmtId="165" showAll="0"/>
    <pivotField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2"/>
  </rowFields>
  <rowItems count="7">
    <i>
      <x/>
    </i>
    <i>
      <x v="1"/>
    </i>
    <i>
      <x v="2"/>
    </i>
    <i>
      <x v="3"/>
    </i>
    <i>
      <x v="4"/>
    </i>
    <i>
      <x v="5"/>
    </i>
    <i t="grand">
      <x/>
    </i>
  </rowItems>
  <colItems count="1">
    <i/>
  </colItems>
  <dataFields count="1">
    <dataField name="Sum of Profit" fld="11"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65A9AC-DF57-4378-B39E-5E8D3F8F945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9">
  <location ref="AG3:AH9" firstHeaderRow="1" firstDataRow="1" firstDataCol="1"/>
  <pivotFields count="16">
    <pivotField showAll="0">
      <items count="6">
        <item x="2"/>
        <item x="3"/>
        <item x="1"/>
        <item x="0"/>
        <item x="4"/>
        <item t="default"/>
      </items>
    </pivotField>
    <pivotField axis="axisRow" showAll="0" measureFilter="1" sortType="descending">
      <items count="19">
        <item x="0"/>
        <item x="17"/>
        <item x="16"/>
        <item x="1"/>
        <item x="3"/>
        <item x="15"/>
        <item x="5"/>
        <item x="6"/>
        <item x="12"/>
        <item x="2"/>
        <item x="13"/>
        <item x="7"/>
        <item x="11"/>
        <item x="4"/>
        <item x="8"/>
        <item x="9"/>
        <item x="14"/>
        <item x="10"/>
        <item t="default"/>
      </items>
      <autoSortScope>
        <pivotArea dataOnly="0" outline="0" fieldPosition="0">
          <references count="1">
            <reference field="4294967294" count="1" selected="0">
              <x v="0"/>
            </reference>
          </references>
        </pivotArea>
      </autoSortScope>
    </pivotField>
    <pivotField showAll="0">
      <items count="7">
        <item x="1"/>
        <item x="2"/>
        <item x="5"/>
        <item x="3"/>
        <item x="0"/>
        <item x="4"/>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5" showAll="0"/>
    <pivotField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1"/>
  </rowFields>
  <rowItems count="6">
    <i>
      <x v="3"/>
    </i>
    <i>
      <x v="9"/>
    </i>
    <i>
      <x v="15"/>
    </i>
    <i>
      <x v="13"/>
    </i>
    <i>
      <x v="12"/>
    </i>
    <i t="grand">
      <x/>
    </i>
  </rowItems>
  <colItems count="1">
    <i/>
  </colItems>
  <dataFields count="1">
    <dataField name="Sum of Units Sold Round" fld="5" baseField="0" baseItem="0"/>
  </dataFields>
  <chartFormats count="2">
    <chartFormat chart="34"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FEE3BE-6114-4AB9-9B75-A65902D169F6}"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G3:N7" firstHeaderRow="1" firstDataRow="2" firstDataCol="1"/>
  <pivotFields count="16">
    <pivotField showAll="0"/>
    <pivotField showAll="0"/>
    <pivotField axis="axisCol" showAll="0">
      <items count="7">
        <item x="1"/>
        <item x="2"/>
        <item x="5"/>
        <item x="3"/>
        <item x="0"/>
        <item x="4"/>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5" showAll="0"/>
    <pivotField showAll="0"/>
    <pivotField showAll="0"/>
    <pivotField axis="axisRow" showAll="0">
      <items count="3">
        <item x="1"/>
        <item x="0"/>
        <item t="default"/>
      </items>
    </pivotField>
  </pivotFields>
  <rowFields count="1">
    <field x="15"/>
  </rowFields>
  <rowItems count="3">
    <i>
      <x/>
    </i>
    <i>
      <x v="1"/>
    </i>
    <i t="grand">
      <x/>
    </i>
  </rowItems>
  <colFields count="1">
    <field x="2"/>
  </colFields>
  <colItems count="7">
    <i>
      <x/>
    </i>
    <i>
      <x v="1"/>
    </i>
    <i>
      <x v="2"/>
    </i>
    <i>
      <x v="3"/>
    </i>
    <i>
      <x v="4"/>
    </i>
    <i>
      <x v="5"/>
    </i>
    <i t="grand">
      <x/>
    </i>
  </colItems>
  <dataFields count="1">
    <dataField name="Sum of Units Sold Round" fld="5" baseField="15" baseItem="0"/>
  </dataFields>
  <chartFormats count="1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1" format="6">
      <pivotArea type="data" outline="0" fieldPosition="0">
        <references count="3">
          <reference field="4294967294" count="1" selected="0">
            <x v="0"/>
          </reference>
          <reference field="2" count="1" selected="0">
            <x v="2"/>
          </reference>
          <reference field="15" count="1" selected="0">
            <x v="0"/>
          </reference>
        </references>
      </pivotArea>
    </chartFormat>
    <chartFormat chart="1" format="7">
      <pivotArea type="data" outline="0" fieldPosition="0">
        <references count="3">
          <reference field="4294967294" count="1" selected="0">
            <x v="0"/>
          </reference>
          <reference field="2" count="1" selected="0">
            <x v="2"/>
          </reference>
          <reference field="15" count="1" selected="0">
            <x v="1"/>
          </reference>
        </references>
      </pivotArea>
    </chartFormat>
    <chartFormat chart="11" format="14" series="1">
      <pivotArea type="data" outline="0" fieldPosition="0">
        <references count="2">
          <reference field="4294967294" count="1" selected="0">
            <x v="0"/>
          </reference>
          <reference field="2" count="1" selected="0">
            <x v="0"/>
          </reference>
        </references>
      </pivotArea>
    </chartFormat>
    <chartFormat chart="11" format="15" series="1">
      <pivotArea type="data" outline="0" fieldPosition="0">
        <references count="2">
          <reference field="4294967294" count="1" selected="0">
            <x v="0"/>
          </reference>
          <reference field="2" count="1" selected="0">
            <x v="1"/>
          </reference>
        </references>
      </pivotArea>
    </chartFormat>
    <chartFormat chart="11" format="16" series="1">
      <pivotArea type="data" outline="0" fieldPosition="0">
        <references count="2">
          <reference field="4294967294" count="1" selected="0">
            <x v="0"/>
          </reference>
          <reference field="2" count="1" selected="0">
            <x v="2"/>
          </reference>
        </references>
      </pivotArea>
    </chartFormat>
    <chartFormat chart="11" format="17" series="1">
      <pivotArea type="data" outline="0" fieldPosition="0">
        <references count="2">
          <reference field="4294967294" count="1" selected="0">
            <x v="0"/>
          </reference>
          <reference field="2" count="1" selected="0">
            <x v="3"/>
          </reference>
        </references>
      </pivotArea>
    </chartFormat>
    <chartFormat chart="11" format="18" series="1">
      <pivotArea type="data" outline="0" fieldPosition="0">
        <references count="2">
          <reference field="4294967294" count="1" selected="0">
            <x v="0"/>
          </reference>
          <reference field="2" count="1" selected="0">
            <x v="4"/>
          </reference>
        </references>
      </pivotArea>
    </chartFormat>
    <chartFormat chart="11" format="19"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251155-6DAC-4202-982C-E89702F5990C}"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2:B9" firstHeaderRow="1" firstDataRow="1" firstDataCol="1"/>
  <pivotFields count="16">
    <pivotField showAll="0"/>
    <pivotField showAll="0"/>
    <pivotField axis="axisRow" showAll="0" sortType="descending">
      <items count="7">
        <item x="1"/>
        <item x="2"/>
        <item x="5"/>
        <item x="3"/>
        <item x="0"/>
        <item x="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5" showAll="0"/>
    <pivotField showAll="0"/>
    <pivotField showAll="0"/>
    <pivotField showAll="0">
      <items count="3">
        <item x="1"/>
        <item x="0"/>
        <item t="default"/>
      </items>
    </pivotField>
  </pivotFields>
  <rowFields count="1">
    <field x="2"/>
  </rowFields>
  <rowItems count="7">
    <i>
      <x v="1"/>
    </i>
    <i>
      <x v="5"/>
    </i>
    <i>
      <x v="3"/>
    </i>
    <i>
      <x v="2"/>
    </i>
    <i>
      <x/>
    </i>
    <i>
      <x v="4"/>
    </i>
    <i t="grand">
      <x/>
    </i>
  </rowItems>
  <colItems count="1">
    <i/>
  </colItems>
  <dataFields count="1">
    <dataField name="Sum of Units Sold Roun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0CEF0A-15AB-4117-B3F4-E81BCCC67BA8}" name="PivotTableRevenue"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K3:AL10" firstHeaderRow="1" firstDataRow="1" firstDataCol="1"/>
  <pivotFields count="4">
    <pivotField axis="axisRow" showAll="0">
      <items count="7">
        <item x="5"/>
        <item x="1"/>
        <item x="0"/>
        <item x="2"/>
        <item x="4"/>
        <item x="3"/>
        <item t="default"/>
      </items>
    </pivotField>
    <pivotField dataField="1" numFmtId="166" showAll="0"/>
    <pivotField numFmtId="166" showAll="0"/>
    <pivotField numFmtId="2" showAll="0"/>
  </pivotFields>
  <rowFields count="1">
    <field x="0"/>
  </rowFields>
  <rowItems count="7">
    <i>
      <x/>
    </i>
    <i>
      <x v="1"/>
    </i>
    <i>
      <x v="2"/>
    </i>
    <i>
      <x v="3"/>
    </i>
    <i>
      <x v="4"/>
    </i>
    <i>
      <x v="5"/>
    </i>
    <i t="grand">
      <x/>
    </i>
  </rowItems>
  <colItems count="1">
    <i/>
  </colItems>
  <dataFields count="1">
    <dataField name="Sum of revenue" fld="1" baseField="0" baseItem="0"/>
  </dataFields>
  <formats count="1">
    <format dxfId="1">
      <pivotArea collapsedLevelsAreSubtotals="1" fieldPosition="0">
        <references count="1">
          <reference field="0" count="0"/>
        </references>
      </pivotArea>
    </format>
  </format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6CE80F-B7B6-46DB-B84B-8DA33A062B2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V3:W9" firstHeaderRow="1" firstDataRow="1" firstDataCol="1"/>
  <pivotFields count="16">
    <pivotField axis="axisRow" showAll="0" sortType="descending">
      <items count="6">
        <item x="2"/>
        <item x="3"/>
        <item x="1"/>
        <item x="0"/>
        <item x="4"/>
        <item t="default"/>
      </items>
      <autoSortScope>
        <pivotArea dataOnly="0" outline="0" fieldPosition="0">
          <references count="1">
            <reference field="4294967294" count="1" selected="0">
              <x v="0"/>
            </reference>
          </references>
        </pivotArea>
      </autoSortScope>
    </pivotField>
    <pivotField showAll="0"/>
    <pivotField showAll="0">
      <items count="7">
        <item x="1"/>
        <item x="2"/>
        <item x="5"/>
        <item x="3"/>
        <item x="0"/>
        <item x="4"/>
        <item t="default"/>
      </items>
    </pivotField>
    <pivotField showAll="0"/>
    <pivotField showAll="0"/>
    <pivotField dataField="1" showAll="0"/>
    <pivotField numFmtId="164" showAll="0"/>
    <pivotField numFmtId="164" showAll="0"/>
    <pivotField numFmtId="164" showAll="0"/>
    <pivotField numFmtId="164" showAll="0"/>
    <pivotField numFmtId="164" showAll="0"/>
    <pivotField numFmtId="164" showAll="0"/>
    <pivotField numFmtId="165" showAll="0"/>
    <pivotField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0"/>
  </rowFields>
  <rowItems count="6">
    <i>
      <x v="3"/>
    </i>
    <i>
      <x v="2"/>
    </i>
    <i>
      <x v="1"/>
    </i>
    <i>
      <x/>
    </i>
    <i>
      <x v="4"/>
    </i>
    <i t="grand">
      <x/>
    </i>
  </rowItems>
  <colItems count="1">
    <i/>
  </colItems>
  <dataFields count="1">
    <dataField name="Sum of Units Sold Roun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5FA807A-BDA6-4DCF-ADC2-69882E5BB4AB}" sourceName="Year">
  <pivotTables>
    <pivotTable tabId="38" name="PivotTable3"/>
    <pivotTable tabId="38" name="PivotTable1"/>
    <pivotTable tabId="38" name="PivotTable2"/>
    <pivotTable tabId="38" name="PivotTable7"/>
    <pivotTable tabId="38" name="PivotTable8"/>
    <pivotTable tabId="38" name="PivotTable9"/>
  </pivotTables>
  <data>
    <tabular pivotCacheId="187727566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6301E8F-5CA8-4AC7-A3FA-97E0586AE8B7}" cache="Slicer_Year" caption="Year" style="SlicerStyleDark1"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DDA649-87CF-453E-9039-4FFE90815E80}" name="Table623" displayName="Table623" ref="A1:O701" totalsRowShown="0">
  <tableColumns count="15">
    <tableColumn id="1" xr3:uid="{228F63E7-C1C0-4986-A135-72AFD9062ABB}" name="Segment"/>
    <tableColumn id="2" xr3:uid="{562B6AA1-646C-4541-9385-5BE9FE8CB759}" name="State"/>
    <tableColumn id="3" xr3:uid="{DBEBD4C4-89E3-4599-825F-34CE882564DB}" name="Product"/>
    <tableColumn id="4" xr3:uid="{08DA50AF-D2DA-4D3F-91C1-1C0EE1B7D983}" name="Discount Band"/>
    <tableColumn id="5" xr3:uid="{20AC6EBF-088C-443D-ABA2-FF42798EECE6}" name="Units Sold" dataDxfId="59"/>
    <tableColumn id="6" xr3:uid="{1B9D13C3-0AD3-49BA-8CAC-5271A5DD53E7}" name="Manufacturing Price" dataDxfId="58"/>
    <tableColumn id="7" xr3:uid="{D66E4A45-99AD-49E1-9CC4-CF91CB56655A}" name="Sale Price" dataDxfId="57"/>
    <tableColumn id="9" xr3:uid="{7AAEA8D9-6977-4900-AE7D-D1EA671254C7}" name="Discounts" dataDxfId="56"/>
    <tableColumn id="10" xr3:uid="{CA1AAF08-9421-4BC4-8E09-AA0D60B27981}" name=" Sales" dataDxfId="55"/>
    <tableColumn id="11" xr3:uid="{71C47F94-21F0-4943-80AA-646407853E77}" name="COGS" dataDxfId="54"/>
    <tableColumn id="12" xr3:uid="{970FACA0-9BBA-4D62-8A92-412229594AB1}" name="Profit" dataDxfId="53"/>
    <tableColumn id="13" xr3:uid="{861ED742-2323-4027-83E8-8A814ED60656}" name="Date" dataDxfId="52"/>
    <tableColumn id="14" xr3:uid="{2879E88E-0334-4C41-A9A6-C317BE4A9BAA}" name="Month Number"/>
    <tableColumn id="15" xr3:uid="{18C0AED9-E699-4649-AC5E-532D14AF584F}" name="Month Name"/>
    <tableColumn id="16" xr3:uid="{4DDAF9A5-B2BF-4F41-9192-9D27C81DE42D}" name="Year"/>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62" displayName="Table62" ref="A1:P702" totalsRowCount="1">
  <tableColumns count="16">
    <tableColumn id="1" xr3:uid="{00000000-0010-0000-0000-000001000000}" name="Segment"/>
    <tableColumn id="2" xr3:uid="{00000000-0010-0000-0000-000002000000}" name="State"/>
    <tableColumn id="3" xr3:uid="{00000000-0010-0000-0000-000003000000}" name="Product"/>
    <tableColumn id="4" xr3:uid="{00000000-0010-0000-0000-000004000000}" name="Discount Band"/>
    <tableColumn id="5" xr3:uid="{00000000-0010-0000-0000-000005000000}" name="Units Sold" dataDxfId="51" totalsRowDxfId="50"/>
    <tableColumn id="18" xr3:uid="{5E9A0DD6-CABA-4653-AF41-F9815144B4B3}" name="Units Sold Round" dataDxfId="49" totalsRowDxfId="48">
      <calculatedColumnFormula>ROUNDUP(Table62[[#This Row],[Units Sold]],0)</calculatedColumnFormula>
    </tableColumn>
    <tableColumn id="6" xr3:uid="{00000000-0010-0000-0000-000006000000}" name="Manufacturing Price" dataDxfId="47" totalsRowDxfId="46"/>
    <tableColumn id="7" xr3:uid="{00000000-0010-0000-0000-000007000000}" name="Sale Price" dataDxfId="45" totalsRowDxfId="44"/>
    <tableColumn id="9" xr3:uid="{00000000-0010-0000-0000-000009000000}" name="Discounts" totalsRowFunction="custom" dataDxfId="43" totalsRowDxfId="42">
      <totalsRowFormula>MAX(Discounts)</totalsRowFormula>
    </tableColumn>
    <tableColumn id="10" xr3:uid="{00000000-0010-0000-0000-00000A000000}" name=" Sales" dataDxfId="41" totalsRowDxfId="40">
      <calculatedColumnFormula>Table62[[#This Row],[Sale Price]]*Table62[[#This Row],[Units Sold Round]]</calculatedColumnFormula>
    </tableColumn>
    <tableColumn id="11" xr3:uid="{00000000-0010-0000-0000-00000B000000}" name="COGS" dataDxfId="39" totalsRowDxfId="38">
      <calculatedColumnFormula>Table62[[#This Row],[Manufacturing Price]]*Table62[[#This Row],[Units Sold Round]]</calculatedColumnFormula>
    </tableColumn>
    <tableColumn id="12" xr3:uid="{00000000-0010-0000-0000-00000C000000}" name="Profit" dataDxfId="37" totalsRowDxfId="36">
      <calculatedColumnFormula>Table62[[#This Row],[ Sales]]-Table62[[#This Row],[COGS]]-Table62[[#This Row],[Discounts]]</calculatedColumnFormula>
    </tableColumn>
    <tableColumn id="13" xr3:uid="{00000000-0010-0000-0000-00000D000000}" name="Date" dataDxfId="35" totalsRowDxfId="34"/>
    <tableColumn id="14" xr3:uid="{00000000-0010-0000-0000-00000E000000}" name="Month Number" dataDxfId="33" totalsRowDxfId="32">
      <calculatedColumnFormula>TEXT(Table62[[#This Row],[Date]],"mm")</calculatedColumnFormula>
    </tableColumn>
    <tableColumn id="15" xr3:uid="{00000000-0010-0000-0000-00000F000000}" name="Month Name" dataDxfId="31" totalsRowDxfId="30">
      <calculatedColumnFormula>TEXT(Table62[[#This Row],[Date]],"mmm")</calculatedColumnFormula>
    </tableColumn>
    <tableColumn id="16" xr3:uid="{00000000-0010-0000-0000-000010000000}" name="Year" dataDxfId="29" totalsRowDxfId="28">
      <calculatedColumnFormula>TEXT(Table62[[#This Row],[Date]],"yyyy")</calculatedColumnFormula>
    </tableColumn>
  </tableColumns>
  <tableStyleInfo name="TableStyleLight1" showFirstColumn="0" showLastColumn="0" showRowStripes="1" showColumnStripes="0"/>
</table>
</file>

<file path=xl/theme/theme1.xml><?xml version="1.0" encoding="utf-8"?>
<a:theme xmlns:a="http://schemas.openxmlformats.org/drawingml/2006/main" name="View">
  <a:themeElements>
    <a:clrScheme name="View">
      <a:dk1>
        <a:srgbClr val="000000"/>
      </a:dk1>
      <a:lt1>
        <a:srgbClr val="FFFFFF"/>
      </a:lt1>
      <a:dk2>
        <a:srgbClr val="46464A"/>
      </a:dk2>
      <a:lt2>
        <a:srgbClr val="D6D3CC"/>
      </a:lt2>
      <a:accent1>
        <a:srgbClr val="6F6F74"/>
      </a:accent1>
      <a:accent2>
        <a:srgbClr val="92A9B9"/>
      </a:accent2>
      <a:accent3>
        <a:srgbClr val="A7B789"/>
      </a:accent3>
      <a:accent4>
        <a:srgbClr val="B9A489"/>
      </a:accent4>
      <a:accent5>
        <a:srgbClr val="8D6374"/>
      </a:accent5>
      <a:accent6>
        <a:srgbClr val="9B7362"/>
      </a:accent6>
      <a:hlink>
        <a:srgbClr val="67AABF"/>
      </a:hlink>
      <a:folHlink>
        <a:srgbClr val="ABAFA5"/>
      </a:folHlink>
    </a:clrScheme>
    <a:fontScheme name="View">
      <a:maj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View">
      <a:fillStyleLst>
        <a:solidFill>
          <a:schemeClr val="phClr"/>
        </a:solidFill>
        <a:solidFill>
          <a:schemeClr val="phClr">
            <a:tint val="60000"/>
            <a:satMod val="120000"/>
          </a:schemeClr>
        </a:solidFill>
        <a:solidFill>
          <a:schemeClr val="phClr">
            <a:shade val="75000"/>
            <a:satMod val="160000"/>
          </a:schemeClr>
        </a:solidFill>
      </a:fillStyleLst>
      <a:lnStyleLst>
        <a:ln w="9525" cap="flat" cmpd="sng" algn="ctr">
          <a:solidFill>
            <a:schemeClr val="phClr"/>
          </a:solidFill>
          <a:prstDash val="solid"/>
        </a:ln>
        <a:ln w="13970" cap="flat" cmpd="sng" algn="ctr">
          <a:solidFill>
            <a:schemeClr val="phClr"/>
          </a:solidFill>
          <a:prstDash val="solid"/>
        </a:ln>
        <a:ln w="17145" cap="flat" cmpd="sng" algn="ctr">
          <a:solidFill>
            <a:schemeClr val="phClr">
              <a:shade val="95000"/>
              <a:alpha val="95000"/>
              <a:satMod val="150000"/>
            </a:schemeClr>
          </a:solidFill>
          <a:prstDash val="solid"/>
        </a:ln>
      </a:lnStyleLst>
      <a:effectStyleLst>
        <a:effectStyle>
          <a:effectLst/>
        </a:effectStyle>
        <a:effectStyle>
          <a:effectLst>
            <a:outerShdw blurRad="50800" dist="15240" dir="5400000" algn="tl" rotWithShape="0">
              <a:srgbClr val="000000">
                <a:alpha val="75000"/>
              </a:srgbClr>
            </a:outerShdw>
          </a:effectLst>
          <a:scene3d>
            <a:camera prst="orthographicFront">
              <a:rot lat="0" lon="0" rev="0"/>
            </a:camera>
            <a:lightRig rig="brightRoom" dir="tl"/>
          </a:scene3d>
          <a:sp3d contourW="9525" prstMaterial="flat">
            <a:bevelT w="0" h="0" prst="coolSlant"/>
            <a:contourClr>
              <a:schemeClr val="phClr">
                <a:shade val="35000"/>
                <a:satMod val="130000"/>
              </a:schemeClr>
            </a:contourClr>
          </a:sp3d>
        </a:effectStyle>
        <a:effectStyle>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hemeClr val="phClr">
                <a:shade val="25000"/>
                <a:satMod val="140000"/>
              </a:schemeClr>
            </a:contourClr>
          </a:sp3d>
        </a:effectStyle>
      </a:effectStyleLst>
      <a:bgFillStyleLst>
        <a:solidFill>
          <a:schemeClr val="phClr"/>
        </a:solidFill>
        <a:solidFill>
          <a:schemeClr val="phClr">
            <a:tint val="95000"/>
            <a:satMod val="170000"/>
          </a:schemeClr>
        </a:solidFill>
        <a:gradFill rotWithShape="1">
          <a:gsLst>
            <a:gs pos="0">
              <a:schemeClr val="phClr">
                <a:tint val="94000"/>
                <a:shade val="98000"/>
                <a:satMod val="130000"/>
                <a:lumMod val="102000"/>
              </a:schemeClr>
            </a:gs>
            <a:gs pos="100000">
              <a:schemeClr val="phClr">
                <a:tint val="98000"/>
                <a:shade val="78000"/>
                <a:satMod val="140000"/>
              </a:schemeClr>
            </a:gs>
          </a:gsLst>
          <a:path path="circle">
            <a:fillToRect l="100000" t="100000" r="100000" b="100000"/>
          </a:path>
        </a:gradFill>
      </a:bgFillStyleLst>
    </a:fmtScheme>
  </a:themeElements>
  <a:objectDefaults/>
  <a:extraClrSchemeLst/>
  <a:extLst>
    <a:ext uri="{05A4C25C-085E-4340-85A3-A5531E510DB2}">
      <thm15:themeFamily xmlns:thm15="http://schemas.microsoft.com/office/thememl/2012/main" name="View" id="{BA0EB5A6-F2D4-4F82-977B-64ADEE4A2A69}" vid="{3969A8A2-35DB-4E3B-8885-16FD20568674}"/>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A2A5D-CEB9-44C4-82AC-0F53511E562A}">
  <dimension ref="A1:O701"/>
  <sheetViews>
    <sheetView zoomScale="77" workbookViewId="0">
      <selection activeCell="C1" sqref="C1"/>
    </sheetView>
  </sheetViews>
  <sheetFormatPr defaultRowHeight="14.25" x14ac:dyDescent="0.2"/>
  <cols>
    <col min="1" max="1" width="15" customWidth="1"/>
    <col min="2" max="2" width="14.75" customWidth="1"/>
    <col min="3" max="3" width="22.875" customWidth="1"/>
    <col min="4" max="4" width="14.75" customWidth="1"/>
    <col min="5" max="5" width="11" customWidth="1"/>
    <col min="6" max="6" width="20.375" style="2" customWidth="1"/>
    <col min="7" max="7" width="11.5" style="2" customWidth="1"/>
    <col min="8" max="8" width="11.75" style="2" customWidth="1"/>
    <col min="9" max="9" width="12.5" style="2" customWidth="1"/>
    <col min="10" max="11" width="11.5" style="2" customWidth="1"/>
    <col min="12" max="12" width="11.25" style="3" customWidth="1"/>
    <col min="13" max="13" width="15.625" customWidth="1"/>
    <col min="14" max="14" width="13.75" customWidth="1"/>
    <col min="15" max="15" width="6.5" customWidth="1"/>
  </cols>
  <sheetData>
    <row r="1" spans="1:15" x14ac:dyDescent="0.2">
      <c r="A1" t="s">
        <v>0</v>
      </c>
      <c r="B1" t="s">
        <v>1</v>
      </c>
      <c r="C1" t="s">
        <v>2</v>
      </c>
      <c r="D1" t="s">
        <v>3</v>
      </c>
      <c r="E1" t="s">
        <v>4</v>
      </c>
      <c r="F1" s="2" t="s">
        <v>5</v>
      </c>
      <c r="G1" s="2" t="s">
        <v>6</v>
      </c>
      <c r="H1" s="2" t="s">
        <v>7</v>
      </c>
      <c r="I1" s="2" t="s">
        <v>8</v>
      </c>
      <c r="J1" s="2" t="s">
        <v>9</v>
      </c>
      <c r="K1" s="2" t="s">
        <v>10</v>
      </c>
      <c r="L1" s="3" t="s">
        <v>11</v>
      </c>
      <c r="M1" t="s">
        <v>12</v>
      </c>
      <c r="N1" t="s">
        <v>13</v>
      </c>
      <c r="O1" t="s">
        <v>14</v>
      </c>
    </row>
    <row r="2" spans="1:15" x14ac:dyDescent="0.2">
      <c r="A2" t="s">
        <v>15</v>
      </c>
      <c r="B2" t="s">
        <v>16</v>
      </c>
      <c r="C2" t="s">
        <v>17</v>
      </c>
      <c r="D2" t="s">
        <v>18</v>
      </c>
      <c r="E2" s="1">
        <v>161.85000000000002</v>
      </c>
      <c r="F2" s="2">
        <v>5579.4</v>
      </c>
      <c r="G2" s="2">
        <v>9299</v>
      </c>
      <c r="H2" s="2">
        <v>0</v>
      </c>
      <c r="L2" s="3">
        <v>44197</v>
      </c>
    </row>
    <row r="3" spans="1:15" x14ac:dyDescent="0.2">
      <c r="A3" t="s">
        <v>15</v>
      </c>
      <c r="B3" t="s">
        <v>19</v>
      </c>
      <c r="C3" t="s">
        <v>17</v>
      </c>
      <c r="D3" t="s">
        <v>18</v>
      </c>
      <c r="E3" s="1">
        <v>132.1</v>
      </c>
      <c r="F3" s="2">
        <v>5579.4</v>
      </c>
      <c r="G3" s="2">
        <v>9299</v>
      </c>
      <c r="H3" s="2">
        <v>0</v>
      </c>
      <c r="L3" s="3">
        <v>44197</v>
      </c>
    </row>
    <row r="4" spans="1:15" x14ac:dyDescent="0.2">
      <c r="A4" t="s">
        <v>20</v>
      </c>
      <c r="B4" t="s">
        <v>21</v>
      </c>
      <c r="C4" t="s">
        <v>17</v>
      </c>
      <c r="D4" t="s">
        <v>18</v>
      </c>
      <c r="E4" s="1">
        <v>217.8</v>
      </c>
      <c r="F4" s="2">
        <v>5579.4</v>
      </c>
      <c r="G4" s="2">
        <v>9299</v>
      </c>
      <c r="H4" s="2">
        <v>0</v>
      </c>
      <c r="L4" s="3">
        <v>44348</v>
      </c>
    </row>
    <row r="5" spans="1:15" x14ac:dyDescent="0.2">
      <c r="A5" t="s">
        <v>20</v>
      </c>
      <c r="B5" t="s">
        <v>22</v>
      </c>
      <c r="C5" t="s">
        <v>17</v>
      </c>
      <c r="D5" t="s">
        <v>18</v>
      </c>
      <c r="E5" s="1">
        <v>88.800000000000011</v>
      </c>
      <c r="F5" s="2">
        <v>5579.4</v>
      </c>
      <c r="G5" s="2">
        <v>9299</v>
      </c>
      <c r="H5" s="2">
        <v>0</v>
      </c>
      <c r="L5" s="3">
        <v>44348</v>
      </c>
    </row>
    <row r="6" spans="1:15" x14ac:dyDescent="0.2">
      <c r="A6" t="s">
        <v>20</v>
      </c>
      <c r="B6" t="s">
        <v>23</v>
      </c>
      <c r="C6" t="s">
        <v>17</v>
      </c>
      <c r="D6" t="s">
        <v>18</v>
      </c>
      <c r="E6" s="1">
        <v>247</v>
      </c>
      <c r="F6" s="2">
        <v>5579.4</v>
      </c>
      <c r="G6" s="2">
        <v>9299</v>
      </c>
      <c r="H6" s="2">
        <v>0</v>
      </c>
      <c r="L6" s="3">
        <v>44348</v>
      </c>
    </row>
    <row r="7" spans="1:15" x14ac:dyDescent="0.2">
      <c r="A7" t="s">
        <v>15</v>
      </c>
      <c r="B7" t="s">
        <v>24</v>
      </c>
      <c r="C7" t="s">
        <v>17</v>
      </c>
      <c r="D7" t="s">
        <v>18</v>
      </c>
      <c r="E7" s="1">
        <v>151.30000000000001</v>
      </c>
      <c r="F7" s="2">
        <v>5579.4</v>
      </c>
      <c r="G7" s="2">
        <v>9299</v>
      </c>
      <c r="H7" s="2">
        <v>0</v>
      </c>
      <c r="L7" s="3">
        <v>44531</v>
      </c>
    </row>
    <row r="8" spans="1:15" x14ac:dyDescent="0.2">
      <c r="A8" t="s">
        <v>20</v>
      </c>
      <c r="B8" t="s">
        <v>25</v>
      </c>
      <c r="C8" t="s">
        <v>26</v>
      </c>
      <c r="D8" t="s">
        <v>18</v>
      </c>
      <c r="E8" s="1">
        <v>92.100000000000009</v>
      </c>
      <c r="F8" s="2">
        <v>8999.4</v>
      </c>
      <c r="G8" s="2">
        <v>14999</v>
      </c>
      <c r="H8" s="2">
        <v>0</v>
      </c>
      <c r="L8" s="3">
        <v>44256</v>
      </c>
    </row>
    <row r="9" spans="1:15" x14ac:dyDescent="0.2">
      <c r="A9" t="s">
        <v>27</v>
      </c>
      <c r="B9" t="s">
        <v>24</v>
      </c>
      <c r="C9" t="s">
        <v>26</v>
      </c>
      <c r="D9" t="s">
        <v>18</v>
      </c>
      <c r="E9" s="1">
        <v>251.8</v>
      </c>
      <c r="F9" s="2">
        <v>8999.4</v>
      </c>
      <c r="G9" s="2">
        <v>14999</v>
      </c>
      <c r="H9" s="2">
        <v>0</v>
      </c>
      <c r="L9" s="3">
        <v>44348</v>
      </c>
    </row>
    <row r="10" spans="1:15" x14ac:dyDescent="0.2">
      <c r="A10" t="s">
        <v>15</v>
      </c>
      <c r="B10" t="s">
        <v>28</v>
      </c>
      <c r="C10" t="s">
        <v>26</v>
      </c>
      <c r="D10" t="s">
        <v>18</v>
      </c>
      <c r="E10" s="1">
        <v>189.9</v>
      </c>
      <c r="F10" s="2">
        <v>8999.4</v>
      </c>
      <c r="G10" s="2">
        <v>14999</v>
      </c>
      <c r="H10" s="2">
        <v>0</v>
      </c>
      <c r="L10" s="3">
        <v>44348</v>
      </c>
    </row>
    <row r="11" spans="1:15" x14ac:dyDescent="0.2">
      <c r="A11" t="s">
        <v>27</v>
      </c>
      <c r="B11" t="s">
        <v>23</v>
      </c>
      <c r="C11" t="s">
        <v>26</v>
      </c>
      <c r="D11" t="s">
        <v>18</v>
      </c>
      <c r="E11" s="1">
        <v>154.5</v>
      </c>
      <c r="F11" s="2">
        <v>8999.4</v>
      </c>
      <c r="G11" s="2">
        <v>14999</v>
      </c>
      <c r="H11" s="2">
        <v>0</v>
      </c>
      <c r="L11" s="3">
        <v>44348</v>
      </c>
    </row>
    <row r="12" spans="1:15" x14ac:dyDescent="0.2">
      <c r="A12" t="s">
        <v>20</v>
      </c>
      <c r="B12" t="s">
        <v>29</v>
      </c>
      <c r="C12" t="s">
        <v>26</v>
      </c>
      <c r="D12" t="s">
        <v>18</v>
      </c>
      <c r="E12" s="1">
        <v>247</v>
      </c>
      <c r="F12" s="2">
        <v>8999.4</v>
      </c>
      <c r="G12" s="2">
        <v>14999</v>
      </c>
      <c r="H12" s="2">
        <v>0</v>
      </c>
      <c r="L12" s="3">
        <v>44348</v>
      </c>
    </row>
    <row r="13" spans="1:15" x14ac:dyDescent="0.2">
      <c r="A13" t="s">
        <v>30</v>
      </c>
      <c r="B13" t="s">
        <v>31</v>
      </c>
      <c r="C13" t="s">
        <v>26</v>
      </c>
      <c r="D13" t="s">
        <v>18</v>
      </c>
      <c r="E13" s="1">
        <v>266.55</v>
      </c>
      <c r="F13" s="2">
        <v>8999.4</v>
      </c>
      <c r="G13" s="2">
        <v>14999</v>
      </c>
      <c r="H13" s="2">
        <v>0</v>
      </c>
      <c r="L13" s="3">
        <v>44378</v>
      </c>
    </row>
    <row r="14" spans="1:15" x14ac:dyDescent="0.2">
      <c r="A14" t="s">
        <v>32</v>
      </c>
      <c r="B14" t="s">
        <v>33</v>
      </c>
      <c r="C14" t="s">
        <v>26</v>
      </c>
      <c r="D14" t="s">
        <v>18</v>
      </c>
      <c r="E14" s="1">
        <v>95.800000000000011</v>
      </c>
      <c r="F14" s="2">
        <v>8999.4</v>
      </c>
      <c r="G14" s="2">
        <v>14999</v>
      </c>
      <c r="H14" s="2">
        <v>0</v>
      </c>
      <c r="L14" s="3">
        <v>44409</v>
      </c>
    </row>
    <row r="15" spans="1:15" x14ac:dyDescent="0.2">
      <c r="A15" t="s">
        <v>15</v>
      </c>
      <c r="B15" t="s">
        <v>21</v>
      </c>
      <c r="C15" t="s">
        <v>26</v>
      </c>
      <c r="D15" t="s">
        <v>18</v>
      </c>
      <c r="E15" s="1">
        <v>214.60000000000002</v>
      </c>
      <c r="F15" s="2">
        <v>8999.4</v>
      </c>
      <c r="G15" s="2">
        <v>14999</v>
      </c>
      <c r="H15" s="2">
        <v>0</v>
      </c>
      <c r="L15" s="3">
        <v>44440</v>
      </c>
    </row>
    <row r="16" spans="1:15" x14ac:dyDescent="0.2">
      <c r="A16" t="s">
        <v>30</v>
      </c>
      <c r="B16" t="s">
        <v>34</v>
      </c>
      <c r="C16" t="s">
        <v>26</v>
      </c>
      <c r="D16" t="s">
        <v>18</v>
      </c>
      <c r="E16" s="1">
        <v>34.5</v>
      </c>
      <c r="F16" s="2">
        <v>8999.4</v>
      </c>
      <c r="G16" s="2">
        <v>14999</v>
      </c>
      <c r="H16" s="2">
        <v>0</v>
      </c>
      <c r="L16" s="3">
        <v>44105</v>
      </c>
    </row>
    <row r="17" spans="1:12" x14ac:dyDescent="0.2">
      <c r="A17" t="s">
        <v>20</v>
      </c>
      <c r="B17" t="s">
        <v>31</v>
      </c>
      <c r="C17" t="s">
        <v>26</v>
      </c>
      <c r="D17" t="s">
        <v>18</v>
      </c>
      <c r="E17" s="1">
        <v>61.5</v>
      </c>
      <c r="F17" s="2">
        <v>8999.4</v>
      </c>
      <c r="G17" s="2">
        <v>14999</v>
      </c>
      <c r="H17" s="2">
        <v>0</v>
      </c>
      <c r="L17" s="3">
        <v>44531</v>
      </c>
    </row>
    <row r="18" spans="1:12" x14ac:dyDescent="0.2">
      <c r="A18" t="s">
        <v>15</v>
      </c>
      <c r="B18" t="s">
        <v>19</v>
      </c>
      <c r="C18" t="s">
        <v>35</v>
      </c>
      <c r="D18" t="s">
        <v>18</v>
      </c>
      <c r="E18" s="1">
        <v>29.200000000000003</v>
      </c>
      <c r="F18" s="2">
        <v>11999.4</v>
      </c>
      <c r="G18" s="2">
        <v>19999</v>
      </c>
      <c r="H18" s="2">
        <v>0</v>
      </c>
      <c r="L18" s="3">
        <v>44228</v>
      </c>
    </row>
    <row r="19" spans="1:12" x14ac:dyDescent="0.2">
      <c r="A19" t="s">
        <v>20</v>
      </c>
      <c r="B19" t="s">
        <v>36</v>
      </c>
      <c r="C19" t="s">
        <v>35</v>
      </c>
      <c r="D19" t="s">
        <v>18</v>
      </c>
      <c r="E19" s="1">
        <v>97.4</v>
      </c>
      <c r="F19" s="2">
        <v>11999.4</v>
      </c>
      <c r="G19" s="2">
        <v>19999</v>
      </c>
      <c r="H19" s="2">
        <v>0</v>
      </c>
      <c r="L19" s="3">
        <v>44228</v>
      </c>
    </row>
    <row r="20" spans="1:12" x14ac:dyDescent="0.2">
      <c r="A20" t="s">
        <v>27</v>
      </c>
      <c r="B20" t="s">
        <v>16</v>
      </c>
      <c r="C20" t="s">
        <v>35</v>
      </c>
      <c r="D20" t="s">
        <v>18</v>
      </c>
      <c r="E20" s="1">
        <v>251.8</v>
      </c>
      <c r="F20" s="2">
        <v>11999.4</v>
      </c>
      <c r="G20" s="2">
        <v>19999</v>
      </c>
      <c r="H20" s="2">
        <v>0</v>
      </c>
      <c r="L20" s="3">
        <v>44348</v>
      </c>
    </row>
    <row r="21" spans="1:12" x14ac:dyDescent="0.2">
      <c r="A21" t="s">
        <v>15</v>
      </c>
      <c r="B21" t="s">
        <v>19</v>
      </c>
      <c r="C21" t="s">
        <v>35</v>
      </c>
      <c r="D21" t="s">
        <v>18</v>
      </c>
      <c r="E21" s="1">
        <v>100.60000000000001</v>
      </c>
      <c r="F21" s="2">
        <v>11999.4</v>
      </c>
      <c r="G21" s="2">
        <v>19999</v>
      </c>
      <c r="H21" s="2">
        <v>0</v>
      </c>
      <c r="L21" s="3">
        <v>44348</v>
      </c>
    </row>
    <row r="22" spans="1:12" x14ac:dyDescent="0.2">
      <c r="A22" t="s">
        <v>27</v>
      </c>
      <c r="B22" t="s">
        <v>21</v>
      </c>
      <c r="C22" t="s">
        <v>35</v>
      </c>
      <c r="D22" t="s">
        <v>18</v>
      </c>
      <c r="E22" s="1">
        <v>36.700000000000003</v>
      </c>
      <c r="F22" s="2">
        <v>11999.4</v>
      </c>
      <c r="G22" s="2">
        <v>19999</v>
      </c>
      <c r="H22" s="2">
        <v>0</v>
      </c>
      <c r="L22" s="3">
        <v>44378</v>
      </c>
    </row>
    <row r="23" spans="1:12" x14ac:dyDescent="0.2">
      <c r="A23" t="s">
        <v>15</v>
      </c>
      <c r="B23" t="s">
        <v>22</v>
      </c>
      <c r="C23" t="s">
        <v>35</v>
      </c>
      <c r="D23" t="s">
        <v>18</v>
      </c>
      <c r="E23" s="1">
        <v>88.300000000000011</v>
      </c>
      <c r="F23" s="2">
        <v>11999.4</v>
      </c>
      <c r="G23" s="2">
        <v>19999</v>
      </c>
      <c r="H23" s="2">
        <v>0</v>
      </c>
      <c r="L23" s="3">
        <v>44409</v>
      </c>
    </row>
    <row r="24" spans="1:12" x14ac:dyDescent="0.2">
      <c r="A24" t="s">
        <v>20</v>
      </c>
      <c r="B24" t="s">
        <v>23</v>
      </c>
      <c r="C24" t="s">
        <v>35</v>
      </c>
      <c r="D24" t="s">
        <v>18</v>
      </c>
      <c r="E24" s="1">
        <v>54.900000000000006</v>
      </c>
      <c r="F24" s="2">
        <v>11999.4</v>
      </c>
      <c r="G24" s="2">
        <v>19999</v>
      </c>
      <c r="H24" s="2">
        <v>0</v>
      </c>
      <c r="L24" s="3">
        <v>44075</v>
      </c>
    </row>
    <row r="25" spans="1:12" x14ac:dyDescent="0.2">
      <c r="A25" t="s">
        <v>32</v>
      </c>
      <c r="B25" t="s">
        <v>24</v>
      </c>
      <c r="C25" t="s">
        <v>35</v>
      </c>
      <c r="D25" t="s">
        <v>18</v>
      </c>
      <c r="E25" s="1">
        <v>78.800000000000011</v>
      </c>
      <c r="F25" s="2">
        <v>11999.4</v>
      </c>
      <c r="G25" s="2">
        <v>19999</v>
      </c>
      <c r="H25" s="2">
        <v>0</v>
      </c>
      <c r="L25" s="3">
        <v>44075</v>
      </c>
    </row>
    <row r="26" spans="1:12" x14ac:dyDescent="0.2">
      <c r="A26" t="s">
        <v>20</v>
      </c>
      <c r="B26" t="s">
        <v>25</v>
      </c>
      <c r="C26" t="s">
        <v>35</v>
      </c>
      <c r="D26" t="s">
        <v>18</v>
      </c>
      <c r="E26" s="1">
        <v>247.20000000000002</v>
      </c>
      <c r="F26" s="2">
        <v>11999.4</v>
      </c>
      <c r="G26" s="2">
        <v>19999</v>
      </c>
      <c r="H26" s="2">
        <v>0</v>
      </c>
      <c r="L26" s="3">
        <v>44440</v>
      </c>
    </row>
    <row r="27" spans="1:12" x14ac:dyDescent="0.2">
      <c r="A27" t="s">
        <v>15</v>
      </c>
      <c r="B27" t="s">
        <v>24</v>
      </c>
      <c r="C27" t="s">
        <v>35</v>
      </c>
      <c r="D27" t="s">
        <v>18</v>
      </c>
      <c r="E27" s="1">
        <v>114.30000000000001</v>
      </c>
      <c r="F27" s="2">
        <v>11999.4</v>
      </c>
      <c r="G27" s="2">
        <v>19999</v>
      </c>
      <c r="H27" s="2">
        <v>0</v>
      </c>
      <c r="L27" s="3">
        <v>44470</v>
      </c>
    </row>
    <row r="28" spans="1:12" x14ac:dyDescent="0.2">
      <c r="A28" t="s">
        <v>15</v>
      </c>
      <c r="B28" t="s">
        <v>28</v>
      </c>
      <c r="C28" t="s">
        <v>35</v>
      </c>
      <c r="D28" t="s">
        <v>18</v>
      </c>
      <c r="E28" s="1">
        <v>172.5</v>
      </c>
      <c r="F28" s="2">
        <v>11999.4</v>
      </c>
      <c r="G28" s="2">
        <v>19999</v>
      </c>
      <c r="H28" s="2">
        <v>0</v>
      </c>
      <c r="L28" s="3">
        <v>44136</v>
      </c>
    </row>
    <row r="29" spans="1:12" x14ac:dyDescent="0.2">
      <c r="A29" t="s">
        <v>27</v>
      </c>
      <c r="B29" t="s">
        <v>23</v>
      </c>
      <c r="C29" t="s">
        <v>35</v>
      </c>
      <c r="D29" t="s">
        <v>18</v>
      </c>
      <c r="E29" s="1">
        <v>91.2</v>
      </c>
      <c r="F29" s="2">
        <v>11999.4</v>
      </c>
      <c r="G29" s="2">
        <v>19999</v>
      </c>
      <c r="H29" s="2">
        <v>0</v>
      </c>
      <c r="L29" s="3">
        <v>44136</v>
      </c>
    </row>
    <row r="30" spans="1:12" x14ac:dyDescent="0.2">
      <c r="A30" t="s">
        <v>20</v>
      </c>
      <c r="B30" t="s">
        <v>29</v>
      </c>
      <c r="C30" t="s">
        <v>35</v>
      </c>
      <c r="D30" t="s">
        <v>18</v>
      </c>
      <c r="E30" s="1">
        <v>215.20000000000002</v>
      </c>
      <c r="F30" s="2">
        <v>11999.4</v>
      </c>
      <c r="G30" s="2">
        <v>19999</v>
      </c>
      <c r="H30" s="2">
        <v>0</v>
      </c>
      <c r="L30" s="3">
        <v>44166</v>
      </c>
    </row>
    <row r="31" spans="1:12" x14ac:dyDescent="0.2">
      <c r="A31" t="s">
        <v>15</v>
      </c>
      <c r="B31" t="s">
        <v>31</v>
      </c>
      <c r="C31" t="s">
        <v>35</v>
      </c>
      <c r="D31" t="s">
        <v>18</v>
      </c>
      <c r="E31" s="1">
        <v>181.70000000000002</v>
      </c>
      <c r="F31" s="2">
        <v>11999.4</v>
      </c>
      <c r="G31" s="2">
        <v>19999</v>
      </c>
      <c r="H31" s="2">
        <v>0</v>
      </c>
      <c r="L31" s="3">
        <v>44531</v>
      </c>
    </row>
    <row r="32" spans="1:12" x14ac:dyDescent="0.2">
      <c r="A32" t="s">
        <v>15</v>
      </c>
      <c r="B32" t="s">
        <v>33</v>
      </c>
      <c r="C32" t="s">
        <v>35</v>
      </c>
      <c r="D32" t="s">
        <v>18</v>
      </c>
      <c r="E32" s="1">
        <v>151.30000000000001</v>
      </c>
      <c r="F32" s="2">
        <v>11999.4</v>
      </c>
      <c r="G32" s="2">
        <v>19999</v>
      </c>
      <c r="H32" s="2">
        <v>0</v>
      </c>
      <c r="L32" s="3">
        <v>44531</v>
      </c>
    </row>
    <row r="33" spans="1:12" x14ac:dyDescent="0.2">
      <c r="A33" t="s">
        <v>15</v>
      </c>
      <c r="B33" t="s">
        <v>21</v>
      </c>
      <c r="C33" t="s">
        <v>37</v>
      </c>
      <c r="D33" t="s">
        <v>18</v>
      </c>
      <c r="E33" s="1">
        <v>149.30000000000001</v>
      </c>
      <c r="F33" s="2">
        <v>19794</v>
      </c>
      <c r="G33" s="2">
        <v>32990</v>
      </c>
      <c r="H33" s="2">
        <v>0</v>
      </c>
      <c r="L33" s="3">
        <v>44197</v>
      </c>
    </row>
    <row r="34" spans="1:12" x14ac:dyDescent="0.2">
      <c r="A34" t="s">
        <v>30</v>
      </c>
      <c r="B34" t="s">
        <v>34</v>
      </c>
      <c r="C34" t="s">
        <v>37</v>
      </c>
      <c r="D34" t="s">
        <v>18</v>
      </c>
      <c r="E34" s="1">
        <v>180.4</v>
      </c>
      <c r="F34" s="2">
        <v>19794</v>
      </c>
      <c r="G34" s="2">
        <v>32990</v>
      </c>
      <c r="H34" s="2">
        <v>0</v>
      </c>
      <c r="L34" s="3">
        <v>44228</v>
      </c>
    </row>
    <row r="35" spans="1:12" x14ac:dyDescent="0.2">
      <c r="A35" t="s">
        <v>27</v>
      </c>
      <c r="B35" t="s">
        <v>31</v>
      </c>
      <c r="C35" t="s">
        <v>37</v>
      </c>
      <c r="D35" t="s">
        <v>18</v>
      </c>
      <c r="E35" s="1">
        <v>216.10000000000002</v>
      </c>
      <c r="F35" s="2">
        <v>19794</v>
      </c>
      <c r="G35" s="2">
        <v>32990</v>
      </c>
      <c r="H35" s="2">
        <v>0</v>
      </c>
      <c r="L35" s="3">
        <v>44256</v>
      </c>
    </row>
    <row r="36" spans="1:12" x14ac:dyDescent="0.2">
      <c r="A36" t="s">
        <v>15</v>
      </c>
      <c r="B36" t="s">
        <v>19</v>
      </c>
      <c r="C36" t="s">
        <v>37</v>
      </c>
      <c r="D36" t="s">
        <v>18</v>
      </c>
      <c r="E36" s="1">
        <v>100.60000000000001</v>
      </c>
      <c r="F36" s="2">
        <v>19794</v>
      </c>
      <c r="G36" s="2">
        <v>32990</v>
      </c>
      <c r="H36" s="2">
        <v>0</v>
      </c>
      <c r="L36" s="3">
        <v>44348</v>
      </c>
    </row>
    <row r="37" spans="1:12" x14ac:dyDescent="0.2">
      <c r="A37" t="s">
        <v>27</v>
      </c>
      <c r="B37" t="s">
        <v>36</v>
      </c>
      <c r="C37" t="s">
        <v>37</v>
      </c>
      <c r="D37" t="s">
        <v>18</v>
      </c>
      <c r="E37" s="1">
        <v>154.5</v>
      </c>
      <c r="F37" s="2">
        <v>19794</v>
      </c>
      <c r="G37" s="2">
        <v>32990</v>
      </c>
      <c r="H37" s="2">
        <v>0</v>
      </c>
      <c r="L37" s="3">
        <v>44348</v>
      </c>
    </row>
    <row r="38" spans="1:12" x14ac:dyDescent="0.2">
      <c r="A38" t="s">
        <v>30</v>
      </c>
      <c r="B38" t="s">
        <v>16</v>
      </c>
      <c r="C38" t="s">
        <v>37</v>
      </c>
      <c r="D38" t="s">
        <v>18</v>
      </c>
      <c r="E38" s="1">
        <v>282.10000000000002</v>
      </c>
      <c r="F38" s="2">
        <v>19794</v>
      </c>
      <c r="G38" s="2">
        <v>32990</v>
      </c>
      <c r="H38" s="2">
        <v>0</v>
      </c>
      <c r="L38" s="3">
        <v>44409</v>
      </c>
    </row>
    <row r="39" spans="1:12" x14ac:dyDescent="0.2">
      <c r="A39" t="s">
        <v>30</v>
      </c>
      <c r="B39" t="s">
        <v>19</v>
      </c>
      <c r="C39" t="s">
        <v>37</v>
      </c>
      <c r="D39" t="s">
        <v>18</v>
      </c>
      <c r="E39" s="1">
        <v>34.5</v>
      </c>
      <c r="F39" s="2">
        <v>19794</v>
      </c>
      <c r="G39" s="2">
        <v>32990</v>
      </c>
      <c r="H39" s="2">
        <v>0</v>
      </c>
      <c r="L39" s="3">
        <v>44105</v>
      </c>
    </row>
    <row r="40" spans="1:12" x14ac:dyDescent="0.2">
      <c r="A40" t="s">
        <v>32</v>
      </c>
      <c r="B40" t="s">
        <v>21</v>
      </c>
      <c r="C40" t="s">
        <v>38</v>
      </c>
      <c r="D40" t="s">
        <v>18</v>
      </c>
      <c r="E40" s="1">
        <v>200.10000000000002</v>
      </c>
      <c r="F40" s="2">
        <v>13938</v>
      </c>
      <c r="G40" s="2">
        <v>23230</v>
      </c>
      <c r="H40" s="2">
        <v>0</v>
      </c>
      <c r="L40" s="3">
        <v>44228</v>
      </c>
    </row>
    <row r="41" spans="1:12" x14ac:dyDescent="0.2">
      <c r="A41" t="s">
        <v>27</v>
      </c>
      <c r="B41" t="s">
        <v>22</v>
      </c>
      <c r="C41" t="s">
        <v>38</v>
      </c>
      <c r="D41" t="s">
        <v>18</v>
      </c>
      <c r="E41" s="1">
        <v>283.8</v>
      </c>
      <c r="F41" s="2">
        <v>13938</v>
      </c>
      <c r="G41" s="2">
        <v>23230</v>
      </c>
      <c r="H41" s="2">
        <v>0</v>
      </c>
      <c r="L41" s="3">
        <v>44287</v>
      </c>
    </row>
    <row r="42" spans="1:12" x14ac:dyDescent="0.2">
      <c r="A42" t="s">
        <v>20</v>
      </c>
      <c r="B42" t="s">
        <v>23</v>
      </c>
      <c r="C42" t="s">
        <v>38</v>
      </c>
      <c r="D42" t="s">
        <v>18</v>
      </c>
      <c r="E42" s="1">
        <v>217.8</v>
      </c>
      <c r="F42" s="2">
        <v>13938</v>
      </c>
      <c r="G42" s="2">
        <v>23230</v>
      </c>
      <c r="H42" s="2">
        <v>0</v>
      </c>
      <c r="L42" s="3">
        <v>44348</v>
      </c>
    </row>
    <row r="43" spans="1:12" x14ac:dyDescent="0.2">
      <c r="A43" t="s">
        <v>20</v>
      </c>
      <c r="B43" t="s">
        <v>24</v>
      </c>
      <c r="C43" t="s">
        <v>38</v>
      </c>
      <c r="D43" t="s">
        <v>18</v>
      </c>
      <c r="E43" s="1">
        <v>88.800000000000011</v>
      </c>
      <c r="F43" s="2">
        <v>13938</v>
      </c>
      <c r="G43" s="2">
        <v>23230</v>
      </c>
      <c r="H43" s="2">
        <v>0</v>
      </c>
      <c r="L43" s="3">
        <v>44348</v>
      </c>
    </row>
    <row r="44" spans="1:12" x14ac:dyDescent="0.2">
      <c r="A44" t="s">
        <v>15</v>
      </c>
      <c r="B44" t="s">
        <v>25</v>
      </c>
      <c r="C44" t="s">
        <v>38</v>
      </c>
      <c r="D44" t="s">
        <v>18</v>
      </c>
      <c r="E44" s="1">
        <v>152.70000000000002</v>
      </c>
      <c r="F44" s="2">
        <v>13938</v>
      </c>
      <c r="G44" s="2">
        <v>23230</v>
      </c>
      <c r="H44" s="2">
        <v>0</v>
      </c>
      <c r="L44" s="3">
        <v>44075</v>
      </c>
    </row>
    <row r="45" spans="1:12" x14ac:dyDescent="0.2">
      <c r="A45" t="s">
        <v>32</v>
      </c>
      <c r="B45" t="s">
        <v>24</v>
      </c>
      <c r="C45" t="s">
        <v>38</v>
      </c>
      <c r="D45" t="s">
        <v>18</v>
      </c>
      <c r="E45" s="1">
        <v>215.10000000000002</v>
      </c>
      <c r="F45" s="2">
        <v>13938</v>
      </c>
      <c r="G45" s="2">
        <v>23230</v>
      </c>
      <c r="H45" s="2">
        <v>0</v>
      </c>
      <c r="L45" s="3">
        <v>44440</v>
      </c>
    </row>
    <row r="46" spans="1:12" x14ac:dyDescent="0.2">
      <c r="A46" t="s">
        <v>15</v>
      </c>
      <c r="B46" t="s">
        <v>28</v>
      </c>
      <c r="C46" t="s">
        <v>38</v>
      </c>
      <c r="D46" t="s">
        <v>18</v>
      </c>
      <c r="E46" s="1">
        <v>181.70000000000002</v>
      </c>
      <c r="F46" s="2">
        <v>13938</v>
      </c>
      <c r="G46" s="2">
        <v>23230</v>
      </c>
      <c r="H46" s="2">
        <v>0</v>
      </c>
      <c r="L46" s="3">
        <v>44531</v>
      </c>
    </row>
    <row r="47" spans="1:12" x14ac:dyDescent="0.2">
      <c r="A47" t="s">
        <v>15</v>
      </c>
      <c r="B47" t="s">
        <v>23</v>
      </c>
      <c r="C47" t="s">
        <v>39</v>
      </c>
      <c r="D47" t="s">
        <v>18</v>
      </c>
      <c r="E47" s="1">
        <v>275</v>
      </c>
      <c r="F47" s="2">
        <v>11999.4</v>
      </c>
      <c r="G47" s="2">
        <v>19999</v>
      </c>
      <c r="H47" s="2">
        <v>0</v>
      </c>
      <c r="L47" s="3">
        <v>44228</v>
      </c>
    </row>
    <row r="48" spans="1:12" x14ac:dyDescent="0.2">
      <c r="A48" t="s">
        <v>27</v>
      </c>
      <c r="B48" t="s">
        <v>29</v>
      </c>
      <c r="C48" t="s">
        <v>39</v>
      </c>
      <c r="D48" t="s">
        <v>18</v>
      </c>
      <c r="E48" s="1">
        <v>195.3</v>
      </c>
      <c r="F48" s="2">
        <v>11999.4</v>
      </c>
      <c r="G48" s="2">
        <v>19999</v>
      </c>
      <c r="H48" s="2">
        <v>0</v>
      </c>
      <c r="L48" s="3">
        <v>44287</v>
      </c>
    </row>
    <row r="49" spans="1:12" x14ac:dyDescent="0.2">
      <c r="A49" t="s">
        <v>30</v>
      </c>
      <c r="B49" t="s">
        <v>31</v>
      </c>
      <c r="C49" t="s">
        <v>39</v>
      </c>
      <c r="D49" t="s">
        <v>18</v>
      </c>
      <c r="E49" s="1">
        <v>421.95000000000005</v>
      </c>
      <c r="F49" s="2">
        <v>11999.4</v>
      </c>
      <c r="G49" s="2">
        <v>19999</v>
      </c>
      <c r="H49" s="2">
        <v>0</v>
      </c>
      <c r="L49" s="3">
        <v>44287</v>
      </c>
    </row>
    <row r="50" spans="1:12" x14ac:dyDescent="0.2">
      <c r="A50" t="s">
        <v>15</v>
      </c>
      <c r="B50" t="s">
        <v>33</v>
      </c>
      <c r="C50" t="s">
        <v>39</v>
      </c>
      <c r="D50" t="s">
        <v>18</v>
      </c>
      <c r="E50" s="1">
        <v>189.9</v>
      </c>
      <c r="F50" s="2">
        <v>11999.4</v>
      </c>
      <c r="G50" s="2">
        <v>19999</v>
      </c>
      <c r="H50" s="2">
        <v>0</v>
      </c>
      <c r="L50" s="3">
        <v>44348</v>
      </c>
    </row>
    <row r="51" spans="1:12" x14ac:dyDescent="0.2">
      <c r="A51" t="s">
        <v>15</v>
      </c>
      <c r="B51" t="s">
        <v>21</v>
      </c>
      <c r="C51" t="s">
        <v>39</v>
      </c>
      <c r="D51" t="s">
        <v>18</v>
      </c>
      <c r="E51" s="1">
        <v>168.60000000000002</v>
      </c>
      <c r="F51" s="2">
        <v>11999.4</v>
      </c>
      <c r="G51" s="2">
        <v>19999</v>
      </c>
      <c r="H51" s="2">
        <v>0</v>
      </c>
      <c r="L51" s="3">
        <v>44378</v>
      </c>
    </row>
    <row r="52" spans="1:12" x14ac:dyDescent="0.2">
      <c r="A52" t="s">
        <v>27</v>
      </c>
      <c r="B52" t="s">
        <v>34</v>
      </c>
      <c r="C52" t="s">
        <v>39</v>
      </c>
      <c r="D52" t="s">
        <v>18</v>
      </c>
      <c r="E52" s="1">
        <v>214.10000000000002</v>
      </c>
      <c r="F52" s="2">
        <v>11999.4</v>
      </c>
      <c r="G52" s="2">
        <v>19999</v>
      </c>
      <c r="H52" s="2">
        <v>0</v>
      </c>
      <c r="L52" s="3">
        <v>44409</v>
      </c>
    </row>
    <row r="53" spans="1:12" x14ac:dyDescent="0.2">
      <c r="A53" t="s">
        <v>15</v>
      </c>
      <c r="B53" t="s">
        <v>31</v>
      </c>
      <c r="C53" t="s">
        <v>39</v>
      </c>
      <c r="D53" t="s">
        <v>18</v>
      </c>
      <c r="E53" s="1">
        <v>114.30000000000001</v>
      </c>
      <c r="F53" s="2">
        <v>11999.4</v>
      </c>
      <c r="G53" s="2">
        <v>19999</v>
      </c>
      <c r="H53" s="2">
        <v>0</v>
      </c>
      <c r="L53" s="3">
        <v>44470</v>
      </c>
    </row>
    <row r="54" spans="1:12" x14ac:dyDescent="0.2">
      <c r="A54" t="s">
        <v>20</v>
      </c>
      <c r="B54" t="s">
        <v>19</v>
      </c>
      <c r="C54" t="s">
        <v>39</v>
      </c>
      <c r="D54" t="s">
        <v>18</v>
      </c>
      <c r="E54" s="1">
        <v>61.5</v>
      </c>
      <c r="F54" s="2">
        <v>11999.4</v>
      </c>
      <c r="G54" s="2">
        <v>19999</v>
      </c>
      <c r="H54" s="2">
        <v>0</v>
      </c>
      <c r="L54" s="3">
        <v>44531</v>
      </c>
    </row>
    <row r="55" spans="1:12" x14ac:dyDescent="0.2">
      <c r="A55" t="s">
        <v>15</v>
      </c>
      <c r="B55" t="s">
        <v>36</v>
      </c>
      <c r="C55" t="s">
        <v>35</v>
      </c>
      <c r="D55" t="s">
        <v>40</v>
      </c>
      <c r="E55" s="1">
        <v>394.5</v>
      </c>
      <c r="F55" s="2">
        <v>11999.4</v>
      </c>
      <c r="G55" s="2">
        <v>19999</v>
      </c>
      <c r="H55" s="2">
        <v>394480.27500000002</v>
      </c>
      <c r="L55" s="3">
        <v>44197</v>
      </c>
    </row>
    <row r="56" spans="1:12" x14ac:dyDescent="0.2">
      <c r="A56" t="s">
        <v>20</v>
      </c>
      <c r="B56" t="s">
        <v>16</v>
      </c>
      <c r="C56" t="s">
        <v>35</v>
      </c>
      <c r="D56" t="s">
        <v>40</v>
      </c>
      <c r="E56" s="1">
        <v>229.60000000000002</v>
      </c>
      <c r="F56" s="2">
        <v>11999.4</v>
      </c>
      <c r="G56" s="2">
        <v>19999</v>
      </c>
      <c r="H56" s="2">
        <v>229588.52000000002</v>
      </c>
      <c r="L56" s="3">
        <v>44228</v>
      </c>
    </row>
    <row r="57" spans="1:12" x14ac:dyDescent="0.2">
      <c r="A57" t="s">
        <v>15</v>
      </c>
      <c r="B57" t="s">
        <v>19</v>
      </c>
      <c r="C57" t="s">
        <v>35</v>
      </c>
      <c r="D57" t="s">
        <v>40</v>
      </c>
      <c r="E57" s="1">
        <v>103</v>
      </c>
      <c r="F57" s="2">
        <v>11999.4</v>
      </c>
      <c r="G57" s="2">
        <v>19999</v>
      </c>
      <c r="H57" s="2">
        <v>102994.85</v>
      </c>
      <c r="L57" s="3">
        <v>44317</v>
      </c>
    </row>
    <row r="58" spans="1:12" x14ac:dyDescent="0.2">
      <c r="A58" t="s">
        <v>15</v>
      </c>
      <c r="B58" t="s">
        <v>21</v>
      </c>
      <c r="C58" t="s">
        <v>37</v>
      </c>
      <c r="D58" t="s">
        <v>40</v>
      </c>
      <c r="E58" s="1">
        <v>63.900000000000006</v>
      </c>
      <c r="F58" s="2">
        <v>19794</v>
      </c>
      <c r="G58" s="2">
        <v>32990</v>
      </c>
      <c r="H58" s="2">
        <v>105403.05</v>
      </c>
      <c r="L58" s="3">
        <v>44501</v>
      </c>
    </row>
    <row r="59" spans="1:12" x14ac:dyDescent="0.2">
      <c r="A59" t="s">
        <v>15</v>
      </c>
      <c r="B59" t="s">
        <v>22</v>
      </c>
      <c r="C59" t="s">
        <v>38</v>
      </c>
      <c r="D59" t="s">
        <v>40</v>
      </c>
      <c r="E59" s="1">
        <v>132.6</v>
      </c>
      <c r="F59" s="2">
        <v>13938</v>
      </c>
      <c r="G59" s="2">
        <v>23230</v>
      </c>
      <c r="H59" s="2">
        <v>154014.9</v>
      </c>
      <c r="L59" s="3">
        <v>44256</v>
      </c>
    </row>
    <row r="60" spans="1:12" x14ac:dyDescent="0.2">
      <c r="A60" t="s">
        <v>27</v>
      </c>
      <c r="B60" t="s">
        <v>23</v>
      </c>
      <c r="C60" t="s">
        <v>17</v>
      </c>
      <c r="D60" t="s">
        <v>40</v>
      </c>
      <c r="E60" s="1">
        <v>185.8</v>
      </c>
      <c r="F60" s="2">
        <v>5579.4</v>
      </c>
      <c r="G60" s="2">
        <v>9299</v>
      </c>
      <c r="H60" s="2">
        <v>86387.710000000021</v>
      </c>
      <c r="L60" s="3">
        <v>44228</v>
      </c>
    </row>
    <row r="61" spans="1:12" x14ac:dyDescent="0.2">
      <c r="A61" t="s">
        <v>15</v>
      </c>
      <c r="B61" t="s">
        <v>24</v>
      </c>
      <c r="C61" t="s">
        <v>17</v>
      </c>
      <c r="D61" t="s">
        <v>40</v>
      </c>
      <c r="E61" s="1">
        <v>121</v>
      </c>
      <c r="F61" s="2">
        <v>5579.4</v>
      </c>
      <c r="G61" s="2">
        <v>9299</v>
      </c>
      <c r="H61" s="2">
        <v>56258.950000000004</v>
      </c>
      <c r="L61" s="3">
        <v>44256</v>
      </c>
    </row>
    <row r="62" spans="1:12" x14ac:dyDescent="0.2">
      <c r="A62" t="s">
        <v>15</v>
      </c>
      <c r="B62" t="s">
        <v>25</v>
      </c>
      <c r="C62" t="s">
        <v>17</v>
      </c>
      <c r="D62" t="s">
        <v>40</v>
      </c>
      <c r="E62" s="1">
        <v>252.9</v>
      </c>
      <c r="F62" s="2">
        <v>5579.4</v>
      </c>
      <c r="G62" s="2">
        <v>9299</v>
      </c>
      <c r="H62" s="2">
        <v>117585.85500000001</v>
      </c>
      <c r="L62" s="3">
        <v>44378</v>
      </c>
    </row>
    <row r="63" spans="1:12" x14ac:dyDescent="0.2">
      <c r="A63" t="s">
        <v>27</v>
      </c>
      <c r="B63" t="s">
        <v>24</v>
      </c>
      <c r="C63" t="s">
        <v>17</v>
      </c>
      <c r="D63" t="s">
        <v>40</v>
      </c>
      <c r="E63" s="1">
        <v>144.5</v>
      </c>
      <c r="F63" s="2">
        <v>5579.4</v>
      </c>
      <c r="G63" s="2">
        <v>9299</v>
      </c>
      <c r="H63" s="2">
        <v>67185.275000000009</v>
      </c>
      <c r="L63" s="3">
        <v>44440</v>
      </c>
    </row>
    <row r="64" spans="1:12" x14ac:dyDescent="0.2">
      <c r="A64" t="s">
        <v>30</v>
      </c>
      <c r="B64" t="s">
        <v>28</v>
      </c>
      <c r="C64" t="s">
        <v>17</v>
      </c>
      <c r="D64" t="s">
        <v>40</v>
      </c>
      <c r="E64" s="1">
        <v>33</v>
      </c>
      <c r="F64" s="2">
        <v>5579.4</v>
      </c>
      <c r="G64" s="2">
        <v>9299</v>
      </c>
      <c r="H64" s="2">
        <v>15343.35</v>
      </c>
      <c r="L64" s="3">
        <v>44075</v>
      </c>
    </row>
    <row r="65" spans="1:12" x14ac:dyDescent="0.2">
      <c r="A65" t="s">
        <v>27</v>
      </c>
      <c r="B65" t="s">
        <v>23</v>
      </c>
      <c r="C65" t="s">
        <v>17</v>
      </c>
      <c r="D65" t="s">
        <v>40</v>
      </c>
      <c r="E65" s="1">
        <v>267.10000000000002</v>
      </c>
      <c r="F65" s="2">
        <v>5579.4</v>
      </c>
      <c r="G65" s="2">
        <v>9299</v>
      </c>
      <c r="H65" s="2">
        <v>124188.14500000002</v>
      </c>
      <c r="L65" s="3">
        <v>44440</v>
      </c>
    </row>
    <row r="66" spans="1:12" x14ac:dyDescent="0.2">
      <c r="A66" t="s">
        <v>27</v>
      </c>
      <c r="B66" t="s">
        <v>29</v>
      </c>
      <c r="C66" t="s">
        <v>17</v>
      </c>
      <c r="D66" t="s">
        <v>40</v>
      </c>
      <c r="E66" s="1">
        <v>76.600000000000009</v>
      </c>
      <c r="F66" s="2">
        <v>5579.4</v>
      </c>
      <c r="G66" s="2">
        <v>9299</v>
      </c>
      <c r="H66" s="2">
        <v>35615.170000000006</v>
      </c>
      <c r="L66" s="3">
        <v>44105</v>
      </c>
    </row>
    <row r="67" spans="1:12" x14ac:dyDescent="0.2">
      <c r="A67" t="s">
        <v>32</v>
      </c>
      <c r="B67" t="s">
        <v>31</v>
      </c>
      <c r="C67" t="s">
        <v>17</v>
      </c>
      <c r="D67" t="s">
        <v>40</v>
      </c>
      <c r="E67" s="1">
        <v>49.400000000000006</v>
      </c>
      <c r="F67" s="2">
        <v>5579.4</v>
      </c>
      <c r="G67" s="2">
        <v>9299</v>
      </c>
      <c r="H67" s="2">
        <v>22968.530000000002</v>
      </c>
      <c r="L67" s="3">
        <v>44105</v>
      </c>
    </row>
    <row r="68" spans="1:12" x14ac:dyDescent="0.2">
      <c r="A68" t="s">
        <v>15</v>
      </c>
      <c r="B68" t="s">
        <v>33</v>
      </c>
      <c r="C68" t="s">
        <v>17</v>
      </c>
      <c r="D68" t="s">
        <v>40</v>
      </c>
      <c r="E68" s="1">
        <v>139.70000000000002</v>
      </c>
      <c r="F68" s="2">
        <v>5579.4</v>
      </c>
      <c r="G68" s="2">
        <v>9299</v>
      </c>
      <c r="H68" s="2">
        <v>64953.515000000007</v>
      </c>
      <c r="L68" s="3">
        <v>44470</v>
      </c>
    </row>
    <row r="69" spans="1:12" x14ac:dyDescent="0.2">
      <c r="A69" t="s">
        <v>15</v>
      </c>
      <c r="B69" t="s">
        <v>21</v>
      </c>
      <c r="C69" t="s">
        <v>17</v>
      </c>
      <c r="D69" t="s">
        <v>40</v>
      </c>
      <c r="E69" s="1">
        <v>215.5</v>
      </c>
      <c r="F69" s="2">
        <v>5579.4</v>
      </c>
      <c r="G69" s="2">
        <v>9299</v>
      </c>
      <c r="H69" s="2">
        <v>100196.72500000001</v>
      </c>
      <c r="L69" s="3">
        <v>44531</v>
      </c>
    </row>
    <row r="70" spans="1:12" x14ac:dyDescent="0.2">
      <c r="A70" t="s">
        <v>20</v>
      </c>
      <c r="B70" t="s">
        <v>34</v>
      </c>
      <c r="C70" t="s">
        <v>26</v>
      </c>
      <c r="D70" t="s">
        <v>40</v>
      </c>
      <c r="E70" s="1">
        <v>221.4</v>
      </c>
      <c r="F70" s="2">
        <v>8999.4</v>
      </c>
      <c r="G70" s="2">
        <v>14999</v>
      </c>
      <c r="H70" s="2">
        <v>166038.93000000002</v>
      </c>
      <c r="L70" s="3">
        <v>44256</v>
      </c>
    </row>
    <row r="71" spans="1:12" x14ac:dyDescent="0.2">
      <c r="A71" t="s">
        <v>32</v>
      </c>
      <c r="B71" t="s">
        <v>31</v>
      </c>
      <c r="C71" t="s">
        <v>26</v>
      </c>
      <c r="D71" t="s">
        <v>40</v>
      </c>
      <c r="E71" s="1">
        <v>230.10000000000002</v>
      </c>
      <c r="F71" s="2">
        <v>8999.4</v>
      </c>
      <c r="G71" s="2">
        <v>14999</v>
      </c>
      <c r="H71" s="2">
        <v>172563.49500000002</v>
      </c>
      <c r="L71" s="3">
        <v>44287</v>
      </c>
    </row>
    <row r="72" spans="1:12" x14ac:dyDescent="0.2">
      <c r="A72" t="s">
        <v>15</v>
      </c>
      <c r="B72" t="s">
        <v>19</v>
      </c>
      <c r="C72" t="s">
        <v>26</v>
      </c>
      <c r="D72" t="s">
        <v>40</v>
      </c>
      <c r="E72" s="1">
        <v>137.55000000000001</v>
      </c>
      <c r="F72" s="2">
        <v>8999.4</v>
      </c>
      <c r="G72" s="2">
        <v>14999</v>
      </c>
      <c r="H72" s="2">
        <v>103155.62250000001</v>
      </c>
      <c r="L72" s="3">
        <v>44378</v>
      </c>
    </row>
    <row r="73" spans="1:12" x14ac:dyDescent="0.2">
      <c r="A73" t="s">
        <v>15</v>
      </c>
      <c r="B73" t="s">
        <v>36</v>
      </c>
      <c r="C73" t="s">
        <v>26</v>
      </c>
      <c r="D73" t="s">
        <v>40</v>
      </c>
      <c r="E73" s="1">
        <v>183</v>
      </c>
      <c r="F73" s="2">
        <v>8999.4</v>
      </c>
      <c r="G73" s="2">
        <v>14999</v>
      </c>
      <c r="H73" s="2">
        <v>137240.85</v>
      </c>
      <c r="L73" s="3">
        <v>44409</v>
      </c>
    </row>
    <row r="74" spans="1:12" x14ac:dyDescent="0.2">
      <c r="A74" t="s">
        <v>32</v>
      </c>
      <c r="B74" t="s">
        <v>16</v>
      </c>
      <c r="C74" t="s">
        <v>26</v>
      </c>
      <c r="D74" t="s">
        <v>40</v>
      </c>
      <c r="E74" s="1">
        <v>249.8</v>
      </c>
      <c r="F74" s="2">
        <v>8999.4</v>
      </c>
      <c r="G74" s="2">
        <v>14999</v>
      </c>
      <c r="H74" s="2">
        <v>187337.51</v>
      </c>
      <c r="L74" s="3">
        <v>44075</v>
      </c>
    </row>
    <row r="75" spans="1:12" x14ac:dyDescent="0.2">
      <c r="A75" t="s">
        <v>30</v>
      </c>
      <c r="B75" t="s">
        <v>19</v>
      </c>
      <c r="C75" t="s">
        <v>26</v>
      </c>
      <c r="D75" t="s">
        <v>40</v>
      </c>
      <c r="E75" s="1">
        <v>66.3</v>
      </c>
      <c r="F75" s="2">
        <v>8999.4</v>
      </c>
      <c r="G75" s="2">
        <v>14999</v>
      </c>
      <c r="H75" s="2">
        <v>49721.684999999998</v>
      </c>
      <c r="L75" s="3">
        <v>44105</v>
      </c>
    </row>
    <row r="76" spans="1:12" x14ac:dyDescent="0.2">
      <c r="A76" t="s">
        <v>20</v>
      </c>
      <c r="B76" t="s">
        <v>21</v>
      </c>
      <c r="C76" t="s">
        <v>35</v>
      </c>
      <c r="D76" t="s">
        <v>40</v>
      </c>
      <c r="E76" s="1">
        <v>151.4</v>
      </c>
      <c r="F76" s="2">
        <v>11999.4</v>
      </c>
      <c r="G76" s="2">
        <v>19999</v>
      </c>
      <c r="H76" s="2">
        <v>151392.43000000002</v>
      </c>
      <c r="L76" s="3">
        <v>44228</v>
      </c>
    </row>
    <row r="77" spans="1:12" x14ac:dyDescent="0.2">
      <c r="A77" t="s">
        <v>15</v>
      </c>
      <c r="B77" t="s">
        <v>22</v>
      </c>
      <c r="C77" t="s">
        <v>35</v>
      </c>
      <c r="D77" t="s">
        <v>40</v>
      </c>
      <c r="E77" s="1">
        <v>449.25</v>
      </c>
      <c r="F77" s="2">
        <v>11999.4</v>
      </c>
      <c r="G77" s="2">
        <v>19999</v>
      </c>
      <c r="H77" s="2">
        <v>449227.53750000003</v>
      </c>
      <c r="L77" s="3">
        <v>44287</v>
      </c>
    </row>
    <row r="78" spans="1:12" x14ac:dyDescent="0.2">
      <c r="A78" t="s">
        <v>30</v>
      </c>
      <c r="B78" t="s">
        <v>23</v>
      </c>
      <c r="C78" t="s">
        <v>35</v>
      </c>
      <c r="D78" t="s">
        <v>40</v>
      </c>
      <c r="E78" s="1">
        <v>72.7</v>
      </c>
      <c r="F78" s="2">
        <v>11999.4</v>
      </c>
      <c r="G78" s="2">
        <v>19999</v>
      </c>
      <c r="H78" s="2">
        <v>72696.365000000005</v>
      </c>
      <c r="L78" s="3">
        <v>44348</v>
      </c>
    </row>
    <row r="79" spans="1:12" x14ac:dyDescent="0.2">
      <c r="A79" t="s">
        <v>30</v>
      </c>
      <c r="B79" t="s">
        <v>24</v>
      </c>
      <c r="C79" t="s">
        <v>35</v>
      </c>
      <c r="D79" t="s">
        <v>40</v>
      </c>
      <c r="E79" s="1">
        <v>78.7</v>
      </c>
      <c r="F79" s="2">
        <v>11999.4</v>
      </c>
      <c r="G79" s="2">
        <v>19999</v>
      </c>
      <c r="H79" s="2">
        <v>78696.065000000002</v>
      </c>
      <c r="L79" s="3">
        <v>44348</v>
      </c>
    </row>
    <row r="80" spans="1:12" x14ac:dyDescent="0.2">
      <c r="A80" t="s">
        <v>30</v>
      </c>
      <c r="B80" t="s">
        <v>25</v>
      </c>
      <c r="C80" t="s">
        <v>35</v>
      </c>
      <c r="D80" t="s">
        <v>40</v>
      </c>
      <c r="E80" s="1">
        <v>182.3</v>
      </c>
      <c r="F80" s="2">
        <v>11999.4</v>
      </c>
      <c r="G80" s="2">
        <v>19999</v>
      </c>
      <c r="H80" s="2">
        <v>182290.88500000001</v>
      </c>
      <c r="L80" s="3">
        <v>44378</v>
      </c>
    </row>
    <row r="81" spans="1:12" x14ac:dyDescent="0.2">
      <c r="A81" t="s">
        <v>20</v>
      </c>
      <c r="B81" t="s">
        <v>24</v>
      </c>
      <c r="C81" t="s">
        <v>35</v>
      </c>
      <c r="D81" t="s">
        <v>40</v>
      </c>
      <c r="E81" s="1">
        <v>74.7</v>
      </c>
      <c r="F81" s="2">
        <v>11999.4</v>
      </c>
      <c r="G81" s="2">
        <v>19999</v>
      </c>
      <c r="H81" s="2">
        <v>74696.264999999999</v>
      </c>
      <c r="L81" s="3">
        <v>44440</v>
      </c>
    </row>
    <row r="82" spans="1:12" x14ac:dyDescent="0.2">
      <c r="A82" t="s">
        <v>27</v>
      </c>
      <c r="B82" t="s">
        <v>28</v>
      </c>
      <c r="C82" t="s">
        <v>35</v>
      </c>
      <c r="D82" t="s">
        <v>40</v>
      </c>
      <c r="E82" s="1">
        <v>76.600000000000009</v>
      </c>
      <c r="F82" s="2">
        <v>11999.4</v>
      </c>
      <c r="G82" s="2">
        <v>19999</v>
      </c>
      <c r="H82" s="2">
        <v>76596.170000000013</v>
      </c>
      <c r="L82" s="3">
        <v>44105</v>
      </c>
    </row>
    <row r="83" spans="1:12" x14ac:dyDescent="0.2">
      <c r="A83" t="s">
        <v>32</v>
      </c>
      <c r="B83" t="s">
        <v>23</v>
      </c>
      <c r="C83" t="s">
        <v>35</v>
      </c>
      <c r="D83" t="s">
        <v>40</v>
      </c>
      <c r="E83" s="1">
        <v>290.5</v>
      </c>
      <c r="F83" s="2">
        <v>11999.4</v>
      </c>
      <c r="G83" s="2">
        <v>19999</v>
      </c>
      <c r="H83" s="2">
        <v>290485.47500000003</v>
      </c>
      <c r="L83" s="3">
        <v>44501</v>
      </c>
    </row>
    <row r="84" spans="1:12" x14ac:dyDescent="0.2">
      <c r="A84" t="s">
        <v>15</v>
      </c>
      <c r="B84" t="s">
        <v>29</v>
      </c>
      <c r="C84" t="s">
        <v>35</v>
      </c>
      <c r="D84" t="s">
        <v>40</v>
      </c>
      <c r="E84" s="1">
        <v>215.5</v>
      </c>
      <c r="F84" s="2">
        <v>11999.4</v>
      </c>
      <c r="G84" s="2">
        <v>19999</v>
      </c>
      <c r="H84" s="2">
        <v>215489.22500000001</v>
      </c>
      <c r="L84" s="3">
        <v>44531</v>
      </c>
    </row>
    <row r="85" spans="1:12" x14ac:dyDescent="0.2">
      <c r="A85" t="s">
        <v>15</v>
      </c>
      <c r="B85" t="s">
        <v>31</v>
      </c>
      <c r="C85" t="s">
        <v>37</v>
      </c>
      <c r="D85" t="s">
        <v>40</v>
      </c>
      <c r="E85" s="1">
        <v>386.40000000000003</v>
      </c>
      <c r="F85" s="2">
        <v>19794</v>
      </c>
      <c r="G85" s="2">
        <v>32990</v>
      </c>
      <c r="H85" s="2">
        <v>637366.80000000016</v>
      </c>
      <c r="L85" s="3">
        <v>44287</v>
      </c>
    </row>
    <row r="86" spans="1:12" x14ac:dyDescent="0.2">
      <c r="A86" t="s">
        <v>15</v>
      </c>
      <c r="B86" t="s">
        <v>33</v>
      </c>
      <c r="C86" t="s">
        <v>37</v>
      </c>
      <c r="D86" t="s">
        <v>40</v>
      </c>
      <c r="E86" s="1">
        <v>36.200000000000003</v>
      </c>
      <c r="F86" s="2">
        <v>19794</v>
      </c>
      <c r="G86" s="2">
        <v>32990</v>
      </c>
      <c r="H86" s="2">
        <v>59711.9</v>
      </c>
      <c r="L86" s="3">
        <v>44317</v>
      </c>
    </row>
    <row r="87" spans="1:12" x14ac:dyDescent="0.2">
      <c r="A87" t="s">
        <v>30</v>
      </c>
      <c r="B87" t="s">
        <v>21</v>
      </c>
      <c r="C87" t="s">
        <v>37</v>
      </c>
      <c r="D87" t="s">
        <v>40</v>
      </c>
      <c r="E87" s="1">
        <v>92.300000000000011</v>
      </c>
      <c r="F87" s="2">
        <v>19794</v>
      </c>
      <c r="G87" s="2">
        <v>32990</v>
      </c>
      <c r="H87" s="2">
        <v>152248.85000000003</v>
      </c>
      <c r="L87" s="3">
        <v>44409</v>
      </c>
    </row>
    <row r="88" spans="1:12" x14ac:dyDescent="0.2">
      <c r="A88" t="s">
        <v>30</v>
      </c>
      <c r="B88" t="s">
        <v>34</v>
      </c>
      <c r="C88" t="s">
        <v>37</v>
      </c>
      <c r="D88" t="s">
        <v>40</v>
      </c>
      <c r="E88" s="1">
        <v>66.3</v>
      </c>
      <c r="F88" s="2">
        <v>19794</v>
      </c>
      <c r="G88" s="2">
        <v>32990</v>
      </c>
      <c r="H88" s="2">
        <v>109361.85</v>
      </c>
      <c r="L88" s="3">
        <v>44105</v>
      </c>
    </row>
    <row r="89" spans="1:12" x14ac:dyDescent="0.2">
      <c r="A89" t="s">
        <v>15</v>
      </c>
      <c r="B89" t="s">
        <v>31</v>
      </c>
      <c r="C89" t="s">
        <v>37</v>
      </c>
      <c r="D89" t="s">
        <v>40</v>
      </c>
      <c r="E89" s="1">
        <v>209.20000000000002</v>
      </c>
      <c r="F89" s="2">
        <v>19794</v>
      </c>
      <c r="G89" s="2">
        <v>32990</v>
      </c>
      <c r="H89" s="2">
        <v>345075.40000000008</v>
      </c>
      <c r="L89" s="3">
        <v>44136</v>
      </c>
    </row>
    <row r="90" spans="1:12" x14ac:dyDescent="0.2">
      <c r="A90" t="s">
        <v>15</v>
      </c>
      <c r="B90" t="s">
        <v>19</v>
      </c>
      <c r="C90" t="s">
        <v>38</v>
      </c>
      <c r="D90" t="s">
        <v>40</v>
      </c>
      <c r="E90" s="1">
        <v>26.3</v>
      </c>
      <c r="F90" s="2">
        <v>13938</v>
      </c>
      <c r="G90" s="2">
        <v>23230</v>
      </c>
      <c r="H90" s="2">
        <v>30547.45</v>
      </c>
      <c r="L90" s="3">
        <v>44256</v>
      </c>
    </row>
    <row r="91" spans="1:12" x14ac:dyDescent="0.2">
      <c r="A91" t="s">
        <v>15</v>
      </c>
      <c r="B91" t="s">
        <v>36</v>
      </c>
      <c r="C91" t="s">
        <v>38</v>
      </c>
      <c r="D91" t="s">
        <v>40</v>
      </c>
      <c r="E91" s="1">
        <v>94.350000000000009</v>
      </c>
      <c r="F91" s="2">
        <v>13938</v>
      </c>
      <c r="G91" s="2">
        <v>23230</v>
      </c>
      <c r="H91" s="2">
        <v>109587.52500000001</v>
      </c>
      <c r="L91" s="3">
        <v>44287</v>
      </c>
    </row>
    <row r="92" spans="1:12" x14ac:dyDescent="0.2">
      <c r="A92" t="s">
        <v>30</v>
      </c>
      <c r="B92" t="s">
        <v>16</v>
      </c>
      <c r="C92" t="s">
        <v>38</v>
      </c>
      <c r="D92" t="s">
        <v>40</v>
      </c>
      <c r="E92" s="1">
        <v>72.7</v>
      </c>
      <c r="F92" s="2">
        <v>13938</v>
      </c>
      <c r="G92" s="2">
        <v>23230</v>
      </c>
      <c r="H92" s="2">
        <v>84441.05</v>
      </c>
      <c r="L92" s="3">
        <v>44348</v>
      </c>
    </row>
    <row r="93" spans="1:12" x14ac:dyDescent="0.2">
      <c r="A93" t="s">
        <v>30</v>
      </c>
      <c r="B93" t="s">
        <v>19</v>
      </c>
      <c r="C93" t="s">
        <v>38</v>
      </c>
      <c r="D93" t="s">
        <v>40</v>
      </c>
      <c r="E93" s="1">
        <v>78.7</v>
      </c>
      <c r="F93" s="2">
        <v>13938</v>
      </c>
      <c r="G93" s="2">
        <v>23230</v>
      </c>
      <c r="H93" s="2">
        <v>91410.05</v>
      </c>
      <c r="L93" s="3">
        <v>44348</v>
      </c>
    </row>
    <row r="94" spans="1:12" x14ac:dyDescent="0.2">
      <c r="A94" t="s">
        <v>32</v>
      </c>
      <c r="B94" t="s">
        <v>21</v>
      </c>
      <c r="C94" t="s">
        <v>38</v>
      </c>
      <c r="D94" t="s">
        <v>40</v>
      </c>
      <c r="E94" s="1">
        <v>98.600000000000009</v>
      </c>
      <c r="F94" s="2">
        <v>13938</v>
      </c>
      <c r="G94" s="2">
        <v>23230</v>
      </c>
      <c r="H94" s="2">
        <v>114523.90000000001</v>
      </c>
      <c r="L94" s="3">
        <v>44440</v>
      </c>
    </row>
    <row r="95" spans="1:12" x14ac:dyDescent="0.2">
      <c r="A95" t="s">
        <v>32</v>
      </c>
      <c r="B95" t="s">
        <v>22</v>
      </c>
      <c r="C95" t="s">
        <v>38</v>
      </c>
      <c r="D95" t="s">
        <v>40</v>
      </c>
      <c r="E95" s="1">
        <v>49.400000000000006</v>
      </c>
      <c r="F95" s="2">
        <v>13938</v>
      </c>
      <c r="G95" s="2">
        <v>23230</v>
      </c>
      <c r="H95" s="2">
        <v>57378.100000000013</v>
      </c>
      <c r="L95" s="3">
        <v>44105</v>
      </c>
    </row>
    <row r="96" spans="1:12" x14ac:dyDescent="0.2">
      <c r="A96" t="s">
        <v>15</v>
      </c>
      <c r="B96" t="s">
        <v>23</v>
      </c>
      <c r="C96" t="s">
        <v>38</v>
      </c>
      <c r="D96" t="s">
        <v>40</v>
      </c>
      <c r="E96" s="1">
        <v>139.70000000000002</v>
      </c>
      <c r="F96" s="2">
        <v>13938</v>
      </c>
      <c r="G96" s="2">
        <v>23230</v>
      </c>
      <c r="H96" s="2">
        <v>162261.55000000005</v>
      </c>
      <c r="L96" s="3">
        <v>44470</v>
      </c>
    </row>
    <row r="97" spans="1:12" x14ac:dyDescent="0.2">
      <c r="A97" t="s">
        <v>30</v>
      </c>
      <c r="B97" t="s">
        <v>24</v>
      </c>
      <c r="C97" t="s">
        <v>38</v>
      </c>
      <c r="D97" t="s">
        <v>40</v>
      </c>
      <c r="E97" s="1">
        <v>174.4</v>
      </c>
      <c r="F97" s="2">
        <v>13938</v>
      </c>
      <c r="G97" s="2">
        <v>23230</v>
      </c>
      <c r="H97" s="2">
        <v>202565.6</v>
      </c>
      <c r="L97" s="3">
        <v>44501</v>
      </c>
    </row>
    <row r="98" spans="1:12" x14ac:dyDescent="0.2">
      <c r="A98" t="s">
        <v>27</v>
      </c>
      <c r="B98" t="s">
        <v>25</v>
      </c>
      <c r="C98" t="s">
        <v>39</v>
      </c>
      <c r="D98" t="s">
        <v>40</v>
      </c>
      <c r="E98" s="1">
        <v>198.9</v>
      </c>
      <c r="F98" s="2">
        <v>11999.4</v>
      </c>
      <c r="G98" s="2">
        <v>19999</v>
      </c>
      <c r="H98" s="2">
        <v>198890.05500000002</v>
      </c>
      <c r="L98" s="3">
        <v>44075</v>
      </c>
    </row>
    <row r="99" spans="1:12" x14ac:dyDescent="0.2">
      <c r="A99" t="s">
        <v>20</v>
      </c>
      <c r="B99" t="s">
        <v>24</v>
      </c>
      <c r="C99" t="s">
        <v>39</v>
      </c>
      <c r="D99" t="s">
        <v>40</v>
      </c>
      <c r="E99" s="1">
        <v>32.1</v>
      </c>
      <c r="F99" s="2">
        <v>11999.4</v>
      </c>
      <c r="G99" s="2">
        <v>19999</v>
      </c>
      <c r="H99" s="2">
        <v>32098.395000000004</v>
      </c>
      <c r="L99" s="3">
        <v>44136</v>
      </c>
    </row>
    <row r="100" spans="1:12" x14ac:dyDescent="0.2">
      <c r="A100" t="s">
        <v>30</v>
      </c>
      <c r="B100" t="s">
        <v>28</v>
      </c>
      <c r="C100" t="s">
        <v>17</v>
      </c>
      <c r="D100" t="s">
        <v>40</v>
      </c>
      <c r="E100" s="1">
        <v>74.25</v>
      </c>
      <c r="F100" s="2">
        <v>5579.4</v>
      </c>
      <c r="G100" s="2">
        <v>9299</v>
      </c>
      <c r="H100" s="2">
        <v>34522.537499999999</v>
      </c>
      <c r="L100" s="3">
        <v>44287</v>
      </c>
    </row>
    <row r="101" spans="1:12" x14ac:dyDescent="0.2">
      <c r="A101" t="s">
        <v>27</v>
      </c>
      <c r="B101" t="s">
        <v>23</v>
      </c>
      <c r="C101" t="s">
        <v>17</v>
      </c>
      <c r="D101" t="s">
        <v>40</v>
      </c>
      <c r="E101" s="1">
        <v>129.5</v>
      </c>
      <c r="F101" s="2">
        <v>5579.4</v>
      </c>
      <c r="G101" s="2">
        <v>9299</v>
      </c>
      <c r="H101" s="2">
        <v>60211.025000000001</v>
      </c>
      <c r="L101" s="3">
        <v>44470</v>
      </c>
    </row>
    <row r="102" spans="1:12" x14ac:dyDescent="0.2">
      <c r="A102" t="s">
        <v>32</v>
      </c>
      <c r="B102" t="s">
        <v>29</v>
      </c>
      <c r="C102" t="s">
        <v>17</v>
      </c>
      <c r="D102" t="s">
        <v>40</v>
      </c>
      <c r="E102" s="1">
        <v>21.400000000000002</v>
      </c>
      <c r="F102" s="2">
        <v>5579.4</v>
      </c>
      <c r="G102" s="2">
        <v>9299</v>
      </c>
      <c r="H102" s="2">
        <v>9949.93</v>
      </c>
      <c r="L102" s="3">
        <v>44105</v>
      </c>
    </row>
    <row r="103" spans="1:12" x14ac:dyDescent="0.2">
      <c r="A103" t="s">
        <v>15</v>
      </c>
      <c r="B103" t="s">
        <v>31</v>
      </c>
      <c r="C103" t="s">
        <v>17</v>
      </c>
      <c r="D103" t="s">
        <v>40</v>
      </c>
      <c r="E103" s="1">
        <v>214.5</v>
      </c>
      <c r="F103" s="2">
        <v>5579.4</v>
      </c>
      <c r="G103" s="2">
        <v>9299</v>
      </c>
      <c r="H103" s="2">
        <v>99731.775000000009</v>
      </c>
      <c r="L103" s="3">
        <v>44136</v>
      </c>
    </row>
    <row r="104" spans="1:12" x14ac:dyDescent="0.2">
      <c r="A104" t="s">
        <v>15</v>
      </c>
      <c r="B104" t="s">
        <v>33</v>
      </c>
      <c r="C104" t="s">
        <v>17</v>
      </c>
      <c r="D104" t="s">
        <v>40</v>
      </c>
      <c r="E104" s="1">
        <v>285.2</v>
      </c>
      <c r="F104" s="2">
        <v>5579.4</v>
      </c>
      <c r="G104" s="2">
        <v>9299</v>
      </c>
      <c r="H104" s="2">
        <v>132603.74</v>
      </c>
      <c r="L104" s="3">
        <v>44531</v>
      </c>
    </row>
    <row r="105" spans="1:12" x14ac:dyDescent="0.2">
      <c r="A105" t="s">
        <v>27</v>
      </c>
      <c r="B105" t="s">
        <v>21</v>
      </c>
      <c r="C105" t="s">
        <v>26</v>
      </c>
      <c r="D105" t="s">
        <v>40</v>
      </c>
      <c r="E105" s="1">
        <v>114.2</v>
      </c>
      <c r="F105" s="2">
        <v>8999.4</v>
      </c>
      <c r="G105" s="2">
        <v>14999</v>
      </c>
      <c r="H105" s="2">
        <v>85644.290000000008</v>
      </c>
      <c r="L105" s="3">
        <v>44348</v>
      </c>
    </row>
    <row r="106" spans="1:12" x14ac:dyDescent="0.2">
      <c r="A106" t="s">
        <v>15</v>
      </c>
      <c r="B106" t="s">
        <v>34</v>
      </c>
      <c r="C106" t="s">
        <v>26</v>
      </c>
      <c r="D106" t="s">
        <v>40</v>
      </c>
      <c r="E106" s="1">
        <v>156.60000000000002</v>
      </c>
      <c r="F106" s="2">
        <v>8999.4</v>
      </c>
      <c r="G106" s="2">
        <v>14999</v>
      </c>
      <c r="H106" s="2">
        <v>117442.17000000003</v>
      </c>
      <c r="L106" s="3">
        <v>44470</v>
      </c>
    </row>
    <row r="107" spans="1:12" x14ac:dyDescent="0.2">
      <c r="A107" t="s">
        <v>27</v>
      </c>
      <c r="B107" t="s">
        <v>31</v>
      </c>
      <c r="C107" t="s">
        <v>26</v>
      </c>
      <c r="D107" t="s">
        <v>40</v>
      </c>
      <c r="E107" s="1">
        <v>69</v>
      </c>
      <c r="F107" s="2">
        <v>8999.4</v>
      </c>
      <c r="G107" s="2">
        <v>14999</v>
      </c>
      <c r="H107" s="2">
        <v>51746.55</v>
      </c>
      <c r="L107" s="3">
        <v>44501</v>
      </c>
    </row>
    <row r="108" spans="1:12" x14ac:dyDescent="0.2">
      <c r="A108" t="s">
        <v>30</v>
      </c>
      <c r="B108" t="s">
        <v>19</v>
      </c>
      <c r="C108" t="s">
        <v>26</v>
      </c>
      <c r="D108" t="s">
        <v>40</v>
      </c>
      <c r="E108" s="1">
        <v>166</v>
      </c>
      <c r="F108" s="2">
        <v>8999.4</v>
      </c>
      <c r="G108" s="2">
        <v>14999</v>
      </c>
      <c r="H108" s="2">
        <v>124491.70000000001</v>
      </c>
      <c r="L108" s="3">
        <v>44136</v>
      </c>
    </row>
    <row r="109" spans="1:12" x14ac:dyDescent="0.2">
      <c r="A109" t="s">
        <v>20</v>
      </c>
      <c r="B109" t="s">
        <v>36</v>
      </c>
      <c r="C109" t="s">
        <v>35</v>
      </c>
      <c r="D109" t="s">
        <v>40</v>
      </c>
      <c r="E109" s="1">
        <v>236.3</v>
      </c>
      <c r="F109" s="2">
        <v>11999.4</v>
      </c>
      <c r="G109" s="2">
        <v>19999</v>
      </c>
      <c r="H109" s="2">
        <v>236288.18500000003</v>
      </c>
      <c r="L109" s="3">
        <v>44228</v>
      </c>
    </row>
    <row r="110" spans="1:12" x14ac:dyDescent="0.2">
      <c r="A110" t="s">
        <v>32</v>
      </c>
      <c r="B110" t="s">
        <v>16</v>
      </c>
      <c r="C110" t="s">
        <v>35</v>
      </c>
      <c r="D110" t="s">
        <v>40</v>
      </c>
      <c r="E110" s="1">
        <v>91.800000000000011</v>
      </c>
      <c r="F110" s="2">
        <v>11999.4</v>
      </c>
      <c r="G110" s="2">
        <v>19999</v>
      </c>
      <c r="H110" s="2">
        <v>91795.410000000018</v>
      </c>
      <c r="L110" s="3">
        <v>44317</v>
      </c>
    </row>
    <row r="111" spans="1:12" x14ac:dyDescent="0.2">
      <c r="A111" t="s">
        <v>32</v>
      </c>
      <c r="B111" t="s">
        <v>19</v>
      </c>
      <c r="C111" t="s">
        <v>35</v>
      </c>
      <c r="D111" t="s">
        <v>40</v>
      </c>
      <c r="E111" s="1">
        <v>172.8</v>
      </c>
      <c r="F111" s="2">
        <v>11999.4</v>
      </c>
      <c r="G111" s="2">
        <v>19999</v>
      </c>
      <c r="H111" s="2">
        <v>172791.36000000002</v>
      </c>
      <c r="L111" s="3">
        <v>44317</v>
      </c>
    </row>
    <row r="112" spans="1:12" x14ac:dyDescent="0.2">
      <c r="A112" t="s">
        <v>27</v>
      </c>
      <c r="B112" t="s">
        <v>21</v>
      </c>
      <c r="C112" t="s">
        <v>35</v>
      </c>
      <c r="D112" t="s">
        <v>40</v>
      </c>
      <c r="E112" s="1">
        <v>114.2</v>
      </c>
      <c r="F112" s="2">
        <v>11999.4</v>
      </c>
      <c r="G112" s="2">
        <v>19999</v>
      </c>
      <c r="H112" s="2">
        <v>114194.29000000002</v>
      </c>
      <c r="L112" s="3">
        <v>44348</v>
      </c>
    </row>
    <row r="113" spans="1:12" x14ac:dyDescent="0.2">
      <c r="A113" t="s">
        <v>30</v>
      </c>
      <c r="B113" t="s">
        <v>22</v>
      </c>
      <c r="C113" t="s">
        <v>35</v>
      </c>
      <c r="D113" t="s">
        <v>40</v>
      </c>
      <c r="E113" s="1">
        <v>66.2</v>
      </c>
      <c r="F113" s="2">
        <v>11999.4</v>
      </c>
      <c r="G113" s="2">
        <v>19999</v>
      </c>
      <c r="H113" s="2">
        <v>66196.69</v>
      </c>
      <c r="L113" s="3">
        <v>44348</v>
      </c>
    </row>
    <row r="114" spans="1:12" x14ac:dyDescent="0.2">
      <c r="A114" t="s">
        <v>27</v>
      </c>
      <c r="B114" t="s">
        <v>23</v>
      </c>
      <c r="C114" t="s">
        <v>35</v>
      </c>
      <c r="D114" t="s">
        <v>40</v>
      </c>
      <c r="E114" s="1">
        <v>129.5</v>
      </c>
      <c r="F114" s="2">
        <v>11999.4</v>
      </c>
      <c r="G114" s="2">
        <v>19999</v>
      </c>
      <c r="H114" s="2">
        <v>129493.52500000001</v>
      </c>
      <c r="L114" s="3">
        <v>44470</v>
      </c>
    </row>
    <row r="115" spans="1:12" x14ac:dyDescent="0.2">
      <c r="A115" t="s">
        <v>30</v>
      </c>
      <c r="B115" t="s">
        <v>24</v>
      </c>
      <c r="C115" t="s">
        <v>35</v>
      </c>
      <c r="D115" t="s">
        <v>40</v>
      </c>
      <c r="E115" s="1">
        <v>80.900000000000006</v>
      </c>
      <c r="F115" s="2">
        <v>11999.4</v>
      </c>
      <c r="G115" s="2">
        <v>19999</v>
      </c>
      <c r="H115" s="2">
        <v>80895.955000000016</v>
      </c>
      <c r="L115" s="3">
        <v>44105</v>
      </c>
    </row>
    <row r="116" spans="1:12" x14ac:dyDescent="0.2">
      <c r="A116" t="s">
        <v>30</v>
      </c>
      <c r="B116" t="s">
        <v>25</v>
      </c>
      <c r="C116" t="s">
        <v>35</v>
      </c>
      <c r="D116" t="s">
        <v>40</v>
      </c>
      <c r="E116" s="1">
        <v>214.5</v>
      </c>
      <c r="F116" s="2">
        <v>11999.4</v>
      </c>
      <c r="G116" s="2">
        <v>19999</v>
      </c>
      <c r="H116" s="2">
        <v>214489.27500000002</v>
      </c>
      <c r="L116" s="3">
        <v>44105</v>
      </c>
    </row>
    <row r="117" spans="1:12" x14ac:dyDescent="0.2">
      <c r="A117" t="s">
        <v>27</v>
      </c>
      <c r="B117" t="s">
        <v>24</v>
      </c>
      <c r="C117" t="s">
        <v>35</v>
      </c>
      <c r="D117" t="s">
        <v>40</v>
      </c>
      <c r="E117" s="1">
        <v>178.5</v>
      </c>
      <c r="F117" s="2">
        <v>11999.4</v>
      </c>
      <c r="G117" s="2">
        <v>19999</v>
      </c>
      <c r="H117" s="2">
        <v>178491.07500000001</v>
      </c>
      <c r="L117" s="3">
        <v>44136</v>
      </c>
    </row>
    <row r="118" spans="1:12" x14ac:dyDescent="0.2">
      <c r="A118" t="s">
        <v>32</v>
      </c>
      <c r="B118" t="s">
        <v>28</v>
      </c>
      <c r="C118" t="s">
        <v>35</v>
      </c>
      <c r="D118" t="s">
        <v>40</v>
      </c>
      <c r="E118" s="1">
        <v>191.60000000000002</v>
      </c>
      <c r="F118" s="2">
        <v>11999.4</v>
      </c>
      <c r="G118" s="2">
        <v>19999</v>
      </c>
      <c r="H118" s="2">
        <v>191590.42000000004</v>
      </c>
      <c r="L118" s="3">
        <v>44531</v>
      </c>
    </row>
    <row r="119" spans="1:12" x14ac:dyDescent="0.2">
      <c r="A119" t="s">
        <v>15</v>
      </c>
      <c r="B119" t="s">
        <v>23</v>
      </c>
      <c r="C119" t="s">
        <v>35</v>
      </c>
      <c r="D119" t="s">
        <v>40</v>
      </c>
      <c r="E119" s="1">
        <v>285.2</v>
      </c>
      <c r="F119" s="2">
        <v>11999.4</v>
      </c>
      <c r="G119" s="2">
        <v>19999</v>
      </c>
      <c r="H119" s="2">
        <v>285185.74</v>
      </c>
      <c r="L119" s="3">
        <v>44531</v>
      </c>
    </row>
    <row r="120" spans="1:12" x14ac:dyDescent="0.2">
      <c r="A120" t="s">
        <v>30</v>
      </c>
      <c r="B120" t="s">
        <v>29</v>
      </c>
      <c r="C120" t="s">
        <v>35</v>
      </c>
      <c r="D120" t="s">
        <v>40</v>
      </c>
      <c r="E120" s="1">
        <v>272.90000000000003</v>
      </c>
      <c r="F120" s="2">
        <v>11999.4</v>
      </c>
      <c r="G120" s="2">
        <v>19999</v>
      </c>
      <c r="H120" s="2">
        <v>272886.35500000004</v>
      </c>
      <c r="L120" s="3">
        <v>44531</v>
      </c>
    </row>
    <row r="121" spans="1:12" x14ac:dyDescent="0.2">
      <c r="A121" t="s">
        <v>20</v>
      </c>
      <c r="B121" t="s">
        <v>31</v>
      </c>
      <c r="C121" t="s">
        <v>35</v>
      </c>
      <c r="D121" t="s">
        <v>40</v>
      </c>
      <c r="E121" s="1">
        <v>192.5</v>
      </c>
      <c r="F121" s="2">
        <v>11999.4</v>
      </c>
      <c r="G121" s="2">
        <v>19999</v>
      </c>
      <c r="H121" s="2">
        <v>192490.375</v>
      </c>
      <c r="L121" s="3">
        <v>44166</v>
      </c>
    </row>
    <row r="122" spans="1:12" x14ac:dyDescent="0.2">
      <c r="A122" t="s">
        <v>15</v>
      </c>
      <c r="B122" t="s">
        <v>33</v>
      </c>
      <c r="C122" t="s">
        <v>35</v>
      </c>
      <c r="D122" t="s">
        <v>40</v>
      </c>
      <c r="E122" s="1">
        <v>201.3</v>
      </c>
      <c r="F122" s="2">
        <v>11999.4</v>
      </c>
      <c r="G122" s="2">
        <v>19999</v>
      </c>
      <c r="H122" s="2">
        <v>201289.93500000003</v>
      </c>
      <c r="L122" s="3">
        <v>44166</v>
      </c>
    </row>
    <row r="123" spans="1:12" x14ac:dyDescent="0.2">
      <c r="A123" t="s">
        <v>27</v>
      </c>
      <c r="B123" t="s">
        <v>21</v>
      </c>
      <c r="C123" t="s">
        <v>35</v>
      </c>
      <c r="D123" t="s">
        <v>40</v>
      </c>
      <c r="E123" s="1">
        <v>105.5</v>
      </c>
      <c r="F123" s="2">
        <v>11999.4</v>
      </c>
      <c r="G123" s="2">
        <v>19999</v>
      </c>
      <c r="H123" s="2">
        <v>105494.72500000001</v>
      </c>
      <c r="L123" s="3">
        <v>44531</v>
      </c>
    </row>
    <row r="124" spans="1:12" x14ac:dyDescent="0.2">
      <c r="A124" t="s">
        <v>27</v>
      </c>
      <c r="B124" t="s">
        <v>34</v>
      </c>
      <c r="C124" t="s">
        <v>35</v>
      </c>
      <c r="D124" t="s">
        <v>40</v>
      </c>
      <c r="E124" s="1">
        <v>108.4</v>
      </c>
      <c r="F124" s="2">
        <v>11999.4</v>
      </c>
      <c r="G124" s="2">
        <v>19999</v>
      </c>
      <c r="H124" s="2">
        <v>108394.58000000002</v>
      </c>
      <c r="L124" s="3">
        <v>44531</v>
      </c>
    </row>
    <row r="125" spans="1:12" x14ac:dyDescent="0.2">
      <c r="A125" t="s">
        <v>15</v>
      </c>
      <c r="B125" t="s">
        <v>31</v>
      </c>
      <c r="C125" t="s">
        <v>37</v>
      </c>
      <c r="D125" t="s">
        <v>40</v>
      </c>
      <c r="E125" s="1">
        <v>156.60000000000002</v>
      </c>
      <c r="F125" s="2">
        <v>19794</v>
      </c>
      <c r="G125" s="2">
        <v>32990</v>
      </c>
      <c r="H125" s="2">
        <v>258311.70000000007</v>
      </c>
      <c r="L125" s="3">
        <v>44470</v>
      </c>
    </row>
    <row r="126" spans="1:12" x14ac:dyDescent="0.2">
      <c r="A126" t="s">
        <v>15</v>
      </c>
      <c r="B126" t="s">
        <v>19</v>
      </c>
      <c r="C126" t="s">
        <v>37</v>
      </c>
      <c r="D126" t="s">
        <v>40</v>
      </c>
      <c r="E126" s="1">
        <v>296.60000000000002</v>
      </c>
      <c r="F126" s="2">
        <v>19794</v>
      </c>
      <c r="G126" s="2">
        <v>32990</v>
      </c>
      <c r="H126" s="2">
        <v>489241.7</v>
      </c>
      <c r="L126" s="3">
        <v>44105</v>
      </c>
    </row>
    <row r="127" spans="1:12" x14ac:dyDescent="0.2">
      <c r="A127" t="s">
        <v>15</v>
      </c>
      <c r="B127" t="s">
        <v>36</v>
      </c>
      <c r="C127" t="s">
        <v>37</v>
      </c>
      <c r="D127" t="s">
        <v>40</v>
      </c>
      <c r="E127" s="1">
        <v>287.7</v>
      </c>
      <c r="F127" s="2">
        <v>19794</v>
      </c>
      <c r="G127" s="2">
        <v>32990</v>
      </c>
      <c r="H127" s="2">
        <v>474561.15</v>
      </c>
      <c r="L127" s="3">
        <v>44470</v>
      </c>
    </row>
    <row r="128" spans="1:12" x14ac:dyDescent="0.2">
      <c r="A128" t="s">
        <v>30</v>
      </c>
      <c r="B128" t="s">
        <v>16</v>
      </c>
      <c r="C128" t="s">
        <v>37</v>
      </c>
      <c r="D128" t="s">
        <v>40</v>
      </c>
      <c r="E128" s="1">
        <v>80.900000000000006</v>
      </c>
      <c r="F128" s="2">
        <v>19794</v>
      </c>
      <c r="G128" s="2">
        <v>32990</v>
      </c>
      <c r="H128" s="2">
        <v>133444.55000000002</v>
      </c>
      <c r="L128" s="3">
        <v>44105</v>
      </c>
    </row>
    <row r="129" spans="1:12" x14ac:dyDescent="0.2">
      <c r="A129" t="s">
        <v>30</v>
      </c>
      <c r="B129" t="s">
        <v>19</v>
      </c>
      <c r="C129" t="s">
        <v>37</v>
      </c>
      <c r="D129" t="s">
        <v>40</v>
      </c>
      <c r="E129" s="1">
        <v>214.5</v>
      </c>
      <c r="F129" s="2">
        <v>19794</v>
      </c>
      <c r="G129" s="2">
        <v>32990</v>
      </c>
      <c r="H129" s="2">
        <v>353817.75</v>
      </c>
      <c r="L129" s="3">
        <v>44105</v>
      </c>
    </row>
    <row r="130" spans="1:12" x14ac:dyDescent="0.2">
      <c r="A130" t="s">
        <v>27</v>
      </c>
      <c r="B130" t="s">
        <v>21</v>
      </c>
      <c r="C130" t="s">
        <v>37</v>
      </c>
      <c r="D130" t="s">
        <v>40</v>
      </c>
      <c r="E130" s="1">
        <v>105.5</v>
      </c>
      <c r="F130" s="2">
        <v>19794</v>
      </c>
      <c r="G130" s="2">
        <v>32990</v>
      </c>
      <c r="H130" s="2">
        <v>174022.25</v>
      </c>
      <c r="L130" s="3">
        <v>44531</v>
      </c>
    </row>
    <row r="131" spans="1:12" x14ac:dyDescent="0.2">
      <c r="A131" t="s">
        <v>15</v>
      </c>
      <c r="B131" t="s">
        <v>22</v>
      </c>
      <c r="C131" t="s">
        <v>37</v>
      </c>
      <c r="D131" t="s">
        <v>40</v>
      </c>
      <c r="E131" s="1">
        <v>54.400000000000006</v>
      </c>
      <c r="F131" s="2">
        <v>19794</v>
      </c>
      <c r="G131" s="2">
        <v>32990</v>
      </c>
      <c r="H131" s="2">
        <v>89732.800000000017</v>
      </c>
      <c r="L131" s="3">
        <v>44166</v>
      </c>
    </row>
    <row r="132" spans="1:12" x14ac:dyDescent="0.2">
      <c r="A132" t="s">
        <v>27</v>
      </c>
      <c r="B132" t="s">
        <v>23</v>
      </c>
      <c r="C132" t="s">
        <v>37</v>
      </c>
      <c r="D132" t="s">
        <v>40</v>
      </c>
      <c r="E132" s="1">
        <v>108.4</v>
      </c>
      <c r="F132" s="2">
        <v>19794</v>
      </c>
      <c r="G132" s="2">
        <v>32990</v>
      </c>
      <c r="H132" s="2">
        <v>178805.80000000002</v>
      </c>
      <c r="L132" s="3">
        <v>44531</v>
      </c>
    </row>
    <row r="133" spans="1:12" x14ac:dyDescent="0.2">
      <c r="A133" t="s">
        <v>30</v>
      </c>
      <c r="B133" t="s">
        <v>24</v>
      </c>
      <c r="C133" t="s">
        <v>38</v>
      </c>
      <c r="D133" t="s">
        <v>40</v>
      </c>
      <c r="E133" s="1">
        <v>66.2</v>
      </c>
      <c r="F133" s="2">
        <v>13938</v>
      </c>
      <c r="G133" s="2">
        <v>23230</v>
      </c>
      <c r="H133" s="2">
        <v>76891.3</v>
      </c>
      <c r="L133" s="3">
        <v>44348</v>
      </c>
    </row>
    <row r="134" spans="1:12" x14ac:dyDescent="0.2">
      <c r="A134" t="s">
        <v>32</v>
      </c>
      <c r="B134" t="s">
        <v>25</v>
      </c>
      <c r="C134" t="s">
        <v>38</v>
      </c>
      <c r="D134" t="s">
        <v>40</v>
      </c>
      <c r="E134" s="1">
        <v>21.400000000000002</v>
      </c>
      <c r="F134" s="2">
        <v>13938</v>
      </c>
      <c r="G134" s="2">
        <v>23230</v>
      </c>
      <c r="H134" s="2">
        <v>24856.100000000006</v>
      </c>
      <c r="L134" s="3">
        <v>44105</v>
      </c>
    </row>
    <row r="135" spans="1:12" x14ac:dyDescent="0.2">
      <c r="A135" t="s">
        <v>15</v>
      </c>
      <c r="B135" t="s">
        <v>24</v>
      </c>
      <c r="C135" t="s">
        <v>38</v>
      </c>
      <c r="D135" t="s">
        <v>40</v>
      </c>
      <c r="E135" s="1">
        <v>287.7</v>
      </c>
      <c r="F135" s="2">
        <v>13938</v>
      </c>
      <c r="G135" s="2">
        <v>23230</v>
      </c>
      <c r="H135" s="2">
        <v>334163.55000000005</v>
      </c>
      <c r="L135" s="3">
        <v>44470</v>
      </c>
    </row>
    <row r="136" spans="1:12" x14ac:dyDescent="0.2">
      <c r="A136" t="s">
        <v>30</v>
      </c>
      <c r="B136" t="s">
        <v>28</v>
      </c>
      <c r="C136" t="s">
        <v>38</v>
      </c>
      <c r="D136" t="s">
        <v>40</v>
      </c>
      <c r="E136" s="1">
        <v>272.90000000000003</v>
      </c>
      <c r="F136" s="2">
        <v>13938</v>
      </c>
      <c r="G136" s="2">
        <v>23230</v>
      </c>
      <c r="H136" s="2">
        <v>316973.35000000009</v>
      </c>
      <c r="L136" s="3">
        <v>44531</v>
      </c>
    </row>
    <row r="137" spans="1:12" x14ac:dyDescent="0.2">
      <c r="A137" t="s">
        <v>15</v>
      </c>
      <c r="B137" t="s">
        <v>23</v>
      </c>
      <c r="C137" t="s">
        <v>38</v>
      </c>
      <c r="D137" t="s">
        <v>40</v>
      </c>
      <c r="E137" s="1">
        <v>26.6</v>
      </c>
      <c r="F137" s="2">
        <v>13938</v>
      </c>
      <c r="G137" s="2">
        <v>23230</v>
      </c>
      <c r="H137" s="2">
        <v>30895.9</v>
      </c>
      <c r="L137" s="3">
        <v>44166</v>
      </c>
    </row>
    <row r="138" spans="1:12" x14ac:dyDescent="0.2">
      <c r="A138" t="s">
        <v>15</v>
      </c>
      <c r="B138" t="s">
        <v>29</v>
      </c>
      <c r="C138" t="s">
        <v>38</v>
      </c>
      <c r="D138" t="s">
        <v>40</v>
      </c>
      <c r="E138" s="1">
        <v>194</v>
      </c>
      <c r="F138" s="2">
        <v>13938</v>
      </c>
      <c r="G138" s="2">
        <v>23230</v>
      </c>
      <c r="H138" s="2">
        <v>225331</v>
      </c>
      <c r="L138" s="3">
        <v>44166</v>
      </c>
    </row>
    <row r="139" spans="1:12" x14ac:dyDescent="0.2">
      <c r="A139" t="s">
        <v>32</v>
      </c>
      <c r="B139" t="s">
        <v>31</v>
      </c>
      <c r="C139" t="s">
        <v>39</v>
      </c>
      <c r="D139" t="s">
        <v>40</v>
      </c>
      <c r="E139" s="1">
        <v>25.900000000000002</v>
      </c>
      <c r="F139" s="2">
        <v>11999.4</v>
      </c>
      <c r="G139" s="2">
        <v>19999</v>
      </c>
      <c r="H139" s="2">
        <v>25898.705000000002</v>
      </c>
      <c r="L139" s="3">
        <v>44256</v>
      </c>
    </row>
    <row r="140" spans="1:12" x14ac:dyDescent="0.2">
      <c r="A140" t="s">
        <v>32</v>
      </c>
      <c r="B140" t="s">
        <v>33</v>
      </c>
      <c r="C140" t="s">
        <v>39</v>
      </c>
      <c r="D140" t="s">
        <v>40</v>
      </c>
      <c r="E140" s="1">
        <v>110.10000000000001</v>
      </c>
      <c r="F140" s="2">
        <v>11999.4</v>
      </c>
      <c r="G140" s="2">
        <v>19999</v>
      </c>
      <c r="H140" s="2">
        <v>110094.49500000002</v>
      </c>
      <c r="L140" s="3">
        <v>44256</v>
      </c>
    </row>
    <row r="141" spans="1:12" x14ac:dyDescent="0.2">
      <c r="A141" t="s">
        <v>30</v>
      </c>
      <c r="B141" t="s">
        <v>21</v>
      </c>
      <c r="C141" t="s">
        <v>39</v>
      </c>
      <c r="D141" t="s">
        <v>40</v>
      </c>
      <c r="E141" s="1">
        <v>227.60000000000002</v>
      </c>
      <c r="F141" s="2">
        <v>11999.4</v>
      </c>
      <c r="G141" s="2">
        <v>19999</v>
      </c>
      <c r="H141" s="2">
        <v>227588.62000000002</v>
      </c>
      <c r="L141" s="3">
        <v>44317</v>
      </c>
    </row>
    <row r="142" spans="1:12" x14ac:dyDescent="0.2">
      <c r="A142" t="s">
        <v>15</v>
      </c>
      <c r="B142" t="s">
        <v>34</v>
      </c>
      <c r="C142" t="s">
        <v>39</v>
      </c>
      <c r="D142" t="s">
        <v>40</v>
      </c>
      <c r="E142" s="1">
        <v>296.60000000000002</v>
      </c>
      <c r="F142" s="2">
        <v>11999.4</v>
      </c>
      <c r="G142" s="2">
        <v>19999</v>
      </c>
      <c r="H142" s="2">
        <v>296585.17000000004</v>
      </c>
      <c r="L142" s="3">
        <v>44105</v>
      </c>
    </row>
    <row r="143" spans="1:12" x14ac:dyDescent="0.2">
      <c r="A143" t="s">
        <v>15</v>
      </c>
      <c r="B143" t="s">
        <v>31</v>
      </c>
      <c r="C143" t="s">
        <v>39</v>
      </c>
      <c r="D143" t="s">
        <v>40</v>
      </c>
      <c r="E143" s="1">
        <v>123.60000000000001</v>
      </c>
      <c r="F143" s="2">
        <v>11999.4</v>
      </c>
      <c r="G143" s="2">
        <v>19999</v>
      </c>
      <c r="H143" s="2">
        <v>123593.82000000002</v>
      </c>
      <c r="L143" s="3">
        <v>44501</v>
      </c>
    </row>
    <row r="144" spans="1:12" x14ac:dyDescent="0.2">
      <c r="A144" t="s">
        <v>15</v>
      </c>
      <c r="B144" t="s">
        <v>19</v>
      </c>
      <c r="C144" t="s">
        <v>39</v>
      </c>
      <c r="D144" t="s">
        <v>40</v>
      </c>
      <c r="E144" s="1">
        <v>94.100000000000009</v>
      </c>
      <c r="F144" s="2">
        <v>11999.4</v>
      </c>
      <c r="G144" s="2">
        <v>19999</v>
      </c>
      <c r="H144" s="2">
        <v>94095.295000000013</v>
      </c>
      <c r="L144" s="3">
        <v>44501</v>
      </c>
    </row>
    <row r="145" spans="1:12" x14ac:dyDescent="0.2">
      <c r="A145" t="s">
        <v>32</v>
      </c>
      <c r="B145" t="s">
        <v>36</v>
      </c>
      <c r="C145" t="s">
        <v>39</v>
      </c>
      <c r="D145" t="s">
        <v>40</v>
      </c>
      <c r="E145" s="1">
        <v>191.60000000000002</v>
      </c>
      <c r="F145" s="2">
        <v>11999.4</v>
      </c>
      <c r="G145" s="2">
        <v>19999</v>
      </c>
      <c r="H145" s="2">
        <v>191590.42000000004</v>
      </c>
      <c r="L145" s="3">
        <v>44531</v>
      </c>
    </row>
    <row r="146" spans="1:12" x14ac:dyDescent="0.2">
      <c r="A146" t="s">
        <v>30</v>
      </c>
      <c r="B146" t="s">
        <v>16</v>
      </c>
      <c r="C146" t="s">
        <v>17</v>
      </c>
      <c r="D146" t="s">
        <v>40</v>
      </c>
      <c r="E146" s="1">
        <v>424.35</v>
      </c>
      <c r="F146" s="2">
        <v>5579.4</v>
      </c>
      <c r="G146" s="2">
        <v>9299</v>
      </c>
      <c r="H146" s="2">
        <v>197301.53250000003</v>
      </c>
      <c r="L146" s="3">
        <v>44287</v>
      </c>
    </row>
    <row r="147" spans="1:12" x14ac:dyDescent="0.2">
      <c r="A147" t="s">
        <v>15</v>
      </c>
      <c r="B147" t="s">
        <v>19</v>
      </c>
      <c r="C147" t="s">
        <v>17</v>
      </c>
      <c r="D147" t="s">
        <v>40</v>
      </c>
      <c r="E147" s="1">
        <v>258</v>
      </c>
      <c r="F147" s="2">
        <v>5579.4</v>
      </c>
      <c r="G147" s="2">
        <v>9299</v>
      </c>
      <c r="H147" s="2">
        <v>119957.1</v>
      </c>
      <c r="L147" s="3">
        <v>44287</v>
      </c>
    </row>
    <row r="148" spans="1:12" x14ac:dyDescent="0.2">
      <c r="A148" t="s">
        <v>32</v>
      </c>
      <c r="B148" t="s">
        <v>21</v>
      </c>
      <c r="C148" t="s">
        <v>17</v>
      </c>
      <c r="D148" t="s">
        <v>40</v>
      </c>
      <c r="E148" s="1">
        <v>68.900000000000006</v>
      </c>
      <c r="F148" s="2">
        <v>5579.4</v>
      </c>
      <c r="G148" s="2">
        <v>9299</v>
      </c>
      <c r="H148" s="2">
        <v>32035.055000000008</v>
      </c>
      <c r="L148" s="3">
        <v>44348</v>
      </c>
    </row>
    <row r="149" spans="1:12" x14ac:dyDescent="0.2">
      <c r="A149" t="s">
        <v>27</v>
      </c>
      <c r="B149" t="s">
        <v>22</v>
      </c>
      <c r="C149" t="s">
        <v>17</v>
      </c>
      <c r="D149" t="s">
        <v>40</v>
      </c>
      <c r="E149" s="1">
        <v>194.70000000000002</v>
      </c>
      <c r="F149" s="2">
        <v>5579.4</v>
      </c>
      <c r="G149" s="2">
        <v>9299</v>
      </c>
      <c r="H149" s="2">
        <v>90525.765000000014</v>
      </c>
      <c r="L149" s="3">
        <v>44440</v>
      </c>
    </row>
    <row r="150" spans="1:12" x14ac:dyDescent="0.2">
      <c r="A150" t="s">
        <v>27</v>
      </c>
      <c r="B150" t="s">
        <v>23</v>
      </c>
      <c r="C150" t="s">
        <v>17</v>
      </c>
      <c r="D150" t="s">
        <v>40</v>
      </c>
      <c r="E150" s="1">
        <v>90.800000000000011</v>
      </c>
      <c r="F150" s="2">
        <v>5579.4</v>
      </c>
      <c r="G150" s="2">
        <v>9299</v>
      </c>
      <c r="H150" s="2">
        <v>42217.460000000006</v>
      </c>
      <c r="L150" s="3">
        <v>44166</v>
      </c>
    </row>
    <row r="151" spans="1:12" x14ac:dyDescent="0.2">
      <c r="A151" t="s">
        <v>15</v>
      </c>
      <c r="B151" t="s">
        <v>24</v>
      </c>
      <c r="C151" t="s">
        <v>26</v>
      </c>
      <c r="D151" t="s">
        <v>40</v>
      </c>
      <c r="E151" s="1">
        <v>195.8</v>
      </c>
      <c r="F151" s="2">
        <v>8999.4</v>
      </c>
      <c r="G151" s="2">
        <v>14999</v>
      </c>
      <c r="H151" s="2">
        <v>146840.21000000002</v>
      </c>
      <c r="L151" s="3">
        <v>44228</v>
      </c>
    </row>
    <row r="152" spans="1:12" x14ac:dyDescent="0.2">
      <c r="A152" t="s">
        <v>27</v>
      </c>
      <c r="B152" t="s">
        <v>25</v>
      </c>
      <c r="C152" t="s">
        <v>26</v>
      </c>
      <c r="D152" t="s">
        <v>40</v>
      </c>
      <c r="E152" s="1">
        <v>190.10000000000002</v>
      </c>
      <c r="F152" s="2">
        <v>8999.4</v>
      </c>
      <c r="G152" s="2">
        <v>14999</v>
      </c>
      <c r="H152" s="2">
        <v>142565.49500000002</v>
      </c>
      <c r="L152" s="3">
        <v>44348</v>
      </c>
    </row>
    <row r="153" spans="1:12" x14ac:dyDescent="0.2">
      <c r="A153" t="s">
        <v>15</v>
      </c>
      <c r="B153" t="s">
        <v>24</v>
      </c>
      <c r="C153" t="s">
        <v>26</v>
      </c>
      <c r="D153" t="s">
        <v>40</v>
      </c>
      <c r="E153" s="1">
        <v>54.400000000000006</v>
      </c>
      <c r="F153" s="2">
        <v>8999.4</v>
      </c>
      <c r="G153" s="2">
        <v>14999</v>
      </c>
      <c r="H153" s="2">
        <v>40797.280000000006</v>
      </c>
      <c r="L153" s="3">
        <v>44440</v>
      </c>
    </row>
    <row r="154" spans="1:12" x14ac:dyDescent="0.2">
      <c r="A154" t="s">
        <v>15</v>
      </c>
      <c r="B154" t="s">
        <v>28</v>
      </c>
      <c r="C154" t="s">
        <v>26</v>
      </c>
      <c r="D154" t="s">
        <v>40</v>
      </c>
      <c r="E154" s="1">
        <v>179.70000000000002</v>
      </c>
      <c r="F154" s="2">
        <v>8999.4</v>
      </c>
      <c r="G154" s="2">
        <v>14999</v>
      </c>
      <c r="H154" s="2">
        <v>134766.01500000001</v>
      </c>
      <c r="L154" s="3">
        <v>44075</v>
      </c>
    </row>
    <row r="155" spans="1:12" x14ac:dyDescent="0.2">
      <c r="A155" t="s">
        <v>30</v>
      </c>
      <c r="B155" t="s">
        <v>23</v>
      </c>
      <c r="C155" t="s">
        <v>26</v>
      </c>
      <c r="D155" t="s">
        <v>40</v>
      </c>
      <c r="E155" s="1">
        <v>128.70000000000002</v>
      </c>
      <c r="F155" s="2">
        <v>8999.4</v>
      </c>
      <c r="G155" s="2">
        <v>14999</v>
      </c>
      <c r="H155" s="2">
        <v>96518.565000000017</v>
      </c>
      <c r="L155" s="3">
        <v>44531</v>
      </c>
    </row>
    <row r="156" spans="1:12" x14ac:dyDescent="0.2">
      <c r="A156" t="s">
        <v>30</v>
      </c>
      <c r="B156" t="s">
        <v>29</v>
      </c>
      <c r="C156" t="s">
        <v>26</v>
      </c>
      <c r="D156" t="s">
        <v>40</v>
      </c>
      <c r="E156" s="1">
        <v>170.60000000000002</v>
      </c>
      <c r="F156" s="2">
        <v>8999.4</v>
      </c>
      <c r="G156" s="2">
        <v>14999</v>
      </c>
      <c r="H156" s="2">
        <v>127941.47000000003</v>
      </c>
      <c r="L156" s="3">
        <v>44531</v>
      </c>
    </row>
    <row r="157" spans="1:12" x14ac:dyDescent="0.2">
      <c r="A157" t="s">
        <v>32</v>
      </c>
      <c r="B157" t="s">
        <v>31</v>
      </c>
      <c r="C157" t="s">
        <v>35</v>
      </c>
      <c r="D157" t="s">
        <v>40</v>
      </c>
      <c r="E157" s="1">
        <v>243.45000000000002</v>
      </c>
      <c r="F157" s="2">
        <v>11999.4</v>
      </c>
      <c r="G157" s="2">
        <v>19999</v>
      </c>
      <c r="H157" s="2">
        <v>243437.82750000004</v>
      </c>
      <c r="L157" s="3">
        <v>44197</v>
      </c>
    </row>
    <row r="158" spans="1:12" x14ac:dyDescent="0.2">
      <c r="A158" t="s">
        <v>30</v>
      </c>
      <c r="B158" t="s">
        <v>33</v>
      </c>
      <c r="C158" t="s">
        <v>35</v>
      </c>
      <c r="D158" t="s">
        <v>40</v>
      </c>
      <c r="E158" s="1">
        <v>177.4</v>
      </c>
      <c r="F158" s="2">
        <v>11999.4</v>
      </c>
      <c r="G158" s="2">
        <v>19999</v>
      </c>
      <c r="H158" s="2">
        <v>177391.13</v>
      </c>
      <c r="L158" s="3">
        <v>44256</v>
      </c>
    </row>
    <row r="159" spans="1:12" x14ac:dyDescent="0.2">
      <c r="A159" t="s">
        <v>27</v>
      </c>
      <c r="B159" t="s">
        <v>21</v>
      </c>
      <c r="C159" t="s">
        <v>35</v>
      </c>
      <c r="D159" t="s">
        <v>40</v>
      </c>
      <c r="E159" s="1">
        <v>190.10000000000002</v>
      </c>
      <c r="F159" s="2">
        <v>11999.4</v>
      </c>
      <c r="G159" s="2">
        <v>19999</v>
      </c>
      <c r="H159" s="2">
        <v>190090.49500000002</v>
      </c>
      <c r="L159" s="3">
        <v>44348</v>
      </c>
    </row>
    <row r="160" spans="1:12" x14ac:dyDescent="0.2">
      <c r="A160" t="s">
        <v>32</v>
      </c>
      <c r="B160" t="s">
        <v>34</v>
      </c>
      <c r="C160" t="s">
        <v>35</v>
      </c>
      <c r="D160" t="s">
        <v>40</v>
      </c>
      <c r="E160" s="1">
        <v>68.900000000000006</v>
      </c>
      <c r="F160" s="2">
        <v>11999.4</v>
      </c>
      <c r="G160" s="2">
        <v>19999</v>
      </c>
      <c r="H160" s="2">
        <v>68896.555000000008</v>
      </c>
      <c r="L160" s="3">
        <v>44348</v>
      </c>
    </row>
    <row r="161" spans="1:12" x14ac:dyDescent="0.2">
      <c r="A161" t="s">
        <v>30</v>
      </c>
      <c r="B161" t="s">
        <v>31</v>
      </c>
      <c r="C161" t="s">
        <v>35</v>
      </c>
      <c r="D161" t="s">
        <v>40</v>
      </c>
      <c r="E161" s="1">
        <v>157</v>
      </c>
      <c r="F161" s="2">
        <v>11999.4</v>
      </c>
      <c r="G161" s="2">
        <v>19999</v>
      </c>
      <c r="H161" s="2">
        <v>156992.15</v>
      </c>
      <c r="L161" s="3">
        <v>44348</v>
      </c>
    </row>
    <row r="162" spans="1:12" x14ac:dyDescent="0.2">
      <c r="A162" t="s">
        <v>27</v>
      </c>
      <c r="B162" t="s">
        <v>19</v>
      </c>
      <c r="C162" t="s">
        <v>35</v>
      </c>
      <c r="D162" t="s">
        <v>40</v>
      </c>
      <c r="E162" s="1">
        <v>136.95000000000002</v>
      </c>
      <c r="F162" s="2">
        <v>11999.4</v>
      </c>
      <c r="G162" s="2">
        <v>19999</v>
      </c>
      <c r="H162" s="2">
        <v>136943.15250000003</v>
      </c>
      <c r="L162" s="3">
        <v>44378</v>
      </c>
    </row>
    <row r="163" spans="1:12" x14ac:dyDescent="0.2">
      <c r="A163" t="s">
        <v>30</v>
      </c>
      <c r="B163" t="s">
        <v>36</v>
      </c>
      <c r="C163" t="s">
        <v>35</v>
      </c>
      <c r="D163" t="s">
        <v>40</v>
      </c>
      <c r="E163" s="1">
        <v>200.9</v>
      </c>
      <c r="F163" s="2">
        <v>11999.4</v>
      </c>
      <c r="G163" s="2">
        <v>19999</v>
      </c>
      <c r="H163" s="2">
        <v>200889.95500000002</v>
      </c>
      <c r="L163" s="3">
        <v>44470</v>
      </c>
    </row>
    <row r="164" spans="1:12" x14ac:dyDescent="0.2">
      <c r="A164" t="s">
        <v>20</v>
      </c>
      <c r="B164" t="s">
        <v>16</v>
      </c>
      <c r="C164" t="s">
        <v>35</v>
      </c>
      <c r="D164" t="s">
        <v>40</v>
      </c>
      <c r="E164" s="1">
        <v>194.5</v>
      </c>
      <c r="F164" s="2">
        <v>11999.4</v>
      </c>
      <c r="G164" s="2">
        <v>19999</v>
      </c>
      <c r="H164" s="2">
        <v>194490.27500000002</v>
      </c>
      <c r="L164" s="3">
        <v>44105</v>
      </c>
    </row>
    <row r="165" spans="1:12" x14ac:dyDescent="0.2">
      <c r="A165" t="s">
        <v>30</v>
      </c>
      <c r="B165" t="s">
        <v>19</v>
      </c>
      <c r="C165" t="s">
        <v>35</v>
      </c>
      <c r="D165" t="s">
        <v>40</v>
      </c>
      <c r="E165" s="1">
        <v>128.70000000000002</v>
      </c>
      <c r="F165" s="2">
        <v>11999.4</v>
      </c>
      <c r="G165" s="2">
        <v>19999</v>
      </c>
      <c r="H165" s="2">
        <v>128693.56500000002</v>
      </c>
      <c r="L165" s="3">
        <v>44531</v>
      </c>
    </row>
    <row r="166" spans="1:12" x14ac:dyDescent="0.2">
      <c r="A166" t="s">
        <v>30</v>
      </c>
      <c r="B166" t="s">
        <v>21</v>
      </c>
      <c r="C166" t="s">
        <v>35</v>
      </c>
      <c r="D166" t="s">
        <v>40</v>
      </c>
      <c r="E166" s="1">
        <v>170.60000000000002</v>
      </c>
      <c r="F166" s="2">
        <v>11999.4</v>
      </c>
      <c r="G166" s="2">
        <v>19999</v>
      </c>
      <c r="H166" s="2">
        <v>170591.47000000003</v>
      </c>
      <c r="L166" s="3">
        <v>44531</v>
      </c>
    </row>
    <row r="167" spans="1:12" x14ac:dyDescent="0.2">
      <c r="A167" t="s">
        <v>30</v>
      </c>
      <c r="B167" t="s">
        <v>22</v>
      </c>
      <c r="C167" t="s">
        <v>37</v>
      </c>
      <c r="D167" t="s">
        <v>40</v>
      </c>
      <c r="E167" s="1">
        <v>200.9</v>
      </c>
      <c r="F167" s="2">
        <v>19794</v>
      </c>
      <c r="G167" s="2">
        <v>32990</v>
      </c>
      <c r="H167" s="2">
        <v>331384.55000000005</v>
      </c>
      <c r="L167" s="3">
        <v>44470</v>
      </c>
    </row>
    <row r="168" spans="1:12" x14ac:dyDescent="0.2">
      <c r="A168" t="s">
        <v>32</v>
      </c>
      <c r="B168" t="s">
        <v>23</v>
      </c>
      <c r="C168" t="s">
        <v>38</v>
      </c>
      <c r="D168" t="s">
        <v>40</v>
      </c>
      <c r="E168" s="1">
        <v>284.40000000000003</v>
      </c>
      <c r="F168" s="2">
        <v>13938</v>
      </c>
      <c r="G168" s="2">
        <v>23230</v>
      </c>
      <c r="H168" s="2">
        <v>330330.60000000009</v>
      </c>
      <c r="L168" s="3">
        <v>44228</v>
      </c>
    </row>
    <row r="169" spans="1:12" x14ac:dyDescent="0.2">
      <c r="A169" t="s">
        <v>27</v>
      </c>
      <c r="B169" t="s">
        <v>24</v>
      </c>
      <c r="C169" t="s">
        <v>38</v>
      </c>
      <c r="D169" t="s">
        <v>40</v>
      </c>
      <c r="E169" s="1">
        <v>191.60000000000002</v>
      </c>
      <c r="F169" s="2">
        <v>13938</v>
      </c>
      <c r="G169" s="2">
        <v>23230</v>
      </c>
      <c r="H169" s="2">
        <v>222543.40000000005</v>
      </c>
      <c r="L169" s="3">
        <v>44287</v>
      </c>
    </row>
    <row r="170" spans="1:12" x14ac:dyDescent="0.2">
      <c r="A170" t="s">
        <v>30</v>
      </c>
      <c r="B170" t="s">
        <v>25</v>
      </c>
      <c r="C170" t="s">
        <v>38</v>
      </c>
      <c r="D170" t="s">
        <v>40</v>
      </c>
      <c r="E170" s="1">
        <v>157</v>
      </c>
      <c r="F170" s="2">
        <v>13938</v>
      </c>
      <c r="G170" s="2">
        <v>23230</v>
      </c>
      <c r="H170" s="2">
        <v>182355.5</v>
      </c>
      <c r="L170" s="3">
        <v>44348</v>
      </c>
    </row>
    <row r="171" spans="1:12" x14ac:dyDescent="0.2">
      <c r="A171" t="s">
        <v>32</v>
      </c>
      <c r="B171" t="s">
        <v>24</v>
      </c>
      <c r="C171" t="s">
        <v>38</v>
      </c>
      <c r="D171" t="s">
        <v>40</v>
      </c>
      <c r="E171" s="1">
        <v>187.4</v>
      </c>
      <c r="F171" s="2">
        <v>13938</v>
      </c>
      <c r="G171" s="2">
        <v>23230</v>
      </c>
      <c r="H171" s="2">
        <v>217665.1</v>
      </c>
      <c r="L171" s="3">
        <v>44409</v>
      </c>
    </row>
    <row r="172" spans="1:12" x14ac:dyDescent="0.2">
      <c r="A172" t="s">
        <v>15</v>
      </c>
      <c r="B172" t="s">
        <v>28</v>
      </c>
      <c r="C172" t="s">
        <v>38</v>
      </c>
      <c r="D172" t="s">
        <v>40</v>
      </c>
      <c r="E172" s="1">
        <v>164.20000000000002</v>
      </c>
      <c r="F172" s="2">
        <v>13938</v>
      </c>
      <c r="G172" s="2">
        <v>23230</v>
      </c>
      <c r="H172" s="2">
        <v>190718.30000000005</v>
      </c>
      <c r="L172" s="3">
        <v>44409</v>
      </c>
    </row>
    <row r="173" spans="1:12" x14ac:dyDescent="0.2">
      <c r="A173" t="s">
        <v>20</v>
      </c>
      <c r="B173" t="s">
        <v>23</v>
      </c>
      <c r="C173" t="s">
        <v>38</v>
      </c>
      <c r="D173" t="s">
        <v>40</v>
      </c>
      <c r="E173" s="1">
        <v>194.5</v>
      </c>
      <c r="F173" s="2">
        <v>13938</v>
      </c>
      <c r="G173" s="2">
        <v>23230</v>
      </c>
      <c r="H173" s="2">
        <v>225911.75</v>
      </c>
      <c r="L173" s="3">
        <v>44105</v>
      </c>
    </row>
    <row r="174" spans="1:12" x14ac:dyDescent="0.2">
      <c r="A174" t="s">
        <v>15</v>
      </c>
      <c r="B174" t="s">
        <v>29</v>
      </c>
      <c r="C174" t="s">
        <v>17</v>
      </c>
      <c r="D174" t="s">
        <v>40</v>
      </c>
      <c r="E174" s="1">
        <v>83.100000000000009</v>
      </c>
      <c r="F174" s="2">
        <v>5579.4</v>
      </c>
      <c r="G174" s="2">
        <v>9299</v>
      </c>
      <c r="H174" s="2">
        <v>38637.345000000001</v>
      </c>
      <c r="L174" s="3">
        <v>44317</v>
      </c>
    </row>
    <row r="175" spans="1:12" x14ac:dyDescent="0.2">
      <c r="A175" t="s">
        <v>15</v>
      </c>
      <c r="B175" t="s">
        <v>31</v>
      </c>
      <c r="C175" t="s">
        <v>35</v>
      </c>
      <c r="D175" t="s">
        <v>40</v>
      </c>
      <c r="E175" s="1">
        <v>176</v>
      </c>
      <c r="F175" s="2">
        <v>11999.4</v>
      </c>
      <c r="G175" s="2">
        <v>19999</v>
      </c>
      <c r="H175" s="2">
        <v>175991.2</v>
      </c>
      <c r="L175" s="3">
        <v>44075</v>
      </c>
    </row>
    <row r="176" spans="1:12" x14ac:dyDescent="0.2">
      <c r="A176" t="s">
        <v>15</v>
      </c>
      <c r="B176" t="s">
        <v>33</v>
      </c>
      <c r="C176" t="s">
        <v>37</v>
      </c>
      <c r="D176" t="s">
        <v>40</v>
      </c>
      <c r="E176" s="1">
        <v>385.05</v>
      </c>
      <c r="F176" s="2">
        <v>19794</v>
      </c>
      <c r="G176" s="2">
        <v>32990</v>
      </c>
      <c r="H176" s="2">
        <v>635139.97500000009</v>
      </c>
      <c r="L176" s="3">
        <v>44287</v>
      </c>
    </row>
    <row r="177" spans="1:12" x14ac:dyDescent="0.2">
      <c r="A177" t="s">
        <v>27</v>
      </c>
      <c r="B177" t="s">
        <v>21</v>
      </c>
      <c r="C177" t="s">
        <v>38</v>
      </c>
      <c r="D177" t="s">
        <v>40</v>
      </c>
      <c r="E177" s="1">
        <v>247.9</v>
      </c>
      <c r="F177" s="2">
        <v>13938</v>
      </c>
      <c r="G177" s="2">
        <v>23230</v>
      </c>
      <c r="H177" s="2">
        <v>287935.85000000003</v>
      </c>
      <c r="L177" s="3">
        <v>44197</v>
      </c>
    </row>
    <row r="178" spans="1:12" x14ac:dyDescent="0.2">
      <c r="A178" t="s">
        <v>20</v>
      </c>
      <c r="B178" t="s">
        <v>34</v>
      </c>
      <c r="C178" t="s">
        <v>26</v>
      </c>
      <c r="D178" t="s">
        <v>40</v>
      </c>
      <c r="E178" s="1">
        <v>203.10000000000002</v>
      </c>
      <c r="F178" s="2">
        <v>8999.4</v>
      </c>
      <c r="G178" s="2">
        <v>14999</v>
      </c>
      <c r="H178" s="2">
        <v>152314.84500000003</v>
      </c>
      <c r="L178" s="3">
        <v>44470</v>
      </c>
    </row>
    <row r="179" spans="1:12" x14ac:dyDescent="0.2">
      <c r="A179" t="s">
        <v>20</v>
      </c>
      <c r="B179" t="s">
        <v>31</v>
      </c>
      <c r="C179" t="s">
        <v>35</v>
      </c>
      <c r="D179" t="s">
        <v>40</v>
      </c>
      <c r="E179" s="1">
        <v>203.10000000000002</v>
      </c>
      <c r="F179" s="2">
        <v>11999.4</v>
      </c>
      <c r="G179" s="2">
        <v>19999</v>
      </c>
      <c r="H179" s="2">
        <v>203089.84500000003</v>
      </c>
      <c r="L179" s="3">
        <v>44470</v>
      </c>
    </row>
    <row r="180" spans="1:12" x14ac:dyDescent="0.2">
      <c r="A180" t="s">
        <v>20</v>
      </c>
      <c r="B180" t="s">
        <v>19</v>
      </c>
      <c r="C180" t="s">
        <v>35</v>
      </c>
      <c r="D180" t="s">
        <v>40</v>
      </c>
      <c r="E180" s="1">
        <v>226.10000000000002</v>
      </c>
      <c r="F180" s="2">
        <v>11999.4</v>
      </c>
      <c r="G180" s="2">
        <v>19999</v>
      </c>
      <c r="H180" s="2">
        <v>226088.69500000004</v>
      </c>
      <c r="L180" s="3">
        <v>44166</v>
      </c>
    </row>
    <row r="181" spans="1:12" x14ac:dyDescent="0.2">
      <c r="A181" t="s">
        <v>15</v>
      </c>
      <c r="B181" t="s">
        <v>36</v>
      </c>
      <c r="C181" t="s">
        <v>37</v>
      </c>
      <c r="D181" t="s">
        <v>40</v>
      </c>
      <c r="E181" s="1">
        <v>73.600000000000009</v>
      </c>
      <c r="F181" s="2">
        <v>19794</v>
      </c>
      <c r="G181" s="2">
        <v>32990</v>
      </c>
      <c r="H181" s="2">
        <v>121403.20000000003</v>
      </c>
      <c r="L181" s="3">
        <v>44075</v>
      </c>
    </row>
    <row r="182" spans="1:12" x14ac:dyDescent="0.2">
      <c r="A182" t="s">
        <v>15</v>
      </c>
      <c r="B182" t="s">
        <v>16</v>
      </c>
      <c r="C182" t="s">
        <v>17</v>
      </c>
      <c r="D182" t="s">
        <v>40</v>
      </c>
      <c r="E182" s="1">
        <v>285.10000000000002</v>
      </c>
      <c r="F182" s="2">
        <v>5579.4</v>
      </c>
      <c r="G182" s="2">
        <v>9299</v>
      </c>
      <c r="H182" s="2">
        <v>132557.24500000002</v>
      </c>
      <c r="L182" s="3">
        <v>44105</v>
      </c>
    </row>
    <row r="183" spans="1:12" x14ac:dyDescent="0.2">
      <c r="A183" t="s">
        <v>32</v>
      </c>
      <c r="B183" t="s">
        <v>19</v>
      </c>
      <c r="C183" t="s">
        <v>17</v>
      </c>
      <c r="D183" t="s">
        <v>40</v>
      </c>
      <c r="E183" s="1">
        <v>202.10000000000002</v>
      </c>
      <c r="F183" s="2">
        <v>5579.4</v>
      </c>
      <c r="G183" s="2">
        <v>9299</v>
      </c>
      <c r="H183" s="2">
        <v>93966.395000000019</v>
      </c>
      <c r="L183" s="3">
        <v>44470</v>
      </c>
    </row>
    <row r="184" spans="1:12" x14ac:dyDescent="0.2">
      <c r="A184" t="s">
        <v>15</v>
      </c>
      <c r="B184" t="s">
        <v>21</v>
      </c>
      <c r="C184" t="s">
        <v>17</v>
      </c>
      <c r="D184" t="s">
        <v>40</v>
      </c>
      <c r="E184" s="1">
        <v>27.400000000000002</v>
      </c>
      <c r="F184" s="2">
        <v>5579.4</v>
      </c>
      <c r="G184" s="2">
        <v>9299</v>
      </c>
      <c r="H184" s="2">
        <v>12739.630000000001</v>
      </c>
      <c r="L184" s="3">
        <v>44531</v>
      </c>
    </row>
    <row r="185" spans="1:12" x14ac:dyDescent="0.2">
      <c r="A185" t="s">
        <v>20</v>
      </c>
      <c r="B185" t="s">
        <v>22</v>
      </c>
      <c r="C185" t="s">
        <v>26</v>
      </c>
      <c r="D185" t="s">
        <v>40</v>
      </c>
      <c r="E185" s="1">
        <v>196.70000000000002</v>
      </c>
      <c r="F185" s="2">
        <v>8999.4</v>
      </c>
      <c r="G185" s="2">
        <v>14999</v>
      </c>
      <c r="H185" s="2">
        <v>147515.16500000001</v>
      </c>
      <c r="L185" s="3">
        <v>44256</v>
      </c>
    </row>
    <row r="186" spans="1:12" x14ac:dyDescent="0.2">
      <c r="A186" t="s">
        <v>32</v>
      </c>
      <c r="B186" t="s">
        <v>23</v>
      </c>
      <c r="C186" t="s">
        <v>26</v>
      </c>
      <c r="D186" t="s">
        <v>40</v>
      </c>
      <c r="E186" s="1">
        <v>185.9</v>
      </c>
      <c r="F186" s="2">
        <v>8999.4</v>
      </c>
      <c r="G186" s="2">
        <v>14999</v>
      </c>
      <c r="H186" s="2">
        <v>139415.70500000002</v>
      </c>
      <c r="L186" s="3">
        <v>44409</v>
      </c>
    </row>
    <row r="187" spans="1:12" x14ac:dyDescent="0.2">
      <c r="A187" t="s">
        <v>15</v>
      </c>
      <c r="B187" t="s">
        <v>24</v>
      </c>
      <c r="C187" t="s">
        <v>26</v>
      </c>
      <c r="D187" t="s">
        <v>40</v>
      </c>
      <c r="E187" s="1">
        <v>285.10000000000002</v>
      </c>
      <c r="F187" s="2">
        <v>8999.4</v>
      </c>
      <c r="G187" s="2">
        <v>14999</v>
      </c>
      <c r="H187" s="2">
        <v>213810.74500000002</v>
      </c>
      <c r="L187" s="3">
        <v>44105</v>
      </c>
    </row>
    <row r="188" spans="1:12" x14ac:dyDescent="0.2">
      <c r="A188" t="s">
        <v>32</v>
      </c>
      <c r="B188" t="s">
        <v>25</v>
      </c>
      <c r="C188" t="s">
        <v>26</v>
      </c>
      <c r="D188" t="s">
        <v>40</v>
      </c>
      <c r="E188" s="1">
        <v>202.10000000000002</v>
      </c>
      <c r="F188" s="2">
        <v>8999.4</v>
      </c>
      <c r="G188" s="2">
        <v>14999</v>
      </c>
      <c r="H188" s="2">
        <v>151564.89500000002</v>
      </c>
      <c r="L188" s="3">
        <v>44470</v>
      </c>
    </row>
    <row r="189" spans="1:12" x14ac:dyDescent="0.2">
      <c r="A189" t="s">
        <v>30</v>
      </c>
      <c r="B189" t="s">
        <v>24</v>
      </c>
      <c r="C189" t="s">
        <v>26</v>
      </c>
      <c r="D189" t="s">
        <v>40</v>
      </c>
      <c r="E189" s="1">
        <v>113.80000000000001</v>
      </c>
      <c r="F189" s="2">
        <v>8999.4</v>
      </c>
      <c r="G189" s="2">
        <v>14999</v>
      </c>
      <c r="H189" s="2">
        <v>85344.310000000012</v>
      </c>
      <c r="L189" s="3">
        <v>44531</v>
      </c>
    </row>
    <row r="190" spans="1:12" x14ac:dyDescent="0.2">
      <c r="A190" t="s">
        <v>15</v>
      </c>
      <c r="B190" t="s">
        <v>28</v>
      </c>
      <c r="C190" t="s">
        <v>35</v>
      </c>
      <c r="D190" t="s">
        <v>40</v>
      </c>
      <c r="E190" s="1">
        <v>425.1</v>
      </c>
      <c r="F190" s="2">
        <v>11999.4</v>
      </c>
      <c r="G190" s="2">
        <v>19999</v>
      </c>
      <c r="H190" s="2">
        <v>425078.74500000005</v>
      </c>
      <c r="L190" s="3">
        <v>44197</v>
      </c>
    </row>
    <row r="191" spans="1:12" x14ac:dyDescent="0.2">
      <c r="A191" t="s">
        <v>30</v>
      </c>
      <c r="B191" t="s">
        <v>23</v>
      </c>
      <c r="C191" t="s">
        <v>35</v>
      </c>
      <c r="D191" t="s">
        <v>40</v>
      </c>
      <c r="E191" s="1">
        <v>79.5</v>
      </c>
      <c r="F191" s="2">
        <v>11999.4</v>
      </c>
      <c r="G191" s="2">
        <v>19999</v>
      </c>
      <c r="H191" s="2">
        <v>79496.025000000009</v>
      </c>
      <c r="L191" s="3">
        <v>44256</v>
      </c>
    </row>
    <row r="192" spans="1:12" x14ac:dyDescent="0.2">
      <c r="A192" t="s">
        <v>32</v>
      </c>
      <c r="B192" t="s">
        <v>29</v>
      </c>
      <c r="C192" t="s">
        <v>35</v>
      </c>
      <c r="D192" t="s">
        <v>40</v>
      </c>
      <c r="E192" s="1">
        <v>141.45000000000002</v>
      </c>
      <c r="F192" s="2">
        <v>11999.4</v>
      </c>
      <c r="G192" s="2">
        <v>19999</v>
      </c>
      <c r="H192" s="2">
        <v>141442.92750000002</v>
      </c>
      <c r="L192" s="3">
        <v>44287</v>
      </c>
    </row>
    <row r="193" spans="1:12" x14ac:dyDescent="0.2">
      <c r="A193" t="s">
        <v>32</v>
      </c>
      <c r="B193" t="s">
        <v>31</v>
      </c>
      <c r="C193" t="s">
        <v>35</v>
      </c>
      <c r="D193" t="s">
        <v>40</v>
      </c>
      <c r="E193" s="1">
        <v>291.8</v>
      </c>
      <c r="F193" s="2">
        <v>11999.4</v>
      </c>
      <c r="G193" s="2">
        <v>19999</v>
      </c>
      <c r="H193" s="2">
        <v>291785.41000000003</v>
      </c>
      <c r="L193" s="3">
        <v>44317</v>
      </c>
    </row>
    <row r="194" spans="1:12" x14ac:dyDescent="0.2">
      <c r="A194" t="s">
        <v>15</v>
      </c>
      <c r="B194" t="s">
        <v>33</v>
      </c>
      <c r="C194" t="s">
        <v>35</v>
      </c>
      <c r="D194" t="s">
        <v>40</v>
      </c>
      <c r="E194" s="1">
        <v>345</v>
      </c>
      <c r="F194" s="2">
        <v>11999.4</v>
      </c>
      <c r="G194" s="2">
        <v>19999</v>
      </c>
      <c r="H194" s="2">
        <v>344982.75</v>
      </c>
      <c r="L194" s="3">
        <v>44378</v>
      </c>
    </row>
    <row r="195" spans="1:12" x14ac:dyDescent="0.2">
      <c r="A195" t="s">
        <v>30</v>
      </c>
      <c r="B195" t="s">
        <v>21</v>
      </c>
      <c r="C195" t="s">
        <v>35</v>
      </c>
      <c r="D195" t="s">
        <v>40</v>
      </c>
      <c r="E195" s="1">
        <v>298.8</v>
      </c>
      <c r="F195" s="2">
        <v>11999.4</v>
      </c>
      <c r="G195" s="2">
        <v>19999</v>
      </c>
      <c r="H195" s="2">
        <v>298785.06</v>
      </c>
      <c r="L195" s="3">
        <v>44378</v>
      </c>
    </row>
    <row r="196" spans="1:12" x14ac:dyDescent="0.2">
      <c r="A196" t="s">
        <v>20</v>
      </c>
      <c r="B196" t="s">
        <v>34</v>
      </c>
      <c r="C196" t="s">
        <v>35</v>
      </c>
      <c r="D196" t="s">
        <v>40</v>
      </c>
      <c r="E196" s="1">
        <v>21.8</v>
      </c>
      <c r="F196" s="2">
        <v>11999.4</v>
      </c>
      <c r="G196" s="2">
        <v>19999</v>
      </c>
      <c r="H196" s="2">
        <v>21798.910000000003</v>
      </c>
      <c r="L196" s="3">
        <v>44440</v>
      </c>
    </row>
    <row r="197" spans="1:12" x14ac:dyDescent="0.2">
      <c r="A197" t="s">
        <v>15</v>
      </c>
      <c r="B197" t="s">
        <v>31</v>
      </c>
      <c r="C197" t="s">
        <v>35</v>
      </c>
      <c r="D197" t="s">
        <v>40</v>
      </c>
      <c r="E197" s="1">
        <v>207.4</v>
      </c>
      <c r="F197" s="2">
        <v>11999.4</v>
      </c>
      <c r="G197" s="2">
        <v>19999</v>
      </c>
      <c r="H197" s="2">
        <v>207389.63</v>
      </c>
      <c r="L197" s="3">
        <v>44440</v>
      </c>
    </row>
    <row r="198" spans="1:12" x14ac:dyDescent="0.2">
      <c r="A198" t="s">
        <v>15</v>
      </c>
      <c r="B198" t="s">
        <v>19</v>
      </c>
      <c r="C198" t="s">
        <v>35</v>
      </c>
      <c r="D198" t="s">
        <v>40</v>
      </c>
      <c r="E198" s="1">
        <v>105.60000000000001</v>
      </c>
      <c r="F198" s="2">
        <v>11999.4</v>
      </c>
      <c r="G198" s="2">
        <v>19999</v>
      </c>
      <c r="H198" s="2">
        <v>105594.72000000003</v>
      </c>
      <c r="L198" s="3">
        <v>44440</v>
      </c>
    </row>
    <row r="199" spans="1:12" x14ac:dyDescent="0.2">
      <c r="A199" t="s">
        <v>20</v>
      </c>
      <c r="B199" t="s">
        <v>36</v>
      </c>
      <c r="C199" t="s">
        <v>35</v>
      </c>
      <c r="D199" t="s">
        <v>40</v>
      </c>
      <c r="E199" s="1">
        <v>67.100000000000009</v>
      </c>
      <c r="F199" s="2">
        <v>11999.4</v>
      </c>
      <c r="G199" s="2">
        <v>19999</v>
      </c>
      <c r="H199" s="2">
        <v>67096.645000000004</v>
      </c>
      <c r="L199" s="3">
        <v>44105</v>
      </c>
    </row>
    <row r="200" spans="1:12" x14ac:dyDescent="0.2">
      <c r="A200" t="s">
        <v>20</v>
      </c>
      <c r="B200" t="s">
        <v>16</v>
      </c>
      <c r="C200" t="s">
        <v>35</v>
      </c>
      <c r="D200" t="s">
        <v>40</v>
      </c>
      <c r="E200" s="1">
        <v>151.4</v>
      </c>
      <c r="F200" s="2">
        <v>11999.4</v>
      </c>
      <c r="G200" s="2">
        <v>19999</v>
      </c>
      <c r="H200" s="2">
        <v>151392.43000000002</v>
      </c>
      <c r="L200" s="3">
        <v>44105</v>
      </c>
    </row>
    <row r="201" spans="1:12" x14ac:dyDescent="0.2">
      <c r="A201" t="s">
        <v>15</v>
      </c>
      <c r="B201" t="s">
        <v>19</v>
      </c>
      <c r="C201" t="s">
        <v>35</v>
      </c>
      <c r="D201" t="s">
        <v>40</v>
      </c>
      <c r="E201" s="1">
        <v>27.400000000000002</v>
      </c>
      <c r="F201" s="2">
        <v>11999.4</v>
      </c>
      <c r="G201" s="2">
        <v>19999</v>
      </c>
      <c r="H201" s="2">
        <v>27398.630000000005</v>
      </c>
      <c r="L201" s="3">
        <v>44531</v>
      </c>
    </row>
    <row r="202" spans="1:12" x14ac:dyDescent="0.2">
      <c r="A202" t="s">
        <v>30</v>
      </c>
      <c r="B202" t="s">
        <v>21</v>
      </c>
      <c r="C202" t="s">
        <v>35</v>
      </c>
      <c r="D202" t="s">
        <v>40</v>
      </c>
      <c r="E202" s="1">
        <v>113.80000000000001</v>
      </c>
      <c r="F202" s="2">
        <v>11999.4</v>
      </c>
      <c r="G202" s="2">
        <v>19999</v>
      </c>
      <c r="H202" s="2">
        <v>113794.31000000001</v>
      </c>
      <c r="L202" s="3">
        <v>44531</v>
      </c>
    </row>
    <row r="203" spans="1:12" x14ac:dyDescent="0.2">
      <c r="A203" t="s">
        <v>27</v>
      </c>
      <c r="B203" t="s">
        <v>22</v>
      </c>
      <c r="C203" t="s">
        <v>37</v>
      </c>
      <c r="D203" t="s">
        <v>40</v>
      </c>
      <c r="E203" s="1">
        <v>146.5</v>
      </c>
      <c r="F203" s="2">
        <v>19794</v>
      </c>
      <c r="G203" s="2">
        <v>32990</v>
      </c>
      <c r="H203" s="2">
        <v>241651.75</v>
      </c>
      <c r="L203" s="3">
        <v>44256</v>
      </c>
    </row>
    <row r="204" spans="1:12" x14ac:dyDescent="0.2">
      <c r="A204" t="s">
        <v>15</v>
      </c>
      <c r="B204" t="s">
        <v>23</v>
      </c>
      <c r="C204" t="s">
        <v>37</v>
      </c>
      <c r="D204" t="s">
        <v>40</v>
      </c>
      <c r="E204" s="1">
        <v>264.60000000000002</v>
      </c>
      <c r="F204" s="2">
        <v>19794</v>
      </c>
      <c r="G204" s="2">
        <v>32990</v>
      </c>
      <c r="H204" s="2">
        <v>436457.7</v>
      </c>
      <c r="L204" s="3">
        <v>44075</v>
      </c>
    </row>
    <row r="205" spans="1:12" x14ac:dyDescent="0.2">
      <c r="A205" t="s">
        <v>15</v>
      </c>
      <c r="B205" t="s">
        <v>24</v>
      </c>
      <c r="C205" t="s">
        <v>37</v>
      </c>
      <c r="D205" t="s">
        <v>40</v>
      </c>
      <c r="E205" s="1">
        <v>217.70000000000002</v>
      </c>
      <c r="F205" s="2">
        <v>19794</v>
      </c>
      <c r="G205" s="2">
        <v>32990</v>
      </c>
      <c r="H205" s="2">
        <v>359096.15000000008</v>
      </c>
      <c r="L205" s="3">
        <v>44470</v>
      </c>
    </row>
    <row r="206" spans="1:12" x14ac:dyDescent="0.2">
      <c r="A206" t="s">
        <v>27</v>
      </c>
      <c r="B206" t="s">
        <v>25</v>
      </c>
      <c r="C206" t="s">
        <v>38</v>
      </c>
      <c r="D206" t="s">
        <v>40</v>
      </c>
      <c r="E206" s="1">
        <v>86.600000000000009</v>
      </c>
      <c r="F206" s="2">
        <v>13938</v>
      </c>
      <c r="G206" s="2">
        <v>23230</v>
      </c>
      <c r="H206" s="2">
        <v>100585.90000000002</v>
      </c>
      <c r="L206" s="3">
        <v>44317</v>
      </c>
    </row>
    <row r="207" spans="1:12" x14ac:dyDescent="0.2">
      <c r="A207" t="s">
        <v>15</v>
      </c>
      <c r="B207" t="s">
        <v>24</v>
      </c>
      <c r="C207" t="s">
        <v>38</v>
      </c>
      <c r="D207" t="s">
        <v>40</v>
      </c>
      <c r="E207" s="1">
        <v>34.9</v>
      </c>
      <c r="F207" s="2">
        <v>13938</v>
      </c>
      <c r="G207" s="2">
        <v>23230</v>
      </c>
      <c r="H207" s="2">
        <v>40536.350000000006</v>
      </c>
      <c r="L207" s="3">
        <v>44075</v>
      </c>
    </row>
    <row r="208" spans="1:12" x14ac:dyDescent="0.2">
      <c r="A208" t="s">
        <v>15</v>
      </c>
      <c r="B208" t="s">
        <v>28</v>
      </c>
      <c r="C208" t="s">
        <v>38</v>
      </c>
      <c r="D208" t="s">
        <v>40</v>
      </c>
      <c r="E208" s="1">
        <v>217.70000000000002</v>
      </c>
      <c r="F208" s="2">
        <v>13938</v>
      </c>
      <c r="G208" s="2">
        <v>23230</v>
      </c>
      <c r="H208" s="2">
        <v>252858.55000000002</v>
      </c>
      <c r="L208" s="3">
        <v>44470</v>
      </c>
    </row>
    <row r="209" spans="1:12" x14ac:dyDescent="0.2">
      <c r="A209" t="s">
        <v>20</v>
      </c>
      <c r="B209" t="s">
        <v>23</v>
      </c>
      <c r="C209" t="s">
        <v>38</v>
      </c>
      <c r="D209" t="s">
        <v>40</v>
      </c>
      <c r="E209" s="1">
        <v>151.4</v>
      </c>
      <c r="F209" s="2">
        <v>13938</v>
      </c>
      <c r="G209" s="2">
        <v>23230</v>
      </c>
      <c r="H209" s="2">
        <v>175851.1</v>
      </c>
      <c r="L209" s="3">
        <v>44105</v>
      </c>
    </row>
    <row r="210" spans="1:12" x14ac:dyDescent="0.2">
      <c r="A210" t="s">
        <v>15</v>
      </c>
      <c r="B210" t="s">
        <v>29</v>
      </c>
      <c r="C210" t="s">
        <v>39</v>
      </c>
      <c r="D210" t="s">
        <v>40</v>
      </c>
      <c r="E210" s="1">
        <v>186.5</v>
      </c>
      <c r="F210" s="2">
        <v>11999.4</v>
      </c>
      <c r="G210" s="2">
        <v>19999</v>
      </c>
      <c r="H210" s="2">
        <v>186490.67500000002</v>
      </c>
      <c r="L210" s="3">
        <v>44228</v>
      </c>
    </row>
    <row r="211" spans="1:12" x14ac:dyDescent="0.2">
      <c r="A211" t="s">
        <v>30</v>
      </c>
      <c r="B211" t="s">
        <v>31</v>
      </c>
      <c r="C211" t="s">
        <v>39</v>
      </c>
      <c r="D211" t="s">
        <v>40</v>
      </c>
      <c r="E211" s="1">
        <v>107.4</v>
      </c>
      <c r="F211" s="2">
        <v>11999.4</v>
      </c>
      <c r="G211" s="2">
        <v>19999</v>
      </c>
      <c r="H211" s="2">
        <v>107394.63</v>
      </c>
      <c r="L211" s="3">
        <v>44287</v>
      </c>
    </row>
    <row r="212" spans="1:12" x14ac:dyDescent="0.2">
      <c r="A212" t="s">
        <v>15</v>
      </c>
      <c r="B212" t="s">
        <v>33</v>
      </c>
      <c r="C212" t="s">
        <v>39</v>
      </c>
      <c r="D212" t="s">
        <v>40</v>
      </c>
      <c r="E212" s="1">
        <v>190.70000000000002</v>
      </c>
      <c r="F212" s="2">
        <v>11999.4</v>
      </c>
      <c r="G212" s="2">
        <v>19999</v>
      </c>
      <c r="H212" s="2">
        <v>190690.46500000003</v>
      </c>
      <c r="L212" s="3">
        <v>44440</v>
      </c>
    </row>
    <row r="213" spans="1:12" x14ac:dyDescent="0.2">
      <c r="A213" t="s">
        <v>20</v>
      </c>
      <c r="B213" t="s">
        <v>21</v>
      </c>
      <c r="C213" t="s">
        <v>39</v>
      </c>
      <c r="D213" t="s">
        <v>40</v>
      </c>
      <c r="E213" s="1">
        <v>67.100000000000009</v>
      </c>
      <c r="F213" s="2">
        <v>11999.4</v>
      </c>
      <c r="G213" s="2">
        <v>19999</v>
      </c>
      <c r="H213" s="2">
        <v>67096.645000000004</v>
      </c>
      <c r="L213" s="3">
        <v>44105</v>
      </c>
    </row>
    <row r="214" spans="1:12" x14ac:dyDescent="0.2">
      <c r="A214" t="s">
        <v>15</v>
      </c>
      <c r="B214" t="s">
        <v>34</v>
      </c>
      <c r="C214" t="s">
        <v>39</v>
      </c>
      <c r="D214" t="s">
        <v>40</v>
      </c>
      <c r="E214" s="1">
        <v>177.8</v>
      </c>
      <c r="F214" s="2">
        <v>11999.4</v>
      </c>
      <c r="G214" s="2">
        <v>19999</v>
      </c>
      <c r="H214" s="2">
        <v>177791.11000000002</v>
      </c>
      <c r="L214" s="3">
        <v>44166</v>
      </c>
    </row>
    <row r="215" spans="1:12" x14ac:dyDescent="0.2">
      <c r="A215" t="s">
        <v>15</v>
      </c>
      <c r="B215" t="s">
        <v>31</v>
      </c>
      <c r="C215" t="s">
        <v>26</v>
      </c>
      <c r="D215" t="s">
        <v>41</v>
      </c>
      <c r="E215" s="1">
        <v>115.9</v>
      </c>
      <c r="F215" s="2">
        <v>8999.4</v>
      </c>
      <c r="G215" s="2">
        <v>14999</v>
      </c>
      <c r="H215" s="2">
        <v>173838.41000000003</v>
      </c>
      <c r="L215" s="3">
        <v>44105</v>
      </c>
    </row>
    <row r="216" spans="1:12" x14ac:dyDescent="0.2">
      <c r="A216" t="s">
        <v>15</v>
      </c>
      <c r="B216" t="s">
        <v>19</v>
      </c>
      <c r="C216" t="s">
        <v>35</v>
      </c>
      <c r="D216" t="s">
        <v>41</v>
      </c>
      <c r="E216" s="1">
        <v>137.20000000000002</v>
      </c>
      <c r="F216" s="2">
        <v>11999.4</v>
      </c>
      <c r="G216" s="2">
        <v>19999</v>
      </c>
      <c r="H216" s="2">
        <v>274386.28000000003</v>
      </c>
      <c r="L216" s="3">
        <v>44197</v>
      </c>
    </row>
    <row r="217" spans="1:12" x14ac:dyDescent="0.2">
      <c r="A217" t="s">
        <v>15</v>
      </c>
      <c r="B217" t="s">
        <v>36</v>
      </c>
      <c r="C217" t="s">
        <v>35</v>
      </c>
      <c r="D217" t="s">
        <v>41</v>
      </c>
      <c r="E217" s="1">
        <v>234.9</v>
      </c>
      <c r="F217" s="2">
        <v>11999.4</v>
      </c>
      <c r="G217" s="2">
        <v>19999</v>
      </c>
      <c r="H217" s="2">
        <v>469776.51000000007</v>
      </c>
      <c r="L217" s="3">
        <v>44075</v>
      </c>
    </row>
    <row r="218" spans="1:12" x14ac:dyDescent="0.2">
      <c r="A218" t="s">
        <v>15</v>
      </c>
      <c r="B218" t="s">
        <v>16</v>
      </c>
      <c r="C218" t="s">
        <v>35</v>
      </c>
      <c r="D218" t="s">
        <v>41</v>
      </c>
      <c r="E218" s="1">
        <v>268.90000000000003</v>
      </c>
      <c r="F218" s="2">
        <v>11999.4</v>
      </c>
      <c r="G218" s="2">
        <v>19999</v>
      </c>
      <c r="H218" s="2">
        <v>537773.1100000001</v>
      </c>
      <c r="L218" s="3">
        <v>44470</v>
      </c>
    </row>
    <row r="219" spans="1:12" x14ac:dyDescent="0.2">
      <c r="A219" t="s">
        <v>27</v>
      </c>
      <c r="B219" t="s">
        <v>19</v>
      </c>
      <c r="C219" t="s">
        <v>35</v>
      </c>
      <c r="D219" t="s">
        <v>41</v>
      </c>
      <c r="E219" s="1">
        <v>243.10000000000002</v>
      </c>
      <c r="F219" s="2">
        <v>11999.4</v>
      </c>
      <c r="G219" s="2">
        <v>19999</v>
      </c>
      <c r="H219" s="2">
        <v>486175.69000000006</v>
      </c>
      <c r="L219" s="3">
        <v>44531</v>
      </c>
    </row>
    <row r="220" spans="1:12" x14ac:dyDescent="0.2">
      <c r="A220" t="s">
        <v>27</v>
      </c>
      <c r="B220" t="s">
        <v>21</v>
      </c>
      <c r="C220" t="s">
        <v>37</v>
      </c>
      <c r="D220" t="s">
        <v>41</v>
      </c>
      <c r="E220" s="1">
        <v>243.10000000000002</v>
      </c>
      <c r="F220" s="2">
        <v>19794</v>
      </c>
      <c r="G220" s="2">
        <v>32990</v>
      </c>
      <c r="H220" s="2">
        <v>801986.90000000014</v>
      </c>
      <c r="L220" s="3">
        <v>44531</v>
      </c>
    </row>
    <row r="221" spans="1:12" x14ac:dyDescent="0.2">
      <c r="A221" t="s">
        <v>15</v>
      </c>
      <c r="B221" t="s">
        <v>22</v>
      </c>
      <c r="C221" t="s">
        <v>38</v>
      </c>
      <c r="D221" t="s">
        <v>41</v>
      </c>
      <c r="E221" s="1">
        <v>268.90000000000003</v>
      </c>
      <c r="F221" s="2">
        <v>13938</v>
      </c>
      <c r="G221" s="2">
        <v>23230</v>
      </c>
      <c r="H221" s="2">
        <v>624654.70000000007</v>
      </c>
      <c r="L221" s="3">
        <v>44470</v>
      </c>
    </row>
    <row r="222" spans="1:12" x14ac:dyDescent="0.2">
      <c r="A222" t="s">
        <v>15</v>
      </c>
      <c r="B222" t="s">
        <v>23</v>
      </c>
      <c r="C222" t="s">
        <v>39</v>
      </c>
      <c r="D222" t="s">
        <v>41</v>
      </c>
      <c r="E222" s="1">
        <v>168.3</v>
      </c>
      <c r="F222" s="2">
        <v>11999.4</v>
      </c>
      <c r="G222" s="2">
        <v>19999</v>
      </c>
      <c r="H222" s="2">
        <v>336583.17000000004</v>
      </c>
      <c r="L222" s="3">
        <v>44378</v>
      </c>
    </row>
    <row r="223" spans="1:12" x14ac:dyDescent="0.2">
      <c r="A223" t="s">
        <v>27</v>
      </c>
      <c r="B223" t="s">
        <v>24</v>
      </c>
      <c r="C223" t="s">
        <v>39</v>
      </c>
      <c r="D223" t="s">
        <v>41</v>
      </c>
      <c r="E223" s="1">
        <v>112.30000000000001</v>
      </c>
      <c r="F223" s="2">
        <v>11999.4</v>
      </c>
      <c r="G223" s="2">
        <v>19999</v>
      </c>
      <c r="H223" s="2">
        <v>224588.77000000002</v>
      </c>
      <c r="L223" s="3">
        <v>44409</v>
      </c>
    </row>
    <row r="224" spans="1:12" x14ac:dyDescent="0.2">
      <c r="A224" t="s">
        <v>15</v>
      </c>
      <c r="B224" t="s">
        <v>25</v>
      </c>
      <c r="C224" t="s">
        <v>39</v>
      </c>
      <c r="D224" t="s">
        <v>41</v>
      </c>
      <c r="E224" s="1">
        <v>115.9</v>
      </c>
      <c r="F224" s="2">
        <v>11999.4</v>
      </c>
      <c r="G224" s="2">
        <v>19999</v>
      </c>
      <c r="H224" s="2">
        <v>231788.41000000003</v>
      </c>
      <c r="L224" s="3">
        <v>44105</v>
      </c>
    </row>
    <row r="225" spans="1:12" x14ac:dyDescent="0.2">
      <c r="A225" t="s">
        <v>27</v>
      </c>
      <c r="B225" t="s">
        <v>24</v>
      </c>
      <c r="C225" t="s">
        <v>17</v>
      </c>
      <c r="D225" t="s">
        <v>41</v>
      </c>
      <c r="E225" s="1">
        <v>186.5</v>
      </c>
      <c r="F225" s="2">
        <v>5579.4</v>
      </c>
      <c r="G225" s="2">
        <v>9299</v>
      </c>
      <c r="H225" s="2">
        <v>173426.35</v>
      </c>
      <c r="L225" s="3">
        <v>44228</v>
      </c>
    </row>
    <row r="226" spans="1:12" x14ac:dyDescent="0.2">
      <c r="A226" t="s">
        <v>27</v>
      </c>
      <c r="B226" t="s">
        <v>28</v>
      </c>
      <c r="C226" t="s">
        <v>17</v>
      </c>
      <c r="D226" t="s">
        <v>41</v>
      </c>
      <c r="E226" s="1">
        <v>111.60000000000001</v>
      </c>
      <c r="F226" s="2">
        <v>5579.4</v>
      </c>
      <c r="G226" s="2">
        <v>9299</v>
      </c>
      <c r="H226" s="2">
        <v>103776.84000000001</v>
      </c>
      <c r="L226" s="3">
        <v>44228</v>
      </c>
    </row>
    <row r="227" spans="1:12" x14ac:dyDescent="0.2">
      <c r="A227" t="s">
        <v>15</v>
      </c>
      <c r="B227" t="s">
        <v>23</v>
      </c>
      <c r="C227" t="s">
        <v>17</v>
      </c>
      <c r="D227" t="s">
        <v>41</v>
      </c>
      <c r="E227" s="1">
        <v>156.30000000000001</v>
      </c>
      <c r="F227" s="2">
        <v>5579.4</v>
      </c>
      <c r="G227" s="2">
        <v>9299</v>
      </c>
      <c r="H227" s="2">
        <v>145343.37000000002</v>
      </c>
      <c r="L227" s="3">
        <v>44317</v>
      </c>
    </row>
    <row r="228" spans="1:12" x14ac:dyDescent="0.2">
      <c r="A228" t="s">
        <v>32</v>
      </c>
      <c r="B228" t="s">
        <v>29</v>
      </c>
      <c r="C228" t="s">
        <v>17</v>
      </c>
      <c r="D228" t="s">
        <v>41</v>
      </c>
      <c r="E228" s="1">
        <v>99.100000000000009</v>
      </c>
      <c r="F228" s="2">
        <v>5579.4</v>
      </c>
      <c r="G228" s="2">
        <v>9299</v>
      </c>
      <c r="H228" s="2">
        <v>92153.090000000011</v>
      </c>
      <c r="L228" s="3">
        <v>44348</v>
      </c>
    </row>
    <row r="229" spans="1:12" x14ac:dyDescent="0.2">
      <c r="A229" t="s">
        <v>15</v>
      </c>
      <c r="B229" t="s">
        <v>31</v>
      </c>
      <c r="C229" t="s">
        <v>17</v>
      </c>
      <c r="D229" t="s">
        <v>41</v>
      </c>
      <c r="E229" s="1">
        <v>101.60000000000001</v>
      </c>
      <c r="F229" s="2">
        <v>5579.4</v>
      </c>
      <c r="G229" s="2">
        <v>9299</v>
      </c>
      <c r="H229" s="2">
        <v>94477.840000000011</v>
      </c>
      <c r="L229" s="3">
        <v>44136</v>
      </c>
    </row>
    <row r="230" spans="1:12" x14ac:dyDescent="0.2">
      <c r="A230" t="s">
        <v>20</v>
      </c>
      <c r="B230" t="s">
        <v>33</v>
      </c>
      <c r="C230" t="s">
        <v>17</v>
      </c>
      <c r="D230" t="s">
        <v>41</v>
      </c>
      <c r="E230" s="1">
        <v>279.10000000000002</v>
      </c>
      <c r="F230" s="2">
        <v>5579.4</v>
      </c>
      <c r="G230" s="2">
        <v>9299</v>
      </c>
      <c r="H230" s="2">
        <v>259535.09000000005</v>
      </c>
      <c r="L230" s="3">
        <v>44501</v>
      </c>
    </row>
    <row r="231" spans="1:12" x14ac:dyDescent="0.2">
      <c r="A231" t="s">
        <v>15</v>
      </c>
      <c r="B231" t="s">
        <v>21</v>
      </c>
      <c r="C231" t="s">
        <v>17</v>
      </c>
      <c r="D231" t="s">
        <v>41</v>
      </c>
      <c r="E231" s="1">
        <v>57</v>
      </c>
      <c r="F231" s="2">
        <v>5579.4</v>
      </c>
      <c r="G231" s="2">
        <v>9299</v>
      </c>
      <c r="H231" s="2">
        <v>53004.3</v>
      </c>
      <c r="L231" s="3">
        <v>44531</v>
      </c>
    </row>
    <row r="232" spans="1:12" x14ac:dyDescent="0.2">
      <c r="A232" t="s">
        <v>15</v>
      </c>
      <c r="B232" t="s">
        <v>34</v>
      </c>
      <c r="C232" t="s">
        <v>17</v>
      </c>
      <c r="D232" t="s">
        <v>41</v>
      </c>
      <c r="E232" s="1">
        <v>248.70000000000002</v>
      </c>
      <c r="F232" s="2">
        <v>5579.4</v>
      </c>
      <c r="G232" s="2">
        <v>9299</v>
      </c>
      <c r="H232" s="2">
        <v>231266.13000000003</v>
      </c>
      <c r="L232" s="3">
        <v>44531</v>
      </c>
    </row>
    <row r="233" spans="1:12" x14ac:dyDescent="0.2">
      <c r="A233" t="s">
        <v>15</v>
      </c>
      <c r="B233" t="s">
        <v>31</v>
      </c>
      <c r="C233" t="s">
        <v>26</v>
      </c>
      <c r="D233" t="s">
        <v>41</v>
      </c>
      <c r="E233" s="1">
        <v>138.45000000000002</v>
      </c>
      <c r="F233" s="2">
        <v>8999.4</v>
      </c>
      <c r="G233" s="2">
        <v>14999</v>
      </c>
      <c r="H233" s="2">
        <v>207661.15500000003</v>
      </c>
      <c r="L233" s="3">
        <v>44197</v>
      </c>
    </row>
    <row r="234" spans="1:12" x14ac:dyDescent="0.2">
      <c r="A234" t="s">
        <v>30</v>
      </c>
      <c r="B234" t="s">
        <v>19</v>
      </c>
      <c r="C234" t="s">
        <v>26</v>
      </c>
      <c r="D234" t="s">
        <v>41</v>
      </c>
      <c r="E234" s="1">
        <v>362.70000000000005</v>
      </c>
      <c r="F234" s="2">
        <v>8999.4</v>
      </c>
      <c r="G234" s="2">
        <v>14999</v>
      </c>
      <c r="H234" s="2">
        <v>544013.7300000001</v>
      </c>
      <c r="L234" s="3">
        <v>44378</v>
      </c>
    </row>
    <row r="235" spans="1:12" x14ac:dyDescent="0.2">
      <c r="A235" t="s">
        <v>15</v>
      </c>
      <c r="B235" t="s">
        <v>36</v>
      </c>
      <c r="C235" t="s">
        <v>26</v>
      </c>
      <c r="D235" t="s">
        <v>41</v>
      </c>
      <c r="E235" s="1">
        <v>72</v>
      </c>
      <c r="F235" s="2">
        <v>8999.4</v>
      </c>
      <c r="G235" s="2">
        <v>14999</v>
      </c>
      <c r="H235" s="2">
        <v>107992.8</v>
      </c>
      <c r="L235" s="3">
        <v>44075</v>
      </c>
    </row>
    <row r="236" spans="1:12" x14ac:dyDescent="0.2">
      <c r="A236" t="s">
        <v>27</v>
      </c>
      <c r="B236" t="s">
        <v>16</v>
      </c>
      <c r="C236" t="s">
        <v>26</v>
      </c>
      <c r="D236" t="s">
        <v>41</v>
      </c>
      <c r="E236" s="1">
        <v>234.20000000000002</v>
      </c>
      <c r="F236" s="2">
        <v>8999.4</v>
      </c>
      <c r="G236" s="2">
        <v>14999</v>
      </c>
      <c r="H236" s="2">
        <v>351276.58000000007</v>
      </c>
      <c r="L236" s="3">
        <v>44501</v>
      </c>
    </row>
    <row r="237" spans="1:12" x14ac:dyDescent="0.2">
      <c r="A237" t="s">
        <v>32</v>
      </c>
      <c r="B237" t="s">
        <v>19</v>
      </c>
      <c r="C237" t="s">
        <v>26</v>
      </c>
      <c r="D237" t="s">
        <v>41</v>
      </c>
      <c r="E237" s="1">
        <v>110</v>
      </c>
      <c r="F237" s="2">
        <v>8999.4</v>
      </c>
      <c r="G237" s="2">
        <v>14999</v>
      </c>
      <c r="H237" s="2">
        <v>164989</v>
      </c>
      <c r="L237" s="3">
        <v>44166</v>
      </c>
    </row>
    <row r="238" spans="1:12" x14ac:dyDescent="0.2">
      <c r="A238" t="s">
        <v>15</v>
      </c>
      <c r="B238" t="s">
        <v>21</v>
      </c>
      <c r="C238" t="s">
        <v>35</v>
      </c>
      <c r="D238" t="s">
        <v>41</v>
      </c>
      <c r="E238" s="1">
        <v>130.30000000000001</v>
      </c>
      <c r="F238" s="2">
        <v>11999.4</v>
      </c>
      <c r="G238" s="2">
        <v>19999</v>
      </c>
      <c r="H238" s="2">
        <v>260586.97000000003</v>
      </c>
      <c r="L238" s="3">
        <v>44228</v>
      </c>
    </row>
    <row r="239" spans="1:12" x14ac:dyDescent="0.2">
      <c r="A239" t="s">
        <v>30</v>
      </c>
      <c r="B239" t="s">
        <v>22</v>
      </c>
      <c r="C239" t="s">
        <v>35</v>
      </c>
      <c r="D239" t="s">
        <v>41</v>
      </c>
      <c r="E239" s="1">
        <v>299.2</v>
      </c>
      <c r="F239" s="2">
        <v>11999.4</v>
      </c>
      <c r="G239" s="2">
        <v>19999</v>
      </c>
      <c r="H239" s="2">
        <v>598370.07999999996</v>
      </c>
      <c r="L239" s="3">
        <v>44256</v>
      </c>
    </row>
    <row r="240" spans="1:12" x14ac:dyDescent="0.2">
      <c r="A240" t="s">
        <v>30</v>
      </c>
      <c r="B240" t="s">
        <v>23</v>
      </c>
      <c r="C240" t="s">
        <v>35</v>
      </c>
      <c r="D240" t="s">
        <v>41</v>
      </c>
      <c r="E240" s="1">
        <v>238.5</v>
      </c>
      <c r="F240" s="2">
        <v>11999.4</v>
      </c>
      <c r="G240" s="2">
        <v>19999</v>
      </c>
      <c r="H240" s="2">
        <v>476976.15</v>
      </c>
      <c r="L240" s="3">
        <v>44256</v>
      </c>
    </row>
    <row r="241" spans="1:12" x14ac:dyDescent="0.2">
      <c r="A241" t="s">
        <v>32</v>
      </c>
      <c r="B241" t="s">
        <v>24</v>
      </c>
      <c r="C241" t="s">
        <v>35</v>
      </c>
      <c r="D241" t="s">
        <v>41</v>
      </c>
      <c r="E241" s="1">
        <v>160.70000000000002</v>
      </c>
      <c r="F241" s="2">
        <v>11999.4</v>
      </c>
      <c r="G241" s="2">
        <v>19999</v>
      </c>
      <c r="H241" s="2">
        <v>321383.93000000005</v>
      </c>
      <c r="L241" s="3">
        <v>44287</v>
      </c>
    </row>
    <row r="242" spans="1:12" x14ac:dyDescent="0.2">
      <c r="A242" t="s">
        <v>15</v>
      </c>
      <c r="B242" t="s">
        <v>25</v>
      </c>
      <c r="C242" t="s">
        <v>35</v>
      </c>
      <c r="D242" t="s">
        <v>41</v>
      </c>
      <c r="E242" s="1">
        <v>232.70000000000002</v>
      </c>
      <c r="F242" s="2">
        <v>11999.4</v>
      </c>
      <c r="G242" s="2">
        <v>19999</v>
      </c>
      <c r="H242" s="2">
        <v>465376.7300000001</v>
      </c>
      <c r="L242" s="3">
        <v>44317</v>
      </c>
    </row>
    <row r="243" spans="1:12" x14ac:dyDescent="0.2">
      <c r="A243" t="s">
        <v>32</v>
      </c>
      <c r="B243" t="s">
        <v>24</v>
      </c>
      <c r="C243" t="s">
        <v>35</v>
      </c>
      <c r="D243" t="s">
        <v>41</v>
      </c>
      <c r="E243" s="1">
        <v>99.100000000000009</v>
      </c>
      <c r="F243" s="2">
        <v>11999.4</v>
      </c>
      <c r="G243" s="2">
        <v>19999</v>
      </c>
      <c r="H243" s="2">
        <v>198190.09000000003</v>
      </c>
      <c r="L243" s="3">
        <v>44348</v>
      </c>
    </row>
    <row r="244" spans="1:12" x14ac:dyDescent="0.2">
      <c r="A244" t="s">
        <v>15</v>
      </c>
      <c r="B244" t="s">
        <v>28</v>
      </c>
      <c r="C244" t="s">
        <v>35</v>
      </c>
      <c r="D244" t="s">
        <v>41</v>
      </c>
      <c r="E244" s="1">
        <v>60.2</v>
      </c>
      <c r="F244" s="2">
        <v>11999.4</v>
      </c>
      <c r="G244" s="2">
        <v>19999</v>
      </c>
      <c r="H244" s="2">
        <v>120393.98000000001</v>
      </c>
      <c r="L244" s="3">
        <v>44348</v>
      </c>
    </row>
    <row r="245" spans="1:12" x14ac:dyDescent="0.2">
      <c r="A245" t="s">
        <v>20</v>
      </c>
      <c r="B245" t="s">
        <v>23</v>
      </c>
      <c r="C245" t="s">
        <v>35</v>
      </c>
      <c r="D245" t="s">
        <v>41</v>
      </c>
      <c r="E245" s="1">
        <v>262</v>
      </c>
      <c r="F245" s="2">
        <v>11999.4</v>
      </c>
      <c r="G245" s="2">
        <v>19999</v>
      </c>
      <c r="H245" s="2">
        <v>523973.80000000005</v>
      </c>
      <c r="L245" s="3">
        <v>44440</v>
      </c>
    </row>
    <row r="246" spans="1:12" x14ac:dyDescent="0.2">
      <c r="A246" t="s">
        <v>15</v>
      </c>
      <c r="B246" t="s">
        <v>29</v>
      </c>
      <c r="C246" t="s">
        <v>35</v>
      </c>
      <c r="D246" t="s">
        <v>41</v>
      </c>
      <c r="E246" s="1">
        <v>122.80000000000001</v>
      </c>
      <c r="F246" s="2">
        <v>11999.4</v>
      </c>
      <c r="G246" s="2">
        <v>19999</v>
      </c>
      <c r="H246" s="2">
        <v>245587.72000000003</v>
      </c>
      <c r="L246" s="3">
        <v>44105</v>
      </c>
    </row>
    <row r="247" spans="1:12" x14ac:dyDescent="0.2">
      <c r="A247" t="s">
        <v>15</v>
      </c>
      <c r="B247" t="s">
        <v>31</v>
      </c>
      <c r="C247" t="s">
        <v>35</v>
      </c>
      <c r="D247" t="s">
        <v>41</v>
      </c>
      <c r="E247" s="1">
        <v>138.9</v>
      </c>
      <c r="F247" s="2">
        <v>11999.4</v>
      </c>
      <c r="G247" s="2">
        <v>19999</v>
      </c>
      <c r="H247" s="2">
        <v>277786.11000000004</v>
      </c>
      <c r="L247" s="3">
        <v>44105</v>
      </c>
    </row>
    <row r="248" spans="1:12" x14ac:dyDescent="0.2">
      <c r="A248" t="s">
        <v>30</v>
      </c>
      <c r="B248" t="s">
        <v>33</v>
      </c>
      <c r="C248" t="s">
        <v>35</v>
      </c>
      <c r="D248" t="s">
        <v>41</v>
      </c>
      <c r="E248" s="1">
        <v>86.100000000000009</v>
      </c>
      <c r="F248" s="2">
        <v>11999.4</v>
      </c>
      <c r="G248" s="2">
        <v>19999</v>
      </c>
      <c r="H248" s="2">
        <v>172191.39</v>
      </c>
      <c r="L248" s="3">
        <v>44470</v>
      </c>
    </row>
    <row r="249" spans="1:12" x14ac:dyDescent="0.2">
      <c r="A249" t="s">
        <v>30</v>
      </c>
      <c r="B249" t="s">
        <v>21</v>
      </c>
      <c r="C249" t="s">
        <v>35</v>
      </c>
      <c r="D249" t="s">
        <v>41</v>
      </c>
      <c r="E249" s="1">
        <v>70.400000000000006</v>
      </c>
      <c r="F249" s="2">
        <v>11999.4</v>
      </c>
      <c r="G249" s="2">
        <v>19999</v>
      </c>
      <c r="H249" s="2">
        <v>140792.96000000002</v>
      </c>
      <c r="L249" s="3">
        <v>44105</v>
      </c>
    </row>
    <row r="250" spans="1:12" x14ac:dyDescent="0.2">
      <c r="A250" t="s">
        <v>15</v>
      </c>
      <c r="B250" t="s">
        <v>34</v>
      </c>
      <c r="C250" t="s">
        <v>35</v>
      </c>
      <c r="D250" t="s">
        <v>41</v>
      </c>
      <c r="E250" s="1">
        <v>180.20000000000002</v>
      </c>
      <c r="F250" s="2">
        <v>11999.4</v>
      </c>
      <c r="G250" s="2">
        <v>19999</v>
      </c>
      <c r="H250" s="2">
        <v>360381.98000000004</v>
      </c>
      <c r="L250" s="3">
        <v>44166</v>
      </c>
    </row>
    <row r="251" spans="1:12" x14ac:dyDescent="0.2">
      <c r="A251" t="s">
        <v>15</v>
      </c>
      <c r="B251" t="s">
        <v>31</v>
      </c>
      <c r="C251" t="s">
        <v>35</v>
      </c>
      <c r="D251" t="s">
        <v>41</v>
      </c>
      <c r="E251" s="1">
        <v>266.3</v>
      </c>
      <c r="F251" s="2">
        <v>11999.4</v>
      </c>
      <c r="G251" s="2">
        <v>19999</v>
      </c>
      <c r="H251" s="2">
        <v>532573.37</v>
      </c>
      <c r="L251" s="3">
        <v>44531</v>
      </c>
    </row>
    <row r="252" spans="1:12" x14ac:dyDescent="0.2">
      <c r="A252" t="s">
        <v>15</v>
      </c>
      <c r="B252" t="s">
        <v>19</v>
      </c>
      <c r="C252" t="s">
        <v>35</v>
      </c>
      <c r="D252" t="s">
        <v>41</v>
      </c>
      <c r="E252" s="1">
        <v>213.60000000000002</v>
      </c>
      <c r="F252" s="2">
        <v>11999.4</v>
      </c>
      <c r="G252" s="2">
        <v>19999</v>
      </c>
      <c r="H252" s="2">
        <v>427178.64000000007</v>
      </c>
      <c r="L252" s="3">
        <v>44166</v>
      </c>
    </row>
    <row r="253" spans="1:12" x14ac:dyDescent="0.2">
      <c r="A253" t="s">
        <v>20</v>
      </c>
      <c r="B253" t="s">
        <v>36</v>
      </c>
      <c r="C253" t="s">
        <v>35</v>
      </c>
      <c r="D253" t="s">
        <v>41</v>
      </c>
      <c r="E253" s="1">
        <v>211.60000000000002</v>
      </c>
      <c r="F253" s="2">
        <v>11999.4</v>
      </c>
      <c r="G253" s="2">
        <v>19999</v>
      </c>
      <c r="H253" s="2">
        <v>423178.84000000008</v>
      </c>
      <c r="L253" s="3">
        <v>44166</v>
      </c>
    </row>
    <row r="254" spans="1:12" x14ac:dyDescent="0.2">
      <c r="A254" t="s">
        <v>20</v>
      </c>
      <c r="B254" t="s">
        <v>16</v>
      </c>
      <c r="C254" t="s">
        <v>37</v>
      </c>
      <c r="D254" t="s">
        <v>41</v>
      </c>
      <c r="E254" s="1">
        <v>55.5</v>
      </c>
      <c r="F254" s="2">
        <v>19794</v>
      </c>
      <c r="G254" s="2">
        <v>32990</v>
      </c>
      <c r="H254" s="2">
        <v>183094.5</v>
      </c>
      <c r="L254" s="3">
        <v>44197</v>
      </c>
    </row>
    <row r="255" spans="1:12" x14ac:dyDescent="0.2">
      <c r="A255" t="s">
        <v>20</v>
      </c>
      <c r="B255" t="s">
        <v>19</v>
      </c>
      <c r="C255" t="s">
        <v>37</v>
      </c>
      <c r="D255" t="s">
        <v>41</v>
      </c>
      <c r="E255" s="1">
        <v>286.10000000000002</v>
      </c>
      <c r="F255" s="2">
        <v>19794</v>
      </c>
      <c r="G255" s="2">
        <v>32990</v>
      </c>
      <c r="H255" s="2">
        <v>943843.9</v>
      </c>
      <c r="L255" s="3">
        <v>44197</v>
      </c>
    </row>
    <row r="256" spans="1:12" x14ac:dyDescent="0.2">
      <c r="A256" t="s">
        <v>30</v>
      </c>
      <c r="B256" t="s">
        <v>21</v>
      </c>
      <c r="C256" t="s">
        <v>37</v>
      </c>
      <c r="D256" t="s">
        <v>41</v>
      </c>
      <c r="E256" s="1">
        <v>80.7</v>
      </c>
      <c r="F256" s="2">
        <v>19794</v>
      </c>
      <c r="G256" s="2">
        <v>32990</v>
      </c>
      <c r="H256" s="2">
        <v>266229.3</v>
      </c>
      <c r="L256" s="3">
        <v>44228</v>
      </c>
    </row>
    <row r="257" spans="1:12" x14ac:dyDescent="0.2">
      <c r="A257" t="s">
        <v>15</v>
      </c>
      <c r="B257" t="s">
        <v>22</v>
      </c>
      <c r="C257" t="s">
        <v>37</v>
      </c>
      <c r="D257" t="s">
        <v>41</v>
      </c>
      <c r="E257" s="1">
        <v>60.2</v>
      </c>
      <c r="F257" s="2">
        <v>19794</v>
      </c>
      <c r="G257" s="2">
        <v>32990</v>
      </c>
      <c r="H257" s="2">
        <v>198599.80000000002</v>
      </c>
      <c r="L257" s="3">
        <v>44348</v>
      </c>
    </row>
    <row r="258" spans="1:12" x14ac:dyDescent="0.2">
      <c r="A258" t="s">
        <v>15</v>
      </c>
      <c r="B258" t="s">
        <v>23</v>
      </c>
      <c r="C258" t="s">
        <v>37</v>
      </c>
      <c r="D258" t="s">
        <v>41</v>
      </c>
      <c r="E258" s="1">
        <v>283.2</v>
      </c>
      <c r="F258" s="2">
        <v>19794</v>
      </c>
      <c r="G258" s="2">
        <v>32990</v>
      </c>
      <c r="H258" s="2">
        <v>934276.8</v>
      </c>
      <c r="L258" s="3">
        <v>44409</v>
      </c>
    </row>
    <row r="259" spans="1:12" x14ac:dyDescent="0.2">
      <c r="A259" t="s">
        <v>15</v>
      </c>
      <c r="B259" t="s">
        <v>24</v>
      </c>
      <c r="C259" t="s">
        <v>37</v>
      </c>
      <c r="D259" t="s">
        <v>41</v>
      </c>
      <c r="E259" s="1">
        <v>157.9</v>
      </c>
      <c r="F259" s="2">
        <v>19794</v>
      </c>
      <c r="G259" s="2">
        <v>32990</v>
      </c>
      <c r="H259" s="2">
        <v>520912.10000000003</v>
      </c>
      <c r="L259" s="3">
        <v>44409</v>
      </c>
    </row>
    <row r="260" spans="1:12" x14ac:dyDescent="0.2">
      <c r="A260" t="s">
        <v>30</v>
      </c>
      <c r="B260" t="s">
        <v>25</v>
      </c>
      <c r="C260" t="s">
        <v>37</v>
      </c>
      <c r="D260" t="s">
        <v>41</v>
      </c>
      <c r="E260" s="1">
        <v>86.100000000000009</v>
      </c>
      <c r="F260" s="2">
        <v>19794</v>
      </c>
      <c r="G260" s="2">
        <v>32990</v>
      </c>
      <c r="H260" s="2">
        <v>284043.90000000008</v>
      </c>
      <c r="L260" s="3">
        <v>44470</v>
      </c>
    </row>
    <row r="261" spans="1:12" x14ac:dyDescent="0.2">
      <c r="A261" t="s">
        <v>30</v>
      </c>
      <c r="B261" t="s">
        <v>42</v>
      </c>
      <c r="C261" t="s">
        <v>37</v>
      </c>
      <c r="D261" t="s">
        <v>41</v>
      </c>
      <c r="E261" s="1">
        <v>70.400000000000006</v>
      </c>
      <c r="F261" s="2">
        <v>19794</v>
      </c>
      <c r="G261" s="2">
        <v>32990</v>
      </c>
      <c r="H261" s="2">
        <v>232249.60000000001</v>
      </c>
      <c r="L261" s="3">
        <v>44105</v>
      </c>
    </row>
    <row r="262" spans="1:12" x14ac:dyDescent="0.2">
      <c r="A262" t="s">
        <v>15</v>
      </c>
      <c r="B262" t="s">
        <v>28</v>
      </c>
      <c r="C262" t="s">
        <v>37</v>
      </c>
      <c r="D262" t="s">
        <v>41</v>
      </c>
      <c r="E262" s="1">
        <v>103.30000000000001</v>
      </c>
      <c r="F262" s="2">
        <v>19794</v>
      </c>
      <c r="G262" s="2">
        <v>32990</v>
      </c>
      <c r="H262" s="2">
        <v>340786.70000000007</v>
      </c>
      <c r="L262" s="3">
        <v>44166</v>
      </c>
    </row>
    <row r="263" spans="1:12" x14ac:dyDescent="0.2">
      <c r="A263" t="s">
        <v>32</v>
      </c>
      <c r="B263" t="s">
        <v>23</v>
      </c>
      <c r="C263" t="s">
        <v>37</v>
      </c>
      <c r="D263" t="s">
        <v>41</v>
      </c>
      <c r="E263" s="1">
        <v>125</v>
      </c>
      <c r="F263" s="2">
        <v>19794</v>
      </c>
      <c r="G263" s="2">
        <v>32990</v>
      </c>
      <c r="H263" s="2">
        <v>412375</v>
      </c>
      <c r="L263" s="3">
        <v>44531</v>
      </c>
    </row>
    <row r="264" spans="1:12" x14ac:dyDescent="0.2">
      <c r="A264" t="s">
        <v>15</v>
      </c>
      <c r="B264" t="s">
        <v>29</v>
      </c>
      <c r="C264" t="s">
        <v>38</v>
      </c>
      <c r="D264" t="s">
        <v>41</v>
      </c>
      <c r="E264" s="1">
        <v>138.9</v>
      </c>
      <c r="F264" s="2">
        <v>13938</v>
      </c>
      <c r="G264" s="2">
        <v>23230</v>
      </c>
      <c r="H264" s="2">
        <v>322664.7</v>
      </c>
      <c r="L264" s="3">
        <v>44105</v>
      </c>
    </row>
    <row r="265" spans="1:12" x14ac:dyDescent="0.2">
      <c r="A265" t="s">
        <v>15</v>
      </c>
      <c r="B265" t="s">
        <v>31</v>
      </c>
      <c r="C265" t="s">
        <v>38</v>
      </c>
      <c r="D265" t="s">
        <v>41</v>
      </c>
      <c r="E265" s="1">
        <v>126.5</v>
      </c>
      <c r="F265" s="2">
        <v>13938</v>
      </c>
      <c r="G265" s="2">
        <v>23230</v>
      </c>
      <c r="H265" s="2">
        <v>293859.5</v>
      </c>
      <c r="L265" s="3">
        <v>44136</v>
      </c>
    </row>
    <row r="266" spans="1:12" x14ac:dyDescent="0.2">
      <c r="A266" t="s">
        <v>15</v>
      </c>
      <c r="B266" t="s">
        <v>33</v>
      </c>
      <c r="C266" t="s">
        <v>38</v>
      </c>
      <c r="D266" t="s">
        <v>41</v>
      </c>
      <c r="E266" s="1">
        <v>229.70000000000002</v>
      </c>
      <c r="F266" s="2">
        <v>13938</v>
      </c>
      <c r="G266" s="2">
        <v>23230</v>
      </c>
      <c r="H266" s="2">
        <v>533593.1</v>
      </c>
      <c r="L266" s="3">
        <v>44136</v>
      </c>
    </row>
    <row r="267" spans="1:12" x14ac:dyDescent="0.2">
      <c r="A267" t="s">
        <v>15</v>
      </c>
      <c r="B267" t="s">
        <v>21</v>
      </c>
      <c r="C267" t="s">
        <v>38</v>
      </c>
      <c r="D267" t="s">
        <v>41</v>
      </c>
      <c r="E267" s="1">
        <v>266.3</v>
      </c>
      <c r="F267" s="2">
        <v>13938</v>
      </c>
      <c r="G267" s="2">
        <v>23230</v>
      </c>
      <c r="H267" s="2">
        <v>618614.9</v>
      </c>
      <c r="L267" s="3">
        <v>44531</v>
      </c>
    </row>
    <row r="268" spans="1:12" x14ac:dyDescent="0.2">
      <c r="A268" t="s">
        <v>15</v>
      </c>
      <c r="B268" t="s">
        <v>34</v>
      </c>
      <c r="C268" t="s">
        <v>38</v>
      </c>
      <c r="D268" t="s">
        <v>41</v>
      </c>
      <c r="E268" s="1">
        <v>57</v>
      </c>
      <c r="F268" s="2">
        <v>13938</v>
      </c>
      <c r="G268" s="2">
        <v>23230</v>
      </c>
      <c r="H268" s="2">
        <v>132411</v>
      </c>
      <c r="L268" s="3">
        <v>44531</v>
      </c>
    </row>
    <row r="269" spans="1:12" x14ac:dyDescent="0.2">
      <c r="A269" t="s">
        <v>15</v>
      </c>
      <c r="B269" t="s">
        <v>31</v>
      </c>
      <c r="C269" t="s">
        <v>38</v>
      </c>
      <c r="D269" t="s">
        <v>41</v>
      </c>
      <c r="E269" s="1">
        <v>248.70000000000002</v>
      </c>
      <c r="F269" s="2">
        <v>13938</v>
      </c>
      <c r="G269" s="2">
        <v>23230</v>
      </c>
      <c r="H269" s="2">
        <v>577730.1</v>
      </c>
      <c r="L269" s="3">
        <v>44531</v>
      </c>
    </row>
    <row r="270" spans="1:12" x14ac:dyDescent="0.2">
      <c r="A270" t="s">
        <v>15</v>
      </c>
      <c r="B270" t="s">
        <v>19</v>
      </c>
      <c r="C270" t="s">
        <v>39</v>
      </c>
      <c r="D270" t="s">
        <v>41</v>
      </c>
      <c r="E270" s="1">
        <v>135</v>
      </c>
      <c r="F270" s="2">
        <v>11999.4</v>
      </c>
      <c r="G270" s="2">
        <v>19999</v>
      </c>
      <c r="H270" s="2">
        <v>269986.5</v>
      </c>
      <c r="L270" s="3">
        <v>44228</v>
      </c>
    </row>
    <row r="271" spans="1:12" x14ac:dyDescent="0.2">
      <c r="A271" t="s">
        <v>15</v>
      </c>
      <c r="B271" t="s">
        <v>36</v>
      </c>
      <c r="C271" t="s">
        <v>39</v>
      </c>
      <c r="D271" t="s">
        <v>41</v>
      </c>
      <c r="E271" s="1">
        <v>55.2</v>
      </c>
      <c r="F271" s="2">
        <v>11999.4</v>
      </c>
      <c r="G271" s="2">
        <v>19999</v>
      </c>
      <c r="H271" s="2">
        <v>110394.48000000001</v>
      </c>
      <c r="L271" s="3">
        <v>44409</v>
      </c>
    </row>
    <row r="272" spans="1:12" x14ac:dyDescent="0.2">
      <c r="A272" t="s">
        <v>15</v>
      </c>
      <c r="B272" t="s">
        <v>16</v>
      </c>
      <c r="C272" t="s">
        <v>39</v>
      </c>
      <c r="D272" t="s">
        <v>41</v>
      </c>
      <c r="E272" s="1">
        <v>122.80000000000001</v>
      </c>
      <c r="F272" s="2">
        <v>11999.4</v>
      </c>
      <c r="G272" s="2">
        <v>19999</v>
      </c>
      <c r="H272" s="2">
        <v>245587.72000000003</v>
      </c>
      <c r="L272" s="3">
        <v>44105</v>
      </c>
    </row>
    <row r="273" spans="1:12" x14ac:dyDescent="0.2">
      <c r="A273" t="s">
        <v>32</v>
      </c>
      <c r="B273" t="s">
        <v>19</v>
      </c>
      <c r="C273" t="s">
        <v>39</v>
      </c>
      <c r="D273" t="s">
        <v>41</v>
      </c>
      <c r="E273" s="1">
        <v>125</v>
      </c>
      <c r="F273" s="2">
        <v>11999.4</v>
      </c>
      <c r="G273" s="2">
        <v>19999</v>
      </c>
      <c r="H273" s="2">
        <v>249987.5</v>
      </c>
      <c r="L273" s="3">
        <v>44531</v>
      </c>
    </row>
    <row r="274" spans="1:12" x14ac:dyDescent="0.2">
      <c r="A274" t="s">
        <v>20</v>
      </c>
      <c r="B274" t="s">
        <v>21</v>
      </c>
      <c r="C274" t="s">
        <v>35</v>
      </c>
      <c r="D274" t="s">
        <v>41</v>
      </c>
      <c r="E274" s="1">
        <v>380.1</v>
      </c>
      <c r="F274" s="2">
        <v>11999.4</v>
      </c>
      <c r="G274" s="2">
        <v>19999</v>
      </c>
      <c r="H274" s="2">
        <v>760161.99000000011</v>
      </c>
      <c r="L274" s="3">
        <v>44287</v>
      </c>
    </row>
    <row r="275" spans="1:12" x14ac:dyDescent="0.2">
      <c r="A275" t="s">
        <v>15</v>
      </c>
      <c r="B275" t="s">
        <v>22</v>
      </c>
      <c r="C275" t="s">
        <v>17</v>
      </c>
      <c r="D275" t="s">
        <v>41</v>
      </c>
      <c r="E275" s="1">
        <v>111.75</v>
      </c>
      <c r="F275" s="2">
        <v>5579.4</v>
      </c>
      <c r="G275" s="2">
        <v>9299</v>
      </c>
      <c r="H275" s="2">
        <v>103916.32500000001</v>
      </c>
      <c r="L275" s="3">
        <v>44197</v>
      </c>
    </row>
    <row r="276" spans="1:12" x14ac:dyDescent="0.2">
      <c r="A276" t="s">
        <v>20</v>
      </c>
      <c r="B276" t="s">
        <v>23</v>
      </c>
      <c r="C276" t="s">
        <v>17</v>
      </c>
      <c r="D276" t="s">
        <v>41</v>
      </c>
      <c r="E276" s="1">
        <v>284.40000000000003</v>
      </c>
      <c r="F276" s="2">
        <v>5579.4</v>
      </c>
      <c r="G276" s="2">
        <v>9299</v>
      </c>
      <c r="H276" s="2">
        <v>264463.56</v>
      </c>
      <c r="L276" s="3">
        <v>44348</v>
      </c>
    </row>
    <row r="277" spans="1:12" x14ac:dyDescent="0.2">
      <c r="A277" t="s">
        <v>27</v>
      </c>
      <c r="B277" t="s">
        <v>24</v>
      </c>
      <c r="C277" t="s">
        <v>17</v>
      </c>
      <c r="D277" t="s">
        <v>41</v>
      </c>
      <c r="E277" s="1">
        <v>56.2</v>
      </c>
      <c r="F277" s="2">
        <v>5579.4</v>
      </c>
      <c r="G277" s="2">
        <v>9299</v>
      </c>
      <c r="H277" s="2">
        <v>52260.380000000005</v>
      </c>
      <c r="L277" s="3">
        <v>44440</v>
      </c>
    </row>
    <row r="278" spans="1:12" x14ac:dyDescent="0.2">
      <c r="A278" t="s">
        <v>27</v>
      </c>
      <c r="B278" t="s">
        <v>25</v>
      </c>
      <c r="C278" t="s">
        <v>17</v>
      </c>
      <c r="D278" t="s">
        <v>41</v>
      </c>
      <c r="E278" s="1">
        <v>229.9</v>
      </c>
      <c r="F278" s="2">
        <v>5579.4</v>
      </c>
      <c r="G278" s="2">
        <v>9299</v>
      </c>
      <c r="H278" s="2">
        <v>213784.01</v>
      </c>
      <c r="L278" s="3">
        <v>44105</v>
      </c>
    </row>
    <row r="279" spans="1:12" x14ac:dyDescent="0.2">
      <c r="A279" t="s">
        <v>20</v>
      </c>
      <c r="B279" t="s">
        <v>42</v>
      </c>
      <c r="C279" t="s">
        <v>17</v>
      </c>
      <c r="D279" t="s">
        <v>41</v>
      </c>
      <c r="E279" s="1">
        <v>203</v>
      </c>
      <c r="F279" s="2">
        <v>5579.4</v>
      </c>
      <c r="G279" s="2">
        <v>9299</v>
      </c>
      <c r="H279" s="2">
        <v>188769.7</v>
      </c>
      <c r="L279" s="3">
        <v>44501</v>
      </c>
    </row>
    <row r="280" spans="1:12" x14ac:dyDescent="0.2">
      <c r="A280" t="s">
        <v>15</v>
      </c>
      <c r="B280" t="s">
        <v>28</v>
      </c>
      <c r="C280" t="s">
        <v>17</v>
      </c>
      <c r="D280" t="s">
        <v>41</v>
      </c>
      <c r="E280" s="1">
        <v>26.3</v>
      </c>
      <c r="F280" s="2">
        <v>5579.4</v>
      </c>
      <c r="G280" s="2">
        <v>9299</v>
      </c>
      <c r="H280" s="2">
        <v>24456.370000000003</v>
      </c>
      <c r="L280" s="3">
        <v>44136</v>
      </c>
    </row>
    <row r="281" spans="1:12" x14ac:dyDescent="0.2">
      <c r="A281" t="s">
        <v>30</v>
      </c>
      <c r="B281" t="s">
        <v>23</v>
      </c>
      <c r="C281" t="s">
        <v>17</v>
      </c>
      <c r="D281" t="s">
        <v>41</v>
      </c>
      <c r="E281" s="1">
        <v>88.7</v>
      </c>
      <c r="F281" s="2">
        <v>5579.4</v>
      </c>
      <c r="G281" s="2">
        <v>9299</v>
      </c>
      <c r="H281" s="2">
        <v>82482.13</v>
      </c>
      <c r="L281" s="3">
        <v>44166</v>
      </c>
    </row>
    <row r="282" spans="1:12" x14ac:dyDescent="0.2">
      <c r="A282" t="s">
        <v>15</v>
      </c>
      <c r="B282" t="s">
        <v>29</v>
      </c>
      <c r="C282" t="s">
        <v>26</v>
      </c>
      <c r="D282" t="s">
        <v>41</v>
      </c>
      <c r="E282" s="1">
        <v>98</v>
      </c>
      <c r="F282" s="2">
        <v>8999.4</v>
      </c>
      <c r="G282" s="2">
        <v>14999</v>
      </c>
      <c r="H282" s="2">
        <v>146990.20000000001</v>
      </c>
      <c r="L282" s="3">
        <v>44287</v>
      </c>
    </row>
    <row r="283" spans="1:12" x14ac:dyDescent="0.2">
      <c r="A283" t="s">
        <v>15</v>
      </c>
      <c r="B283" t="s">
        <v>31</v>
      </c>
      <c r="C283" t="s">
        <v>26</v>
      </c>
      <c r="D283" t="s">
        <v>41</v>
      </c>
      <c r="E283" s="1">
        <v>146</v>
      </c>
      <c r="F283" s="2">
        <v>8999.4</v>
      </c>
      <c r="G283" s="2">
        <v>14999</v>
      </c>
      <c r="H283" s="2">
        <v>218985.40000000002</v>
      </c>
      <c r="L283" s="3">
        <v>44317</v>
      </c>
    </row>
    <row r="284" spans="1:12" x14ac:dyDescent="0.2">
      <c r="A284" t="s">
        <v>15</v>
      </c>
      <c r="B284" t="s">
        <v>33</v>
      </c>
      <c r="C284" t="s">
        <v>26</v>
      </c>
      <c r="D284" t="s">
        <v>41</v>
      </c>
      <c r="E284" s="1">
        <v>140.30000000000001</v>
      </c>
      <c r="F284" s="2">
        <v>8999.4</v>
      </c>
      <c r="G284" s="2">
        <v>14999</v>
      </c>
      <c r="H284" s="2">
        <v>210435.97000000003</v>
      </c>
      <c r="L284" s="3">
        <v>44105</v>
      </c>
    </row>
    <row r="285" spans="1:12" x14ac:dyDescent="0.2">
      <c r="A285" t="s">
        <v>27</v>
      </c>
      <c r="B285" t="s">
        <v>21</v>
      </c>
      <c r="C285" t="s">
        <v>26</v>
      </c>
      <c r="D285" t="s">
        <v>41</v>
      </c>
      <c r="E285" s="1">
        <v>272.3</v>
      </c>
      <c r="F285" s="2">
        <v>8999.4</v>
      </c>
      <c r="G285" s="2">
        <v>14999</v>
      </c>
      <c r="H285" s="2">
        <v>408422.77</v>
      </c>
      <c r="L285" s="3">
        <v>44501</v>
      </c>
    </row>
    <row r="286" spans="1:12" x14ac:dyDescent="0.2">
      <c r="A286" t="s">
        <v>15</v>
      </c>
      <c r="B286" t="s">
        <v>34</v>
      </c>
      <c r="C286" t="s">
        <v>35</v>
      </c>
      <c r="D286" t="s">
        <v>41</v>
      </c>
      <c r="E286" s="1">
        <v>149.6</v>
      </c>
      <c r="F286" s="2">
        <v>11999.4</v>
      </c>
      <c r="G286" s="2">
        <v>19999</v>
      </c>
      <c r="H286" s="2">
        <v>299185.03999999998</v>
      </c>
      <c r="L286" s="3">
        <v>44348</v>
      </c>
    </row>
    <row r="287" spans="1:12" x14ac:dyDescent="0.2">
      <c r="A287" t="s">
        <v>27</v>
      </c>
      <c r="B287" t="s">
        <v>31</v>
      </c>
      <c r="C287" t="s">
        <v>35</v>
      </c>
      <c r="D287" t="s">
        <v>41</v>
      </c>
      <c r="E287" s="1">
        <v>229.9</v>
      </c>
      <c r="F287" s="2">
        <v>11999.4</v>
      </c>
      <c r="G287" s="2">
        <v>19999</v>
      </c>
      <c r="H287" s="2">
        <v>459777.01000000007</v>
      </c>
      <c r="L287" s="3">
        <v>44105</v>
      </c>
    </row>
    <row r="288" spans="1:12" x14ac:dyDescent="0.2">
      <c r="A288" t="s">
        <v>15</v>
      </c>
      <c r="B288" t="s">
        <v>19</v>
      </c>
      <c r="C288" t="s">
        <v>35</v>
      </c>
      <c r="D288" t="s">
        <v>41</v>
      </c>
      <c r="E288" s="1">
        <v>72.7</v>
      </c>
      <c r="F288" s="2">
        <v>11999.4</v>
      </c>
      <c r="G288" s="2">
        <v>19999</v>
      </c>
      <c r="H288" s="2">
        <v>145392.73000000001</v>
      </c>
      <c r="L288" s="3">
        <v>44105</v>
      </c>
    </row>
    <row r="289" spans="1:12" x14ac:dyDescent="0.2">
      <c r="A289" t="s">
        <v>30</v>
      </c>
      <c r="B289" t="s">
        <v>36</v>
      </c>
      <c r="C289" t="s">
        <v>37</v>
      </c>
      <c r="D289" t="s">
        <v>41</v>
      </c>
      <c r="E289" s="1">
        <v>95.2</v>
      </c>
      <c r="F289" s="2">
        <v>19794</v>
      </c>
      <c r="G289" s="2">
        <v>32990</v>
      </c>
      <c r="H289" s="2">
        <v>314064.8</v>
      </c>
      <c r="L289" s="3">
        <v>44228</v>
      </c>
    </row>
    <row r="290" spans="1:12" x14ac:dyDescent="0.2">
      <c r="A290" t="s">
        <v>30</v>
      </c>
      <c r="B290" t="s">
        <v>16</v>
      </c>
      <c r="C290" t="s">
        <v>37</v>
      </c>
      <c r="D290" t="s">
        <v>41</v>
      </c>
      <c r="E290" s="1">
        <v>275.5</v>
      </c>
      <c r="F290" s="2">
        <v>19794</v>
      </c>
      <c r="G290" s="2">
        <v>32990</v>
      </c>
      <c r="H290" s="2">
        <v>908874.5</v>
      </c>
      <c r="L290" s="3">
        <v>44228</v>
      </c>
    </row>
    <row r="291" spans="1:12" x14ac:dyDescent="0.2">
      <c r="A291" t="s">
        <v>20</v>
      </c>
      <c r="B291" t="s">
        <v>19</v>
      </c>
      <c r="C291" t="s">
        <v>37</v>
      </c>
      <c r="D291" t="s">
        <v>41</v>
      </c>
      <c r="E291" s="1">
        <v>153</v>
      </c>
      <c r="F291" s="2">
        <v>19794</v>
      </c>
      <c r="G291" s="2">
        <v>32990</v>
      </c>
      <c r="H291" s="2">
        <v>504747</v>
      </c>
      <c r="L291" s="3">
        <v>44317</v>
      </c>
    </row>
    <row r="292" spans="1:12" x14ac:dyDescent="0.2">
      <c r="A292" t="s">
        <v>15</v>
      </c>
      <c r="B292" t="s">
        <v>21</v>
      </c>
      <c r="C292" t="s">
        <v>37</v>
      </c>
      <c r="D292" t="s">
        <v>41</v>
      </c>
      <c r="E292" s="1">
        <v>149.6</v>
      </c>
      <c r="F292" s="2">
        <v>19794</v>
      </c>
      <c r="G292" s="2">
        <v>32990</v>
      </c>
      <c r="H292" s="2">
        <v>493530.4</v>
      </c>
      <c r="L292" s="3">
        <v>44348</v>
      </c>
    </row>
    <row r="293" spans="1:12" x14ac:dyDescent="0.2">
      <c r="A293" t="s">
        <v>15</v>
      </c>
      <c r="B293" t="s">
        <v>22</v>
      </c>
      <c r="C293" t="s">
        <v>37</v>
      </c>
      <c r="D293" t="s">
        <v>41</v>
      </c>
      <c r="E293" s="1">
        <v>149.80000000000001</v>
      </c>
      <c r="F293" s="2">
        <v>19794</v>
      </c>
      <c r="G293" s="2">
        <v>32990</v>
      </c>
      <c r="H293" s="2">
        <v>494190.2</v>
      </c>
      <c r="L293" s="3">
        <v>44348</v>
      </c>
    </row>
    <row r="294" spans="1:12" x14ac:dyDescent="0.2">
      <c r="A294" t="s">
        <v>32</v>
      </c>
      <c r="B294" t="s">
        <v>23</v>
      </c>
      <c r="C294" t="s">
        <v>37</v>
      </c>
      <c r="D294" t="s">
        <v>41</v>
      </c>
      <c r="E294" s="1">
        <v>122.10000000000001</v>
      </c>
      <c r="F294" s="2">
        <v>19794</v>
      </c>
      <c r="G294" s="2">
        <v>32990</v>
      </c>
      <c r="H294" s="2">
        <v>402807.90000000008</v>
      </c>
      <c r="L294" s="3">
        <v>44105</v>
      </c>
    </row>
    <row r="295" spans="1:12" x14ac:dyDescent="0.2">
      <c r="A295" t="s">
        <v>15</v>
      </c>
      <c r="B295" t="s">
        <v>24</v>
      </c>
      <c r="C295" t="s">
        <v>37</v>
      </c>
      <c r="D295" t="s">
        <v>41</v>
      </c>
      <c r="E295" s="1">
        <v>207.60000000000002</v>
      </c>
      <c r="F295" s="2">
        <v>19794</v>
      </c>
      <c r="G295" s="2">
        <v>32990</v>
      </c>
      <c r="H295" s="2">
        <v>684872.40000000014</v>
      </c>
      <c r="L295" s="3">
        <v>44105</v>
      </c>
    </row>
    <row r="296" spans="1:12" x14ac:dyDescent="0.2">
      <c r="A296" t="s">
        <v>20</v>
      </c>
      <c r="B296" t="s">
        <v>25</v>
      </c>
      <c r="C296" t="s">
        <v>38</v>
      </c>
      <c r="D296" t="s">
        <v>41</v>
      </c>
      <c r="E296" s="1">
        <v>284.40000000000003</v>
      </c>
      <c r="F296" s="2">
        <v>13938</v>
      </c>
      <c r="G296" s="2">
        <v>23230</v>
      </c>
      <c r="H296" s="2">
        <v>660661.20000000019</v>
      </c>
      <c r="L296" s="3">
        <v>44348</v>
      </c>
    </row>
    <row r="297" spans="1:12" x14ac:dyDescent="0.2">
      <c r="A297" t="s">
        <v>15</v>
      </c>
      <c r="B297" t="s">
        <v>42</v>
      </c>
      <c r="C297" t="s">
        <v>38</v>
      </c>
      <c r="D297" t="s">
        <v>41</v>
      </c>
      <c r="E297" s="1">
        <v>149.80000000000001</v>
      </c>
      <c r="F297" s="2">
        <v>13938</v>
      </c>
      <c r="G297" s="2">
        <v>23230</v>
      </c>
      <c r="H297" s="2">
        <v>347985.40000000008</v>
      </c>
      <c r="L297" s="3">
        <v>44348</v>
      </c>
    </row>
    <row r="298" spans="1:12" x14ac:dyDescent="0.2">
      <c r="A298" t="s">
        <v>32</v>
      </c>
      <c r="B298" t="s">
        <v>28</v>
      </c>
      <c r="C298" t="s">
        <v>38</v>
      </c>
      <c r="D298" t="s">
        <v>41</v>
      </c>
      <c r="E298" s="1">
        <v>122.10000000000001</v>
      </c>
      <c r="F298" s="2">
        <v>13938</v>
      </c>
      <c r="G298" s="2">
        <v>23230</v>
      </c>
      <c r="H298" s="2">
        <v>283638.3</v>
      </c>
      <c r="L298" s="3">
        <v>44105</v>
      </c>
    </row>
    <row r="299" spans="1:12" x14ac:dyDescent="0.2">
      <c r="A299" t="s">
        <v>15</v>
      </c>
      <c r="B299" t="s">
        <v>23</v>
      </c>
      <c r="C299" t="s">
        <v>38</v>
      </c>
      <c r="D299" t="s">
        <v>41</v>
      </c>
      <c r="E299" s="1">
        <v>112.30000000000001</v>
      </c>
      <c r="F299" s="2">
        <v>13938</v>
      </c>
      <c r="G299" s="2">
        <v>23230</v>
      </c>
      <c r="H299" s="2">
        <v>260872.90000000005</v>
      </c>
      <c r="L299" s="3">
        <v>44136</v>
      </c>
    </row>
    <row r="300" spans="1:12" x14ac:dyDescent="0.2">
      <c r="A300" t="s">
        <v>32</v>
      </c>
      <c r="B300" t="s">
        <v>29</v>
      </c>
      <c r="C300" t="s">
        <v>38</v>
      </c>
      <c r="D300" t="s">
        <v>41</v>
      </c>
      <c r="E300" s="1">
        <v>243.60000000000002</v>
      </c>
      <c r="F300" s="2">
        <v>13938</v>
      </c>
      <c r="G300" s="2">
        <v>23230</v>
      </c>
      <c r="H300" s="2">
        <v>565882.80000000016</v>
      </c>
      <c r="L300" s="3">
        <v>44166</v>
      </c>
    </row>
    <row r="301" spans="1:12" x14ac:dyDescent="0.2">
      <c r="A301" t="s">
        <v>30</v>
      </c>
      <c r="B301" t="s">
        <v>31</v>
      </c>
      <c r="C301" t="s">
        <v>39</v>
      </c>
      <c r="D301" t="s">
        <v>41</v>
      </c>
      <c r="E301" s="1">
        <v>198.75</v>
      </c>
      <c r="F301" s="2">
        <v>11999.4</v>
      </c>
      <c r="G301" s="2">
        <v>19999</v>
      </c>
      <c r="H301" s="2">
        <v>397480.125</v>
      </c>
      <c r="L301" s="3">
        <v>44197</v>
      </c>
    </row>
    <row r="302" spans="1:12" x14ac:dyDescent="0.2">
      <c r="A302" t="s">
        <v>15</v>
      </c>
      <c r="B302" t="s">
        <v>33</v>
      </c>
      <c r="C302" t="s">
        <v>39</v>
      </c>
      <c r="D302" t="s">
        <v>41</v>
      </c>
      <c r="E302" s="1">
        <v>167.9</v>
      </c>
      <c r="F302" s="2">
        <v>11999.4</v>
      </c>
      <c r="G302" s="2">
        <v>19999</v>
      </c>
      <c r="H302" s="2">
        <v>335783.21</v>
      </c>
      <c r="L302" s="3">
        <v>44440</v>
      </c>
    </row>
    <row r="303" spans="1:12" x14ac:dyDescent="0.2">
      <c r="A303" t="s">
        <v>15</v>
      </c>
      <c r="B303" t="s">
        <v>21</v>
      </c>
      <c r="C303" t="s">
        <v>39</v>
      </c>
      <c r="D303" t="s">
        <v>41</v>
      </c>
      <c r="E303" s="1">
        <v>72.7</v>
      </c>
      <c r="F303" s="2">
        <v>11999.4</v>
      </c>
      <c r="G303" s="2">
        <v>19999</v>
      </c>
      <c r="H303" s="2">
        <v>145392.73000000001</v>
      </c>
      <c r="L303" s="3">
        <v>44105</v>
      </c>
    </row>
    <row r="304" spans="1:12" x14ac:dyDescent="0.2">
      <c r="A304" t="s">
        <v>15</v>
      </c>
      <c r="B304" t="s">
        <v>34</v>
      </c>
      <c r="C304" t="s">
        <v>39</v>
      </c>
      <c r="D304" t="s">
        <v>41</v>
      </c>
      <c r="E304" s="1">
        <v>140.30000000000001</v>
      </c>
      <c r="F304" s="2">
        <v>11999.4</v>
      </c>
      <c r="G304" s="2">
        <v>19999</v>
      </c>
      <c r="H304" s="2">
        <v>280585.97000000003</v>
      </c>
      <c r="L304" s="3">
        <v>44105</v>
      </c>
    </row>
    <row r="305" spans="1:12" x14ac:dyDescent="0.2">
      <c r="A305" t="s">
        <v>15</v>
      </c>
      <c r="B305" t="s">
        <v>31</v>
      </c>
      <c r="C305" t="s">
        <v>39</v>
      </c>
      <c r="D305" t="s">
        <v>41</v>
      </c>
      <c r="E305" s="1">
        <v>207.60000000000002</v>
      </c>
      <c r="F305" s="2">
        <v>11999.4</v>
      </c>
      <c r="G305" s="2">
        <v>19999</v>
      </c>
      <c r="H305" s="2">
        <v>415179.24000000005</v>
      </c>
      <c r="L305" s="3">
        <v>44105</v>
      </c>
    </row>
    <row r="306" spans="1:12" x14ac:dyDescent="0.2">
      <c r="A306" t="s">
        <v>15</v>
      </c>
      <c r="B306" t="s">
        <v>19</v>
      </c>
      <c r="C306" t="s">
        <v>26</v>
      </c>
      <c r="D306" t="s">
        <v>41</v>
      </c>
      <c r="E306" s="1">
        <v>175.70000000000002</v>
      </c>
      <c r="F306" s="2">
        <v>8999.4</v>
      </c>
      <c r="G306" s="2">
        <v>14999</v>
      </c>
      <c r="H306" s="2">
        <v>263532.43000000005</v>
      </c>
      <c r="L306" s="3">
        <v>44105</v>
      </c>
    </row>
    <row r="307" spans="1:12" x14ac:dyDescent="0.2">
      <c r="A307" t="s">
        <v>20</v>
      </c>
      <c r="B307" t="s">
        <v>36</v>
      </c>
      <c r="C307" t="s">
        <v>35</v>
      </c>
      <c r="D307" t="s">
        <v>41</v>
      </c>
      <c r="E307" s="1">
        <v>219.8</v>
      </c>
      <c r="F307" s="2">
        <v>11999.4</v>
      </c>
      <c r="G307" s="2">
        <v>19999</v>
      </c>
      <c r="H307" s="2">
        <v>439578.02</v>
      </c>
      <c r="L307" s="3">
        <v>44409</v>
      </c>
    </row>
    <row r="308" spans="1:12" x14ac:dyDescent="0.2">
      <c r="A308" t="s">
        <v>20</v>
      </c>
      <c r="B308" t="s">
        <v>16</v>
      </c>
      <c r="C308" t="s">
        <v>35</v>
      </c>
      <c r="D308" t="s">
        <v>41</v>
      </c>
      <c r="E308" s="1">
        <v>174.3</v>
      </c>
      <c r="F308" s="2">
        <v>11999.4</v>
      </c>
      <c r="G308" s="2">
        <v>19999</v>
      </c>
      <c r="H308" s="2">
        <v>348582.57000000007</v>
      </c>
      <c r="L308" s="3">
        <v>44409</v>
      </c>
    </row>
    <row r="309" spans="1:12" x14ac:dyDescent="0.2">
      <c r="A309" t="s">
        <v>20</v>
      </c>
      <c r="B309" t="s">
        <v>19</v>
      </c>
      <c r="C309" t="s">
        <v>35</v>
      </c>
      <c r="D309" t="s">
        <v>41</v>
      </c>
      <c r="E309" s="1">
        <v>115.30000000000001</v>
      </c>
      <c r="F309" s="2">
        <v>11999.4</v>
      </c>
      <c r="G309" s="2">
        <v>19999</v>
      </c>
      <c r="H309" s="2">
        <v>230588.47000000003</v>
      </c>
      <c r="L309" s="3">
        <v>44470</v>
      </c>
    </row>
    <row r="310" spans="1:12" x14ac:dyDescent="0.2">
      <c r="A310" t="s">
        <v>15</v>
      </c>
      <c r="B310" t="s">
        <v>21</v>
      </c>
      <c r="C310" t="s">
        <v>35</v>
      </c>
      <c r="D310" t="s">
        <v>41</v>
      </c>
      <c r="E310" s="1">
        <v>175.70000000000002</v>
      </c>
      <c r="F310" s="2">
        <v>11999.4</v>
      </c>
      <c r="G310" s="2">
        <v>19999</v>
      </c>
      <c r="H310" s="2">
        <v>351382.43000000005</v>
      </c>
      <c r="L310" s="3">
        <v>44105</v>
      </c>
    </row>
    <row r="311" spans="1:12" x14ac:dyDescent="0.2">
      <c r="A311" t="s">
        <v>15</v>
      </c>
      <c r="B311" t="s">
        <v>22</v>
      </c>
      <c r="C311" t="s">
        <v>37</v>
      </c>
      <c r="D311" t="s">
        <v>41</v>
      </c>
      <c r="E311" s="1">
        <v>100.10000000000001</v>
      </c>
      <c r="F311" s="2">
        <v>19794</v>
      </c>
      <c r="G311" s="2">
        <v>32990</v>
      </c>
      <c r="H311" s="2">
        <v>330229.90000000008</v>
      </c>
      <c r="L311" s="3">
        <v>44409</v>
      </c>
    </row>
    <row r="312" spans="1:12" x14ac:dyDescent="0.2">
      <c r="A312" t="s">
        <v>15</v>
      </c>
      <c r="B312" t="s">
        <v>34</v>
      </c>
      <c r="C312" t="s">
        <v>37</v>
      </c>
      <c r="D312" t="s">
        <v>41</v>
      </c>
      <c r="E312" s="1">
        <v>133.30000000000001</v>
      </c>
      <c r="F312" s="2">
        <v>19794</v>
      </c>
      <c r="G312" s="2">
        <v>32990</v>
      </c>
      <c r="H312" s="2">
        <v>439756.7</v>
      </c>
      <c r="L312" s="3">
        <v>44501</v>
      </c>
    </row>
    <row r="313" spans="1:12" x14ac:dyDescent="0.2">
      <c r="A313" t="s">
        <v>20</v>
      </c>
      <c r="B313" t="s">
        <v>24</v>
      </c>
      <c r="C313" t="s">
        <v>38</v>
      </c>
      <c r="D313" t="s">
        <v>41</v>
      </c>
      <c r="E313" s="1">
        <v>115.30000000000001</v>
      </c>
      <c r="F313" s="2">
        <v>13938</v>
      </c>
      <c r="G313" s="2">
        <v>23230</v>
      </c>
      <c r="H313" s="2">
        <v>267841.90000000008</v>
      </c>
      <c r="L313" s="3">
        <v>44470</v>
      </c>
    </row>
    <row r="314" spans="1:12" x14ac:dyDescent="0.2">
      <c r="A314" t="s">
        <v>27</v>
      </c>
      <c r="B314" t="s">
        <v>25</v>
      </c>
      <c r="C314" t="s">
        <v>17</v>
      </c>
      <c r="D314" t="s">
        <v>41</v>
      </c>
      <c r="E314" s="1">
        <v>72.7</v>
      </c>
      <c r="F314" s="2">
        <v>5579.4</v>
      </c>
      <c r="G314" s="2">
        <v>9299</v>
      </c>
      <c r="H314" s="2">
        <v>67603.73000000001</v>
      </c>
      <c r="L314" s="3">
        <v>44228</v>
      </c>
    </row>
    <row r="315" spans="1:12" x14ac:dyDescent="0.2">
      <c r="A315" t="s">
        <v>27</v>
      </c>
      <c r="B315" t="s">
        <v>42</v>
      </c>
      <c r="C315" t="s">
        <v>17</v>
      </c>
      <c r="D315" t="s">
        <v>41</v>
      </c>
      <c r="E315" s="1">
        <v>188.4</v>
      </c>
      <c r="F315" s="2">
        <v>5579.4</v>
      </c>
      <c r="G315" s="2">
        <v>9299</v>
      </c>
      <c r="H315" s="2">
        <v>175193.16000000003</v>
      </c>
      <c r="L315" s="3">
        <v>44409</v>
      </c>
    </row>
    <row r="316" spans="1:12" x14ac:dyDescent="0.2">
      <c r="A316" t="s">
        <v>15</v>
      </c>
      <c r="B316" t="s">
        <v>28</v>
      </c>
      <c r="C316" t="s">
        <v>17</v>
      </c>
      <c r="D316" t="s">
        <v>41</v>
      </c>
      <c r="E316" s="1">
        <v>183.4</v>
      </c>
      <c r="F316" s="2">
        <v>5579.4</v>
      </c>
      <c r="G316" s="2">
        <v>9299</v>
      </c>
      <c r="H316" s="2">
        <v>170543.66000000003</v>
      </c>
      <c r="L316" s="3">
        <v>44075</v>
      </c>
    </row>
    <row r="317" spans="1:12" x14ac:dyDescent="0.2">
      <c r="A317" t="s">
        <v>27</v>
      </c>
      <c r="B317" t="s">
        <v>23</v>
      </c>
      <c r="C317" t="s">
        <v>26</v>
      </c>
      <c r="D317" t="s">
        <v>41</v>
      </c>
      <c r="E317" s="1">
        <v>234</v>
      </c>
      <c r="F317" s="2">
        <v>8999.4</v>
      </c>
      <c r="G317" s="2">
        <v>14999</v>
      </c>
      <c r="H317" s="2">
        <v>350976.60000000003</v>
      </c>
      <c r="L317" s="3">
        <v>44197</v>
      </c>
    </row>
    <row r="318" spans="1:12" x14ac:dyDescent="0.2">
      <c r="A318" t="s">
        <v>27</v>
      </c>
      <c r="B318" t="s">
        <v>29</v>
      </c>
      <c r="C318" t="s">
        <v>26</v>
      </c>
      <c r="D318" t="s">
        <v>41</v>
      </c>
      <c r="E318" s="1">
        <v>234.20000000000002</v>
      </c>
      <c r="F318" s="2">
        <v>8999.4</v>
      </c>
      <c r="G318" s="2">
        <v>14999</v>
      </c>
      <c r="H318" s="2">
        <v>351276.58000000007</v>
      </c>
      <c r="L318" s="3">
        <v>44501</v>
      </c>
    </row>
    <row r="319" spans="1:12" x14ac:dyDescent="0.2">
      <c r="A319" t="s">
        <v>15</v>
      </c>
      <c r="B319" t="s">
        <v>31</v>
      </c>
      <c r="C319" t="s">
        <v>35</v>
      </c>
      <c r="D319" t="s">
        <v>41</v>
      </c>
      <c r="E319" s="1">
        <v>103.10000000000001</v>
      </c>
      <c r="F319" s="2">
        <v>11999.4</v>
      </c>
      <c r="G319" s="2">
        <v>19999</v>
      </c>
      <c r="H319" s="2">
        <v>206189.69000000003</v>
      </c>
      <c r="L319" s="3">
        <v>44075</v>
      </c>
    </row>
    <row r="320" spans="1:12" x14ac:dyDescent="0.2">
      <c r="A320" t="s">
        <v>20</v>
      </c>
      <c r="B320" t="s">
        <v>33</v>
      </c>
      <c r="C320" t="s">
        <v>37</v>
      </c>
      <c r="D320" t="s">
        <v>41</v>
      </c>
      <c r="E320" s="1">
        <v>126.2</v>
      </c>
      <c r="F320" s="2">
        <v>19794</v>
      </c>
      <c r="G320" s="2">
        <v>32990</v>
      </c>
      <c r="H320" s="2">
        <v>416333.80000000005</v>
      </c>
      <c r="L320" s="3">
        <v>44317</v>
      </c>
    </row>
    <row r="321" spans="1:12" x14ac:dyDescent="0.2">
      <c r="A321" t="s">
        <v>15</v>
      </c>
      <c r="B321" t="s">
        <v>21</v>
      </c>
      <c r="C321" t="s">
        <v>37</v>
      </c>
      <c r="D321" t="s">
        <v>41</v>
      </c>
      <c r="E321" s="1">
        <v>113.5</v>
      </c>
      <c r="F321" s="2">
        <v>19794</v>
      </c>
      <c r="G321" s="2">
        <v>32990</v>
      </c>
      <c r="H321" s="2">
        <v>374436.5</v>
      </c>
      <c r="L321" s="3">
        <v>44348</v>
      </c>
    </row>
    <row r="322" spans="1:12" x14ac:dyDescent="0.2">
      <c r="A322" t="s">
        <v>15</v>
      </c>
      <c r="B322" t="s">
        <v>34</v>
      </c>
      <c r="C322" t="s">
        <v>37</v>
      </c>
      <c r="D322" t="s">
        <v>41</v>
      </c>
      <c r="E322" s="1">
        <v>54.7</v>
      </c>
      <c r="F322" s="2">
        <v>19794</v>
      </c>
      <c r="G322" s="2">
        <v>32990</v>
      </c>
      <c r="H322" s="2">
        <v>180455.30000000002</v>
      </c>
      <c r="L322" s="3">
        <v>44501</v>
      </c>
    </row>
    <row r="323" spans="1:12" x14ac:dyDescent="0.2">
      <c r="A323" t="s">
        <v>15</v>
      </c>
      <c r="B323" t="s">
        <v>31</v>
      </c>
      <c r="C323" t="s">
        <v>37</v>
      </c>
      <c r="D323" t="s">
        <v>41</v>
      </c>
      <c r="E323" s="1">
        <v>158.20000000000002</v>
      </c>
      <c r="F323" s="2">
        <v>19794</v>
      </c>
      <c r="G323" s="2">
        <v>32990</v>
      </c>
      <c r="H323" s="2">
        <v>521901.8000000001</v>
      </c>
      <c r="L323" s="3">
        <v>44531</v>
      </c>
    </row>
    <row r="324" spans="1:12" x14ac:dyDescent="0.2">
      <c r="A324" t="s">
        <v>27</v>
      </c>
      <c r="B324" t="s">
        <v>19</v>
      </c>
      <c r="C324" t="s">
        <v>38</v>
      </c>
      <c r="D324" t="s">
        <v>41</v>
      </c>
      <c r="E324" s="1">
        <v>173.85000000000002</v>
      </c>
      <c r="F324" s="2">
        <v>13938</v>
      </c>
      <c r="G324" s="2">
        <v>23230</v>
      </c>
      <c r="H324" s="2">
        <v>403853.55000000005</v>
      </c>
      <c r="L324" s="3">
        <v>44287</v>
      </c>
    </row>
    <row r="325" spans="1:12" x14ac:dyDescent="0.2">
      <c r="A325" t="s">
        <v>27</v>
      </c>
      <c r="B325" t="s">
        <v>36</v>
      </c>
      <c r="C325" t="s">
        <v>38</v>
      </c>
      <c r="D325" t="s">
        <v>41</v>
      </c>
      <c r="E325" s="1">
        <v>221.5</v>
      </c>
      <c r="F325" s="2">
        <v>13938</v>
      </c>
      <c r="G325" s="2">
        <v>23230</v>
      </c>
      <c r="H325" s="2">
        <v>514544.5</v>
      </c>
      <c r="L325" s="3">
        <v>44075</v>
      </c>
    </row>
    <row r="326" spans="1:12" x14ac:dyDescent="0.2">
      <c r="A326" t="s">
        <v>15</v>
      </c>
      <c r="B326" t="s">
        <v>16</v>
      </c>
      <c r="C326" t="s">
        <v>38</v>
      </c>
      <c r="D326" t="s">
        <v>41</v>
      </c>
      <c r="E326" s="1">
        <v>158.20000000000002</v>
      </c>
      <c r="F326" s="2">
        <v>13938</v>
      </c>
      <c r="G326" s="2">
        <v>23230</v>
      </c>
      <c r="H326" s="2">
        <v>367498.60000000009</v>
      </c>
      <c r="L326" s="3">
        <v>44531</v>
      </c>
    </row>
    <row r="327" spans="1:12" x14ac:dyDescent="0.2">
      <c r="A327" t="s">
        <v>15</v>
      </c>
      <c r="B327" t="s">
        <v>19</v>
      </c>
      <c r="C327" t="s">
        <v>39</v>
      </c>
      <c r="D327" t="s">
        <v>41</v>
      </c>
      <c r="E327" s="1">
        <v>113.5</v>
      </c>
      <c r="F327" s="2">
        <v>11999.4</v>
      </c>
      <c r="G327" s="2">
        <v>19999</v>
      </c>
      <c r="H327" s="2">
        <v>226988.65000000002</v>
      </c>
      <c r="L327" s="3">
        <v>44348</v>
      </c>
    </row>
    <row r="328" spans="1:12" x14ac:dyDescent="0.2">
      <c r="A328" t="s">
        <v>15</v>
      </c>
      <c r="B328" t="s">
        <v>21</v>
      </c>
      <c r="C328" t="s">
        <v>17</v>
      </c>
      <c r="D328" t="s">
        <v>41</v>
      </c>
      <c r="E328" s="1">
        <v>176.10000000000002</v>
      </c>
      <c r="F328" s="2">
        <v>5579.4</v>
      </c>
      <c r="G328" s="2">
        <v>9299</v>
      </c>
      <c r="H328" s="2">
        <v>163755.39000000001</v>
      </c>
      <c r="L328" s="3">
        <v>44256</v>
      </c>
    </row>
    <row r="329" spans="1:12" x14ac:dyDescent="0.2">
      <c r="A329" t="s">
        <v>32</v>
      </c>
      <c r="B329" t="s">
        <v>22</v>
      </c>
      <c r="C329" t="s">
        <v>17</v>
      </c>
      <c r="D329" t="s">
        <v>41</v>
      </c>
      <c r="E329" s="1">
        <v>44.800000000000004</v>
      </c>
      <c r="F329" s="2">
        <v>5579.4</v>
      </c>
      <c r="G329" s="2">
        <v>9299</v>
      </c>
      <c r="H329" s="2">
        <v>41659.520000000004</v>
      </c>
      <c r="L329" s="3">
        <v>44348</v>
      </c>
    </row>
    <row r="330" spans="1:12" x14ac:dyDescent="0.2">
      <c r="A330" t="s">
        <v>32</v>
      </c>
      <c r="B330" t="s">
        <v>34</v>
      </c>
      <c r="C330" t="s">
        <v>17</v>
      </c>
      <c r="D330" t="s">
        <v>41</v>
      </c>
      <c r="E330" s="1">
        <v>218.10000000000002</v>
      </c>
      <c r="F330" s="2">
        <v>5579.4</v>
      </c>
      <c r="G330" s="2">
        <v>9299</v>
      </c>
      <c r="H330" s="2">
        <v>202811.19000000003</v>
      </c>
      <c r="L330" s="3">
        <v>44470</v>
      </c>
    </row>
    <row r="331" spans="1:12" x14ac:dyDescent="0.2">
      <c r="A331" t="s">
        <v>15</v>
      </c>
      <c r="B331" t="s">
        <v>24</v>
      </c>
      <c r="C331" t="s">
        <v>26</v>
      </c>
      <c r="D331" t="s">
        <v>41</v>
      </c>
      <c r="E331" s="1">
        <v>197.60000000000002</v>
      </c>
      <c r="F331" s="2">
        <v>8999.4</v>
      </c>
      <c r="G331" s="2">
        <v>14999</v>
      </c>
      <c r="H331" s="2">
        <v>296380.24000000005</v>
      </c>
      <c r="L331" s="3">
        <v>44470</v>
      </c>
    </row>
    <row r="332" spans="1:12" x14ac:dyDescent="0.2">
      <c r="A332" t="s">
        <v>32</v>
      </c>
      <c r="B332" t="s">
        <v>25</v>
      </c>
      <c r="C332" t="s">
        <v>26</v>
      </c>
      <c r="D332" t="s">
        <v>41</v>
      </c>
      <c r="E332" s="1">
        <v>218.10000000000002</v>
      </c>
      <c r="F332" s="2">
        <v>8999.4</v>
      </c>
      <c r="G332" s="2">
        <v>14999</v>
      </c>
      <c r="H332" s="2">
        <v>327128.19000000006</v>
      </c>
      <c r="L332" s="3">
        <v>44470</v>
      </c>
    </row>
    <row r="333" spans="1:12" x14ac:dyDescent="0.2">
      <c r="A333" t="s">
        <v>30</v>
      </c>
      <c r="B333" t="s">
        <v>42</v>
      </c>
      <c r="C333" t="s">
        <v>26</v>
      </c>
      <c r="D333" t="s">
        <v>41</v>
      </c>
      <c r="E333" s="1">
        <v>250</v>
      </c>
      <c r="F333" s="2">
        <v>8999.4</v>
      </c>
      <c r="G333" s="2">
        <v>14999</v>
      </c>
      <c r="H333" s="2">
        <v>374975</v>
      </c>
      <c r="L333" s="3">
        <v>44136</v>
      </c>
    </row>
    <row r="334" spans="1:12" x14ac:dyDescent="0.2">
      <c r="A334" t="s">
        <v>32</v>
      </c>
      <c r="B334" t="s">
        <v>28</v>
      </c>
      <c r="C334" t="s">
        <v>35</v>
      </c>
      <c r="D334" t="s">
        <v>41</v>
      </c>
      <c r="E334" s="1">
        <v>170.20000000000002</v>
      </c>
      <c r="F334" s="2">
        <v>11999.4</v>
      </c>
      <c r="G334" s="2">
        <v>19999</v>
      </c>
      <c r="H334" s="2">
        <v>340382.98000000004</v>
      </c>
      <c r="L334" s="3">
        <v>44317</v>
      </c>
    </row>
    <row r="335" spans="1:12" x14ac:dyDescent="0.2">
      <c r="A335" t="s">
        <v>32</v>
      </c>
      <c r="B335" t="s">
        <v>23</v>
      </c>
      <c r="C335" t="s">
        <v>35</v>
      </c>
      <c r="D335" t="s">
        <v>41</v>
      </c>
      <c r="E335" s="1">
        <v>44.800000000000004</v>
      </c>
      <c r="F335" s="2">
        <v>11999.4</v>
      </c>
      <c r="G335" s="2">
        <v>19999</v>
      </c>
      <c r="H335" s="2">
        <v>89595.520000000019</v>
      </c>
      <c r="L335" s="3">
        <v>44348</v>
      </c>
    </row>
    <row r="336" spans="1:12" x14ac:dyDescent="0.2">
      <c r="A336" t="s">
        <v>30</v>
      </c>
      <c r="B336" t="s">
        <v>29</v>
      </c>
      <c r="C336" t="s">
        <v>35</v>
      </c>
      <c r="D336" t="s">
        <v>41</v>
      </c>
      <c r="E336" s="1">
        <v>351.3</v>
      </c>
      <c r="F336" s="2">
        <v>11999.4</v>
      </c>
      <c r="G336" s="2">
        <v>19999</v>
      </c>
      <c r="H336" s="2">
        <v>702564.87000000011</v>
      </c>
      <c r="L336" s="3">
        <v>44378</v>
      </c>
    </row>
    <row r="337" spans="1:12" x14ac:dyDescent="0.2">
      <c r="A337" t="s">
        <v>20</v>
      </c>
      <c r="B337" t="s">
        <v>31</v>
      </c>
      <c r="C337" t="s">
        <v>35</v>
      </c>
      <c r="D337" t="s">
        <v>41</v>
      </c>
      <c r="E337" s="1">
        <v>210.10000000000002</v>
      </c>
      <c r="F337" s="2">
        <v>11999.4</v>
      </c>
      <c r="G337" s="2">
        <v>19999</v>
      </c>
      <c r="H337" s="2">
        <v>420178.99000000005</v>
      </c>
      <c r="L337" s="3">
        <v>44409</v>
      </c>
    </row>
    <row r="338" spans="1:12" x14ac:dyDescent="0.2">
      <c r="A338" t="s">
        <v>20</v>
      </c>
      <c r="B338" t="s">
        <v>33</v>
      </c>
      <c r="C338" t="s">
        <v>35</v>
      </c>
      <c r="D338" t="s">
        <v>41</v>
      </c>
      <c r="E338" s="1">
        <v>293.10000000000002</v>
      </c>
      <c r="F338" s="2">
        <v>11999.4</v>
      </c>
      <c r="G338" s="2">
        <v>19999</v>
      </c>
      <c r="H338" s="2">
        <v>586170.69000000006</v>
      </c>
      <c r="L338" s="3">
        <v>44075</v>
      </c>
    </row>
    <row r="339" spans="1:12" x14ac:dyDescent="0.2">
      <c r="A339" t="s">
        <v>15</v>
      </c>
      <c r="B339" t="s">
        <v>21</v>
      </c>
      <c r="C339" t="s">
        <v>35</v>
      </c>
      <c r="D339" t="s">
        <v>41</v>
      </c>
      <c r="E339" s="1">
        <v>153.5</v>
      </c>
      <c r="F339" s="2">
        <v>11999.4</v>
      </c>
      <c r="G339" s="2">
        <v>19999</v>
      </c>
      <c r="H339" s="2">
        <v>306984.65000000002</v>
      </c>
      <c r="L339" s="3">
        <v>44440</v>
      </c>
    </row>
    <row r="340" spans="1:12" x14ac:dyDescent="0.2">
      <c r="A340" t="s">
        <v>32</v>
      </c>
      <c r="B340" t="s">
        <v>34</v>
      </c>
      <c r="C340" t="s">
        <v>35</v>
      </c>
      <c r="D340" t="s">
        <v>41</v>
      </c>
      <c r="E340" s="1">
        <v>112.30000000000001</v>
      </c>
      <c r="F340" s="2">
        <v>11999.4</v>
      </c>
      <c r="G340" s="2">
        <v>19999</v>
      </c>
      <c r="H340" s="2">
        <v>224588.77000000002</v>
      </c>
      <c r="L340" s="3">
        <v>44075</v>
      </c>
    </row>
    <row r="341" spans="1:12" x14ac:dyDescent="0.2">
      <c r="A341" t="s">
        <v>32</v>
      </c>
      <c r="B341" t="s">
        <v>31</v>
      </c>
      <c r="C341" t="s">
        <v>35</v>
      </c>
      <c r="D341" t="s">
        <v>41</v>
      </c>
      <c r="E341" s="1">
        <v>140.4</v>
      </c>
      <c r="F341" s="2">
        <v>11999.4</v>
      </c>
      <c r="G341" s="2">
        <v>19999</v>
      </c>
      <c r="H341" s="2">
        <v>280785.96000000002</v>
      </c>
      <c r="L341" s="3">
        <v>44136</v>
      </c>
    </row>
    <row r="342" spans="1:12" x14ac:dyDescent="0.2">
      <c r="A342" t="s">
        <v>27</v>
      </c>
      <c r="B342" t="s">
        <v>19</v>
      </c>
      <c r="C342" t="s">
        <v>35</v>
      </c>
      <c r="D342" t="s">
        <v>41</v>
      </c>
      <c r="E342" s="1">
        <v>276.3</v>
      </c>
      <c r="F342" s="2">
        <v>11999.4</v>
      </c>
      <c r="G342" s="2">
        <v>19999</v>
      </c>
      <c r="H342" s="2">
        <v>552572.37</v>
      </c>
      <c r="L342" s="3">
        <v>44136</v>
      </c>
    </row>
    <row r="343" spans="1:12" x14ac:dyDescent="0.2">
      <c r="A343" t="s">
        <v>15</v>
      </c>
      <c r="B343" t="s">
        <v>36</v>
      </c>
      <c r="C343" t="s">
        <v>35</v>
      </c>
      <c r="D343" t="s">
        <v>41</v>
      </c>
      <c r="E343" s="1">
        <v>212.5</v>
      </c>
      <c r="F343" s="2">
        <v>11999.4</v>
      </c>
      <c r="G343" s="2">
        <v>19999</v>
      </c>
      <c r="H343" s="2">
        <v>424978.75</v>
      </c>
      <c r="L343" s="3">
        <v>44166</v>
      </c>
    </row>
    <row r="344" spans="1:12" x14ac:dyDescent="0.2">
      <c r="A344" t="s">
        <v>32</v>
      </c>
      <c r="B344" t="s">
        <v>16</v>
      </c>
      <c r="C344" t="s">
        <v>37</v>
      </c>
      <c r="D344" t="s">
        <v>41</v>
      </c>
      <c r="E344" s="1">
        <v>165.9</v>
      </c>
      <c r="F344" s="2">
        <v>19794</v>
      </c>
      <c r="G344" s="2">
        <v>32990</v>
      </c>
      <c r="H344" s="2">
        <v>547304.1</v>
      </c>
      <c r="L344" s="3">
        <v>44378</v>
      </c>
    </row>
    <row r="345" spans="1:12" x14ac:dyDescent="0.2">
      <c r="A345" t="s">
        <v>15</v>
      </c>
      <c r="B345" t="s">
        <v>19</v>
      </c>
      <c r="C345" t="s">
        <v>37</v>
      </c>
      <c r="D345" t="s">
        <v>41</v>
      </c>
      <c r="E345" s="1">
        <v>60.900000000000006</v>
      </c>
      <c r="F345" s="2">
        <v>19794</v>
      </c>
      <c r="G345" s="2">
        <v>32990</v>
      </c>
      <c r="H345" s="2">
        <v>200909.10000000003</v>
      </c>
      <c r="L345" s="3">
        <v>44409</v>
      </c>
    </row>
    <row r="346" spans="1:12" x14ac:dyDescent="0.2">
      <c r="A346" t="s">
        <v>30</v>
      </c>
      <c r="B346" t="s">
        <v>21</v>
      </c>
      <c r="C346" t="s">
        <v>37</v>
      </c>
      <c r="D346" t="s">
        <v>41</v>
      </c>
      <c r="E346" s="1">
        <v>208.70000000000002</v>
      </c>
      <c r="F346" s="2">
        <v>19794</v>
      </c>
      <c r="G346" s="2">
        <v>32990</v>
      </c>
      <c r="H346" s="2">
        <v>688501.30000000016</v>
      </c>
      <c r="L346" s="3">
        <v>44440</v>
      </c>
    </row>
    <row r="347" spans="1:12" x14ac:dyDescent="0.2">
      <c r="A347" t="s">
        <v>15</v>
      </c>
      <c r="B347" t="s">
        <v>22</v>
      </c>
      <c r="C347" t="s">
        <v>37</v>
      </c>
      <c r="D347" t="s">
        <v>41</v>
      </c>
      <c r="E347" s="1">
        <v>197.60000000000002</v>
      </c>
      <c r="F347" s="2">
        <v>19794</v>
      </c>
      <c r="G347" s="2">
        <v>32990</v>
      </c>
      <c r="H347" s="2">
        <v>651882.40000000014</v>
      </c>
      <c r="L347" s="3">
        <v>44470</v>
      </c>
    </row>
    <row r="348" spans="1:12" x14ac:dyDescent="0.2">
      <c r="A348" t="s">
        <v>15</v>
      </c>
      <c r="B348" t="s">
        <v>34</v>
      </c>
      <c r="C348" t="s">
        <v>37</v>
      </c>
      <c r="D348" t="s">
        <v>41</v>
      </c>
      <c r="E348" s="1">
        <v>142.1</v>
      </c>
      <c r="F348" s="2">
        <v>19794</v>
      </c>
      <c r="G348" s="2">
        <v>32990</v>
      </c>
      <c r="H348" s="2">
        <v>468787.9</v>
      </c>
      <c r="L348" s="3">
        <v>44166</v>
      </c>
    </row>
    <row r="349" spans="1:12" x14ac:dyDescent="0.2">
      <c r="A349" t="s">
        <v>32</v>
      </c>
      <c r="B349" t="s">
        <v>24</v>
      </c>
      <c r="C349" t="s">
        <v>37</v>
      </c>
      <c r="D349" t="s">
        <v>41</v>
      </c>
      <c r="E349" s="1">
        <v>137.20000000000002</v>
      </c>
      <c r="F349" s="2">
        <v>19794</v>
      </c>
      <c r="G349" s="2">
        <v>32990</v>
      </c>
      <c r="H349" s="2">
        <v>452622.8000000001</v>
      </c>
      <c r="L349" s="3">
        <v>44531</v>
      </c>
    </row>
    <row r="350" spans="1:12" x14ac:dyDescent="0.2">
      <c r="A350" t="s">
        <v>15</v>
      </c>
      <c r="B350" t="s">
        <v>25</v>
      </c>
      <c r="C350" t="s">
        <v>37</v>
      </c>
      <c r="D350" t="s">
        <v>41</v>
      </c>
      <c r="E350" s="1">
        <v>58.800000000000004</v>
      </c>
      <c r="F350" s="2">
        <v>19794</v>
      </c>
      <c r="G350" s="2">
        <v>32990</v>
      </c>
      <c r="H350" s="2">
        <v>193981.20000000004</v>
      </c>
      <c r="L350" s="3">
        <v>44166</v>
      </c>
    </row>
    <row r="351" spans="1:12" x14ac:dyDescent="0.2">
      <c r="A351" t="s">
        <v>27</v>
      </c>
      <c r="B351" t="s">
        <v>42</v>
      </c>
      <c r="C351" t="s">
        <v>38</v>
      </c>
      <c r="D351" t="s">
        <v>41</v>
      </c>
      <c r="E351" s="1">
        <v>324.45000000000005</v>
      </c>
      <c r="F351" s="2">
        <v>13938</v>
      </c>
      <c r="G351" s="2">
        <v>23230</v>
      </c>
      <c r="H351" s="2">
        <v>753697.35000000009</v>
      </c>
      <c r="L351" s="3">
        <v>44197</v>
      </c>
    </row>
    <row r="352" spans="1:12" x14ac:dyDescent="0.2">
      <c r="A352" t="s">
        <v>32</v>
      </c>
      <c r="B352" t="s">
        <v>28</v>
      </c>
      <c r="C352" t="s">
        <v>38</v>
      </c>
      <c r="D352" t="s">
        <v>41</v>
      </c>
      <c r="E352" s="1">
        <v>95.9</v>
      </c>
      <c r="F352" s="2">
        <v>13938</v>
      </c>
      <c r="G352" s="2">
        <v>23230</v>
      </c>
      <c r="H352" s="2">
        <v>222775.7</v>
      </c>
      <c r="L352" s="3">
        <v>44228</v>
      </c>
    </row>
    <row r="353" spans="1:12" x14ac:dyDescent="0.2">
      <c r="A353" t="s">
        <v>32</v>
      </c>
      <c r="B353" t="s">
        <v>23</v>
      </c>
      <c r="C353" t="s">
        <v>38</v>
      </c>
      <c r="D353" t="s">
        <v>41</v>
      </c>
      <c r="E353" s="1">
        <v>274.7</v>
      </c>
      <c r="F353" s="2">
        <v>13938</v>
      </c>
      <c r="G353" s="2">
        <v>23230</v>
      </c>
      <c r="H353" s="2">
        <v>638128.10000000009</v>
      </c>
      <c r="L353" s="3">
        <v>44228</v>
      </c>
    </row>
    <row r="354" spans="1:12" x14ac:dyDescent="0.2">
      <c r="A354" t="s">
        <v>30</v>
      </c>
      <c r="B354" t="s">
        <v>29</v>
      </c>
      <c r="C354" t="s">
        <v>39</v>
      </c>
      <c r="D354" t="s">
        <v>41</v>
      </c>
      <c r="E354" s="1">
        <v>164.5</v>
      </c>
      <c r="F354" s="2">
        <v>11999.4</v>
      </c>
      <c r="G354" s="2">
        <v>19999</v>
      </c>
      <c r="H354" s="2">
        <v>328983.55000000005</v>
      </c>
      <c r="L354" s="3">
        <v>44317</v>
      </c>
    </row>
    <row r="355" spans="1:12" x14ac:dyDescent="0.2">
      <c r="A355" t="s">
        <v>15</v>
      </c>
      <c r="B355" t="s">
        <v>31</v>
      </c>
      <c r="C355" t="s">
        <v>39</v>
      </c>
      <c r="D355" t="s">
        <v>41</v>
      </c>
      <c r="E355" s="1">
        <v>287.60000000000002</v>
      </c>
      <c r="F355" s="2">
        <v>11999.4</v>
      </c>
      <c r="G355" s="2">
        <v>19999</v>
      </c>
      <c r="H355" s="2">
        <v>575171.24000000011</v>
      </c>
      <c r="L355" s="3">
        <v>44440</v>
      </c>
    </row>
    <row r="356" spans="1:12" x14ac:dyDescent="0.2">
      <c r="A356" t="s">
        <v>30</v>
      </c>
      <c r="B356" t="s">
        <v>33</v>
      </c>
      <c r="C356" t="s">
        <v>39</v>
      </c>
      <c r="D356" t="s">
        <v>41</v>
      </c>
      <c r="E356" s="1">
        <v>99.4</v>
      </c>
      <c r="F356" s="2">
        <v>11999.4</v>
      </c>
      <c r="G356" s="2">
        <v>19999</v>
      </c>
      <c r="H356" s="2">
        <v>198790.06000000003</v>
      </c>
      <c r="L356" s="3">
        <v>44075</v>
      </c>
    </row>
    <row r="357" spans="1:12" x14ac:dyDescent="0.2">
      <c r="A357" t="s">
        <v>15</v>
      </c>
      <c r="B357" t="s">
        <v>21</v>
      </c>
      <c r="C357" t="s">
        <v>39</v>
      </c>
      <c r="D357" t="s">
        <v>41</v>
      </c>
      <c r="E357" s="1">
        <v>111.80000000000001</v>
      </c>
      <c r="F357" s="2">
        <v>11999.4</v>
      </c>
      <c r="G357" s="2">
        <v>19999</v>
      </c>
      <c r="H357" s="2">
        <v>223588.82000000004</v>
      </c>
      <c r="L357" s="3">
        <v>44501</v>
      </c>
    </row>
    <row r="358" spans="1:12" x14ac:dyDescent="0.2">
      <c r="A358" t="s">
        <v>32</v>
      </c>
      <c r="B358" t="s">
        <v>34</v>
      </c>
      <c r="C358" t="s">
        <v>39</v>
      </c>
      <c r="D358" t="s">
        <v>41</v>
      </c>
      <c r="E358" s="1">
        <v>137.20000000000002</v>
      </c>
      <c r="F358" s="2">
        <v>11999.4</v>
      </c>
      <c r="G358" s="2">
        <v>19999</v>
      </c>
      <c r="H358" s="2">
        <v>274386.28000000003</v>
      </c>
      <c r="L358" s="3">
        <v>44531</v>
      </c>
    </row>
    <row r="359" spans="1:12" x14ac:dyDescent="0.2">
      <c r="A359" t="s">
        <v>15</v>
      </c>
      <c r="B359" t="s">
        <v>31</v>
      </c>
      <c r="C359" t="s">
        <v>26</v>
      </c>
      <c r="D359" t="s">
        <v>41</v>
      </c>
      <c r="E359" s="1">
        <v>48.800000000000004</v>
      </c>
      <c r="F359" s="2">
        <v>8999.4</v>
      </c>
      <c r="G359" s="2">
        <v>14999</v>
      </c>
      <c r="H359" s="2">
        <v>73195.12000000001</v>
      </c>
      <c r="L359" s="3">
        <v>44228</v>
      </c>
    </row>
    <row r="360" spans="1:12" x14ac:dyDescent="0.2">
      <c r="A360" t="s">
        <v>15</v>
      </c>
      <c r="B360" t="s">
        <v>19</v>
      </c>
      <c r="C360" t="s">
        <v>26</v>
      </c>
      <c r="D360" t="s">
        <v>41</v>
      </c>
      <c r="E360" s="1">
        <v>128.20000000000002</v>
      </c>
      <c r="F360" s="2">
        <v>8999.4</v>
      </c>
      <c r="G360" s="2">
        <v>14999</v>
      </c>
      <c r="H360" s="2">
        <v>192287.18000000005</v>
      </c>
      <c r="L360" s="3">
        <v>44348</v>
      </c>
    </row>
    <row r="361" spans="1:12" x14ac:dyDescent="0.2">
      <c r="A361" t="s">
        <v>15</v>
      </c>
      <c r="B361" t="s">
        <v>36</v>
      </c>
      <c r="C361" t="s">
        <v>35</v>
      </c>
      <c r="D361" t="s">
        <v>41</v>
      </c>
      <c r="E361" s="1">
        <v>25.700000000000003</v>
      </c>
      <c r="F361" s="2">
        <v>11999.4</v>
      </c>
      <c r="G361" s="2">
        <v>19999</v>
      </c>
      <c r="H361" s="2">
        <v>51397.430000000008</v>
      </c>
      <c r="L361" s="3">
        <v>44317</v>
      </c>
    </row>
    <row r="362" spans="1:12" x14ac:dyDescent="0.2">
      <c r="A362" t="s">
        <v>15</v>
      </c>
      <c r="B362" t="s">
        <v>16</v>
      </c>
      <c r="C362" t="s">
        <v>39</v>
      </c>
      <c r="D362" t="s">
        <v>41</v>
      </c>
      <c r="E362" s="1">
        <v>128.20000000000002</v>
      </c>
      <c r="F362" s="2">
        <v>11999.4</v>
      </c>
      <c r="G362" s="2">
        <v>19999</v>
      </c>
      <c r="H362" s="2">
        <v>256387.18000000005</v>
      </c>
      <c r="L362" s="3">
        <v>44348</v>
      </c>
    </row>
    <row r="363" spans="1:12" x14ac:dyDescent="0.2">
      <c r="A363" t="s">
        <v>30</v>
      </c>
      <c r="B363" t="s">
        <v>19</v>
      </c>
      <c r="C363" t="s">
        <v>17</v>
      </c>
      <c r="D363" t="s">
        <v>41</v>
      </c>
      <c r="E363" s="1">
        <v>154</v>
      </c>
      <c r="F363" s="2">
        <v>5579.4</v>
      </c>
      <c r="G363" s="2">
        <v>9299</v>
      </c>
      <c r="H363" s="2">
        <v>143204.6</v>
      </c>
      <c r="L363" s="3">
        <v>44409</v>
      </c>
    </row>
    <row r="364" spans="1:12" x14ac:dyDescent="0.2">
      <c r="A364" t="s">
        <v>20</v>
      </c>
      <c r="B364" t="s">
        <v>21</v>
      </c>
      <c r="C364" t="s">
        <v>17</v>
      </c>
      <c r="D364" t="s">
        <v>41</v>
      </c>
      <c r="E364" s="1">
        <v>49</v>
      </c>
      <c r="F364" s="2">
        <v>5579.4</v>
      </c>
      <c r="G364" s="2">
        <v>9299</v>
      </c>
      <c r="H364" s="2">
        <v>45565.100000000006</v>
      </c>
      <c r="L364" s="3">
        <v>44501</v>
      </c>
    </row>
    <row r="365" spans="1:12" x14ac:dyDescent="0.2">
      <c r="A365" t="s">
        <v>15</v>
      </c>
      <c r="B365" t="s">
        <v>22</v>
      </c>
      <c r="C365" t="s">
        <v>17</v>
      </c>
      <c r="D365" t="s">
        <v>41</v>
      </c>
      <c r="E365" s="1">
        <v>136.20000000000002</v>
      </c>
      <c r="F365" s="2">
        <v>5579.4</v>
      </c>
      <c r="G365" s="2">
        <v>9299</v>
      </c>
      <c r="H365" s="2">
        <v>126652.38</v>
      </c>
      <c r="L365" s="3">
        <v>44531</v>
      </c>
    </row>
    <row r="366" spans="1:12" x14ac:dyDescent="0.2">
      <c r="A366" t="s">
        <v>20</v>
      </c>
      <c r="B366" t="s">
        <v>34</v>
      </c>
      <c r="C366" t="s">
        <v>26</v>
      </c>
      <c r="D366" t="s">
        <v>41</v>
      </c>
      <c r="E366" s="1">
        <v>250.10000000000002</v>
      </c>
      <c r="F366" s="2">
        <v>8999.4</v>
      </c>
      <c r="G366" s="2">
        <v>14999</v>
      </c>
      <c r="H366" s="2">
        <v>375124.99000000005</v>
      </c>
      <c r="L366" s="3">
        <v>44256</v>
      </c>
    </row>
    <row r="367" spans="1:12" x14ac:dyDescent="0.2">
      <c r="A367" t="s">
        <v>15</v>
      </c>
      <c r="B367" t="s">
        <v>24</v>
      </c>
      <c r="C367" t="s">
        <v>26</v>
      </c>
      <c r="D367" t="s">
        <v>41</v>
      </c>
      <c r="E367" s="1">
        <v>70.8</v>
      </c>
      <c r="F367" s="2">
        <v>8999.4</v>
      </c>
      <c r="G367" s="2">
        <v>14999</v>
      </c>
      <c r="H367" s="2">
        <v>106192.92</v>
      </c>
      <c r="L367" s="3">
        <v>44348</v>
      </c>
    </row>
    <row r="368" spans="1:12" x14ac:dyDescent="0.2">
      <c r="A368" t="s">
        <v>15</v>
      </c>
      <c r="B368" t="s">
        <v>25</v>
      </c>
      <c r="C368" t="s">
        <v>26</v>
      </c>
      <c r="D368" t="s">
        <v>41</v>
      </c>
      <c r="E368" s="1">
        <v>64.5</v>
      </c>
      <c r="F368" s="2">
        <v>8999.4</v>
      </c>
      <c r="G368" s="2">
        <v>14999</v>
      </c>
      <c r="H368" s="2">
        <v>96743.55</v>
      </c>
      <c r="L368" s="3">
        <v>44378</v>
      </c>
    </row>
    <row r="369" spans="1:12" x14ac:dyDescent="0.2">
      <c r="A369" t="s">
        <v>32</v>
      </c>
      <c r="B369" t="s">
        <v>42</v>
      </c>
      <c r="C369" t="s">
        <v>26</v>
      </c>
      <c r="D369" t="s">
        <v>41</v>
      </c>
      <c r="E369" s="1">
        <v>156.20000000000002</v>
      </c>
      <c r="F369" s="2">
        <v>8999.4</v>
      </c>
      <c r="G369" s="2">
        <v>14999</v>
      </c>
      <c r="H369" s="2">
        <v>234284.38000000003</v>
      </c>
      <c r="L369" s="3">
        <v>44409</v>
      </c>
    </row>
    <row r="370" spans="1:12" x14ac:dyDescent="0.2">
      <c r="A370" t="s">
        <v>32</v>
      </c>
      <c r="B370" t="s">
        <v>28</v>
      </c>
      <c r="C370" t="s">
        <v>26</v>
      </c>
      <c r="D370" t="s">
        <v>41</v>
      </c>
      <c r="E370" s="1">
        <v>128.30000000000001</v>
      </c>
      <c r="F370" s="2">
        <v>8999.4</v>
      </c>
      <c r="G370" s="2">
        <v>14999</v>
      </c>
      <c r="H370" s="2">
        <v>192437.17000000004</v>
      </c>
      <c r="L370" s="3">
        <v>44075</v>
      </c>
    </row>
    <row r="371" spans="1:12" x14ac:dyDescent="0.2">
      <c r="A371" t="s">
        <v>20</v>
      </c>
      <c r="B371" t="s">
        <v>23</v>
      </c>
      <c r="C371" t="s">
        <v>26</v>
      </c>
      <c r="D371" t="s">
        <v>41</v>
      </c>
      <c r="E371" s="1">
        <v>71.100000000000009</v>
      </c>
      <c r="F371" s="2">
        <v>8999.4</v>
      </c>
      <c r="G371" s="2">
        <v>14999</v>
      </c>
      <c r="H371" s="2">
        <v>106642.89000000001</v>
      </c>
      <c r="L371" s="3">
        <v>44531</v>
      </c>
    </row>
    <row r="372" spans="1:12" x14ac:dyDescent="0.2">
      <c r="A372" t="s">
        <v>30</v>
      </c>
      <c r="B372" t="s">
        <v>29</v>
      </c>
      <c r="C372" t="s">
        <v>35</v>
      </c>
      <c r="D372" t="s">
        <v>41</v>
      </c>
      <c r="E372" s="1">
        <v>111.4</v>
      </c>
      <c r="F372" s="2">
        <v>11999.4</v>
      </c>
      <c r="G372" s="2">
        <v>19999</v>
      </c>
      <c r="H372" s="2">
        <v>222788.86000000002</v>
      </c>
      <c r="L372" s="3">
        <v>44256</v>
      </c>
    </row>
    <row r="373" spans="1:12" x14ac:dyDescent="0.2">
      <c r="A373" t="s">
        <v>15</v>
      </c>
      <c r="B373" t="s">
        <v>31</v>
      </c>
      <c r="C373" t="s">
        <v>35</v>
      </c>
      <c r="D373" t="s">
        <v>41</v>
      </c>
      <c r="E373" s="1">
        <v>125.9</v>
      </c>
      <c r="F373" s="2">
        <v>11999.4</v>
      </c>
      <c r="G373" s="2">
        <v>19999</v>
      </c>
      <c r="H373" s="2">
        <v>251787.41000000003</v>
      </c>
      <c r="L373" s="3">
        <v>44287</v>
      </c>
    </row>
    <row r="374" spans="1:12" x14ac:dyDescent="0.2">
      <c r="A374" t="s">
        <v>15</v>
      </c>
      <c r="B374" t="s">
        <v>33</v>
      </c>
      <c r="C374" t="s">
        <v>35</v>
      </c>
      <c r="D374" t="s">
        <v>41</v>
      </c>
      <c r="E374" s="1">
        <v>109.5</v>
      </c>
      <c r="F374" s="2">
        <v>11999.4</v>
      </c>
      <c r="G374" s="2">
        <v>19999</v>
      </c>
      <c r="H374" s="2">
        <v>218989.05000000002</v>
      </c>
      <c r="L374" s="3">
        <v>44317</v>
      </c>
    </row>
    <row r="375" spans="1:12" x14ac:dyDescent="0.2">
      <c r="A375" t="s">
        <v>15</v>
      </c>
      <c r="B375" t="s">
        <v>21</v>
      </c>
      <c r="C375" t="s">
        <v>35</v>
      </c>
      <c r="D375" t="s">
        <v>41</v>
      </c>
      <c r="E375" s="1">
        <v>136.6</v>
      </c>
      <c r="F375" s="2">
        <v>11999.4</v>
      </c>
      <c r="G375" s="2">
        <v>19999</v>
      </c>
      <c r="H375" s="2">
        <v>273186.34000000003</v>
      </c>
      <c r="L375" s="3">
        <v>44348</v>
      </c>
    </row>
    <row r="376" spans="1:12" x14ac:dyDescent="0.2">
      <c r="A376" t="s">
        <v>32</v>
      </c>
      <c r="B376" t="s">
        <v>34</v>
      </c>
      <c r="C376" t="s">
        <v>35</v>
      </c>
      <c r="D376" t="s">
        <v>41</v>
      </c>
      <c r="E376" s="1">
        <v>246</v>
      </c>
      <c r="F376" s="2">
        <v>11999.4</v>
      </c>
      <c r="G376" s="2">
        <v>19999</v>
      </c>
      <c r="H376" s="2">
        <v>491975.4</v>
      </c>
      <c r="L376" s="3">
        <v>44348</v>
      </c>
    </row>
    <row r="377" spans="1:12" x14ac:dyDescent="0.2">
      <c r="A377" t="s">
        <v>15</v>
      </c>
      <c r="B377" t="s">
        <v>31</v>
      </c>
      <c r="C377" t="s">
        <v>35</v>
      </c>
      <c r="D377" t="s">
        <v>41</v>
      </c>
      <c r="E377" s="1">
        <v>67.8</v>
      </c>
      <c r="F377" s="2">
        <v>11999.4</v>
      </c>
      <c r="G377" s="2">
        <v>19999</v>
      </c>
      <c r="H377" s="2">
        <v>135593.22</v>
      </c>
      <c r="L377" s="3">
        <v>44409</v>
      </c>
    </row>
    <row r="378" spans="1:12" x14ac:dyDescent="0.2">
      <c r="A378" t="s">
        <v>15</v>
      </c>
      <c r="B378" t="s">
        <v>19</v>
      </c>
      <c r="C378" t="s">
        <v>35</v>
      </c>
      <c r="D378" t="s">
        <v>41</v>
      </c>
      <c r="E378" s="1">
        <v>159.80000000000001</v>
      </c>
      <c r="F378" s="2">
        <v>11999.4</v>
      </c>
      <c r="G378" s="2">
        <v>19999</v>
      </c>
      <c r="H378" s="2">
        <v>319584.02</v>
      </c>
      <c r="L378" s="3">
        <v>44409</v>
      </c>
    </row>
    <row r="379" spans="1:12" x14ac:dyDescent="0.2">
      <c r="A379" t="s">
        <v>15</v>
      </c>
      <c r="B379" t="s">
        <v>36</v>
      </c>
      <c r="C379" t="s">
        <v>35</v>
      </c>
      <c r="D379" t="s">
        <v>41</v>
      </c>
      <c r="E379" s="1">
        <v>240.9</v>
      </c>
      <c r="F379" s="2">
        <v>11999.4</v>
      </c>
      <c r="G379" s="2">
        <v>19999</v>
      </c>
      <c r="H379" s="2">
        <v>481775.91000000009</v>
      </c>
      <c r="L379" s="3">
        <v>44075</v>
      </c>
    </row>
    <row r="380" spans="1:12" x14ac:dyDescent="0.2">
      <c r="A380" t="s">
        <v>15</v>
      </c>
      <c r="B380" t="s">
        <v>16</v>
      </c>
      <c r="C380" t="s">
        <v>35</v>
      </c>
      <c r="D380" t="s">
        <v>41</v>
      </c>
      <c r="E380" s="1">
        <v>193.4</v>
      </c>
      <c r="F380" s="2">
        <v>11999.4</v>
      </c>
      <c r="G380" s="2">
        <v>19999</v>
      </c>
      <c r="H380" s="2">
        <v>386780.66000000003</v>
      </c>
      <c r="L380" s="3">
        <v>44440</v>
      </c>
    </row>
    <row r="381" spans="1:12" x14ac:dyDescent="0.2">
      <c r="A381" t="s">
        <v>15</v>
      </c>
      <c r="B381" t="s">
        <v>19</v>
      </c>
      <c r="C381" t="s">
        <v>35</v>
      </c>
      <c r="D381" t="s">
        <v>41</v>
      </c>
      <c r="E381" s="1">
        <v>299.3</v>
      </c>
      <c r="F381" s="2">
        <v>11999.4</v>
      </c>
      <c r="G381" s="2">
        <v>19999</v>
      </c>
      <c r="H381" s="2">
        <v>598570.07000000007</v>
      </c>
      <c r="L381" s="3">
        <v>44440</v>
      </c>
    </row>
    <row r="382" spans="1:12" x14ac:dyDescent="0.2">
      <c r="A382" t="s">
        <v>15</v>
      </c>
      <c r="B382" t="s">
        <v>21</v>
      </c>
      <c r="C382" t="s">
        <v>35</v>
      </c>
      <c r="D382" t="s">
        <v>41</v>
      </c>
      <c r="E382" s="1">
        <v>214.60000000000002</v>
      </c>
      <c r="F382" s="2">
        <v>11999.4</v>
      </c>
      <c r="G382" s="2">
        <v>19999</v>
      </c>
      <c r="H382" s="2">
        <v>429178.54000000004</v>
      </c>
      <c r="L382" s="3">
        <v>44136</v>
      </c>
    </row>
    <row r="383" spans="1:12" x14ac:dyDescent="0.2">
      <c r="A383" t="s">
        <v>15</v>
      </c>
      <c r="B383" t="s">
        <v>22</v>
      </c>
      <c r="C383" t="s">
        <v>35</v>
      </c>
      <c r="D383" t="s">
        <v>41</v>
      </c>
      <c r="E383" s="1">
        <v>194.60000000000002</v>
      </c>
      <c r="F383" s="2">
        <v>11999.4</v>
      </c>
      <c r="G383" s="2">
        <v>19999</v>
      </c>
      <c r="H383" s="2">
        <v>389180.54000000004</v>
      </c>
      <c r="L383" s="3">
        <v>44166</v>
      </c>
    </row>
    <row r="384" spans="1:12" x14ac:dyDescent="0.2">
      <c r="A384" t="s">
        <v>15</v>
      </c>
      <c r="B384" t="s">
        <v>34</v>
      </c>
      <c r="C384" t="s">
        <v>35</v>
      </c>
      <c r="D384" t="s">
        <v>41</v>
      </c>
      <c r="E384" s="1">
        <v>136.20000000000002</v>
      </c>
      <c r="F384" s="2">
        <v>11999.4</v>
      </c>
      <c r="G384" s="2">
        <v>19999</v>
      </c>
      <c r="H384" s="2">
        <v>272386.38000000006</v>
      </c>
      <c r="L384" s="3">
        <v>44531</v>
      </c>
    </row>
    <row r="385" spans="1:12" x14ac:dyDescent="0.2">
      <c r="A385" t="s">
        <v>27</v>
      </c>
      <c r="B385" t="s">
        <v>24</v>
      </c>
      <c r="C385" t="s">
        <v>37</v>
      </c>
      <c r="D385" t="s">
        <v>41</v>
      </c>
      <c r="E385" s="1">
        <v>59.800000000000004</v>
      </c>
      <c r="F385" s="2">
        <v>19794</v>
      </c>
      <c r="G385" s="2">
        <v>32990</v>
      </c>
      <c r="H385" s="2">
        <v>197280.20000000004</v>
      </c>
      <c r="L385" s="3">
        <v>44256</v>
      </c>
    </row>
    <row r="386" spans="1:12" x14ac:dyDescent="0.2">
      <c r="A386" t="s">
        <v>15</v>
      </c>
      <c r="B386" t="s">
        <v>25</v>
      </c>
      <c r="C386" t="s">
        <v>37</v>
      </c>
      <c r="D386" t="s">
        <v>41</v>
      </c>
      <c r="E386" s="1">
        <v>290.7</v>
      </c>
      <c r="F386" s="2">
        <v>19794</v>
      </c>
      <c r="G386" s="2">
        <v>32990</v>
      </c>
      <c r="H386" s="2">
        <v>959019.3</v>
      </c>
      <c r="L386" s="3">
        <v>44348</v>
      </c>
    </row>
    <row r="387" spans="1:12" x14ac:dyDescent="0.2">
      <c r="A387" t="s">
        <v>15</v>
      </c>
      <c r="B387" t="s">
        <v>42</v>
      </c>
      <c r="C387" t="s">
        <v>37</v>
      </c>
      <c r="D387" t="s">
        <v>41</v>
      </c>
      <c r="E387" s="1">
        <v>233.8</v>
      </c>
      <c r="F387" s="2">
        <v>19794</v>
      </c>
      <c r="G387" s="2">
        <v>32990</v>
      </c>
      <c r="H387" s="2">
        <v>771306.20000000007</v>
      </c>
      <c r="L387" s="3">
        <v>44348</v>
      </c>
    </row>
    <row r="388" spans="1:12" x14ac:dyDescent="0.2">
      <c r="A388" t="s">
        <v>32</v>
      </c>
      <c r="B388" t="s">
        <v>28</v>
      </c>
      <c r="C388" t="s">
        <v>37</v>
      </c>
      <c r="D388" t="s">
        <v>41</v>
      </c>
      <c r="E388" s="1">
        <v>38.6</v>
      </c>
      <c r="F388" s="2">
        <v>19794</v>
      </c>
      <c r="G388" s="2">
        <v>32990</v>
      </c>
      <c r="H388" s="2">
        <v>127341.40000000001</v>
      </c>
      <c r="L388" s="3">
        <v>44136</v>
      </c>
    </row>
    <row r="389" spans="1:12" x14ac:dyDescent="0.2">
      <c r="A389" t="s">
        <v>32</v>
      </c>
      <c r="B389" t="s">
        <v>23</v>
      </c>
      <c r="C389" t="s">
        <v>37</v>
      </c>
      <c r="D389" t="s">
        <v>41</v>
      </c>
      <c r="E389" s="1">
        <v>63.5</v>
      </c>
      <c r="F389" s="2">
        <v>19794</v>
      </c>
      <c r="G389" s="2">
        <v>32990</v>
      </c>
      <c r="H389" s="2">
        <v>209486.5</v>
      </c>
      <c r="L389" s="3">
        <v>44531</v>
      </c>
    </row>
    <row r="390" spans="1:12" x14ac:dyDescent="0.2">
      <c r="A390" t="s">
        <v>15</v>
      </c>
      <c r="B390" t="s">
        <v>29</v>
      </c>
      <c r="C390" t="s">
        <v>38</v>
      </c>
      <c r="D390" t="s">
        <v>41</v>
      </c>
      <c r="E390" s="1">
        <v>57.45</v>
      </c>
      <c r="F390" s="2">
        <v>13938</v>
      </c>
      <c r="G390" s="2">
        <v>23230</v>
      </c>
      <c r="H390" s="2">
        <v>133456.35</v>
      </c>
      <c r="L390" s="3">
        <v>44287</v>
      </c>
    </row>
    <row r="391" spans="1:12" x14ac:dyDescent="0.2">
      <c r="A391" t="s">
        <v>15</v>
      </c>
      <c r="B391" t="s">
        <v>31</v>
      </c>
      <c r="C391" t="s">
        <v>38</v>
      </c>
      <c r="D391" t="s">
        <v>41</v>
      </c>
      <c r="E391" s="1">
        <v>233.8</v>
      </c>
      <c r="F391" s="2">
        <v>13938</v>
      </c>
      <c r="G391" s="2">
        <v>23230</v>
      </c>
      <c r="H391" s="2">
        <v>543117.4</v>
      </c>
      <c r="L391" s="3">
        <v>44348</v>
      </c>
    </row>
    <row r="392" spans="1:12" x14ac:dyDescent="0.2">
      <c r="A392" t="s">
        <v>15</v>
      </c>
      <c r="B392" t="s">
        <v>33</v>
      </c>
      <c r="C392" t="s">
        <v>38</v>
      </c>
      <c r="D392" t="s">
        <v>41</v>
      </c>
      <c r="E392" s="1">
        <v>38.1</v>
      </c>
      <c r="F392" s="2">
        <v>13938</v>
      </c>
      <c r="G392" s="2">
        <v>23230</v>
      </c>
      <c r="H392" s="2">
        <v>88506.3</v>
      </c>
      <c r="L392" s="3">
        <v>44409</v>
      </c>
    </row>
    <row r="393" spans="1:12" x14ac:dyDescent="0.2">
      <c r="A393" t="s">
        <v>15</v>
      </c>
      <c r="B393" t="s">
        <v>21</v>
      </c>
      <c r="C393" t="s">
        <v>38</v>
      </c>
      <c r="D393" t="s">
        <v>41</v>
      </c>
      <c r="E393" s="1">
        <v>42.2</v>
      </c>
      <c r="F393" s="2">
        <v>13938</v>
      </c>
      <c r="G393" s="2">
        <v>23230</v>
      </c>
      <c r="H393" s="2">
        <v>98030.60000000002</v>
      </c>
      <c r="L393" s="3">
        <v>44409</v>
      </c>
    </row>
    <row r="394" spans="1:12" x14ac:dyDescent="0.2">
      <c r="A394" t="s">
        <v>32</v>
      </c>
      <c r="B394" t="s">
        <v>34</v>
      </c>
      <c r="C394" t="s">
        <v>38</v>
      </c>
      <c r="D394" t="s">
        <v>41</v>
      </c>
      <c r="E394" s="1">
        <v>213.4</v>
      </c>
      <c r="F394" s="2">
        <v>13938</v>
      </c>
      <c r="G394" s="2">
        <v>23230</v>
      </c>
      <c r="H394" s="2">
        <v>495728.2</v>
      </c>
      <c r="L394" s="3">
        <v>44440</v>
      </c>
    </row>
    <row r="395" spans="1:12" x14ac:dyDescent="0.2">
      <c r="A395" t="s">
        <v>32</v>
      </c>
      <c r="B395" t="s">
        <v>31</v>
      </c>
      <c r="C395" t="s">
        <v>38</v>
      </c>
      <c r="D395" t="s">
        <v>41</v>
      </c>
      <c r="E395" s="1">
        <v>80.800000000000011</v>
      </c>
      <c r="F395" s="2">
        <v>13938</v>
      </c>
      <c r="G395" s="2">
        <v>23230</v>
      </c>
      <c r="H395" s="2">
        <v>187698.40000000002</v>
      </c>
      <c r="L395" s="3">
        <v>44166</v>
      </c>
    </row>
    <row r="396" spans="1:12" x14ac:dyDescent="0.2">
      <c r="A396" t="s">
        <v>15</v>
      </c>
      <c r="B396" t="s">
        <v>19</v>
      </c>
      <c r="C396" t="s">
        <v>39</v>
      </c>
      <c r="D396" t="s">
        <v>41</v>
      </c>
      <c r="E396" s="1">
        <v>70.8</v>
      </c>
      <c r="F396" s="2">
        <v>11999.4</v>
      </c>
      <c r="G396" s="2">
        <v>19999</v>
      </c>
      <c r="H396" s="2">
        <v>141592.92000000001</v>
      </c>
      <c r="L396" s="3">
        <v>44348</v>
      </c>
    </row>
    <row r="397" spans="1:12" x14ac:dyDescent="0.2">
      <c r="A397" t="s">
        <v>15</v>
      </c>
      <c r="B397" t="s">
        <v>36</v>
      </c>
      <c r="C397" t="s">
        <v>39</v>
      </c>
      <c r="D397" t="s">
        <v>41</v>
      </c>
      <c r="E397" s="1">
        <v>290.7</v>
      </c>
      <c r="F397" s="2">
        <v>11999.4</v>
      </c>
      <c r="G397" s="2">
        <v>19999</v>
      </c>
      <c r="H397" s="2">
        <v>581370.93000000005</v>
      </c>
      <c r="L397" s="3">
        <v>44348</v>
      </c>
    </row>
    <row r="398" spans="1:12" x14ac:dyDescent="0.2">
      <c r="A398" t="s">
        <v>15</v>
      </c>
      <c r="B398" t="s">
        <v>16</v>
      </c>
      <c r="C398" t="s">
        <v>39</v>
      </c>
      <c r="D398" t="s">
        <v>41</v>
      </c>
      <c r="E398" s="1">
        <v>136.6</v>
      </c>
      <c r="F398" s="2">
        <v>11999.4</v>
      </c>
      <c r="G398" s="2">
        <v>19999</v>
      </c>
      <c r="H398" s="2">
        <v>273186.34000000003</v>
      </c>
      <c r="L398" s="3">
        <v>44348</v>
      </c>
    </row>
    <row r="399" spans="1:12" x14ac:dyDescent="0.2">
      <c r="A399" t="s">
        <v>32</v>
      </c>
      <c r="B399" t="s">
        <v>19</v>
      </c>
      <c r="C399" t="s">
        <v>39</v>
      </c>
      <c r="D399" t="s">
        <v>41</v>
      </c>
      <c r="E399" s="1">
        <v>246</v>
      </c>
      <c r="F399" s="2">
        <v>11999.4</v>
      </c>
      <c r="G399" s="2">
        <v>19999</v>
      </c>
      <c r="H399" s="2">
        <v>491975.4</v>
      </c>
      <c r="L399" s="3">
        <v>44348</v>
      </c>
    </row>
    <row r="400" spans="1:12" x14ac:dyDescent="0.2">
      <c r="A400" t="s">
        <v>15</v>
      </c>
      <c r="B400" t="s">
        <v>21</v>
      </c>
      <c r="C400" t="s">
        <v>39</v>
      </c>
      <c r="D400" t="s">
        <v>41</v>
      </c>
      <c r="E400" s="1">
        <v>152</v>
      </c>
      <c r="F400" s="2">
        <v>11999.4</v>
      </c>
      <c r="G400" s="2">
        <v>19999</v>
      </c>
      <c r="H400" s="2">
        <v>303984.8</v>
      </c>
      <c r="L400" s="3">
        <v>44501</v>
      </c>
    </row>
    <row r="401" spans="1:12" x14ac:dyDescent="0.2">
      <c r="A401" t="s">
        <v>20</v>
      </c>
      <c r="B401" t="s">
        <v>22</v>
      </c>
      <c r="C401" t="s">
        <v>39</v>
      </c>
      <c r="D401" t="s">
        <v>41</v>
      </c>
      <c r="E401" s="1">
        <v>71.100000000000009</v>
      </c>
      <c r="F401" s="2">
        <v>11999.4</v>
      </c>
      <c r="G401" s="2">
        <v>19999</v>
      </c>
      <c r="H401" s="2">
        <v>142192.89000000001</v>
      </c>
      <c r="L401" s="3">
        <v>44531</v>
      </c>
    </row>
    <row r="402" spans="1:12" x14ac:dyDescent="0.2">
      <c r="A402" t="s">
        <v>27</v>
      </c>
      <c r="B402" t="s">
        <v>34</v>
      </c>
      <c r="C402" t="s">
        <v>39</v>
      </c>
      <c r="D402" t="s">
        <v>41</v>
      </c>
      <c r="E402" s="1">
        <v>137.5</v>
      </c>
      <c r="F402" s="2">
        <v>11999.4</v>
      </c>
      <c r="G402" s="2">
        <v>19999</v>
      </c>
      <c r="H402" s="2">
        <v>274986.25</v>
      </c>
      <c r="L402" s="3">
        <v>44166</v>
      </c>
    </row>
    <row r="403" spans="1:12" x14ac:dyDescent="0.2">
      <c r="A403" t="s">
        <v>32</v>
      </c>
      <c r="B403" t="s">
        <v>24</v>
      </c>
      <c r="C403" t="s">
        <v>39</v>
      </c>
      <c r="D403" t="s">
        <v>41</v>
      </c>
      <c r="E403" s="1">
        <v>63.5</v>
      </c>
      <c r="F403" s="2">
        <v>11999.4</v>
      </c>
      <c r="G403" s="2">
        <v>19999</v>
      </c>
      <c r="H403" s="2">
        <v>126993.65000000001</v>
      </c>
      <c r="L403" s="3">
        <v>44531</v>
      </c>
    </row>
    <row r="404" spans="1:12" x14ac:dyDescent="0.2">
      <c r="A404" t="s">
        <v>15</v>
      </c>
      <c r="B404" t="s">
        <v>25</v>
      </c>
      <c r="C404" t="s">
        <v>38</v>
      </c>
      <c r="D404" t="s">
        <v>41</v>
      </c>
      <c r="E404" s="1">
        <v>43.650000000000006</v>
      </c>
      <c r="F404" s="2">
        <v>13938</v>
      </c>
      <c r="G404" s="2">
        <v>23230</v>
      </c>
      <c r="H404" s="2">
        <v>101398.95000000001</v>
      </c>
      <c r="L404" s="3">
        <v>44378</v>
      </c>
    </row>
    <row r="405" spans="1:12" x14ac:dyDescent="0.2">
      <c r="A405" t="s">
        <v>32</v>
      </c>
      <c r="B405" t="s">
        <v>42</v>
      </c>
      <c r="C405" t="s">
        <v>17</v>
      </c>
      <c r="D405" t="s">
        <v>41</v>
      </c>
      <c r="E405" s="1">
        <v>109.4</v>
      </c>
      <c r="F405" s="2">
        <v>5579.4</v>
      </c>
      <c r="G405" s="2">
        <v>9299</v>
      </c>
      <c r="H405" s="2">
        <v>101731.06000000001</v>
      </c>
      <c r="L405" s="3">
        <v>44348</v>
      </c>
    </row>
    <row r="406" spans="1:12" x14ac:dyDescent="0.2">
      <c r="A406" t="s">
        <v>27</v>
      </c>
      <c r="B406" t="s">
        <v>28</v>
      </c>
      <c r="C406" t="s">
        <v>17</v>
      </c>
      <c r="D406" t="s">
        <v>41</v>
      </c>
      <c r="E406" s="1">
        <v>36.700000000000003</v>
      </c>
      <c r="F406" s="2">
        <v>5579.4</v>
      </c>
      <c r="G406" s="2">
        <v>9299</v>
      </c>
      <c r="H406" s="2">
        <v>34127.330000000009</v>
      </c>
      <c r="L406" s="3">
        <v>44105</v>
      </c>
    </row>
    <row r="407" spans="1:12" x14ac:dyDescent="0.2">
      <c r="A407" t="s">
        <v>32</v>
      </c>
      <c r="B407" t="s">
        <v>23</v>
      </c>
      <c r="C407" t="s">
        <v>26</v>
      </c>
      <c r="D407" t="s">
        <v>41</v>
      </c>
      <c r="E407" s="1">
        <v>380.25</v>
      </c>
      <c r="F407" s="2">
        <v>8999.4</v>
      </c>
      <c r="G407" s="2">
        <v>14999</v>
      </c>
      <c r="H407" s="2">
        <v>570336.97499999998</v>
      </c>
      <c r="L407" s="3">
        <v>44287</v>
      </c>
    </row>
    <row r="408" spans="1:12" x14ac:dyDescent="0.2">
      <c r="A408" t="s">
        <v>15</v>
      </c>
      <c r="B408" t="s">
        <v>29</v>
      </c>
      <c r="C408" t="s">
        <v>26</v>
      </c>
      <c r="D408" t="s">
        <v>41</v>
      </c>
      <c r="E408" s="1">
        <v>166.60000000000002</v>
      </c>
      <c r="F408" s="2">
        <v>8999.4</v>
      </c>
      <c r="G408" s="2">
        <v>14999</v>
      </c>
      <c r="H408" s="2">
        <v>249883.34000000005</v>
      </c>
      <c r="L408" s="3">
        <v>44317</v>
      </c>
    </row>
    <row r="409" spans="1:12" x14ac:dyDescent="0.2">
      <c r="A409" t="s">
        <v>32</v>
      </c>
      <c r="B409" t="s">
        <v>31</v>
      </c>
      <c r="C409" t="s">
        <v>26</v>
      </c>
      <c r="D409" t="s">
        <v>41</v>
      </c>
      <c r="E409" s="1">
        <v>32.200000000000003</v>
      </c>
      <c r="F409" s="2">
        <v>8999.4</v>
      </c>
      <c r="G409" s="2">
        <v>14999</v>
      </c>
      <c r="H409" s="2">
        <v>48296.780000000006</v>
      </c>
      <c r="L409" s="3">
        <v>44075</v>
      </c>
    </row>
    <row r="410" spans="1:12" x14ac:dyDescent="0.2">
      <c r="A410" t="s">
        <v>27</v>
      </c>
      <c r="B410" t="s">
        <v>33</v>
      </c>
      <c r="C410" t="s">
        <v>26</v>
      </c>
      <c r="D410" t="s">
        <v>41</v>
      </c>
      <c r="E410" s="1">
        <v>232.10000000000002</v>
      </c>
      <c r="F410" s="2">
        <v>8999.4</v>
      </c>
      <c r="G410" s="2">
        <v>14999</v>
      </c>
      <c r="H410" s="2">
        <v>348126.79000000004</v>
      </c>
      <c r="L410" s="3">
        <v>44501</v>
      </c>
    </row>
    <row r="411" spans="1:12" x14ac:dyDescent="0.2">
      <c r="A411" t="s">
        <v>30</v>
      </c>
      <c r="B411" t="s">
        <v>21</v>
      </c>
      <c r="C411" t="s">
        <v>26</v>
      </c>
      <c r="D411" t="s">
        <v>41</v>
      </c>
      <c r="E411" s="1">
        <v>185.70000000000002</v>
      </c>
      <c r="F411" s="2">
        <v>8999.4</v>
      </c>
      <c r="G411" s="2">
        <v>14999</v>
      </c>
      <c r="H411" s="2">
        <v>278531.43000000005</v>
      </c>
      <c r="L411" s="3">
        <v>44136</v>
      </c>
    </row>
    <row r="412" spans="1:12" x14ac:dyDescent="0.2">
      <c r="A412" t="s">
        <v>15</v>
      </c>
      <c r="B412" t="s">
        <v>34</v>
      </c>
      <c r="C412" t="s">
        <v>26</v>
      </c>
      <c r="D412" t="s">
        <v>41</v>
      </c>
      <c r="E412" s="1">
        <v>161.10000000000002</v>
      </c>
      <c r="F412" s="2">
        <v>8999.4</v>
      </c>
      <c r="G412" s="2">
        <v>14999</v>
      </c>
      <c r="H412" s="2">
        <v>241633.89000000004</v>
      </c>
      <c r="L412" s="3">
        <v>44166</v>
      </c>
    </row>
    <row r="413" spans="1:12" x14ac:dyDescent="0.2">
      <c r="A413" t="s">
        <v>30</v>
      </c>
      <c r="B413" t="s">
        <v>31</v>
      </c>
      <c r="C413" t="s">
        <v>26</v>
      </c>
      <c r="D413" t="s">
        <v>41</v>
      </c>
      <c r="E413" s="1">
        <v>279.7</v>
      </c>
      <c r="F413" s="2">
        <v>8999.4</v>
      </c>
      <c r="G413" s="2">
        <v>14999</v>
      </c>
      <c r="H413" s="2">
        <v>419522.03</v>
      </c>
      <c r="L413" s="3">
        <v>44531</v>
      </c>
    </row>
    <row r="414" spans="1:12" x14ac:dyDescent="0.2">
      <c r="A414" t="s">
        <v>32</v>
      </c>
      <c r="B414" t="s">
        <v>19</v>
      </c>
      <c r="C414" t="s">
        <v>26</v>
      </c>
      <c r="D414" t="s">
        <v>41</v>
      </c>
      <c r="E414" s="1">
        <v>33.4</v>
      </c>
      <c r="F414" s="2">
        <v>8999.4</v>
      </c>
      <c r="G414" s="2">
        <v>14999</v>
      </c>
      <c r="H414" s="2">
        <v>50096.66</v>
      </c>
      <c r="L414" s="3">
        <v>44166</v>
      </c>
    </row>
    <row r="415" spans="1:12" x14ac:dyDescent="0.2">
      <c r="A415" t="s">
        <v>32</v>
      </c>
      <c r="B415" t="s">
        <v>36</v>
      </c>
      <c r="C415" t="s">
        <v>35</v>
      </c>
      <c r="D415" t="s">
        <v>41</v>
      </c>
      <c r="E415" s="1">
        <v>256.5</v>
      </c>
      <c r="F415" s="2">
        <v>11999.4</v>
      </c>
      <c r="G415" s="2">
        <v>19999</v>
      </c>
      <c r="H415" s="2">
        <v>512974.35000000003</v>
      </c>
      <c r="L415" s="3">
        <v>44197</v>
      </c>
    </row>
    <row r="416" spans="1:12" x14ac:dyDescent="0.2">
      <c r="A416" t="s">
        <v>15</v>
      </c>
      <c r="B416" t="s">
        <v>16</v>
      </c>
      <c r="C416" t="s">
        <v>35</v>
      </c>
      <c r="D416" t="s">
        <v>41</v>
      </c>
      <c r="E416" s="1">
        <v>241.70000000000002</v>
      </c>
      <c r="F416" s="2">
        <v>11999.4</v>
      </c>
      <c r="G416" s="2">
        <v>19999</v>
      </c>
      <c r="H416" s="2">
        <v>483375.83000000007</v>
      </c>
      <c r="L416" s="3">
        <v>44197</v>
      </c>
    </row>
    <row r="417" spans="1:12" x14ac:dyDescent="0.2">
      <c r="A417" t="s">
        <v>20</v>
      </c>
      <c r="B417" t="s">
        <v>19</v>
      </c>
      <c r="C417" t="s">
        <v>35</v>
      </c>
      <c r="D417" t="s">
        <v>41</v>
      </c>
      <c r="E417" s="1">
        <v>367.5</v>
      </c>
      <c r="F417" s="2">
        <v>11999.4</v>
      </c>
      <c r="G417" s="2">
        <v>19999</v>
      </c>
      <c r="H417" s="2">
        <v>734963.25</v>
      </c>
      <c r="L417" s="3">
        <v>44287</v>
      </c>
    </row>
    <row r="418" spans="1:12" x14ac:dyDescent="0.2">
      <c r="A418" t="s">
        <v>32</v>
      </c>
      <c r="B418" t="s">
        <v>21</v>
      </c>
      <c r="C418" t="s">
        <v>35</v>
      </c>
      <c r="D418" t="s">
        <v>41</v>
      </c>
      <c r="E418" s="1">
        <v>109.4</v>
      </c>
      <c r="F418" s="2">
        <v>11999.4</v>
      </c>
      <c r="G418" s="2">
        <v>19999</v>
      </c>
      <c r="H418" s="2">
        <v>218789.06000000003</v>
      </c>
      <c r="L418" s="3">
        <v>44348</v>
      </c>
    </row>
    <row r="419" spans="1:12" x14ac:dyDescent="0.2">
      <c r="A419" t="s">
        <v>20</v>
      </c>
      <c r="B419" t="s">
        <v>22</v>
      </c>
      <c r="C419" t="s">
        <v>35</v>
      </c>
      <c r="D419" t="s">
        <v>41</v>
      </c>
      <c r="E419" s="1">
        <v>122.7</v>
      </c>
      <c r="F419" s="2">
        <v>11999.4</v>
      </c>
      <c r="G419" s="2">
        <v>19999</v>
      </c>
      <c r="H419" s="2">
        <v>245387.73000000004</v>
      </c>
      <c r="L419" s="3">
        <v>44470</v>
      </c>
    </row>
    <row r="420" spans="1:12" x14ac:dyDescent="0.2">
      <c r="A420" t="s">
        <v>27</v>
      </c>
      <c r="B420" t="s">
        <v>34</v>
      </c>
      <c r="C420" t="s">
        <v>35</v>
      </c>
      <c r="D420" t="s">
        <v>41</v>
      </c>
      <c r="E420" s="1">
        <v>36.700000000000003</v>
      </c>
      <c r="F420" s="2">
        <v>11999.4</v>
      </c>
      <c r="G420" s="2">
        <v>19999</v>
      </c>
      <c r="H420" s="2">
        <v>73396.33</v>
      </c>
      <c r="L420" s="3">
        <v>44105</v>
      </c>
    </row>
    <row r="421" spans="1:12" x14ac:dyDescent="0.2">
      <c r="A421" t="s">
        <v>32</v>
      </c>
      <c r="B421" t="s">
        <v>24</v>
      </c>
      <c r="C421" t="s">
        <v>35</v>
      </c>
      <c r="D421" t="s">
        <v>41</v>
      </c>
      <c r="E421" s="1">
        <v>132.4</v>
      </c>
      <c r="F421" s="2">
        <v>11999.4</v>
      </c>
      <c r="G421" s="2">
        <v>19999</v>
      </c>
      <c r="H421" s="2">
        <v>264786.76</v>
      </c>
      <c r="L421" s="3">
        <v>44501</v>
      </c>
    </row>
    <row r="422" spans="1:12" x14ac:dyDescent="0.2">
      <c r="A422" t="s">
        <v>27</v>
      </c>
      <c r="B422" t="s">
        <v>25</v>
      </c>
      <c r="C422" t="s">
        <v>35</v>
      </c>
      <c r="D422" t="s">
        <v>41</v>
      </c>
      <c r="E422" s="1">
        <v>177.5</v>
      </c>
      <c r="F422" s="2">
        <v>11999.4</v>
      </c>
      <c r="G422" s="2">
        <v>19999</v>
      </c>
      <c r="H422" s="2">
        <v>354982.25</v>
      </c>
      <c r="L422" s="3">
        <v>44136</v>
      </c>
    </row>
    <row r="423" spans="1:12" x14ac:dyDescent="0.2">
      <c r="A423" t="s">
        <v>30</v>
      </c>
      <c r="B423" t="s">
        <v>42</v>
      </c>
      <c r="C423" t="s">
        <v>35</v>
      </c>
      <c r="D423" t="s">
        <v>41</v>
      </c>
      <c r="E423" s="1">
        <v>279.7</v>
      </c>
      <c r="F423" s="2">
        <v>11999.4</v>
      </c>
      <c r="G423" s="2">
        <v>19999</v>
      </c>
      <c r="H423" s="2">
        <v>559372.03</v>
      </c>
      <c r="L423" s="3">
        <v>44531</v>
      </c>
    </row>
    <row r="424" spans="1:12" x14ac:dyDescent="0.2">
      <c r="A424" t="s">
        <v>20</v>
      </c>
      <c r="B424" t="s">
        <v>28</v>
      </c>
      <c r="C424" t="s">
        <v>37</v>
      </c>
      <c r="D424" t="s">
        <v>41</v>
      </c>
      <c r="E424" s="1">
        <v>24.5</v>
      </c>
      <c r="F424" s="2">
        <v>19794</v>
      </c>
      <c r="G424" s="2">
        <v>32990</v>
      </c>
      <c r="H424" s="2">
        <v>80825.5</v>
      </c>
      <c r="L424" s="3">
        <v>44317</v>
      </c>
    </row>
    <row r="425" spans="1:12" x14ac:dyDescent="0.2">
      <c r="A425" t="s">
        <v>32</v>
      </c>
      <c r="B425" t="s">
        <v>23</v>
      </c>
      <c r="C425" t="s">
        <v>37</v>
      </c>
      <c r="D425" t="s">
        <v>41</v>
      </c>
      <c r="E425" s="1">
        <v>379.35</v>
      </c>
      <c r="F425" s="2">
        <v>19794</v>
      </c>
      <c r="G425" s="2">
        <v>32990</v>
      </c>
      <c r="H425" s="2">
        <v>1251475.6500000001</v>
      </c>
      <c r="L425" s="3">
        <v>44378</v>
      </c>
    </row>
    <row r="426" spans="1:12" x14ac:dyDescent="0.2">
      <c r="A426" t="s">
        <v>15</v>
      </c>
      <c r="B426" t="s">
        <v>29</v>
      </c>
      <c r="C426" t="s">
        <v>37</v>
      </c>
      <c r="D426" t="s">
        <v>41</v>
      </c>
      <c r="E426" s="1">
        <v>130.70000000000002</v>
      </c>
      <c r="F426" s="2">
        <v>19794</v>
      </c>
      <c r="G426" s="2">
        <v>32990</v>
      </c>
      <c r="H426" s="2">
        <v>431179.3000000001</v>
      </c>
      <c r="L426" s="3">
        <v>44378</v>
      </c>
    </row>
    <row r="427" spans="1:12" x14ac:dyDescent="0.2">
      <c r="A427" t="s">
        <v>30</v>
      </c>
      <c r="B427" t="s">
        <v>31</v>
      </c>
      <c r="C427" t="s">
        <v>37</v>
      </c>
      <c r="D427" t="s">
        <v>41</v>
      </c>
      <c r="E427" s="1">
        <v>56.7</v>
      </c>
      <c r="F427" s="2">
        <v>19794</v>
      </c>
      <c r="G427" s="2">
        <v>32990</v>
      </c>
      <c r="H427" s="2">
        <v>187053.30000000002</v>
      </c>
      <c r="L427" s="3">
        <v>44440</v>
      </c>
    </row>
    <row r="428" spans="1:12" x14ac:dyDescent="0.2">
      <c r="A428" t="s">
        <v>30</v>
      </c>
      <c r="B428" t="s">
        <v>33</v>
      </c>
      <c r="C428" t="s">
        <v>37</v>
      </c>
      <c r="D428" t="s">
        <v>41</v>
      </c>
      <c r="E428" s="1">
        <v>211</v>
      </c>
      <c r="F428" s="2">
        <v>19794</v>
      </c>
      <c r="G428" s="2">
        <v>32990</v>
      </c>
      <c r="H428" s="2">
        <v>696089</v>
      </c>
      <c r="L428" s="3">
        <v>44440</v>
      </c>
    </row>
    <row r="429" spans="1:12" x14ac:dyDescent="0.2">
      <c r="A429" t="s">
        <v>15</v>
      </c>
      <c r="B429" t="s">
        <v>21</v>
      </c>
      <c r="C429" t="s">
        <v>37</v>
      </c>
      <c r="D429" t="s">
        <v>41</v>
      </c>
      <c r="E429" s="1">
        <v>126.9</v>
      </c>
      <c r="F429" s="2">
        <v>19794</v>
      </c>
      <c r="G429" s="2">
        <v>32990</v>
      </c>
      <c r="H429" s="2">
        <v>418643.10000000003</v>
      </c>
      <c r="L429" s="3">
        <v>44470</v>
      </c>
    </row>
    <row r="430" spans="1:12" x14ac:dyDescent="0.2">
      <c r="A430" t="s">
        <v>27</v>
      </c>
      <c r="B430" t="s">
        <v>34</v>
      </c>
      <c r="C430" t="s">
        <v>38</v>
      </c>
      <c r="D430" t="s">
        <v>41</v>
      </c>
      <c r="E430" s="1">
        <v>195.60000000000002</v>
      </c>
      <c r="F430" s="2">
        <v>13938</v>
      </c>
      <c r="G430" s="2">
        <v>23230</v>
      </c>
      <c r="H430" s="2">
        <v>454378.8000000001</v>
      </c>
      <c r="L430" s="3">
        <v>44197</v>
      </c>
    </row>
    <row r="431" spans="1:12" x14ac:dyDescent="0.2">
      <c r="A431" t="s">
        <v>32</v>
      </c>
      <c r="B431" t="s">
        <v>31</v>
      </c>
      <c r="C431" t="s">
        <v>38</v>
      </c>
      <c r="D431" t="s">
        <v>41</v>
      </c>
      <c r="E431" s="1">
        <v>265.90000000000003</v>
      </c>
      <c r="F431" s="2">
        <v>13938</v>
      </c>
      <c r="G431" s="2">
        <v>23230</v>
      </c>
      <c r="H431" s="2">
        <v>617685.70000000007</v>
      </c>
      <c r="L431" s="3">
        <v>44228</v>
      </c>
    </row>
    <row r="432" spans="1:12" x14ac:dyDescent="0.2">
      <c r="A432" t="s">
        <v>15</v>
      </c>
      <c r="B432" t="s">
        <v>19</v>
      </c>
      <c r="C432" t="s">
        <v>38</v>
      </c>
      <c r="D432" t="s">
        <v>41</v>
      </c>
      <c r="E432" s="1">
        <v>135.15</v>
      </c>
      <c r="F432" s="2">
        <v>13938</v>
      </c>
      <c r="G432" s="2">
        <v>23230</v>
      </c>
      <c r="H432" s="2">
        <v>313953.45</v>
      </c>
      <c r="L432" s="3">
        <v>44287</v>
      </c>
    </row>
    <row r="433" spans="1:12" x14ac:dyDescent="0.2">
      <c r="A433" t="s">
        <v>27</v>
      </c>
      <c r="B433" t="s">
        <v>36</v>
      </c>
      <c r="C433" t="s">
        <v>38</v>
      </c>
      <c r="D433" t="s">
        <v>41</v>
      </c>
      <c r="E433" s="1">
        <v>88</v>
      </c>
      <c r="F433" s="2">
        <v>13938</v>
      </c>
      <c r="G433" s="2">
        <v>23230</v>
      </c>
      <c r="H433" s="2">
        <v>204424</v>
      </c>
      <c r="L433" s="3">
        <v>44317</v>
      </c>
    </row>
    <row r="434" spans="1:12" x14ac:dyDescent="0.2">
      <c r="A434" t="s">
        <v>32</v>
      </c>
      <c r="B434" t="s">
        <v>16</v>
      </c>
      <c r="C434" t="s">
        <v>38</v>
      </c>
      <c r="D434" t="s">
        <v>41</v>
      </c>
      <c r="E434" s="1">
        <v>186.70000000000002</v>
      </c>
      <c r="F434" s="2">
        <v>13938</v>
      </c>
      <c r="G434" s="2">
        <v>23230</v>
      </c>
      <c r="H434" s="2">
        <v>433704.10000000003</v>
      </c>
      <c r="L434" s="3">
        <v>44440</v>
      </c>
    </row>
    <row r="435" spans="1:12" x14ac:dyDescent="0.2">
      <c r="A435" t="s">
        <v>27</v>
      </c>
      <c r="B435" t="s">
        <v>19</v>
      </c>
      <c r="C435" t="s">
        <v>38</v>
      </c>
      <c r="D435" t="s">
        <v>41</v>
      </c>
      <c r="E435" s="1">
        <v>223.4</v>
      </c>
      <c r="F435" s="2">
        <v>13938</v>
      </c>
      <c r="G435" s="2">
        <v>23230</v>
      </c>
      <c r="H435" s="2">
        <v>518958.2</v>
      </c>
      <c r="L435" s="3">
        <v>44075</v>
      </c>
    </row>
    <row r="436" spans="1:12" x14ac:dyDescent="0.2">
      <c r="A436" t="s">
        <v>20</v>
      </c>
      <c r="B436" t="s">
        <v>21</v>
      </c>
      <c r="C436" t="s">
        <v>38</v>
      </c>
      <c r="D436" t="s">
        <v>41</v>
      </c>
      <c r="E436" s="1">
        <v>122.7</v>
      </c>
      <c r="F436" s="2">
        <v>13938</v>
      </c>
      <c r="G436" s="2">
        <v>23230</v>
      </c>
      <c r="H436" s="2">
        <v>285032.10000000003</v>
      </c>
      <c r="L436" s="3">
        <v>44470</v>
      </c>
    </row>
    <row r="437" spans="1:12" x14ac:dyDescent="0.2">
      <c r="A437" t="s">
        <v>30</v>
      </c>
      <c r="B437" t="s">
        <v>22</v>
      </c>
      <c r="C437" t="s">
        <v>38</v>
      </c>
      <c r="D437" t="s">
        <v>41</v>
      </c>
      <c r="E437" s="1">
        <v>87.7</v>
      </c>
      <c r="F437" s="2">
        <v>13938</v>
      </c>
      <c r="G437" s="2">
        <v>23230</v>
      </c>
      <c r="H437" s="2">
        <v>203727.1</v>
      </c>
      <c r="L437" s="3">
        <v>44501</v>
      </c>
    </row>
    <row r="438" spans="1:12" x14ac:dyDescent="0.2">
      <c r="A438" t="s">
        <v>15</v>
      </c>
      <c r="B438" t="s">
        <v>34</v>
      </c>
      <c r="C438" t="s">
        <v>39</v>
      </c>
      <c r="D438" t="s">
        <v>41</v>
      </c>
      <c r="E438" s="1">
        <v>207.10000000000002</v>
      </c>
      <c r="F438" s="2">
        <v>11999.4</v>
      </c>
      <c r="G438" s="2">
        <v>19999</v>
      </c>
      <c r="H438" s="2">
        <v>414179.29000000004</v>
      </c>
      <c r="L438" s="3">
        <v>44440</v>
      </c>
    </row>
    <row r="439" spans="1:12" x14ac:dyDescent="0.2">
      <c r="A439" t="s">
        <v>15</v>
      </c>
      <c r="B439" t="s">
        <v>24</v>
      </c>
      <c r="C439" t="s">
        <v>39</v>
      </c>
      <c r="D439" t="s">
        <v>41</v>
      </c>
      <c r="E439" s="1">
        <v>126.9</v>
      </c>
      <c r="F439" s="2">
        <v>11999.4</v>
      </c>
      <c r="G439" s="2">
        <v>19999</v>
      </c>
      <c r="H439" s="2">
        <v>253787.31000000003</v>
      </c>
      <c r="L439" s="3">
        <v>44470</v>
      </c>
    </row>
    <row r="440" spans="1:12" x14ac:dyDescent="0.2">
      <c r="A440" t="s">
        <v>20</v>
      </c>
      <c r="B440" t="s">
        <v>25</v>
      </c>
      <c r="C440" t="s">
        <v>39</v>
      </c>
      <c r="D440" t="s">
        <v>41</v>
      </c>
      <c r="E440" s="1">
        <v>97</v>
      </c>
      <c r="F440" s="2">
        <v>11999.4</v>
      </c>
      <c r="G440" s="2">
        <v>19999</v>
      </c>
      <c r="H440" s="2">
        <v>193990.30000000002</v>
      </c>
      <c r="L440" s="3">
        <v>44136</v>
      </c>
    </row>
    <row r="441" spans="1:12" x14ac:dyDescent="0.2">
      <c r="A441" t="s">
        <v>15</v>
      </c>
      <c r="B441" t="s">
        <v>42</v>
      </c>
      <c r="C441" t="s">
        <v>39</v>
      </c>
      <c r="D441" t="s">
        <v>41</v>
      </c>
      <c r="E441" s="1">
        <v>169.4</v>
      </c>
      <c r="F441" s="2">
        <v>11999.4</v>
      </c>
      <c r="G441" s="2">
        <v>19999</v>
      </c>
      <c r="H441" s="2">
        <v>338783.06000000006</v>
      </c>
      <c r="L441" s="3">
        <v>44501</v>
      </c>
    </row>
    <row r="442" spans="1:12" x14ac:dyDescent="0.2">
      <c r="A442" t="s">
        <v>15</v>
      </c>
      <c r="B442" t="s">
        <v>28</v>
      </c>
      <c r="C442" t="s">
        <v>17</v>
      </c>
      <c r="D442" t="s">
        <v>41</v>
      </c>
      <c r="E442" s="1">
        <v>66.3</v>
      </c>
      <c r="F442" s="2">
        <v>5579.4</v>
      </c>
      <c r="G442" s="2">
        <v>9299</v>
      </c>
      <c r="H442" s="2">
        <v>61652.369999999995</v>
      </c>
      <c r="L442" s="3">
        <v>44317</v>
      </c>
    </row>
    <row r="443" spans="1:12" x14ac:dyDescent="0.2">
      <c r="A443" t="s">
        <v>15</v>
      </c>
      <c r="B443" t="s">
        <v>23</v>
      </c>
      <c r="C443" t="s">
        <v>17</v>
      </c>
      <c r="D443" t="s">
        <v>41</v>
      </c>
      <c r="E443" s="1">
        <v>81.900000000000006</v>
      </c>
      <c r="F443" s="2">
        <v>5579.4</v>
      </c>
      <c r="G443" s="2">
        <v>9299</v>
      </c>
      <c r="H443" s="2">
        <v>76158.810000000012</v>
      </c>
      <c r="L443" s="3">
        <v>44378</v>
      </c>
    </row>
    <row r="444" spans="1:12" x14ac:dyDescent="0.2">
      <c r="A444" t="s">
        <v>27</v>
      </c>
      <c r="B444" t="s">
        <v>29</v>
      </c>
      <c r="C444" t="s">
        <v>17</v>
      </c>
      <c r="D444" t="s">
        <v>41</v>
      </c>
      <c r="E444" s="1">
        <v>158</v>
      </c>
      <c r="F444" s="2">
        <v>5579.4</v>
      </c>
      <c r="G444" s="2">
        <v>9299</v>
      </c>
      <c r="H444" s="2">
        <v>146924.20000000001</v>
      </c>
      <c r="L444" s="3">
        <v>44440</v>
      </c>
    </row>
    <row r="445" spans="1:12" x14ac:dyDescent="0.2">
      <c r="A445" t="s">
        <v>15</v>
      </c>
      <c r="B445" t="s">
        <v>43</v>
      </c>
      <c r="C445" t="s">
        <v>17</v>
      </c>
      <c r="D445" t="s">
        <v>41</v>
      </c>
      <c r="E445" s="1">
        <v>52.1</v>
      </c>
      <c r="F445" s="2">
        <v>5579.4</v>
      </c>
      <c r="G445" s="2">
        <v>9299</v>
      </c>
      <c r="H445" s="2">
        <v>48447.790000000008</v>
      </c>
      <c r="L445" s="3">
        <v>44531</v>
      </c>
    </row>
    <row r="446" spans="1:12" x14ac:dyDescent="0.2">
      <c r="A446" t="s">
        <v>15</v>
      </c>
      <c r="B446" t="s">
        <v>33</v>
      </c>
      <c r="C446" t="s">
        <v>35</v>
      </c>
      <c r="D446" t="s">
        <v>41</v>
      </c>
      <c r="E446" s="1">
        <v>97.300000000000011</v>
      </c>
      <c r="F446" s="2">
        <v>11999.4</v>
      </c>
      <c r="G446" s="2">
        <v>19999</v>
      </c>
      <c r="H446" s="2">
        <v>194590.27000000002</v>
      </c>
      <c r="L446" s="3">
        <v>44256</v>
      </c>
    </row>
    <row r="447" spans="1:12" x14ac:dyDescent="0.2">
      <c r="A447" t="s">
        <v>15</v>
      </c>
      <c r="B447" t="s">
        <v>21</v>
      </c>
      <c r="C447" t="s">
        <v>35</v>
      </c>
      <c r="D447" t="s">
        <v>41</v>
      </c>
      <c r="E447" s="1">
        <v>103.80000000000001</v>
      </c>
      <c r="F447" s="2">
        <v>11999.4</v>
      </c>
      <c r="G447" s="2">
        <v>19999</v>
      </c>
      <c r="H447" s="2">
        <v>207589.62000000002</v>
      </c>
      <c r="L447" s="3">
        <v>44348</v>
      </c>
    </row>
    <row r="448" spans="1:12" x14ac:dyDescent="0.2">
      <c r="A448" t="s">
        <v>15</v>
      </c>
      <c r="B448" t="s">
        <v>34</v>
      </c>
      <c r="C448" t="s">
        <v>35</v>
      </c>
      <c r="D448" t="s">
        <v>41</v>
      </c>
      <c r="E448" s="1">
        <v>36</v>
      </c>
      <c r="F448" s="2">
        <v>11999.4</v>
      </c>
      <c r="G448" s="2">
        <v>19999</v>
      </c>
      <c r="H448" s="2">
        <v>71996.400000000009</v>
      </c>
      <c r="L448" s="3">
        <v>44470</v>
      </c>
    </row>
    <row r="449" spans="1:12" x14ac:dyDescent="0.2">
      <c r="A449" t="s">
        <v>27</v>
      </c>
      <c r="B449" t="s">
        <v>31</v>
      </c>
      <c r="C449" t="s">
        <v>37</v>
      </c>
      <c r="D449" t="s">
        <v>41</v>
      </c>
      <c r="E449" s="1">
        <v>196.70000000000002</v>
      </c>
      <c r="F449" s="2">
        <v>19794</v>
      </c>
      <c r="G449" s="2">
        <v>32990</v>
      </c>
      <c r="H449" s="2">
        <v>648913.30000000016</v>
      </c>
      <c r="L449" s="3">
        <v>44256</v>
      </c>
    </row>
    <row r="450" spans="1:12" x14ac:dyDescent="0.2">
      <c r="A450" t="s">
        <v>20</v>
      </c>
      <c r="B450" t="s">
        <v>19</v>
      </c>
      <c r="C450" t="s">
        <v>37</v>
      </c>
      <c r="D450" t="s">
        <v>41</v>
      </c>
      <c r="E450" s="1">
        <v>262.8</v>
      </c>
      <c r="F450" s="2">
        <v>19794</v>
      </c>
      <c r="G450" s="2">
        <v>32990</v>
      </c>
      <c r="H450" s="2">
        <v>866977.20000000007</v>
      </c>
      <c r="L450" s="3">
        <v>44287</v>
      </c>
    </row>
    <row r="451" spans="1:12" x14ac:dyDescent="0.2">
      <c r="A451" t="s">
        <v>15</v>
      </c>
      <c r="B451" t="s">
        <v>36</v>
      </c>
      <c r="C451" t="s">
        <v>38</v>
      </c>
      <c r="D451" t="s">
        <v>41</v>
      </c>
      <c r="E451" s="1">
        <v>36</v>
      </c>
      <c r="F451" s="2">
        <v>13938</v>
      </c>
      <c r="G451" s="2">
        <v>23230</v>
      </c>
      <c r="H451" s="2">
        <v>83628</v>
      </c>
      <c r="L451" s="3">
        <v>44470</v>
      </c>
    </row>
    <row r="452" spans="1:12" x14ac:dyDescent="0.2">
      <c r="A452" t="s">
        <v>15</v>
      </c>
      <c r="B452" t="s">
        <v>16</v>
      </c>
      <c r="C452" t="s">
        <v>38</v>
      </c>
      <c r="D452" t="s">
        <v>41</v>
      </c>
      <c r="E452" s="1">
        <v>268.2</v>
      </c>
      <c r="F452" s="2">
        <v>13938</v>
      </c>
      <c r="G452" s="2">
        <v>23230</v>
      </c>
      <c r="H452" s="2">
        <v>623028.6</v>
      </c>
      <c r="L452" s="3">
        <v>44136</v>
      </c>
    </row>
    <row r="453" spans="1:12" x14ac:dyDescent="0.2">
      <c r="A453" t="s">
        <v>15</v>
      </c>
      <c r="B453" t="s">
        <v>19</v>
      </c>
      <c r="C453" t="s">
        <v>38</v>
      </c>
      <c r="D453" t="s">
        <v>41</v>
      </c>
      <c r="E453" s="1">
        <v>52.1</v>
      </c>
      <c r="F453" s="2">
        <v>13938</v>
      </c>
      <c r="G453" s="2">
        <v>23230</v>
      </c>
      <c r="H453" s="2">
        <v>121028.3</v>
      </c>
      <c r="L453" s="3">
        <v>44531</v>
      </c>
    </row>
    <row r="454" spans="1:12" x14ac:dyDescent="0.2">
      <c r="A454" t="s">
        <v>15</v>
      </c>
      <c r="B454" t="s">
        <v>21</v>
      </c>
      <c r="C454" t="s">
        <v>39</v>
      </c>
      <c r="D454" t="s">
        <v>41</v>
      </c>
      <c r="E454" s="1">
        <v>103.80000000000001</v>
      </c>
      <c r="F454" s="2">
        <v>11999.4</v>
      </c>
      <c r="G454" s="2">
        <v>19999</v>
      </c>
      <c r="H454" s="2">
        <v>207589.62000000002</v>
      </c>
      <c r="L454" s="3">
        <v>44348</v>
      </c>
    </row>
    <row r="455" spans="1:12" x14ac:dyDescent="0.2">
      <c r="A455" t="s">
        <v>20</v>
      </c>
      <c r="B455" t="s">
        <v>22</v>
      </c>
      <c r="C455" t="s">
        <v>39</v>
      </c>
      <c r="D455" t="s">
        <v>41</v>
      </c>
      <c r="E455" s="1">
        <v>163.05000000000001</v>
      </c>
      <c r="F455" s="2">
        <v>11999.4</v>
      </c>
      <c r="G455" s="2">
        <v>19999</v>
      </c>
      <c r="H455" s="2">
        <v>326083.69500000007</v>
      </c>
      <c r="L455" s="3">
        <v>44378</v>
      </c>
    </row>
    <row r="456" spans="1:12" x14ac:dyDescent="0.2">
      <c r="A456" t="s">
        <v>27</v>
      </c>
      <c r="B456" t="s">
        <v>34</v>
      </c>
      <c r="C456" t="s">
        <v>39</v>
      </c>
      <c r="D456" t="s">
        <v>41</v>
      </c>
      <c r="E456" s="1">
        <v>30.6</v>
      </c>
      <c r="F456" s="2">
        <v>11999.4</v>
      </c>
      <c r="G456" s="2">
        <v>19999</v>
      </c>
      <c r="H456" s="2">
        <v>61196.94</v>
      </c>
      <c r="L456" s="3">
        <v>44166</v>
      </c>
    </row>
    <row r="457" spans="1:12" x14ac:dyDescent="0.2">
      <c r="A457" t="s">
        <v>27</v>
      </c>
      <c r="B457" t="s">
        <v>24</v>
      </c>
      <c r="C457" t="s">
        <v>17</v>
      </c>
      <c r="D457" t="s">
        <v>44</v>
      </c>
      <c r="E457" s="1">
        <v>38.6</v>
      </c>
      <c r="F457" s="2">
        <v>5579.4</v>
      </c>
      <c r="G457" s="2">
        <v>9299</v>
      </c>
      <c r="H457" s="2">
        <v>53841.21</v>
      </c>
      <c r="L457" s="3">
        <v>44105</v>
      </c>
    </row>
    <row r="458" spans="1:12" x14ac:dyDescent="0.2">
      <c r="A458" t="s">
        <v>15</v>
      </c>
      <c r="B458" t="s">
        <v>25</v>
      </c>
      <c r="C458" t="s">
        <v>26</v>
      </c>
      <c r="D458" t="s">
        <v>44</v>
      </c>
      <c r="E458" s="1">
        <v>232.8</v>
      </c>
      <c r="F458" s="2">
        <v>8999.4</v>
      </c>
      <c r="G458" s="2">
        <v>14999</v>
      </c>
      <c r="H458" s="2">
        <v>523765.08</v>
      </c>
      <c r="L458" s="3">
        <v>44440</v>
      </c>
    </row>
    <row r="459" spans="1:12" x14ac:dyDescent="0.2">
      <c r="A459" t="s">
        <v>27</v>
      </c>
      <c r="B459" t="s">
        <v>42</v>
      </c>
      <c r="C459" t="s">
        <v>35</v>
      </c>
      <c r="D459" t="s">
        <v>44</v>
      </c>
      <c r="E459" s="1">
        <v>38.6</v>
      </c>
      <c r="F459" s="2">
        <v>11999.4</v>
      </c>
      <c r="G459" s="2">
        <v>19999</v>
      </c>
      <c r="H459" s="2">
        <v>115794.21</v>
      </c>
      <c r="L459" s="3">
        <v>44105</v>
      </c>
    </row>
    <row r="460" spans="1:12" x14ac:dyDescent="0.2">
      <c r="A460" t="s">
        <v>30</v>
      </c>
      <c r="B460" t="s">
        <v>28</v>
      </c>
      <c r="C460" t="s">
        <v>17</v>
      </c>
      <c r="D460" t="s">
        <v>44</v>
      </c>
      <c r="E460" s="1">
        <v>344.55</v>
      </c>
      <c r="F460" s="2">
        <v>5579.4</v>
      </c>
      <c r="G460" s="2">
        <v>9299</v>
      </c>
      <c r="H460" s="2">
        <v>480595.5675</v>
      </c>
      <c r="L460" s="3">
        <v>44287</v>
      </c>
    </row>
    <row r="461" spans="1:12" x14ac:dyDescent="0.2">
      <c r="A461" t="s">
        <v>30</v>
      </c>
      <c r="B461" t="s">
        <v>23</v>
      </c>
      <c r="C461" t="s">
        <v>17</v>
      </c>
      <c r="D461" t="s">
        <v>44</v>
      </c>
      <c r="E461" s="1">
        <v>148.20000000000002</v>
      </c>
      <c r="F461" s="2">
        <v>5579.4</v>
      </c>
      <c r="G461" s="2">
        <v>9299</v>
      </c>
      <c r="H461" s="2">
        <v>206716.77</v>
      </c>
      <c r="L461" s="3">
        <v>44166</v>
      </c>
    </row>
    <row r="462" spans="1:12" x14ac:dyDescent="0.2">
      <c r="A462" t="s">
        <v>15</v>
      </c>
      <c r="B462" t="s">
        <v>29</v>
      </c>
      <c r="C462" t="s">
        <v>26</v>
      </c>
      <c r="D462" t="s">
        <v>44</v>
      </c>
      <c r="E462" s="1">
        <v>231.3</v>
      </c>
      <c r="F462" s="2">
        <v>8999.4</v>
      </c>
      <c r="G462" s="2">
        <v>14999</v>
      </c>
      <c r="H462" s="2">
        <v>520390.30499999999</v>
      </c>
      <c r="L462" s="3">
        <v>44317</v>
      </c>
    </row>
    <row r="463" spans="1:12" x14ac:dyDescent="0.2">
      <c r="A463" t="s">
        <v>30</v>
      </c>
      <c r="B463" t="s">
        <v>43</v>
      </c>
      <c r="C463" t="s">
        <v>26</v>
      </c>
      <c r="D463" t="s">
        <v>44</v>
      </c>
      <c r="E463" s="1">
        <v>180.4</v>
      </c>
      <c r="F463" s="2">
        <v>8999.4</v>
      </c>
      <c r="G463" s="2">
        <v>14999</v>
      </c>
      <c r="H463" s="2">
        <v>405872.94</v>
      </c>
      <c r="L463" s="3">
        <v>44136</v>
      </c>
    </row>
    <row r="464" spans="1:12" x14ac:dyDescent="0.2">
      <c r="A464" t="s">
        <v>20</v>
      </c>
      <c r="B464" t="s">
        <v>33</v>
      </c>
      <c r="C464" t="s">
        <v>26</v>
      </c>
      <c r="D464" t="s">
        <v>44</v>
      </c>
      <c r="E464" s="1">
        <v>207.20000000000002</v>
      </c>
      <c r="F464" s="2">
        <v>8999.4</v>
      </c>
      <c r="G464" s="2">
        <v>14999</v>
      </c>
      <c r="H464" s="2">
        <v>466168.92000000004</v>
      </c>
      <c r="L464" s="3">
        <v>44531</v>
      </c>
    </row>
    <row r="465" spans="1:12" x14ac:dyDescent="0.2">
      <c r="A465" t="s">
        <v>15</v>
      </c>
      <c r="B465" t="s">
        <v>21</v>
      </c>
      <c r="C465" t="s">
        <v>35</v>
      </c>
      <c r="D465" t="s">
        <v>44</v>
      </c>
      <c r="E465" s="1">
        <v>195.4</v>
      </c>
      <c r="F465" s="2">
        <v>11999.4</v>
      </c>
      <c r="G465" s="2">
        <v>19999</v>
      </c>
      <c r="H465" s="2">
        <v>586170.68999999994</v>
      </c>
      <c r="L465" s="3">
        <v>44256</v>
      </c>
    </row>
    <row r="466" spans="1:12" x14ac:dyDescent="0.2">
      <c r="A466" t="s">
        <v>32</v>
      </c>
      <c r="B466" t="s">
        <v>34</v>
      </c>
      <c r="C466" t="s">
        <v>35</v>
      </c>
      <c r="D466" t="s">
        <v>44</v>
      </c>
      <c r="E466" s="1">
        <v>59.1</v>
      </c>
      <c r="F466" s="2">
        <v>11999.4</v>
      </c>
      <c r="G466" s="2">
        <v>19999</v>
      </c>
      <c r="H466" s="2">
        <v>177291.13500000001</v>
      </c>
      <c r="L466" s="3">
        <v>44317</v>
      </c>
    </row>
    <row r="467" spans="1:12" x14ac:dyDescent="0.2">
      <c r="A467" t="s">
        <v>20</v>
      </c>
      <c r="B467" t="s">
        <v>31</v>
      </c>
      <c r="C467" t="s">
        <v>35</v>
      </c>
      <c r="D467" t="s">
        <v>44</v>
      </c>
      <c r="E467" s="1">
        <v>216.70000000000002</v>
      </c>
      <c r="F467" s="2">
        <v>11999.4</v>
      </c>
      <c r="G467" s="2">
        <v>19999</v>
      </c>
      <c r="H467" s="2">
        <v>650067.49500000011</v>
      </c>
      <c r="L467" s="3">
        <v>44105</v>
      </c>
    </row>
    <row r="468" spans="1:12" x14ac:dyDescent="0.2">
      <c r="A468" t="s">
        <v>15</v>
      </c>
      <c r="B468" t="s">
        <v>19</v>
      </c>
      <c r="C468" t="s">
        <v>35</v>
      </c>
      <c r="D468" t="s">
        <v>44</v>
      </c>
      <c r="E468" s="1">
        <v>24.1</v>
      </c>
      <c r="F468" s="2">
        <v>11999.4</v>
      </c>
      <c r="G468" s="2">
        <v>19999</v>
      </c>
      <c r="H468" s="2">
        <v>72296.384999999995</v>
      </c>
      <c r="L468" s="3">
        <v>44470</v>
      </c>
    </row>
    <row r="469" spans="1:12" x14ac:dyDescent="0.2">
      <c r="A469" t="s">
        <v>20</v>
      </c>
      <c r="B469" t="s">
        <v>36</v>
      </c>
      <c r="C469" t="s">
        <v>37</v>
      </c>
      <c r="D469" t="s">
        <v>44</v>
      </c>
      <c r="E469" s="1">
        <v>68.100000000000009</v>
      </c>
      <c r="F469" s="2">
        <v>19794</v>
      </c>
      <c r="G469" s="2">
        <v>32990</v>
      </c>
      <c r="H469" s="2">
        <v>336992.85000000003</v>
      </c>
      <c r="L469" s="3">
        <v>44197</v>
      </c>
    </row>
    <row r="470" spans="1:12" x14ac:dyDescent="0.2">
      <c r="A470" t="s">
        <v>20</v>
      </c>
      <c r="B470" t="s">
        <v>16</v>
      </c>
      <c r="C470" t="s">
        <v>37</v>
      </c>
      <c r="D470" t="s">
        <v>44</v>
      </c>
      <c r="E470" s="1">
        <v>51</v>
      </c>
      <c r="F470" s="2">
        <v>19794</v>
      </c>
      <c r="G470" s="2">
        <v>32990</v>
      </c>
      <c r="H470" s="2">
        <v>252373.5</v>
      </c>
      <c r="L470" s="3">
        <v>44287</v>
      </c>
    </row>
    <row r="471" spans="1:12" x14ac:dyDescent="0.2">
      <c r="A471" t="s">
        <v>20</v>
      </c>
      <c r="B471" t="s">
        <v>19</v>
      </c>
      <c r="C471" t="s">
        <v>37</v>
      </c>
      <c r="D471" t="s">
        <v>44</v>
      </c>
      <c r="E471" s="1">
        <v>79</v>
      </c>
      <c r="F471" s="2">
        <v>19794</v>
      </c>
      <c r="G471" s="2">
        <v>32990</v>
      </c>
      <c r="H471" s="2">
        <v>390931.5</v>
      </c>
      <c r="L471" s="3">
        <v>44317</v>
      </c>
    </row>
    <row r="472" spans="1:12" x14ac:dyDescent="0.2">
      <c r="A472" t="s">
        <v>15</v>
      </c>
      <c r="B472" t="s">
        <v>21</v>
      </c>
      <c r="C472" t="s">
        <v>37</v>
      </c>
      <c r="D472" t="s">
        <v>44</v>
      </c>
      <c r="E472" s="1">
        <v>63.900000000000006</v>
      </c>
      <c r="F472" s="2">
        <v>19794</v>
      </c>
      <c r="G472" s="2">
        <v>32990</v>
      </c>
      <c r="H472" s="2">
        <v>316209.14999999997</v>
      </c>
      <c r="L472" s="3">
        <v>44378</v>
      </c>
    </row>
    <row r="473" spans="1:12" x14ac:dyDescent="0.2">
      <c r="A473" t="s">
        <v>30</v>
      </c>
      <c r="B473" t="s">
        <v>22</v>
      </c>
      <c r="C473" t="s">
        <v>37</v>
      </c>
      <c r="D473" t="s">
        <v>44</v>
      </c>
      <c r="E473" s="1">
        <v>159.60000000000002</v>
      </c>
      <c r="F473" s="2">
        <v>19794</v>
      </c>
      <c r="G473" s="2">
        <v>32990</v>
      </c>
      <c r="H473" s="2">
        <v>789780.60000000009</v>
      </c>
      <c r="L473" s="3">
        <v>44440</v>
      </c>
    </row>
    <row r="474" spans="1:12" x14ac:dyDescent="0.2">
      <c r="A474" t="s">
        <v>32</v>
      </c>
      <c r="B474" t="s">
        <v>34</v>
      </c>
      <c r="C474" t="s">
        <v>37</v>
      </c>
      <c r="D474" t="s">
        <v>44</v>
      </c>
      <c r="E474" s="1">
        <v>229.4</v>
      </c>
      <c r="F474" s="2">
        <v>19794</v>
      </c>
      <c r="G474" s="2">
        <v>32990</v>
      </c>
      <c r="H474" s="2">
        <v>1135185.8999999999</v>
      </c>
      <c r="L474" s="3">
        <v>44105</v>
      </c>
    </row>
    <row r="475" spans="1:12" x14ac:dyDescent="0.2">
      <c r="A475" t="s">
        <v>15</v>
      </c>
      <c r="B475" t="s">
        <v>24</v>
      </c>
      <c r="C475" t="s">
        <v>37</v>
      </c>
      <c r="D475" t="s">
        <v>44</v>
      </c>
      <c r="E475" s="1">
        <v>24.1</v>
      </c>
      <c r="F475" s="2">
        <v>19794</v>
      </c>
      <c r="G475" s="2">
        <v>32990</v>
      </c>
      <c r="H475" s="2">
        <v>119258.84999999999</v>
      </c>
      <c r="L475" s="3">
        <v>44470</v>
      </c>
    </row>
    <row r="476" spans="1:12" x14ac:dyDescent="0.2">
      <c r="A476" t="s">
        <v>15</v>
      </c>
      <c r="B476" t="s">
        <v>25</v>
      </c>
      <c r="C476" t="s">
        <v>37</v>
      </c>
      <c r="D476" t="s">
        <v>44</v>
      </c>
      <c r="E476" s="1">
        <v>266.5</v>
      </c>
      <c r="F476" s="2">
        <v>19794</v>
      </c>
      <c r="G476" s="2">
        <v>32990</v>
      </c>
      <c r="H476" s="2">
        <v>1318775.25</v>
      </c>
      <c r="L476" s="3">
        <v>44501</v>
      </c>
    </row>
    <row r="477" spans="1:12" x14ac:dyDescent="0.2">
      <c r="A477" t="s">
        <v>30</v>
      </c>
      <c r="B477" t="s">
        <v>42</v>
      </c>
      <c r="C477" t="s">
        <v>37</v>
      </c>
      <c r="D477" t="s">
        <v>44</v>
      </c>
      <c r="E477" s="1">
        <v>191.60000000000002</v>
      </c>
      <c r="F477" s="2">
        <v>19794</v>
      </c>
      <c r="G477" s="2">
        <v>32990</v>
      </c>
      <c r="H477" s="2">
        <v>948132.60000000009</v>
      </c>
      <c r="L477" s="3">
        <v>44166</v>
      </c>
    </row>
    <row r="478" spans="1:12" x14ac:dyDescent="0.2">
      <c r="A478" t="s">
        <v>32</v>
      </c>
      <c r="B478" t="s">
        <v>28</v>
      </c>
      <c r="C478" t="s">
        <v>37</v>
      </c>
      <c r="D478" t="s">
        <v>44</v>
      </c>
      <c r="E478" s="1">
        <v>85.300000000000011</v>
      </c>
      <c r="F478" s="2">
        <v>19794</v>
      </c>
      <c r="G478" s="2">
        <v>32990</v>
      </c>
      <c r="H478" s="2">
        <v>422107.05000000005</v>
      </c>
      <c r="L478" s="3">
        <v>44531</v>
      </c>
    </row>
    <row r="479" spans="1:12" x14ac:dyDescent="0.2">
      <c r="A479" t="s">
        <v>30</v>
      </c>
      <c r="B479" t="s">
        <v>23</v>
      </c>
      <c r="C479" t="s">
        <v>38</v>
      </c>
      <c r="D479" t="s">
        <v>44</v>
      </c>
      <c r="E479" s="1">
        <v>34.1</v>
      </c>
      <c r="F479" s="2">
        <v>13938</v>
      </c>
      <c r="G479" s="2">
        <v>23230</v>
      </c>
      <c r="H479" s="2">
        <v>118821.45</v>
      </c>
      <c r="L479" s="3">
        <v>44317</v>
      </c>
    </row>
    <row r="480" spans="1:12" x14ac:dyDescent="0.2">
      <c r="A480" t="s">
        <v>20</v>
      </c>
      <c r="B480" t="s">
        <v>29</v>
      </c>
      <c r="C480" t="s">
        <v>38</v>
      </c>
      <c r="D480" t="s">
        <v>44</v>
      </c>
      <c r="E480" s="1">
        <v>64.100000000000009</v>
      </c>
      <c r="F480" s="2">
        <v>13938</v>
      </c>
      <c r="G480" s="2">
        <v>23230</v>
      </c>
      <c r="H480" s="2">
        <v>223356.45000000004</v>
      </c>
      <c r="L480" s="3">
        <v>44378</v>
      </c>
    </row>
    <row r="481" spans="1:12" x14ac:dyDescent="0.2">
      <c r="A481" t="s">
        <v>15</v>
      </c>
      <c r="B481" t="s">
        <v>43</v>
      </c>
      <c r="C481" t="s">
        <v>38</v>
      </c>
      <c r="D481" t="s">
        <v>44</v>
      </c>
      <c r="E481" s="1">
        <v>280.7</v>
      </c>
      <c r="F481" s="2">
        <v>13938</v>
      </c>
      <c r="G481" s="2">
        <v>23230</v>
      </c>
      <c r="H481" s="2">
        <v>978099.14999999991</v>
      </c>
      <c r="L481" s="3">
        <v>44409</v>
      </c>
    </row>
    <row r="482" spans="1:12" x14ac:dyDescent="0.2">
      <c r="A482" t="s">
        <v>32</v>
      </c>
      <c r="B482" t="s">
        <v>33</v>
      </c>
      <c r="C482" t="s">
        <v>38</v>
      </c>
      <c r="D482" t="s">
        <v>44</v>
      </c>
      <c r="E482" s="1">
        <v>43.2</v>
      </c>
      <c r="F482" s="2">
        <v>13938</v>
      </c>
      <c r="G482" s="2">
        <v>23230</v>
      </c>
      <c r="H482" s="2">
        <v>150530.40000000002</v>
      </c>
      <c r="L482" s="3">
        <v>44440</v>
      </c>
    </row>
    <row r="483" spans="1:12" x14ac:dyDescent="0.2">
      <c r="A483" t="s">
        <v>32</v>
      </c>
      <c r="B483" t="s">
        <v>21</v>
      </c>
      <c r="C483" t="s">
        <v>38</v>
      </c>
      <c r="D483" t="s">
        <v>44</v>
      </c>
      <c r="E483" s="1">
        <v>229.4</v>
      </c>
      <c r="F483" s="2">
        <v>13938</v>
      </c>
      <c r="G483" s="2">
        <v>23230</v>
      </c>
      <c r="H483" s="2">
        <v>799344.29999999993</v>
      </c>
      <c r="L483" s="3">
        <v>44105</v>
      </c>
    </row>
    <row r="484" spans="1:12" x14ac:dyDescent="0.2">
      <c r="A484" t="s">
        <v>20</v>
      </c>
      <c r="B484" t="s">
        <v>34</v>
      </c>
      <c r="C484" t="s">
        <v>38</v>
      </c>
      <c r="D484" t="s">
        <v>44</v>
      </c>
      <c r="E484" s="1">
        <v>216.70000000000002</v>
      </c>
      <c r="F484" s="2">
        <v>13938</v>
      </c>
      <c r="G484" s="2">
        <v>23230</v>
      </c>
      <c r="H484" s="2">
        <v>755091.15</v>
      </c>
      <c r="L484" s="3">
        <v>44105</v>
      </c>
    </row>
    <row r="485" spans="1:12" x14ac:dyDescent="0.2">
      <c r="A485" t="s">
        <v>30</v>
      </c>
      <c r="B485" t="s">
        <v>31</v>
      </c>
      <c r="C485" t="s">
        <v>38</v>
      </c>
      <c r="D485" t="s">
        <v>44</v>
      </c>
      <c r="E485" s="1">
        <v>252.9</v>
      </c>
      <c r="F485" s="2">
        <v>13938</v>
      </c>
      <c r="G485" s="2">
        <v>23230</v>
      </c>
      <c r="H485" s="2">
        <v>881230.04999999993</v>
      </c>
      <c r="L485" s="3">
        <v>44501</v>
      </c>
    </row>
    <row r="486" spans="1:12" x14ac:dyDescent="0.2">
      <c r="A486" t="s">
        <v>15</v>
      </c>
      <c r="B486" t="s">
        <v>19</v>
      </c>
      <c r="C486" t="s">
        <v>38</v>
      </c>
      <c r="D486" t="s">
        <v>44</v>
      </c>
      <c r="E486" s="1">
        <v>187</v>
      </c>
      <c r="F486" s="2">
        <v>13938</v>
      </c>
      <c r="G486" s="2">
        <v>23230</v>
      </c>
      <c r="H486" s="2">
        <v>651601.5</v>
      </c>
      <c r="L486" s="3">
        <v>44166</v>
      </c>
    </row>
    <row r="487" spans="1:12" x14ac:dyDescent="0.2">
      <c r="A487" t="s">
        <v>30</v>
      </c>
      <c r="B487" t="s">
        <v>36</v>
      </c>
      <c r="C487" t="s">
        <v>39</v>
      </c>
      <c r="D487" t="s">
        <v>44</v>
      </c>
      <c r="E487" s="1">
        <v>57.900000000000006</v>
      </c>
      <c r="F487" s="2">
        <v>11999.4</v>
      </c>
      <c r="G487" s="2">
        <v>19999</v>
      </c>
      <c r="H487" s="2">
        <v>173691.315</v>
      </c>
      <c r="L487" s="3">
        <v>44197</v>
      </c>
    </row>
    <row r="488" spans="1:12" x14ac:dyDescent="0.2">
      <c r="A488" t="s">
        <v>15</v>
      </c>
      <c r="B488" t="s">
        <v>16</v>
      </c>
      <c r="C488" t="s">
        <v>39</v>
      </c>
      <c r="D488" t="s">
        <v>44</v>
      </c>
      <c r="E488" s="1">
        <v>224</v>
      </c>
      <c r="F488" s="2">
        <v>11999.4</v>
      </c>
      <c r="G488" s="2">
        <v>19999</v>
      </c>
      <c r="H488" s="2">
        <v>671966.4</v>
      </c>
      <c r="L488" s="3">
        <v>44228</v>
      </c>
    </row>
    <row r="489" spans="1:12" x14ac:dyDescent="0.2">
      <c r="A489" t="s">
        <v>32</v>
      </c>
      <c r="B489" t="s">
        <v>19</v>
      </c>
      <c r="C489" t="s">
        <v>39</v>
      </c>
      <c r="D489" t="s">
        <v>44</v>
      </c>
      <c r="E489" s="1">
        <v>299.3</v>
      </c>
      <c r="F489" s="2">
        <v>11999.4</v>
      </c>
      <c r="G489" s="2">
        <v>19999</v>
      </c>
      <c r="H489" s="2">
        <v>897855.10499999998</v>
      </c>
      <c r="L489" s="3">
        <v>44256</v>
      </c>
    </row>
    <row r="490" spans="1:12" x14ac:dyDescent="0.2">
      <c r="A490" t="s">
        <v>27</v>
      </c>
      <c r="B490" t="s">
        <v>21</v>
      </c>
      <c r="C490" t="s">
        <v>39</v>
      </c>
      <c r="D490" t="s">
        <v>44</v>
      </c>
      <c r="E490" s="1">
        <v>352.05</v>
      </c>
      <c r="F490" s="2">
        <v>11999.4</v>
      </c>
      <c r="G490" s="2">
        <v>19999</v>
      </c>
      <c r="H490" s="2">
        <v>1056097.1924999999</v>
      </c>
      <c r="L490" s="3">
        <v>44287</v>
      </c>
    </row>
    <row r="491" spans="1:12" x14ac:dyDescent="0.2">
      <c r="A491" t="s">
        <v>15</v>
      </c>
      <c r="B491" t="s">
        <v>22</v>
      </c>
      <c r="C491" t="s">
        <v>39</v>
      </c>
      <c r="D491" t="s">
        <v>44</v>
      </c>
      <c r="E491" s="1">
        <v>203.9</v>
      </c>
      <c r="F491" s="2">
        <v>11999.4</v>
      </c>
      <c r="G491" s="2">
        <v>19999</v>
      </c>
      <c r="H491" s="2">
        <v>611669.41500000004</v>
      </c>
      <c r="L491" s="3">
        <v>44317</v>
      </c>
    </row>
    <row r="492" spans="1:12" x14ac:dyDescent="0.2">
      <c r="A492" t="s">
        <v>27</v>
      </c>
      <c r="B492" t="s">
        <v>45</v>
      </c>
      <c r="C492" t="s">
        <v>39</v>
      </c>
      <c r="D492" t="s">
        <v>44</v>
      </c>
      <c r="E492" s="1">
        <v>257.40000000000003</v>
      </c>
      <c r="F492" s="2">
        <v>11999.4</v>
      </c>
      <c r="G492" s="2">
        <v>19999</v>
      </c>
      <c r="H492" s="2">
        <v>772161.39</v>
      </c>
      <c r="L492" s="3">
        <v>44409</v>
      </c>
    </row>
    <row r="493" spans="1:12" x14ac:dyDescent="0.2">
      <c r="A493" t="s">
        <v>15</v>
      </c>
      <c r="B493" t="s">
        <v>24</v>
      </c>
      <c r="C493" t="s">
        <v>39</v>
      </c>
      <c r="D493" t="s">
        <v>44</v>
      </c>
      <c r="E493" s="1">
        <v>70.7</v>
      </c>
      <c r="F493" s="2">
        <v>11999.4</v>
      </c>
      <c r="G493" s="2">
        <v>19999</v>
      </c>
      <c r="H493" s="2">
        <v>212089.39499999999</v>
      </c>
      <c r="L493" s="3">
        <v>44440</v>
      </c>
    </row>
    <row r="494" spans="1:12" x14ac:dyDescent="0.2">
      <c r="A494" t="s">
        <v>20</v>
      </c>
      <c r="B494" t="s">
        <v>25</v>
      </c>
      <c r="C494" t="s">
        <v>39</v>
      </c>
      <c r="D494" t="s">
        <v>44</v>
      </c>
      <c r="E494" s="1">
        <v>207.20000000000002</v>
      </c>
      <c r="F494" s="2">
        <v>11999.4</v>
      </c>
      <c r="G494" s="2">
        <v>19999</v>
      </c>
      <c r="H494" s="2">
        <v>621568.92000000004</v>
      </c>
      <c r="L494" s="3">
        <v>44531</v>
      </c>
    </row>
    <row r="495" spans="1:12" x14ac:dyDescent="0.2">
      <c r="A495" t="s">
        <v>32</v>
      </c>
      <c r="B495" t="s">
        <v>42</v>
      </c>
      <c r="C495" t="s">
        <v>39</v>
      </c>
      <c r="D495" t="s">
        <v>44</v>
      </c>
      <c r="E495" s="1">
        <v>85.300000000000011</v>
      </c>
      <c r="F495" s="2">
        <v>11999.4</v>
      </c>
      <c r="G495" s="2">
        <v>19999</v>
      </c>
      <c r="H495" s="2">
        <v>255887.20500000002</v>
      </c>
      <c r="L495" s="3">
        <v>44531</v>
      </c>
    </row>
    <row r="496" spans="1:12" x14ac:dyDescent="0.2">
      <c r="A496" t="s">
        <v>27</v>
      </c>
      <c r="B496" t="s">
        <v>28</v>
      </c>
      <c r="C496" t="s">
        <v>17</v>
      </c>
      <c r="D496" t="s">
        <v>44</v>
      </c>
      <c r="E496" s="1">
        <v>119.80000000000001</v>
      </c>
      <c r="F496" s="2">
        <v>5579.4</v>
      </c>
      <c r="G496" s="2">
        <v>9299</v>
      </c>
      <c r="H496" s="2">
        <v>167103.03000000003</v>
      </c>
      <c r="L496" s="3">
        <v>44105</v>
      </c>
    </row>
    <row r="497" spans="1:12" x14ac:dyDescent="0.2">
      <c r="A497" t="s">
        <v>15</v>
      </c>
      <c r="B497" t="s">
        <v>23</v>
      </c>
      <c r="C497" t="s">
        <v>35</v>
      </c>
      <c r="D497" t="s">
        <v>44</v>
      </c>
      <c r="E497" s="1">
        <v>253.20000000000002</v>
      </c>
      <c r="F497" s="2">
        <v>11999.4</v>
      </c>
      <c r="G497" s="2">
        <v>19999</v>
      </c>
      <c r="H497" s="2">
        <v>759562.02000000014</v>
      </c>
      <c r="L497" s="3">
        <v>44287</v>
      </c>
    </row>
    <row r="498" spans="1:12" x14ac:dyDescent="0.2">
      <c r="A498" t="s">
        <v>27</v>
      </c>
      <c r="B498" t="s">
        <v>29</v>
      </c>
      <c r="C498" t="s">
        <v>35</v>
      </c>
      <c r="D498" t="s">
        <v>44</v>
      </c>
      <c r="E498" s="1">
        <v>119.80000000000001</v>
      </c>
      <c r="F498" s="2">
        <v>11999.4</v>
      </c>
      <c r="G498" s="2">
        <v>19999</v>
      </c>
      <c r="H498" s="2">
        <v>359382.03</v>
      </c>
      <c r="L498" s="3">
        <v>44105</v>
      </c>
    </row>
    <row r="499" spans="1:12" x14ac:dyDescent="0.2">
      <c r="A499" t="s">
        <v>20</v>
      </c>
      <c r="B499" t="s">
        <v>43</v>
      </c>
      <c r="C499" t="s">
        <v>37</v>
      </c>
      <c r="D499" t="s">
        <v>44</v>
      </c>
      <c r="E499" s="1">
        <v>38.400000000000006</v>
      </c>
      <c r="F499" s="2">
        <v>19794</v>
      </c>
      <c r="G499" s="2">
        <v>32990</v>
      </c>
      <c r="H499" s="2">
        <v>190022.40000000002</v>
      </c>
      <c r="L499" s="3">
        <v>44197</v>
      </c>
    </row>
    <row r="500" spans="1:12" x14ac:dyDescent="0.2">
      <c r="A500" t="s">
        <v>27</v>
      </c>
      <c r="B500" t="s">
        <v>33</v>
      </c>
      <c r="C500" t="s">
        <v>37</v>
      </c>
      <c r="D500" t="s">
        <v>44</v>
      </c>
      <c r="E500" s="1">
        <v>47.2</v>
      </c>
      <c r="F500" s="2">
        <v>19794</v>
      </c>
      <c r="G500" s="2">
        <v>32990</v>
      </c>
      <c r="H500" s="2">
        <v>233569.19999999998</v>
      </c>
      <c r="L500" s="3">
        <v>44470</v>
      </c>
    </row>
    <row r="501" spans="1:12" x14ac:dyDescent="0.2">
      <c r="A501" t="s">
        <v>15</v>
      </c>
      <c r="B501" t="s">
        <v>21</v>
      </c>
      <c r="C501" t="s">
        <v>38</v>
      </c>
      <c r="D501" t="s">
        <v>44</v>
      </c>
      <c r="E501" s="1">
        <v>157.9</v>
      </c>
      <c r="F501" s="2">
        <v>13938</v>
      </c>
      <c r="G501" s="2">
        <v>23230</v>
      </c>
      <c r="H501" s="2">
        <v>550202.54999999993</v>
      </c>
      <c r="L501" s="3">
        <v>44256</v>
      </c>
    </row>
    <row r="502" spans="1:12" x14ac:dyDescent="0.2">
      <c r="A502" t="s">
        <v>27</v>
      </c>
      <c r="B502" t="s">
        <v>34</v>
      </c>
      <c r="C502" t="s">
        <v>38</v>
      </c>
      <c r="D502" t="s">
        <v>44</v>
      </c>
      <c r="E502" s="1">
        <v>100.5</v>
      </c>
      <c r="F502" s="2">
        <v>13938</v>
      </c>
      <c r="G502" s="2">
        <v>23230</v>
      </c>
      <c r="H502" s="2">
        <v>350192.25</v>
      </c>
      <c r="L502" s="3">
        <v>44075</v>
      </c>
    </row>
    <row r="503" spans="1:12" x14ac:dyDescent="0.2">
      <c r="A503" t="s">
        <v>20</v>
      </c>
      <c r="B503" t="s">
        <v>31</v>
      </c>
      <c r="C503" t="s">
        <v>39</v>
      </c>
      <c r="D503" t="s">
        <v>44</v>
      </c>
      <c r="E503" s="1">
        <v>319.95000000000005</v>
      </c>
      <c r="F503" s="2">
        <v>11999.4</v>
      </c>
      <c r="G503" s="2">
        <v>19999</v>
      </c>
      <c r="H503" s="2">
        <v>959802.00750000007</v>
      </c>
      <c r="L503" s="3">
        <v>44378</v>
      </c>
    </row>
    <row r="504" spans="1:12" x14ac:dyDescent="0.2">
      <c r="A504" t="s">
        <v>27</v>
      </c>
      <c r="B504" t="s">
        <v>19</v>
      </c>
      <c r="C504" t="s">
        <v>39</v>
      </c>
      <c r="D504" t="s">
        <v>44</v>
      </c>
      <c r="E504" s="1">
        <v>47.2</v>
      </c>
      <c r="F504" s="2">
        <v>11999.4</v>
      </c>
      <c r="G504" s="2">
        <v>19999</v>
      </c>
      <c r="H504" s="2">
        <v>141592.92000000001</v>
      </c>
      <c r="L504" s="3">
        <v>44470</v>
      </c>
    </row>
    <row r="505" spans="1:12" x14ac:dyDescent="0.2">
      <c r="A505" t="s">
        <v>27</v>
      </c>
      <c r="B505" t="s">
        <v>36</v>
      </c>
      <c r="C505" t="s">
        <v>17</v>
      </c>
      <c r="D505" t="s">
        <v>44</v>
      </c>
      <c r="E505" s="1">
        <v>193.70000000000002</v>
      </c>
      <c r="F505" s="2">
        <v>5579.4</v>
      </c>
      <c r="G505" s="2">
        <v>9299</v>
      </c>
      <c r="H505" s="2">
        <v>270182.44500000001</v>
      </c>
      <c r="L505" s="3">
        <v>44228</v>
      </c>
    </row>
    <row r="506" spans="1:12" x14ac:dyDescent="0.2">
      <c r="A506" t="s">
        <v>15</v>
      </c>
      <c r="B506" t="s">
        <v>16</v>
      </c>
      <c r="C506" t="s">
        <v>17</v>
      </c>
      <c r="D506" t="s">
        <v>44</v>
      </c>
      <c r="E506" s="1">
        <v>79.2</v>
      </c>
      <c r="F506" s="2">
        <v>5579.4</v>
      </c>
      <c r="G506" s="2">
        <v>9299</v>
      </c>
      <c r="H506" s="2">
        <v>110472.12000000001</v>
      </c>
      <c r="L506" s="3">
        <v>44256</v>
      </c>
    </row>
    <row r="507" spans="1:12" x14ac:dyDescent="0.2">
      <c r="A507" t="s">
        <v>32</v>
      </c>
      <c r="B507" t="s">
        <v>19</v>
      </c>
      <c r="C507" t="s">
        <v>17</v>
      </c>
      <c r="D507" t="s">
        <v>44</v>
      </c>
      <c r="E507" s="1">
        <v>281.10000000000002</v>
      </c>
      <c r="F507" s="2">
        <v>5579.4</v>
      </c>
      <c r="G507" s="2">
        <v>9299</v>
      </c>
      <c r="H507" s="2">
        <v>392092.33500000002</v>
      </c>
      <c r="L507" s="3">
        <v>44378</v>
      </c>
    </row>
    <row r="508" spans="1:12" x14ac:dyDescent="0.2">
      <c r="A508" t="s">
        <v>30</v>
      </c>
      <c r="B508" t="s">
        <v>21</v>
      </c>
      <c r="C508" t="s">
        <v>17</v>
      </c>
      <c r="D508" t="s">
        <v>44</v>
      </c>
      <c r="E508" s="1">
        <v>244.10000000000002</v>
      </c>
      <c r="F508" s="2">
        <v>5579.4</v>
      </c>
      <c r="G508" s="2">
        <v>9299</v>
      </c>
      <c r="H508" s="2">
        <v>340482.88500000007</v>
      </c>
      <c r="L508" s="3">
        <v>44470</v>
      </c>
    </row>
    <row r="509" spans="1:12" x14ac:dyDescent="0.2">
      <c r="A509" t="s">
        <v>20</v>
      </c>
      <c r="B509" t="s">
        <v>22</v>
      </c>
      <c r="C509" t="s">
        <v>17</v>
      </c>
      <c r="D509" t="s">
        <v>44</v>
      </c>
      <c r="E509" s="1">
        <v>156</v>
      </c>
      <c r="F509" s="2">
        <v>5579.4</v>
      </c>
      <c r="G509" s="2">
        <v>9299</v>
      </c>
      <c r="H509" s="2">
        <v>217596.6</v>
      </c>
      <c r="L509" s="3">
        <v>44136</v>
      </c>
    </row>
    <row r="510" spans="1:12" x14ac:dyDescent="0.2">
      <c r="A510" t="s">
        <v>15</v>
      </c>
      <c r="B510" t="s">
        <v>45</v>
      </c>
      <c r="C510" t="s">
        <v>17</v>
      </c>
      <c r="D510" t="s">
        <v>44</v>
      </c>
      <c r="E510" s="1">
        <v>270.60000000000002</v>
      </c>
      <c r="F510" s="2">
        <v>5579.4</v>
      </c>
      <c r="G510" s="2">
        <v>9299</v>
      </c>
      <c r="H510" s="2">
        <v>377446.41000000003</v>
      </c>
      <c r="L510" s="3">
        <v>44136</v>
      </c>
    </row>
    <row r="511" spans="1:12" x14ac:dyDescent="0.2">
      <c r="A511" t="s">
        <v>15</v>
      </c>
      <c r="B511" t="s">
        <v>24</v>
      </c>
      <c r="C511" t="s">
        <v>26</v>
      </c>
      <c r="D511" t="s">
        <v>44</v>
      </c>
      <c r="E511" s="1">
        <v>76.600000000000009</v>
      </c>
      <c r="F511" s="2">
        <v>8999.4</v>
      </c>
      <c r="G511" s="2">
        <v>14999</v>
      </c>
      <c r="H511" s="2">
        <v>172338.51</v>
      </c>
      <c r="L511" s="3">
        <v>44197</v>
      </c>
    </row>
    <row r="512" spans="1:12" x14ac:dyDescent="0.2">
      <c r="A512" t="s">
        <v>15</v>
      </c>
      <c r="B512" t="s">
        <v>25</v>
      </c>
      <c r="C512" t="s">
        <v>26</v>
      </c>
      <c r="D512" t="s">
        <v>44</v>
      </c>
      <c r="E512" s="1">
        <v>299.2</v>
      </c>
      <c r="F512" s="2">
        <v>8999.4</v>
      </c>
      <c r="G512" s="2">
        <v>14999</v>
      </c>
      <c r="H512" s="2">
        <v>673155.12</v>
      </c>
      <c r="L512" s="3">
        <v>44105</v>
      </c>
    </row>
    <row r="513" spans="1:12" x14ac:dyDescent="0.2">
      <c r="A513" t="s">
        <v>20</v>
      </c>
      <c r="B513" t="s">
        <v>42</v>
      </c>
      <c r="C513" t="s">
        <v>26</v>
      </c>
      <c r="D513" t="s">
        <v>44</v>
      </c>
      <c r="E513" s="1">
        <v>215.70000000000002</v>
      </c>
      <c r="F513" s="2">
        <v>8999.4</v>
      </c>
      <c r="G513" s="2">
        <v>14999</v>
      </c>
      <c r="H513" s="2">
        <v>485292.64500000002</v>
      </c>
      <c r="L513" s="3">
        <v>44531</v>
      </c>
    </row>
    <row r="514" spans="1:12" x14ac:dyDescent="0.2">
      <c r="A514" t="s">
        <v>32</v>
      </c>
      <c r="B514" t="s">
        <v>28</v>
      </c>
      <c r="C514" t="s">
        <v>35</v>
      </c>
      <c r="D514" t="s">
        <v>44</v>
      </c>
      <c r="E514" s="1">
        <v>87.300000000000011</v>
      </c>
      <c r="F514" s="2">
        <v>11999.4</v>
      </c>
      <c r="G514" s="2">
        <v>19999</v>
      </c>
      <c r="H514" s="2">
        <v>261886.90500000003</v>
      </c>
      <c r="L514" s="3">
        <v>44197</v>
      </c>
    </row>
    <row r="515" spans="1:12" x14ac:dyDescent="0.2">
      <c r="A515" t="s">
        <v>15</v>
      </c>
      <c r="B515" t="s">
        <v>23</v>
      </c>
      <c r="C515" t="s">
        <v>35</v>
      </c>
      <c r="D515" t="s">
        <v>44</v>
      </c>
      <c r="E515" s="1">
        <v>112.2</v>
      </c>
      <c r="F515" s="2">
        <v>11999.4</v>
      </c>
      <c r="G515" s="2">
        <v>19999</v>
      </c>
      <c r="H515" s="2">
        <v>336583.17000000004</v>
      </c>
      <c r="L515" s="3">
        <v>44256</v>
      </c>
    </row>
    <row r="516" spans="1:12" x14ac:dyDescent="0.2">
      <c r="A516" t="s">
        <v>15</v>
      </c>
      <c r="B516" t="s">
        <v>29</v>
      </c>
      <c r="C516" t="s">
        <v>35</v>
      </c>
      <c r="D516" t="s">
        <v>44</v>
      </c>
      <c r="E516" s="1">
        <v>210.45000000000002</v>
      </c>
      <c r="F516" s="2">
        <v>11999.4</v>
      </c>
      <c r="G516" s="2">
        <v>19999</v>
      </c>
      <c r="H516" s="2">
        <v>631318.43250000011</v>
      </c>
      <c r="L516" s="3">
        <v>44378</v>
      </c>
    </row>
    <row r="517" spans="1:12" x14ac:dyDescent="0.2">
      <c r="A517" t="s">
        <v>27</v>
      </c>
      <c r="B517" t="s">
        <v>43</v>
      </c>
      <c r="C517" t="s">
        <v>35</v>
      </c>
      <c r="D517" t="s">
        <v>44</v>
      </c>
      <c r="E517" s="1">
        <v>402.6</v>
      </c>
      <c r="F517" s="2">
        <v>11999.4</v>
      </c>
      <c r="G517" s="2">
        <v>19999</v>
      </c>
      <c r="H517" s="2">
        <v>1207739.6100000001</v>
      </c>
      <c r="L517" s="3">
        <v>44378</v>
      </c>
    </row>
    <row r="518" spans="1:12" x14ac:dyDescent="0.2">
      <c r="A518" t="s">
        <v>27</v>
      </c>
      <c r="B518" t="s">
        <v>33</v>
      </c>
      <c r="C518" t="s">
        <v>35</v>
      </c>
      <c r="D518" t="s">
        <v>44</v>
      </c>
      <c r="E518" s="1">
        <v>242.55</v>
      </c>
      <c r="F518" s="2">
        <v>11999.4</v>
      </c>
      <c r="G518" s="2">
        <v>19999</v>
      </c>
      <c r="H518" s="2">
        <v>727613.61750000005</v>
      </c>
      <c r="L518" s="3">
        <v>44378</v>
      </c>
    </row>
    <row r="519" spans="1:12" x14ac:dyDescent="0.2">
      <c r="A519" t="s">
        <v>15</v>
      </c>
      <c r="B519" t="s">
        <v>21</v>
      </c>
      <c r="C519" t="s">
        <v>35</v>
      </c>
      <c r="D519" t="s">
        <v>44</v>
      </c>
      <c r="E519" s="1">
        <v>239.4</v>
      </c>
      <c r="F519" s="2">
        <v>11999.4</v>
      </c>
      <c r="G519" s="2">
        <v>19999</v>
      </c>
      <c r="H519" s="2">
        <v>718164.09000000008</v>
      </c>
      <c r="L519" s="3">
        <v>44409</v>
      </c>
    </row>
    <row r="520" spans="1:12" x14ac:dyDescent="0.2">
      <c r="A520" t="s">
        <v>20</v>
      </c>
      <c r="B520" t="s">
        <v>34</v>
      </c>
      <c r="C520" t="s">
        <v>35</v>
      </c>
      <c r="D520" t="s">
        <v>44</v>
      </c>
      <c r="E520" s="1">
        <v>198.4</v>
      </c>
      <c r="F520" s="2">
        <v>11999.4</v>
      </c>
      <c r="G520" s="2">
        <v>19999</v>
      </c>
      <c r="H520" s="2">
        <v>595170.24</v>
      </c>
      <c r="L520" s="3">
        <v>44409</v>
      </c>
    </row>
    <row r="521" spans="1:12" x14ac:dyDescent="0.2">
      <c r="A521" t="s">
        <v>30</v>
      </c>
      <c r="B521" t="s">
        <v>31</v>
      </c>
      <c r="C521" t="s">
        <v>35</v>
      </c>
      <c r="D521" t="s">
        <v>44</v>
      </c>
      <c r="E521" s="1">
        <v>244.10000000000002</v>
      </c>
      <c r="F521" s="2">
        <v>11999.4</v>
      </c>
      <c r="G521" s="2">
        <v>19999</v>
      </c>
      <c r="H521" s="2">
        <v>732263.38500000001</v>
      </c>
      <c r="L521" s="3">
        <v>44470</v>
      </c>
    </row>
    <row r="522" spans="1:12" x14ac:dyDescent="0.2">
      <c r="A522" t="s">
        <v>15</v>
      </c>
      <c r="B522" t="s">
        <v>19</v>
      </c>
      <c r="C522" t="s">
        <v>35</v>
      </c>
      <c r="D522" t="s">
        <v>44</v>
      </c>
      <c r="E522" s="1">
        <v>299.2</v>
      </c>
      <c r="F522" s="2">
        <v>11999.4</v>
      </c>
      <c r="G522" s="2">
        <v>19999</v>
      </c>
      <c r="H522" s="2">
        <v>897555.12</v>
      </c>
      <c r="L522" s="3">
        <v>44105</v>
      </c>
    </row>
    <row r="523" spans="1:12" x14ac:dyDescent="0.2">
      <c r="A523" t="s">
        <v>32</v>
      </c>
      <c r="B523" t="s">
        <v>36</v>
      </c>
      <c r="C523" t="s">
        <v>35</v>
      </c>
      <c r="D523" t="s">
        <v>44</v>
      </c>
      <c r="E523" s="1">
        <v>136.6</v>
      </c>
      <c r="F523" s="2">
        <v>11999.4</v>
      </c>
      <c r="G523" s="2">
        <v>19999</v>
      </c>
      <c r="H523" s="2">
        <v>409779.50999999995</v>
      </c>
      <c r="L523" s="3">
        <v>44501</v>
      </c>
    </row>
    <row r="524" spans="1:12" x14ac:dyDescent="0.2">
      <c r="A524" t="s">
        <v>15</v>
      </c>
      <c r="B524" t="s">
        <v>16</v>
      </c>
      <c r="C524" t="s">
        <v>37</v>
      </c>
      <c r="D524" t="s">
        <v>44</v>
      </c>
      <c r="E524" s="1">
        <v>280.5</v>
      </c>
      <c r="F524" s="2">
        <v>19794</v>
      </c>
      <c r="G524" s="2">
        <v>32990</v>
      </c>
      <c r="H524" s="2">
        <v>1388054.25</v>
      </c>
      <c r="L524" s="3">
        <v>44075</v>
      </c>
    </row>
    <row r="525" spans="1:12" x14ac:dyDescent="0.2">
      <c r="A525" t="s">
        <v>20</v>
      </c>
      <c r="B525" t="s">
        <v>19</v>
      </c>
      <c r="C525" t="s">
        <v>37</v>
      </c>
      <c r="D525" t="s">
        <v>44</v>
      </c>
      <c r="E525" s="1">
        <v>65.5</v>
      </c>
      <c r="F525" s="2">
        <v>19794</v>
      </c>
      <c r="G525" s="2">
        <v>32990</v>
      </c>
      <c r="H525" s="2">
        <v>324126.75</v>
      </c>
      <c r="L525" s="3">
        <v>44075</v>
      </c>
    </row>
    <row r="526" spans="1:12" x14ac:dyDescent="0.2">
      <c r="A526" t="s">
        <v>15</v>
      </c>
      <c r="B526" t="s">
        <v>21</v>
      </c>
      <c r="C526" t="s">
        <v>37</v>
      </c>
      <c r="D526" t="s">
        <v>44</v>
      </c>
      <c r="E526" s="1">
        <v>34.4</v>
      </c>
      <c r="F526" s="2">
        <v>19794</v>
      </c>
      <c r="G526" s="2">
        <v>32990</v>
      </c>
      <c r="H526" s="2">
        <v>170228.4</v>
      </c>
      <c r="L526" s="3">
        <v>44105</v>
      </c>
    </row>
    <row r="527" spans="1:12" x14ac:dyDescent="0.2">
      <c r="A527" t="s">
        <v>15</v>
      </c>
      <c r="B527" t="s">
        <v>22</v>
      </c>
      <c r="C527" t="s">
        <v>37</v>
      </c>
      <c r="D527" t="s">
        <v>44</v>
      </c>
      <c r="E527" s="1">
        <v>180.8</v>
      </c>
      <c r="F527" s="2">
        <v>19794</v>
      </c>
      <c r="G527" s="2">
        <v>32990</v>
      </c>
      <c r="H527" s="2">
        <v>894688.79999999993</v>
      </c>
      <c r="L527" s="3">
        <v>44501</v>
      </c>
    </row>
    <row r="528" spans="1:12" x14ac:dyDescent="0.2">
      <c r="A528" t="s">
        <v>27</v>
      </c>
      <c r="B528" t="s">
        <v>45</v>
      </c>
      <c r="C528" t="s">
        <v>38</v>
      </c>
      <c r="D528" t="s">
        <v>44</v>
      </c>
      <c r="E528" s="1">
        <v>173.4</v>
      </c>
      <c r="F528" s="2">
        <v>13938</v>
      </c>
      <c r="G528" s="2">
        <v>23230</v>
      </c>
      <c r="H528" s="2">
        <v>604212.29999999993</v>
      </c>
      <c r="L528" s="3">
        <v>44197</v>
      </c>
    </row>
    <row r="529" spans="1:12" x14ac:dyDescent="0.2">
      <c r="A529" t="s">
        <v>30</v>
      </c>
      <c r="B529" t="s">
        <v>24</v>
      </c>
      <c r="C529" t="s">
        <v>38</v>
      </c>
      <c r="D529" t="s">
        <v>44</v>
      </c>
      <c r="E529" s="1">
        <v>55.400000000000006</v>
      </c>
      <c r="F529" s="2">
        <v>13938</v>
      </c>
      <c r="G529" s="2">
        <v>23230</v>
      </c>
      <c r="H529" s="2">
        <v>193041.30000000002</v>
      </c>
      <c r="L529" s="3">
        <v>44197</v>
      </c>
    </row>
    <row r="530" spans="1:12" x14ac:dyDescent="0.2">
      <c r="A530" t="s">
        <v>15</v>
      </c>
      <c r="B530" t="s">
        <v>25</v>
      </c>
      <c r="C530" t="s">
        <v>38</v>
      </c>
      <c r="D530" t="s">
        <v>44</v>
      </c>
      <c r="E530" s="1">
        <v>293.5</v>
      </c>
      <c r="F530" s="2">
        <v>13938</v>
      </c>
      <c r="G530" s="2">
        <v>23230</v>
      </c>
      <c r="H530" s="2">
        <v>1022700.75</v>
      </c>
      <c r="L530" s="3">
        <v>44136</v>
      </c>
    </row>
    <row r="531" spans="1:12" x14ac:dyDescent="0.2">
      <c r="A531" t="s">
        <v>30</v>
      </c>
      <c r="B531" t="s">
        <v>42</v>
      </c>
      <c r="C531" t="s">
        <v>39</v>
      </c>
      <c r="D531" t="s">
        <v>44</v>
      </c>
      <c r="E531" s="1">
        <v>316.5</v>
      </c>
      <c r="F531" s="2">
        <v>11999.4</v>
      </c>
      <c r="G531" s="2">
        <v>19999</v>
      </c>
      <c r="H531" s="2">
        <v>949452.52499999991</v>
      </c>
      <c r="L531" s="3">
        <v>44197</v>
      </c>
    </row>
    <row r="532" spans="1:12" x14ac:dyDescent="0.2">
      <c r="A532" t="s">
        <v>15</v>
      </c>
      <c r="B532" t="s">
        <v>28</v>
      </c>
      <c r="C532" t="s">
        <v>39</v>
      </c>
      <c r="D532" t="s">
        <v>44</v>
      </c>
      <c r="E532" s="1">
        <v>262.90000000000003</v>
      </c>
      <c r="F532" s="2">
        <v>11999.4</v>
      </c>
      <c r="G532" s="2">
        <v>19999</v>
      </c>
      <c r="H532" s="2">
        <v>788660.56500000006</v>
      </c>
      <c r="L532" s="3">
        <v>44197</v>
      </c>
    </row>
    <row r="533" spans="1:12" x14ac:dyDescent="0.2">
      <c r="A533" t="s">
        <v>30</v>
      </c>
      <c r="B533" t="s">
        <v>23</v>
      </c>
      <c r="C533" t="s">
        <v>39</v>
      </c>
      <c r="D533" t="s">
        <v>44</v>
      </c>
      <c r="E533" s="1">
        <v>143.30000000000001</v>
      </c>
      <c r="F533" s="2">
        <v>11999.4</v>
      </c>
      <c r="G533" s="2">
        <v>19999</v>
      </c>
      <c r="H533" s="2">
        <v>429878.505</v>
      </c>
      <c r="L533" s="3">
        <v>44317</v>
      </c>
    </row>
    <row r="534" spans="1:12" x14ac:dyDescent="0.2">
      <c r="A534" t="s">
        <v>30</v>
      </c>
      <c r="B534" t="s">
        <v>29</v>
      </c>
      <c r="C534" t="s">
        <v>39</v>
      </c>
      <c r="D534" t="s">
        <v>44</v>
      </c>
      <c r="E534" s="1">
        <v>94.7</v>
      </c>
      <c r="F534" s="2">
        <v>11999.4</v>
      </c>
      <c r="G534" s="2">
        <v>19999</v>
      </c>
      <c r="H534" s="2">
        <v>284085.79499999998</v>
      </c>
      <c r="L534" s="3">
        <v>44075</v>
      </c>
    </row>
    <row r="535" spans="1:12" x14ac:dyDescent="0.2">
      <c r="A535" t="s">
        <v>15</v>
      </c>
      <c r="B535" t="s">
        <v>43</v>
      </c>
      <c r="C535" t="s">
        <v>39</v>
      </c>
      <c r="D535" t="s">
        <v>44</v>
      </c>
      <c r="E535" s="1">
        <v>34.4</v>
      </c>
      <c r="F535" s="2">
        <v>11999.4</v>
      </c>
      <c r="G535" s="2">
        <v>19999</v>
      </c>
      <c r="H535" s="2">
        <v>103194.84</v>
      </c>
      <c r="L535" s="3">
        <v>44105</v>
      </c>
    </row>
    <row r="536" spans="1:12" x14ac:dyDescent="0.2">
      <c r="A536" t="s">
        <v>20</v>
      </c>
      <c r="B536" t="s">
        <v>33</v>
      </c>
      <c r="C536" t="s">
        <v>39</v>
      </c>
      <c r="D536" t="s">
        <v>44</v>
      </c>
      <c r="E536" s="1">
        <v>215.70000000000002</v>
      </c>
      <c r="F536" s="2">
        <v>11999.4</v>
      </c>
      <c r="G536" s="2">
        <v>19999</v>
      </c>
      <c r="H536" s="2">
        <v>647067.64500000014</v>
      </c>
      <c r="L536" s="3">
        <v>44531</v>
      </c>
    </row>
    <row r="537" spans="1:12" x14ac:dyDescent="0.2">
      <c r="A537" t="s">
        <v>15</v>
      </c>
      <c r="B537" t="s">
        <v>21</v>
      </c>
      <c r="C537" t="s">
        <v>35</v>
      </c>
      <c r="D537" t="s">
        <v>44</v>
      </c>
      <c r="E537" s="1">
        <v>38</v>
      </c>
      <c r="F537" s="2">
        <v>11999.4</v>
      </c>
      <c r="G537" s="2">
        <v>19999</v>
      </c>
      <c r="H537" s="2">
        <v>113994.3</v>
      </c>
      <c r="L537" s="3">
        <v>44075</v>
      </c>
    </row>
    <row r="538" spans="1:12" x14ac:dyDescent="0.2">
      <c r="A538" t="s">
        <v>15</v>
      </c>
      <c r="B538" t="s">
        <v>34</v>
      </c>
      <c r="C538" t="s">
        <v>17</v>
      </c>
      <c r="D538" t="s">
        <v>44</v>
      </c>
      <c r="E538" s="1">
        <v>88.600000000000009</v>
      </c>
      <c r="F538" s="2">
        <v>5579.4</v>
      </c>
      <c r="G538" s="2">
        <v>9299</v>
      </c>
      <c r="H538" s="2">
        <v>123583.70999999999</v>
      </c>
      <c r="L538" s="3">
        <v>44348</v>
      </c>
    </row>
    <row r="539" spans="1:12" x14ac:dyDescent="0.2">
      <c r="A539" t="s">
        <v>30</v>
      </c>
      <c r="B539" t="s">
        <v>31</v>
      </c>
      <c r="C539" t="s">
        <v>17</v>
      </c>
      <c r="D539" t="s">
        <v>44</v>
      </c>
      <c r="E539" s="1">
        <v>241.60000000000002</v>
      </c>
      <c r="F539" s="2">
        <v>5579.4</v>
      </c>
      <c r="G539" s="2">
        <v>9299</v>
      </c>
      <c r="H539" s="2">
        <v>336995.76000000007</v>
      </c>
      <c r="L539" s="3">
        <v>44075</v>
      </c>
    </row>
    <row r="540" spans="1:12" x14ac:dyDescent="0.2">
      <c r="A540" t="s">
        <v>30</v>
      </c>
      <c r="B540" t="s">
        <v>19</v>
      </c>
      <c r="C540" t="s">
        <v>17</v>
      </c>
      <c r="D540" t="s">
        <v>44</v>
      </c>
      <c r="E540" s="1">
        <v>215.60000000000002</v>
      </c>
      <c r="F540" s="2">
        <v>5579.4</v>
      </c>
      <c r="G540" s="2">
        <v>9299</v>
      </c>
      <c r="H540" s="2">
        <v>300729.66000000003</v>
      </c>
      <c r="L540" s="3">
        <v>44470</v>
      </c>
    </row>
    <row r="541" spans="1:12" x14ac:dyDescent="0.2">
      <c r="A541" t="s">
        <v>20</v>
      </c>
      <c r="B541" t="s">
        <v>36</v>
      </c>
      <c r="C541" t="s">
        <v>17</v>
      </c>
      <c r="D541" t="s">
        <v>44</v>
      </c>
      <c r="E541" s="1">
        <v>268.90000000000003</v>
      </c>
      <c r="F541" s="2">
        <v>5579.4</v>
      </c>
      <c r="G541" s="2">
        <v>9299</v>
      </c>
      <c r="H541" s="2">
        <v>375075.16499999998</v>
      </c>
      <c r="L541" s="3">
        <v>44501</v>
      </c>
    </row>
    <row r="542" spans="1:12" x14ac:dyDescent="0.2">
      <c r="A542" t="s">
        <v>20</v>
      </c>
      <c r="B542" t="s">
        <v>16</v>
      </c>
      <c r="C542" t="s">
        <v>26</v>
      </c>
      <c r="D542" t="s">
        <v>44</v>
      </c>
      <c r="E542" s="1">
        <v>67.7</v>
      </c>
      <c r="F542" s="2">
        <v>8999.4</v>
      </c>
      <c r="G542" s="2">
        <v>14999</v>
      </c>
      <c r="H542" s="2">
        <v>152314.845</v>
      </c>
      <c r="L542" s="3">
        <v>44256</v>
      </c>
    </row>
    <row r="543" spans="1:12" x14ac:dyDescent="0.2">
      <c r="A543" t="s">
        <v>32</v>
      </c>
      <c r="B543" t="s">
        <v>19</v>
      </c>
      <c r="C543" t="s">
        <v>26</v>
      </c>
      <c r="D543" t="s">
        <v>44</v>
      </c>
      <c r="E543" s="1">
        <v>177.3</v>
      </c>
      <c r="F543" s="2">
        <v>8999.4</v>
      </c>
      <c r="G543" s="2">
        <v>14999</v>
      </c>
      <c r="H543" s="2">
        <v>398898.40500000003</v>
      </c>
      <c r="L543" s="3">
        <v>44287</v>
      </c>
    </row>
    <row r="544" spans="1:12" x14ac:dyDescent="0.2">
      <c r="A544" t="s">
        <v>15</v>
      </c>
      <c r="B544" t="s">
        <v>21</v>
      </c>
      <c r="C544" t="s">
        <v>26</v>
      </c>
      <c r="D544" t="s">
        <v>44</v>
      </c>
      <c r="E544" s="1">
        <v>242</v>
      </c>
      <c r="F544" s="2">
        <v>8999.4</v>
      </c>
      <c r="G544" s="2">
        <v>14999</v>
      </c>
      <c r="H544" s="2">
        <v>544463.69999999995</v>
      </c>
      <c r="L544" s="3">
        <v>44440</v>
      </c>
    </row>
    <row r="545" spans="1:12" x14ac:dyDescent="0.2">
      <c r="A545" t="s">
        <v>15</v>
      </c>
      <c r="B545" t="s">
        <v>22</v>
      </c>
      <c r="C545" t="s">
        <v>26</v>
      </c>
      <c r="D545" t="s">
        <v>44</v>
      </c>
      <c r="E545" s="1">
        <v>273.40000000000003</v>
      </c>
      <c r="F545" s="2">
        <v>8999.4</v>
      </c>
      <c r="G545" s="2">
        <v>14999</v>
      </c>
      <c r="H545" s="2">
        <v>615108.99000000011</v>
      </c>
      <c r="L545" s="3">
        <v>44470</v>
      </c>
    </row>
    <row r="546" spans="1:12" x14ac:dyDescent="0.2">
      <c r="A546" t="s">
        <v>15</v>
      </c>
      <c r="B546" t="s">
        <v>45</v>
      </c>
      <c r="C546" t="s">
        <v>26</v>
      </c>
      <c r="D546" t="s">
        <v>44</v>
      </c>
      <c r="E546" s="1">
        <v>171.5</v>
      </c>
      <c r="F546" s="2">
        <v>8999.4</v>
      </c>
      <c r="G546" s="2">
        <v>14999</v>
      </c>
      <c r="H546" s="2">
        <v>385849.27499999997</v>
      </c>
      <c r="L546" s="3">
        <v>44105</v>
      </c>
    </row>
    <row r="547" spans="1:12" x14ac:dyDescent="0.2">
      <c r="A547" t="s">
        <v>32</v>
      </c>
      <c r="B547" t="s">
        <v>24</v>
      </c>
      <c r="C547" t="s">
        <v>26</v>
      </c>
      <c r="D547" t="s">
        <v>44</v>
      </c>
      <c r="E547" s="1">
        <v>118.60000000000001</v>
      </c>
      <c r="F547" s="2">
        <v>8999.4</v>
      </c>
      <c r="G547" s="2">
        <v>14999</v>
      </c>
      <c r="H547" s="2">
        <v>266832.21000000002</v>
      </c>
      <c r="L547" s="3">
        <v>44166</v>
      </c>
    </row>
    <row r="548" spans="1:12" x14ac:dyDescent="0.2">
      <c r="A548" t="s">
        <v>32</v>
      </c>
      <c r="B548" t="s">
        <v>25</v>
      </c>
      <c r="C548" t="s">
        <v>35</v>
      </c>
      <c r="D548" t="s">
        <v>44</v>
      </c>
      <c r="E548" s="1">
        <v>349.5</v>
      </c>
      <c r="F548" s="2">
        <v>11999.4</v>
      </c>
      <c r="G548" s="2">
        <v>19999</v>
      </c>
      <c r="H548" s="2">
        <v>1048447.575</v>
      </c>
      <c r="L548" s="3">
        <v>44197</v>
      </c>
    </row>
    <row r="549" spans="1:12" x14ac:dyDescent="0.2">
      <c r="A549" t="s">
        <v>15</v>
      </c>
      <c r="B549" t="s">
        <v>42</v>
      </c>
      <c r="C549" t="s">
        <v>35</v>
      </c>
      <c r="D549" t="s">
        <v>44</v>
      </c>
      <c r="E549" s="1">
        <v>88.600000000000009</v>
      </c>
      <c r="F549" s="2">
        <v>11999.4</v>
      </c>
      <c r="G549" s="2">
        <v>19999</v>
      </c>
      <c r="H549" s="2">
        <v>265786.71000000002</v>
      </c>
      <c r="L549" s="3">
        <v>44348</v>
      </c>
    </row>
    <row r="550" spans="1:12" x14ac:dyDescent="0.2">
      <c r="A550" t="s">
        <v>30</v>
      </c>
      <c r="B550" t="s">
        <v>28</v>
      </c>
      <c r="C550" t="s">
        <v>35</v>
      </c>
      <c r="D550" t="s">
        <v>44</v>
      </c>
      <c r="E550" s="1">
        <v>215.60000000000002</v>
      </c>
      <c r="F550" s="2">
        <v>11999.4</v>
      </c>
      <c r="G550" s="2">
        <v>19999</v>
      </c>
      <c r="H550" s="2">
        <v>646767.66</v>
      </c>
      <c r="L550" s="3">
        <v>44470</v>
      </c>
    </row>
    <row r="551" spans="1:12" x14ac:dyDescent="0.2">
      <c r="A551" t="s">
        <v>15</v>
      </c>
      <c r="B551" t="s">
        <v>23</v>
      </c>
      <c r="C551" t="s">
        <v>35</v>
      </c>
      <c r="D551" t="s">
        <v>44</v>
      </c>
      <c r="E551" s="1">
        <v>90.5</v>
      </c>
      <c r="F551" s="2">
        <v>11999.4</v>
      </c>
      <c r="G551" s="2">
        <v>19999</v>
      </c>
      <c r="H551" s="2">
        <v>271486.42499999999</v>
      </c>
      <c r="L551" s="3">
        <v>44470</v>
      </c>
    </row>
    <row r="552" spans="1:12" x14ac:dyDescent="0.2">
      <c r="A552" t="s">
        <v>15</v>
      </c>
      <c r="B552" t="s">
        <v>29</v>
      </c>
      <c r="C552" t="s">
        <v>35</v>
      </c>
      <c r="D552" t="s">
        <v>44</v>
      </c>
      <c r="E552" s="1">
        <v>171.5</v>
      </c>
      <c r="F552" s="2">
        <v>11999.4</v>
      </c>
      <c r="G552" s="2">
        <v>19999</v>
      </c>
      <c r="H552" s="2">
        <v>514474.27499999997</v>
      </c>
      <c r="L552" s="3">
        <v>44105</v>
      </c>
    </row>
    <row r="553" spans="1:12" x14ac:dyDescent="0.2">
      <c r="A553" t="s">
        <v>15</v>
      </c>
      <c r="B553" t="s">
        <v>43</v>
      </c>
      <c r="C553" t="s">
        <v>35</v>
      </c>
      <c r="D553" t="s">
        <v>44</v>
      </c>
      <c r="E553" s="1">
        <v>159.4</v>
      </c>
      <c r="F553" s="2">
        <v>11999.4</v>
      </c>
      <c r="G553" s="2">
        <v>19999</v>
      </c>
      <c r="H553" s="2">
        <v>478176.08999999997</v>
      </c>
      <c r="L553" s="3">
        <v>44501</v>
      </c>
    </row>
    <row r="554" spans="1:12" x14ac:dyDescent="0.2">
      <c r="A554" t="s">
        <v>32</v>
      </c>
      <c r="B554" t="s">
        <v>33</v>
      </c>
      <c r="C554" t="s">
        <v>35</v>
      </c>
      <c r="D554" t="s">
        <v>44</v>
      </c>
      <c r="E554" s="1">
        <v>135.9</v>
      </c>
      <c r="F554" s="2">
        <v>11999.4</v>
      </c>
      <c r="G554" s="2">
        <v>19999</v>
      </c>
      <c r="H554" s="2">
        <v>407679.61499999999</v>
      </c>
      <c r="L554" s="3">
        <v>44501</v>
      </c>
    </row>
    <row r="555" spans="1:12" x14ac:dyDescent="0.2">
      <c r="A555" t="s">
        <v>32</v>
      </c>
      <c r="B555" t="s">
        <v>21</v>
      </c>
      <c r="C555" t="s">
        <v>35</v>
      </c>
      <c r="D555" t="s">
        <v>44</v>
      </c>
      <c r="E555" s="1">
        <v>215</v>
      </c>
      <c r="F555" s="2">
        <v>11999.4</v>
      </c>
      <c r="G555" s="2">
        <v>19999</v>
      </c>
      <c r="H555" s="2">
        <v>644967.75</v>
      </c>
      <c r="L555" s="3">
        <v>44501</v>
      </c>
    </row>
    <row r="556" spans="1:12" x14ac:dyDescent="0.2">
      <c r="A556" t="s">
        <v>15</v>
      </c>
      <c r="B556" t="s">
        <v>34</v>
      </c>
      <c r="C556" t="s">
        <v>35</v>
      </c>
      <c r="D556" t="s">
        <v>44</v>
      </c>
      <c r="E556" s="1">
        <v>119.7</v>
      </c>
      <c r="F556" s="2">
        <v>11999.4</v>
      </c>
      <c r="G556" s="2">
        <v>19999</v>
      </c>
      <c r="H556" s="2">
        <v>359082.04500000004</v>
      </c>
      <c r="L556" s="3">
        <v>44501</v>
      </c>
    </row>
    <row r="557" spans="1:12" x14ac:dyDescent="0.2">
      <c r="A557" t="s">
        <v>20</v>
      </c>
      <c r="B557" t="s">
        <v>31</v>
      </c>
      <c r="C557" t="s">
        <v>35</v>
      </c>
      <c r="D557" t="s">
        <v>44</v>
      </c>
      <c r="E557" s="1">
        <v>38</v>
      </c>
      <c r="F557" s="2">
        <v>11999.4</v>
      </c>
      <c r="G557" s="2">
        <v>19999</v>
      </c>
      <c r="H557" s="2">
        <v>113994.3</v>
      </c>
      <c r="L557" s="3">
        <v>44166</v>
      </c>
    </row>
    <row r="558" spans="1:12" x14ac:dyDescent="0.2">
      <c r="A558" t="s">
        <v>15</v>
      </c>
      <c r="B558" t="s">
        <v>19</v>
      </c>
      <c r="C558" t="s">
        <v>35</v>
      </c>
      <c r="D558" t="s">
        <v>44</v>
      </c>
      <c r="E558" s="1">
        <v>123.30000000000001</v>
      </c>
      <c r="F558" s="2">
        <v>11999.4</v>
      </c>
      <c r="G558" s="2">
        <v>19999</v>
      </c>
      <c r="H558" s="2">
        <v>369881.505</v>
      </c>
      <c r="L558" s="3">
        <v>44531</v>
      </c>
    </row>
    <row r="559" spans="1:12" x14ac:dyDescent="0.2">
      <c r="A559" t="s">
        <v>15</v>
      </c>
      <c r="B559" t="s">
        <v>36</v>
      </c>
      <c r="C559" t="s">
        <v>37</v>
      </c>
      <c r="D559" t="s">
        <v>44</v>
      </c>
      <c r="E559" s="1">
        <v>139.5</v>
      </c>
      <c r="F559" s="2">
        <v>19794</v>
      </c>
      <c r="G559" s="2">
        <v>32990</v>
      </c>
      <c r="H559" s="2">
        <v>690315.75</v>
      </c>
      <c r="L559" s="3">
        <v>44378</v>
      </c>
    </row>
    <row r="560" spans="1:12" x14ac:dyDescent="0.2">
      <c r="A560" t="s">
        <v>15</v>
      </c>
      <c r="B560" t="s">
        <v>16</v>
      </c>
      <c r="C560" t="s">
        <v>37</v>
      </c>
      <c r="D560" t="s">
        <v>44</v>
      </c>
      <c r="E560" s="1">
        <v>98.600000000000009</v>
      </c>
      <c r="F560" s="2">
        <v>19794</v>
      </c>
      <c r="G560" s="2">
        <v>32990</v>
      </c>
      <c r="H560" s="2">
        <v>487922.10000000003</v>
      </c>
      <c r="L560" s="3">
        <v>44470</v>
      </c>
    </row>
    <row r="561" spans="1:12" x14ac:dyDescent="0.2">
      <c r="A561" t="s">
        <v>15</v>
      </c>
      <c r="B561" t="s">
        <v>19</v>
      </c>
      <c r="C561" t="s">
        <v>37</v>
      </c>
      <c r="D561" t="s">
        <v>44</v>
      </c>
      <c r="E561" s="1">
        <v>90.5</v>
      </c>
      <c r="F561" s="2">
        <v>19794</v>
      </c>
      <c r="G561" s="2">
        <v>32990</v>
      </c>
      <c r="H561" s="2">
        <v>447839.25</v>
      </c>
      <c r="L561" s="3">
        <v>44470</v>
      </c>
    </row>
    <row r="562" spans="1:12" x14ac:dyDescent="0.2">
      <c r="A562" t="s">
        <v>27</v>
      </c>
      <c r="B562" t="s">
        <v>21</v>
      </c>
      <c r="C562" t="s">
        <v>38</v>
      </c>
      <c r="D562" t="s">
        <v>44</v>
      </c>
      <c r="E562" s="1">
        <v>210.9</v>
      </c>
      <c r="F562" s="2">
        <v>13938</v>
      </c>
      <c r="G562" s="2">
        <v>23230</v>
      </c>
      <c r="H562" s="2">
        <v>734881.04999999993</v>
      </c>
      <c r="L562" s="3">
        <v>44317</v>
      </c>
    </row>
    <row r="563" spans="1:12" x14ac:dyDescent="0.2">
      <c r="A563" t="s">
        <v>20</v>
      </c>
      <c r="B563" t="s">
        <v>22</v>
      </c>
      <c r="C563" t="s">
        <v>38</v>
      </c>
      <c r="D563" t="s">
        <v>44</v>
      </c>
      <c r="E563" s="1">
        <v>387.45000000000005</v>
      </c>
      <c r="F563" s="2">
        <v>13938</v>
      </c>
      <c r="G563" s="2">
        <v>23230</v>
      </c>
      <c r="H563" s="2">
        <v>1350069.5250000001</v>
      </c>
      <c r="L563" s="3">
        <v>44378</v>
      </c>
    </row>
    <row r="564" spans="1:12" x14ac:dyDescent="0.2">
      <c r="A564" t="s">
        <v>15</v>
      </c>
      <c r="B564" t="s">
        <v>45</v>
      </c>
      <c r="C564" t="s">
        <v>38</v>
      </c>
      <c r="D564" t="s">
        <v>44</v>
      </c>
      <c r="E564" s="1">
        <v>62.300000000000004</v>
      </c>
      <c r="F564" s="2">
        <v>13938</v>
      </c>
      <c r="G564" s="2">
        <v>23230</v>
      </c>
      <c r="H564" s="2">
        <v>217084.35</v>
      </c>
      <c r="L564" s="3">
        <v>44075</v>
      </c>
    </row>
    <row r="565" spans="1:12" x14ac:dyDescent="0.2">
      <c r="A565" t="s">
        <v>15</v>
      </c>
      <c r="B565" t="s">
        <v>24</v>
      </c>
      <c r="C565" t="s">
        <v>38</v>
      </c>
      <c r="D565" t="s">
        <v>44</v>
      </c>
      <c r="E565" s="1">
        <v>98.600000000000009</v>
      </c>
      <c r="F565" s="2">
        <v>13938</v>
      </c>
      <c r="G565" s="2">
        <v>23230</v>
      </c>
      <c r="H565" s="2">
        <v>343571.7</v>
      </c>
      <c r="L565" s="3">
        <v>44470</v>
      </c>
    </row>
    <row r="566" spans="1:12" x14ac:dyDescent="0.2">
      <c r="A566" t="s">
        <v>30</v>
      </c>
      <c r="B566" t="s">
        <v>25</v>
      </c>
      <c r="C566" t="s">
        <v>38</v>
      </c>
      <c r="D566" t="s">
        <v>44</v>
      </c>
      <c r="E566" s="1">
        <v>238.70000000000002</v>
      </c>
      <c r="F566" s="2">
        <v>13938</v>
      </c>
      <c r="G566" s="2">
        <v>23230</v>
      </c>
      <c r="H566" s="2">
        <v>831750.15</v>
      </c>
      <c r="L566" s="3">
        <v>44501</v>
      </c>
    </row>
    <row r="567" spans="1:12" x14ac:dyDescent="0.2">
      <c r="A567" t="s">
        <v>15</v>
      </c>
      <c r="B567" t="s">
        <v>42</v>
      </c>
      <c r="C567" t="s">
        <v>38</v>
      </c>
      <c r="D567" t="s">
        <v>44</v>
      </c>
      <c r="E567" s="1">
        <v>123.30000000000001</v>
      </c>
      <c r="F567" s="2">
        <v>13938</v>
      </c>
      <c r="G567" s="2">
        <v>23230</v>
      </c>
      <c r="H567" s="2">
        <v>429638.85000000003</v>
      </c>
      <c r="L567" s="3">
        <v>44531</v>
      </c>
    </row>
    <row r="568" spans="1:12" x14ac:dyDescent="0.2">
      <c r="A568" t="s">
        <v>15</v>
      </c>
      <c r="B568" t="s">
        <v>28</v>
      </c>
      <c r="C568" t="s">
        <v>39</v>
      </c>
      <c r="D568" t="s">
        <v>44</v>
      </c>
      <c r="E568" s="1">
        <v>27</v>
      </c>
      <c r="F568" s="2">
        <v>11999.4</v>
      </c>
      <c r="G568" s="2">
        <v>19999</v>
      </c>
      <c r="H568" s="2">
        <v>80995.95</v>
      </c>
      <c r="L568" s="3">
        <v>44228</v>
      </c>
    </row>
    <row r="569" spans="1:12" x14ac:dyDescent="0.2">
      <c r="A569" t="s">
        <v>15</v>
      </c>
      <c r="B569" t="s">
        <v>23</v>
      </c>
      <c r="C569" t="s">
        <v>39</v>
      </c>
      <c r="D569" t="s">
        <v>44</v>
      </c>
      <c r="E569" s="1">
        <v>342.15000000000003</v>
      </c>
      <c r="F569" s="2">
        <v>11999.4</v>
      </c>
      <c r="G569" s="2">
        <v>19999</v>
      </c>
      <c r="H569" s="2">
        <v>1026398.6775</v>
      </c>
      <c r="L569" s="3">
        <v>44378</v>
      </c>
    </row>
    <row r="570" spans="1:12" x14ac:dyDescent="0.2">
      <c r="A570" t="s">
        <v>15</v>
      </c>
      <c r="B570" t="s">
        <v>29</v>
      </c>
      <c r="C570" t="s">
        <v>39</v>
      </c>
      <c r="D570" t="s">
        <v>44</v>
      </c>
      <c r="E570" s="1">
        <v>273.40000000000003</v>
      </c>
      <c r="F570" s="2">
        <v>11999.4</v>
      </c>
      <c r="G570" s="2">
        <v>19999</v>
      </c>
      <c r="H570" s="2">
        <v>820158.99000000011</v>
      </c>
      <c r="L570" s="3">
        <v>44470</v>
      </c>
    </row>
    <row r="571" spans="1:12" x14ac:dyDescent="0.2">
      <c r="A571" t="s">
        <v>20</v>
      </c>
      <c r="B571" t="s">
        <v>43</v>
      </c>
      <c r="C571" t="s">
        <v>39</v>
      </c>
      <c r="D571" t="s">
        <v>44</v>
      </c>
      <c r="E571" s="1">
        <v>254.8</v>
      </c>
      <c r="F571" s="2">
        <v>11999.4</v>
      </c>
      <c r="G571" s="2">
        <v>19999</v>
      </c>
      <c r="H571" s="2">
        <v>764361.78</v>
      </c>
      <c r="L571" s="3">
        <v>44136</v>
      </c>
    </row>
    <row r="572" spans="1:12" x14ac:dyDescent="0.2">
      <c r="A572" t="s">
        <v>15</v>
      </c>
      <c r="B572" t="s">
        <v>33</v>
      </c>
      <c r="C572" t="s">
        <v>17</v>
      </c>
      <c r="D572" t="s">
        <v>44</v>
      </c>
      <c r="E572" s="1">
        <v>252.15</v>
      </c>
      <c r="F572" s="2">
        <v>5579.4</v>
      </c>
      <c r="G572" s="2">
        <v>9299</v>
      </c>
      <c r="H572" s="2">
        <v>351711.42749999999</v>
      </c>
      <c r="L572" s="3">
        <v>44197</v>
      </c>
    </row>
    <row r="573" spans="1:12" x14ac:dyDescent="0.2">
      <c r="A573" t="s">
        <v>27</v>
      </c>
      <c r="B573" t="s">
        <v>21</v>
      </c>
      <c r="C573" t="s">
        <v>26</v>
      </c>
      <c r="D573" t="s">
        <v>44</v>
      </c>
      <c r="E573" s="1">
        <v>266.10000000000002</v>
      </c>
      <c r="F573" s="2">
        <v>8999.4</v>
      </c>
      <c r="G573" s="2">
        <v>14999</v>
      </c>
      <c r="H573" s="2">
        <v>598685.08500000008</v>
      </c>
      <c r="L573" s="3">
        <v>44317</v>
      </c>
    </row>
    <row r="574" spans="1:12" x14ac:dyDescent="0.2">
      <c r="A574" t="s">
        <v>15</v>
      </c>
      <c r="B574" t="s">
        <v>34</v>
      </c>
      <c r="C574" t="s">
        <v>35</v>
      </c>
      <c r="D574" t="s">
        <v>44</v>
      </c>
      <c r="E574" s="1">
        <v>153.1</v>
      </c>
      <c r="F574" s="2">
        <v>11999.4</v>
      </c>
      <c r="G574" s="2">
        <v>19999</v>
      </c>
      <c r="H574" s="2">
        <v>459277.03499999997</v>
      </c>
      <c r="L574" s="3">
        <v>44531</v>
      </c>
    </row>
    <row r="575" spans="1:12" x14ac:dyDescent="0.2">
      <c r="A575" t="s">
        <v>15</v>
      </c>
      <c r="B575" t="s">
        <v>31</v>
      </c>
      <c r="C575" t="s">
        <v>38</v>
      </c>
      <c r="D575" t="s">
        <v>44</v>
      </c>
      <c r="E575" s="1">
        <v>149.1</v>
      </c>
      <c r="F575" s="2">
        <v>13938</v>
      </c>
      <c r="G575" s="2">
        <v>23230</v>
      </c>
      <c r="H575" s="2">
        <v>519538.94999999995</v>
      </c>
      <c r="L575" s="3">
        <v>44256</v>
      </c>
    </row>
    <row r="576" spans="1:12" x14ac:dyDescent="0.2">
      <c r="A576" t="s">
        <v>15</v>
      </c>
      <c r="B576" t="s">
        <v>19</v>
      </c>
      <c r="C576" t="s">
        <v>38</v>
      </c>
      <c r="D576" t="s">
        <v>44</v>
      </c>
      <c r="E576" s="1">
        <v>153.1</v>
      </c>
      <c r="F576" s="2">
        <v>13938</v>
      </c>
      <c r="G576" s="2">
        <v>23230</v>
      </c>
      <c r="H576" s="2">
        <v>533476.94999999995</v>
      </c>
      <c r="L576" s="3">
        <v>44531</v>
      </c>
    </row>
    <row r="577" spans="1:12" x14ac:dyDescent="0.2">
      <c r="A577" t="s">
        <v>27</v>
      </c>
      <c r="B577" t="s">
        <v>36</v>
      </c>
      <c r="C577" t="s">
        <v>39</v>
      </c>
      <c r="D577" t="s">
        <v>44</v>
      </c>
      <c r="E577" s="1">
        <v>276.10000000000002</v>
      </c>
      <c r="F577" s="2">
        <v>11999.4</v>
      </c>
      <c r="G577" s="2">
        <v>19999</v>
      </c>
      <c r="H577" s="2">
        <v>828258.58500000008</v>
      </c>
      <c r="L577" s="3">
        <v>44075</v>
      </c>
    </row>
    <row r="578" spans="1:12" x14ac:dyDescent="0.2">
      <c r="A578" t="s">
        <v>20</v>
      </c>
      <c r="B578" t="s">
        <v>16</v>
      </c>
      <c r="C578" t="s">
        <v>17</v>
      </c>
      <c r="D578" t="s">
        <v>44</v>
      </c>
      <c r="E578" s="1">
        <v>256.7</v>
      </c>
      <c r="F578" s="2">
        <v>5579.4</v>
      </c>
      <c r="G578" s="2">
        <v>9299</v>
      </c>
      <c r="H578" s="2">
        <v>358057.99499999994</v>
      </c>
      <c r="L578" s="3">
        <v>44348</v>
      </c>
    </row>
    <row r="579" spans="1:12" x14ac:dyDescent="0.2">
      <c r="A579" t="s">
        <v>20</v>
      </c>
      <c r="B579" t="s">
        <v>19</v>
      </c>
      <c r="C579" t="s">
        <v>38</v>
      </c>
      <c r="D579" t="s">
        <v>44</v>
      </c>
      <c r="E579" s="1">
        <v>256.7</v>
      </c>
      <c r="F579" s="2">
        <v>13938</v>
      </c>
      <c r="G579" s="2">
        <v>23230</v>
      </c>
      <c r="H579" s="2">
        <v>894471.15</v>
      </c>
      <c r="L579" s="3">
        <v>44348</v>
      </c>
    </row>
    <row r="580" spans="1:12" x14ac:dyDescent="0.2">
      <c r="A580" t="s">
        <v>15</v>
      </c>
      <c r="B580" t="s">
        <v>46</v>
      </c>
      <c r="C580" t="s">
        <v>17</v>
      </c>
      <c r="D580" t="s">
        <v>44</v>
      </c>
      <c r="E580" s="1">
        <v>92.300000000000011</v>
      </c>
      <c r="F580" s="2">
        <v>5579.4</v>
      </c>
      <c r="G580" s="2">
        <v>9299</v>
      </c>
      <c r="H580" s="2">
        <v>128744.655</v>
      </c>
      <c r="L580" s="3">
        <v>44256</v>
      </c>
    </row>
    <row r="581" spans="1:12" x14ac:dyDescent="0.2">
      <c r="A581" t="s">
        <v>15</v>
      </c>
      <c r="B581" t="s">
        <v>22</v>
      </c>
      <c r="C581" t="s">
        <v>17</v>
      </c>
      <c r="D581" t="s">
        <v>44</v>
      </c>
      <c r="E581" s="1">
        <v>179</v>
      </c>
      <c r="F581" s="2">
        <v>5579.4</v>
      </c>
      <c r="G581" s="2">
        <v>9299</v>
      </c>
      <c r="H581" s="2">
        <v>249678.15</v>
      </c>
      <c r="L581" s="3">
        <v>44256</v>
      </c>
    </row>
    <row r="582" spans="1:12" x14ac:dyDescent="0.2">
      <c r="A582" t="s">
        <v>15</v>
      </c>
      <c r="B582" t="s">
        <v>45</v>
      </c>
      <c r="C582" t="s">
        <v>17</v>
      </c>
      <c r="D582" t="s">
        <v>44</v>
      </c>
      <c r="E582" s="1">
        <v>44.2</v>
      </c>
      <c r="F582" s="2">
        <v>5579.4</v>
      </c>
      <c r="G582" s="2">
        <v>9299</v>
      </c>
      <c r="H582" s="2">
        <v>61652.37</v>
      </c>
      <c r="L582" s="3">
        <v>44075</v>
      </c>
    </row>
    <row r="583" spans="1:12" x14ac:dyDescent="0.2">
      <c r="A583" t="s">
        <v>15</v>
      </c>
      <c r="B583" t="s">
        <v>24</v>
      </c>
      <c r="C583" t="s">
        <v>26</v>
      </c>
      <c r="D583" t="s">
        <v>44</v>
      </c>
      <c r="E583" s="1">
        <v>98.25</v>
      </c>
      <c r="F583" s="2">
        <v>8999.4</v>
      </c>
      <c r="G583" s="2">
        <v>14999</v>
      </c>
      <c r="H583" s="2">
        <v>221047.76249999998</v>
      </c>
      <c r="L583" s="3">
        <v>44197</v>
      </c>
    </row>
    <row r="584" spans="1:12" x14ac:dyDescent="0.2">
      <c r="A584" t="s">
        <v>15</v>
      </c>
      <c r="B584" t="s">
        <v>25</v>
      </c>
      <c r="C584" t="s">
        <v>26</v>
      </c>
      <c r="D584" t="s">
        <v>44</v>
      </c>
      <c r="E584" s="1">
        <v>129.80000000000001</v>
      </c>
      <c r="F584" s="2">
        <v>8999.4</v>
      </c>
      <c r="G584" s="2">
        <v>14999</v>
      </c>
      <c r="H584" s="2">
        <v>292030.53000000003</v>
      </c>
      <c r="L584" s="3">
        <v>44228</v>
      </c>
    </row>
    <row r="585" spans="1:12" x14ac:dyDescent="0.2">
      <c r="A585" t="s">
        <v>27</v>
      </c>
      <c r="B585" t="s">
        <v>42</v>
      </c>
      <c r="C585" t="s">
        <v>26</v>
      </c>
      <c r="D585" t="s">
        <v>44</v>
      </c>
      <c r="E585" s="1">
        <v>60.400000000000006</v>
      </c>
      <c r="F585" s="2">
        <v>8999.4</v>
      </c>
      <c r="G585" s="2">
        <v>14999</v>
      </c>
      <c r="H585" s="2">
        <v>135890.94</v>
      </c>
      <c r="L585" s="3">
        <v>44348</v>
      </c>
    </row>
    <row r="586" spans="1:12" x14ac:dyDescent="0.2">
      <c r="A586" t="s">
        <v>15</v>
      </c>
      <c r="B586" t="s">
        <v>28</v>
      </c>
      <c r="C586" t="s">
        <v>26</v>
      </c>
      <c r="D586" t="s">
        <v>44</v>
      </c>
      <c r="E586" s="1">
        <v>225.5</v>
      </c>
      <c r="F586" s="2">
        <v>8999.4</v>
      </c>
      <c r="G586" s="2">
        <v>14999</v>
      </c>
      <c r="H586" s="2">
        <v>507341.17499999999</v>
      </c>
      <c r="L586" s="3">
        <v>44378</v>
      </c>
    </row>
    <row r="587" spans="1:12" x14ac:dyDescent="0.2">
      <c r="A587" t="s">
        <v>15</v>
      </c>
      <c r="B587" t="s">
        <v>23</v>
      </c>
      <c r="C587" t="s">
        <v>26</v>
      </c>
      <c r="D587" t="s">
        <v>44</v>
      </c>
      <c r="E587" s="1">
        <v>124.9</v>
      </c>
      <c r="F587" s="2">
        <v>8999.4</v>
      </c>
      <c r="G587" s="2">
        <v>14999</v>
      </c>
      <c r="H587" s="2">
        <v>281006.26500000001</v>
      </c>
      <c r="L587" s="3">
        <v>44470</v>
      </c>
    </row>
    <row r="588" spans="1:12" x14ac:dyDescent="0.2">
      <c r="A588" t="s">
        <v>15</v>
      </c>
      <c r="B588" t="s">
        <v>29</v>
      </c>
      <c r="C588" t="s">
        <v>35</v>
      </c>
      <c r="D588" t="s">
        <v>44</v>
      </c>
      <c r="E588" s="1">
        <v>143.85</v>
      </c>
      <c r="F588" s="2">
        <v>11999.4</v>
      </c>
      <c r="G588" s="2">
        <v>19999</v>
      </c>
      <c r="H588" s="2">
        <v>431528.42249999999</v>
      </c>
      <c r="L588" s="3">
        <v>44197</v>
      </c>
    </row>
    <row r="589" spans="1:12" x14ac:dyDescent="0.2">
      <c r="A589" t="s">
        <v>32</v>
      </c>
      <c r="B589" t="s">
        <v>43</v>
      </c>
      <c r="C589" t="s">
        <v>35</v>
      </c>
      <c r="D589" t="s">
        <v>44</v>
      </c>
      <c r="E589" s="1">
        <v>80.7</v>
      </c>
      <c r="F589" s="2">
        <v>11999.4</v>
      </c>
      <c r="G589" s="2">
        <v>19999</v>
      </c>
      <c r="H589" s="2">
        <v>242087.89499999999</v>
      </c>
      <c r="L589" s="3">
        <v>44197</v>
      </c>
    </row>
    <row r="590" spans="1:12" x14ac:dyDescent="0.2">
      <c r="A590" t="s">
        <v>15</v>
      </c>
      <c r="B590" t="s">
        <v>33</v>
      </c>
      <c r="C590" t="s">
        <v>35</v>
      </c>
      <c r="D590" t="s">
        <v>44</v>
      </c>
      <c r="E590" s="1">
        <v>264.10000000000002</v>
      </c>
      <c r="F590" s="2">
        <v>11999.4</v>
      </c>
      <c r="G590" s="2">
        <v>19999</v>
      </c>
      <c r="H590" s="2">
        <v>792260.38500000001</v>
      </c>
      <c r="L590" s="3">
        <v>44228</v>
      </c>
    </row>
    <row r="591" spans="1:12" x14ac:dyDescent="0.2">
      <c r="A591" t="s">
        <v>15</v>
      </c>
      <c r="B591" t="s">
        <v>21</v>
      </c>
      <c r="C591" t="s">
        <v>35</v>
      </c>
      <c r="D591" t="s">
        <v>44</v>
      </c>
      <c r="E591" s="1">
        <v>270.8</v>
      </c>
      <c r="F591" s="2">
        <v>11999.4</v>
      </c>
      <c r="G591" s="2">
        <v>19999</v>
      </c>
      <c r="H591" s="2">
        <v>812359.38</v>
      </c>
      <c r="L591" s="3">
        <v>44228</v>
      </c>
    </row>
    <row r="592" spans="1:12" x14ac:dyDescent="0.2">
      <c r="A592" t="s">
        <v>15</v>
      </c>
      <c r="B592" t="s">
        <v>34</v>
      </c>
      <c r="C592" t="s">
        <v>35</v>
      </c>
      <c r="D592" t="s">
        <v>44</v>
      </c>
      <c r="E592" s="1">
        <v>263.2</v>
      </c>
      <c r="F592" s="2">
        <v>11999.4</v>
      </c>
      <c r="G592" s="2">
        <v>19999</v>
      </c>
      <c r="H592" s="2">
        <v>789560.5199999999</v>
      </c>
      <c r="L592" s="3">
        <v>44348</v>
      </c>
    </row>
    <row r="593" spans="1:12" x14ac:dyDescent="0.2">
      <c r="A593" t="s">
        <v>30</v>
      </c>
      <c r="B593" t="s">
        <v>31</v>
      </c>
      <c r="C593" t="s">
        <v>35</v>
      </c>
      <c r="D593" t="s">
        <v>44</v>
      </c>
      <c r="E593" s="1">
        <v>158.30000000000001</v>
      </c>
      <c r="F593" s="2">
        <v>11999.4</v>
      </c>
      <c r="G593" s="2">
        <v>19999</v>
      </c>
      <c r="H593" s="2">
        <v>474876.255</v>
      </c>
      <c r="L593" s="3">
        <v>44348</v>
      </c>
    </row>
    <row r="594" spans="1:12" x14ac:dyDescent="0.2">
      <c r="A594" t="s">
        <v>27</v>
      </c>
      <c r="B594" t="s">
        <v>19</v>
      </c>
      <c r="C594" t="s">
        <v>35</v>
      </c>
      <c r="D594" t="s">
        <v>44</v>
      </c>
      <c r="E594" s="1">
        <v>57.1</v>
      </c>
      <c r="F594" s="2">
        <v>11999.4</v>
      </c>
      <c r="G594" s="2">
        <v>19999</v>
      </c>
      <c r="H594" s="2">
        <v>171291.43500000003</v>
      </c>
      <c r="L594" s="3">
        <v>44378</v>
      </c>
    </row>
    <row r="595" spans="1:12" x14ac:dyDescent="0.2">
      <c r="A595" t="s">
        <v>15</v>
      </c>
      <c r="B595" t="s">
        <v>36</v>
      </c>
      <c r="C595" t="s">
        <v>35</v>
      </c>
      <c r="D595" t="s">
        <v>44</v>
      </c>
      <c r="E595" s="1">
        <v>269.60000000000002</v>
      </c>
      <c r="F595" s="2">
        <v>11999.4</v>
      </c>
      <c r="G595" s="2">
        <v>19999</v>
      </c>
      <c r="H595" s="2">
        <v>808759.56</v>
      </c>
      <c r="L595" s="3">
        <v>44409</v>
      </c>
    </row>
    <row r="596" spans="1:12" x14ac:dyDescent="0.2">
      <c r="A596" t="s">
        <v>20</v>
      </c>
      <c r="B596" t="s">
        <v>16</v>
      </c>
      <c r="C596" t="s">
        <v>35</v>
      </c>
      <c r="D596" t="s">
        <v>44</v>
      </c>
      <c r="E596" s="1">
        <v>156.5</v>
      </c>
      <c r="F596" s="2">
        <v>11999.4</v>
      </c>
      <c r="G596" s="2">
        <v>19999</v>
      </c>
      <c r="H596" s="2">
        <v>469476.52499999997</v>
      </c>
      <c r="L596" s="3">
        <v>44470</v>
      </c>
    </row>
    <row r="597" spans="1:12" x14ac:dyDescent="0.2">
      <c r="A597" t="s">
        <v>15</v>
      </c>
      <c r="B597" t="s">
        <v>19</v>
      </c>
      <c r="C597" t="s">
        <v>35</v>
      </c>
      <c r="D597" t="s">
        <v>44</v>
      </c>
      <c r="E597" s="1">
        <v>124.9</v>
      </c>
      <c r="F597" s="2">
        <v>11999.4</v>
      </c>
      <c r="G597" s="2">
        <v>19999</v>
      </c>
      <c r="H597" s="2">
        <v>374681.26500000001</v>
      </c>
      <c r="L597" s="3">
        <v>44470</v>
      </c>
    </row>
    <row r="598" spans="1:12" x14ac:dyDescent="0.2">
      <c r="A598" t="s">
        <v>15</v>
      </c>
      <c r="B598" t="s">
        <v>46</v>
      </c>
      <c r="C598" t="s">
        <v>35</v>
      </c>
      <c r="D598" t="s">
        <v>44</v>
      </c>
      <c r="E598" s="1">
        <v>35.700000000000003</v>
      </c>
      <c r="F598" s="2">
        <v>11999.4</v>
      </c>
      <c r="G598" s="2">
        <v>19999</v>
      </c>
      <c r="H598" s="2">
        <v>107094.645</v>
      </c>
      <c r="L598" s="3">
        <v>44501</v>
      </c>
    </row>
    <row r="599" spans="1:12" x14ac:dyDescent="0.2">
      <c r="A599" t="s">
        <v>27</v>
      </c>
      <c r="B599" t="s">
        <v>22</v>
      </c>
      <c r="C599" t="s">
        <v>35</v>
      </c>
      <c r="D599" t="s">
        <v>44</v>
      </c>
      <c r="E599" s="1">
        <v>101.30000000000001</v>
      </c>
      <c r="F599" s="2">
        <v>11999.4</v>
      </c>
      <c r="G599" s="2">
        <v>19999</v>
      </c>
      <c r="H599" s="2">
        <v>303884.80499999999</v>
      </c>
      <c r="L599" s="3">
        <v>44531</v>
      </c>
    </row>
    <row r="600" spans="1:12" x14ac:dyDescent="0.2">
      <c r="A600" t="s">
        <v>20</v>
      </c>
      <c r="B600" t="s">
        <v>45</v>
      </c>
      <c r="C600" t="s">
        <v>37</v>
      </c>
      <c r="D600" t="s">
        <v>44</v>
      </c>
      <c r="E600" s="1">
        <v>399.75</v>
      </c>
      <c r="F600" s="2">
        <v>19794</v>
      </c>
      <c r="G600" s="2">
        <v>32990</v>
      </c>
      <c r="H600" s="2">
        <v>1978162.875</v>
      </c>
      <c r="L600" s="3">
        <v>44197</v>
      </c>
    </row>
    <row r="601" spans="1:12" x14ac:dyDescent="0.2">
      <c r="A601" t="s">
        <v>15</v>
      </c>
      <c r="B601" t="s">
        <v>24</v>
      </c>
      <c r="C601" t="s">
        <v>37</v>
      </c>
      <c r="D601" t="s">
        <v>44</v>
      </c>
      <c r="E601" s="1">
        <v>263.2</v>
      </c>
      <c r="F601" s="2">
        <v>19794</v>
      </c>
      <c r="G601" s="2">
        <v>32990</v>
      </c>
      <c r="H601" s="2">
        <v>1302445.2</v>
      </c>
      <c r="L601" s="3">
        <v>44348</v>
      </c>
    </row>
    <row r="602" spans="1:12" x14ac:dyDescent="0.2">
      <c r="A602" t="s">
        <v>15</v>
      </c>
      <c r="B602" t="s">
        <v>25</v>
      </c>
      <c r="C602" t="s">
        <v>37</v>
      </c>
      <c r="D602" t="s">
        <v>44</v>
      </c>
      <c r="E602" s="1">
        <v>119</v>
      </c>
      <c r="F602" s="2">
        <v>19794</v>
      </c>
      <c r="G602" s="2">
        <v>32990</v>
      </c>
      <c r="H602" s="2">
        <v>588871.5</v>
      </c>
      <c r="L602" s="3">
        <v>44348</v>
      </c>
    </row>
    <row r="603" spans="1:12" x14ac:dyDescent="0.2">
      <c r="A603" t="s">
        <v>27</v>
      </c>
      <c r="B603" t="s">
        <v>42</v>
      </c>
      <c r="C603" t="s">
        <v>37</v>
      </c>
      <c r="D603" t="s">
        <v>44</v>
      </c>
      <c r="E603" s="1">
        <v>60.400000000000006</v>
      </c>
      <c r="F603" s="2">
        <v>19794</v>
      </c>
      <c r="G603" s="2">
        <v>32990</v>
      </c>
      <c r="H603" s="2">
        <v>298889.40000000002</v>
      </c>
      <c r="L603" s="3">
        <v>44348</v>
      </c>
    </row>
    <row r="604" spans="1:12" x14ac:dyDescent="0.2">
      <c r="A604" t="s">
        <v>20</v>
      </c>
      <c r="B604" t="s">
        <v>28</v>
      </c>
      <c r="C604" t="s">
        <v>37</v>
      </c>
      <c r="D604" t="s">
        <v>44</v>
      </c>
      <c r="E604" s="1">
        <v>66</v>
      </c>
      <c r="F604" s="2">
        <v>19794</v>
      </c>
      <c r="G604" s="2">
        <v>32990</v>
      </c>
      <c r="H604" s="2">
        <v>326601</v>
      </c>
      <c r="L604" s="3">
        <v>44075</v>
      </c>
    </row>
    <row r="605" spans="1:12" x14ac:dyDescent="0.2">
      <c r="A605" t="s">
        <v>27</v>
      </c>
      <c r="B605" t="s">
        <v>23</v>
      </c>
      <c r="C605" t="s">
        <v>37</v>
      </c>
      <c r="D605" t="s">
        <v>44</v>
      </c>
      <c r="E605" s="1">
        <v>41</v>
      </c>
      <c r="F605" s="2">
        <v>19794</v>
      </c>
      <c r="G605" s="2">
        <v>32990</v>
      </c>
      <c r="H605" s="2">
        <v>202888.5</v>
      </c>
      <c r="L605" s="3">
        <v>44470</v>
      </c>
    </row>
    <row r="606" spans="1:12" x14ac:dyDescent="0.2">
      <c r="A606" t="s">
        <v>32</v>
      </c>
      <c r="B606" t="s">
        <v>29</v>
      </c>
      <c r="C606" t="s">
        <v>37</v>
      </c>
      <c r="D606" t="s">
        <v>44</v>
      </c>
      <c r="E606" s="1">
        <v>260.5</v>
      </c>
      <c r="F606" s="2">
        <v>19794</v>
      </c>
      <c r="G606" s="2">
        <v>32990</v>
      </c>
      <c r="H606" s="2">
        <v>1289084.25</v>
      </c>
      <c r="L606" s="3">
        <v>44136</v>
      </c>
    </row>
    <row r="607" spans="1:12" x14ac:dyDescent="0.2">
      <c r="A607" t="s">
        <v>27</v>
      </c>
      <c r="B607" t="s">
        <v>43</v>
      </c>
      <c r="C607" t="s">
        <v>37</v>
      </c>
      <c r="D607" t="s">
        <v>44</v>
      </c>
      <c r="E607" s="1">
        <v>101.30000000000001</v>
      </c>
      <c r="F607" s="2">
        <v>19794</v>
      </c>
      <c r="G607" s="2">
        <v>32990</v>
      </c>
      <c r="H607" s="2">
        <v>501283.05000000005</v>
      </c>
      <c r="L607" s="3">
        <v>44531</v>
      </c>
    </row>
    <row r="608" spans="1:12" x14ac:dyDescent="0.2">
      <c r="A608" t="s">
        <v>30</v>
      </c>
      <c r="B608" t="s">
        <v>33</v>
      </c>
      <c r="C608" t="s">
        <v>38</v>
      </c>
      <c r="D608" t="s">
        <v>44</v>
      </c>
      <c r="E608" s="1">
        <v>158.30000000000001</v>
      </c>
      <c r="F608" s="2">
        <v>13938</v>
      </c>
      <c r="G608" s="2">
        <v>23230</v>
      </c>
      <c r="H608" s="2">
        <v>551596.35000000009</v>
      </c>
      <c r="L608" s="3">
        <v>44348</v>
      </c>
    </row>
    <row r="609" spans="1:12" x14ac:dyDescent="0.2">
      <c r="A609" t="s">
        <v>20</v>
      </c>
      <c r="B609" t="s">
        <v>21</v>
      </c>
      <c r="C609" t="s">
        <v>38</v>
      </c>
      <c r="D609" t="s">
        <v>44</v>
      </c>
      <c r="E609" s="1">
        <v>156.5</v>
      </c>
      <c r="F609" s="2">
        <v>13938</v>
      </c>
      <c r="G609" s="2">
        <v>23230</v>
      </c>
      <c r="H609" s="2">
        <v>545324.25</v>
      </c>
      <c r="L609" s="3">
        <v>44470</v>
      </c>
    </row>
    <row r="610" spans="1:12" x14ac:dyDescent="0.2">
      <c r="A610" t="s">
        <v>30</v>
      </c>
      <c r="B610" t="s">
        <v>34</v>
      </c>
      <c r="C610" t="s">
        <v>39</v>
      </c>
      <c r="D610" t="s">
        <v>44</v>
      </c>
      <c r="E610" s="1">
        <v>165.9</v>
      </c>
      <c r="F610" s="2">
        <v>11999.4</v>
      </c>
      <c r="G610" s="2">
        <v>19999</v>
      </c>
      <c r="H610" s="2">
        <v>497675.11499999999</v>
      </c>
      <c r="L610" s="3">
        <v>44197</v>
      </c>
    </row>
    <row r="611" spans="1:12" x14ac:dyDescent="0.2">
      <c r="A611" t="s">
        <v>15</v>
      </c>
      <c r="B611" t="s">
        <v>31</v>
      </c>
      <c r="C611" t="s">
        <v>39</v>
      </c>
      <c r="D611" t="s">
        <v>44</v>
      </c>
      <c r="E611" s="1">
        <v>119</v>
      </c>
      <c r="F611" s="2">
        <v>11999.4</v>
      </c>
      <c r="G611" s="2">
        <v>19999</v>
      </c>
      <c r="H611" s="2">
        <v>356982.14999999997</v>
      </c>
      <c r="L611" s="3">
        <v>44348</v>
      </c>
    </row>
    <row r="612" spans="1:12" x14ac:dyDescent="0.2">
      <c r="A612" t="s">
        <v>27</v>
      </c>
      <c r="B612" t="s">
        <v>19</v>
      </c>
      <c r="C612" t="s">
        <v>39</v>
      </c>
      <c r="D612" t="s">
        <v>44</v>
      </c>
      <c r="E612" s="1">
        <v>41</v>
      </c>
      <c r="F612" s="2">
        <v>11999.4</v>
      </c>
      <c r="G612" s="2">
        <v>19999</v>
      </c>
      <c r="H612" s="2">
        <v>122993.84999999999</v>
      </c>
      <c r="L612" s="3">
        <v>44470</v>
      </c>
    </row>
    <row r="613" spans="1:12" x14ac:dyDescent="0.2">
      <c r="A613" t="s">
        <v>27</v>
      </c>
      <c r="B613" t="s">
        <v>36</v>
      </c>
      <c r="C613" t="s">
        <v>39</v>
      </c>
      <c r="D613" t="s">
        <v>44</v>
      </c>
      <c r="E613" s="1">
        <v>177</v>
      </c>
      <c r="F613" s="2">
        <v>11999.4</v>
      </c>
      <c r="G613" s="2">
        <v>19999</v>
      </c>
      <c r="H613" s="2">
        <v>530973.44999999995</v>
      </c>
      <c r="L613" s="3">
        <v>44166</v>
      </c>
    </row>
    <row r="614" spans="1:12" x14ac:dyDescent="0.2">
      <c r="A614" t="s">
        <v>15</v>
      </c>
      <c r="B614" t="s">
        <v>16</v>
      </c>
      <c r="C614" t="s">
        <v>17</v>
      </c>
      <c r="D614" t="s">
        <v>44</v>
      </c>
      <c r="E614" s="1">
        <v>257.90000000000003</v>
      </c>
      <c r="F614" s="2">
        <v>5579.4</v>
      </c>
      <c r="G614" s="2">
        <v>9299</v>
      </c>
      <c r="H614" s="2">
        <v>359731.815</v>
      </c>
      <c r="L614" s="3">
        <v>44287</v>
      </c>
    </row>
    <row r="615" spans="1:12" x14ac:dyDescent="0.2">
      <c r="A615" t="s">
        <v>15</v>
      </c>
      <c r="B615" t="s">
        <v>19</v>
      </c>
      <c r="C615" t="s">
        <v>17</v>
      </c>
      <c r="D615" t="s">
        <v>44</v>
      </c>
      <c r="E615" s="1">
        <v>174.3</v>
      </c>
      <c r="F615" s="2">
        <v>5579.4</v>
      </c>
      <c r="G615" s="2">
        <v>9299</v>
      </c>
      <c r="H615" s="2">
        <v>243122.35500000001</v>
      </c>
      <c r="L615" s="3">
        <v>44317</v>
      </c>
    </row>
    <row r="616" spans="1:12" x14ac:dyDescent="0.2">
      <c r="A616" t="s">
        <v>15</v>
      </c>
      <c r="B616" t="s">
        <v>46</v>
      </c>
      <c r="C616" t="s">
        <v>17</v>
      </c>
      <c r="D616" t="s">
        <v>44</v>
      </c>
      <c r="E616" s="1">
        <v>299.60000000000002</v>
      </c>
      <c r="F616" s="2">
        <v>5579.4</v>
      </c>
      <c r="G616" s="2">
        <v>9299</v>
      </c>
      <c r="H616" s="2">
        <v>417897.06000000006</v>
      </c>
      <c r="L616" s="3">
        <v>44105</v>
      </c>
    </row>
    <row r="617" spans="1:12" x14ac:dyDescent="0.2">
      <c r="A617" t="s">
        <v>15</v>
      </c>
      <c r="B617" t="s">
        <v>22</v>
      </c>
      <c r="C617" t="s">
        <v>17</v>
      </c>
      <c r="D617" t="s">
        <v>44</v>
      </c>
      <c r="E617" s="1">
        <v>28</v>
      </c>
      <c r="F617" s="2">
        <v>5579.4</v>
      </c>
      <c r="G617" s="2">
        <v>9299</v>
      </c>
      <c r="H617" s="2">
        <v>39055.799999999996</v>
      </c>
      <c r="L617" s="3">
        <v>44531</v>
      </c>
    </row>
    <row r="618" spans="1:12" x14ac:dyDescent="0.2">
      <c r="A618" t="s">
        <v>15</v>
      </c>
      <c r="B618" t="s">
        <v>45</v>
      </c>
      <c r="C618" t="s">
        <v>26</v>
      </c>
      <c r="D618" t="s">
        <v>44</v>
      </c>
      <c r="E618" s="1">
        <v>29.3</v>
      </c>
      <c r="F618" s="2">
        <v>8999.4</v>
      </c>
      <c r="G618" s="2">
        <v>14999</v>
      </c>
      <c r="H618" s="2">
        <v>65920.604999999996</v>
      </c>
      <c r="L618" s="3">
        <v>44228</v>
      </c>
    </row>
    <row r="619" spans="1:12" x14ac:dyDescent="0.2">
      <c r="A619" t="s">
        <v>15</v>
      </c>
      <c r="B619" t="s">
        <v>24</v>
      </c>
      <c r="C619" t="s">
        <v>26</v>
      </c>
      <c r="D619" t="s">
        <v>44</v>
      </c>
      <c r="E619" s="1">
        <v>299.60000000000002</v>
      </c>
      <c r="F619" s="2">
        <v>8999.4</v>
      </c>
      <c r="G619" s="2">
        <v>14999</v>
      </c>
      <c r="H619" s="2">
        <v>674055.06</v>
      </c>
      <c r="L619" s="3">
        <v>44105</v>
      </c>
    </row>
    <row r="620" spans="1:12" x14ac:dyDescent="0.2">
      <c r="A620" t="s">
        <v>20</v>
      </c>
      <c r="B620" t="s">
        <v>25</v>
      </c>
      <c r="C620" t="s">
        <v>35</v>
      </c>
      <c r="D620" t="s">
        <v>44</v>
      </c>
      <c r="E620" s="1">
        <v>27.8</v>
      </c>
      <c r="F620" s="2">
        <v>11999.4</v>
      </c>
      <c r="G620" s="2">
        <v>19999</v>
      </c>
      <c r="H620" s="2">
        <v>83395.83</v>
      </c>
      <c r="L620" s="3">
        <v>44228</v>
      </c>
    </row>
    <row r="621" spans="1:12" x14ac:dyDescent="0.2">
      <c r="A621" t="s">
        <v>15</v>
      </c>
      <c r="B621" t="s">
        <v>42</v>
      </c>
      <c r="C621" t="s">
        <v>35</v>
      </c>
      <c r="D621" t="s">
        <v>44</v>
      </c>
      <c r="E621" s="1">
        <v>242.8</v>
      </c>
      <c r="F621" s="2">
        <v>11999.4</v>
      </c>
      <c r="G621" s="2">
        <v>19999</v>
      </c>
      <c r="H621" s="2">
        <v>728363.58</v>
      </c>
      <c r="L621" s="3">
        <v>44256</v>
      </c>
    </row>
    <row r="622" spans="1:12" x14ac:dyDescent="0.2">
      <c r="A622" t="s">
        <v>20</v>
      </c>
      <c r="B622" t="s">
        <v>28</v>
      </c>
      <c r="C622" t="s">
        <v>35</v>
      </c>
      <c r="D622" t="s">
        <v>44</v>
      </c>
      <c r="E622" s="1">
        <v>176.70000000000002</v>
      </c>
      <c r="F622" s="2">
        <v>11999.4</v>
      </c>
      <c r="G622" s="2">
        <v>19999</v>
      </c>
      <c r="H622" s="2">
        <v>530073.495</v>
      </c>
      <c r="L622" s="3">
        <v>44440</v>
      </c>
    </row>
    <row r="623" spans="1:12" x14ac:dyDescent="0.2">
      <c r="A623" t="s">
        <v>27</v>
      </c>
      <c r="B623" t="s">
        <v>23</v>
      </c>
      <c r="C623" t="s">
        <v>35</v>
      </c>
      <c r="D623" t="s">
        <v>44</v>
      </c>
      <c r="E623" s="1">
        <v>139.30000000000001</v>
      </c>
      <c r="F623" s="2">
        <v>11999.4</v>
      </c>
      <c r="G623" s="2">
        <v>19999</v>
      </c>
      <c r="H623" s="2">
        <v>417879.10500000004</v>
      </c>
      <c r="L623" s="3">
        <v>44470</v>
      </c>
    </row>
    <row r="624" spans="1:12" x14ac:dyDescent="0.2">
      <c r="A624" t="s">
        <v>15</v>
      </c>
      <c r="B624" t="s">
        <v>29</v>
      </c>
      <c r="C624" t="s">
        <v>38</v>
      </c>
      <c r="D624" t="s">
        <v>44</v>
      </c>
      <c r="E624" s="1">
        <v>28</v>
      </c>
      <c r="F624" s="2">
        <v>13938</v>
      </c>
      <c r="G624" s="2">
        <v>23230</v>
      </c>
      <c r="H624" s="2">
        <v>97566</v>
      </c>
      <c r="L624" s="3">
        <v>44531</v>
      </c>
    </row>
    <row r="625" spans="1:12" x14ac:dyDescent="0.2">
      <c r="A625" t="s">
        <v>27</v>
      </c>
      <c r="B625" t="s">
        <v>43</v>
      </c>
      <c r="C625" t="s">
        <v>39</v>
      </c>
      <c r="D625" t="s">
        <v>44</v>
      </c>
      <c r="E625" s="1">
        <v>139.30000000000001</v>
      </c>
      <c r="F625" s="2">
        <v>11999.4</v>
      </c>
      <c r="G625" s="2">
        <v>19999</v>
      </c>
      <c r="H625" s="2">
        <v>417879.10500000004</v>
      </c>
      <c r="L625" s="3">
        <v>44470</v>
      </c>
    </row>
    <row r="626" spans="1:12" x14ac:dyDescent="0.2">
      <c r="A626" t="s">
        <v>27</v>
      </c>
      <c r="B626" t="s">
        <v>33</v>
      </c>
      <c r="C626" t="s">
        <v>39</v>
      </c>
      <c r="D626" t="s">
        <v>44</v>
      </c>
      <c r="E626" s="1">
        <v>201.5</v>
      </c>
      <c r="F626" s="2">
        <v>11999.4</v>
      </c>
      <c r="G626" s="2">
        <v>19999</v>
      </c>
      <c r="H626" s="2">
        <v>604469.77500000002</v>
      </c>
      <c r="L626" s="3">
        <v>44166</v>
      </c>
    </row>
    <row r="627" spans="1:12" x14ac:dyDescent="0.2">
      <c r="A627" t="s">
        <v>32</v>
      </c>
      <c r="B627" t="s">
        <v>21</v>
      </c>
      <c r="C627" t="s">
        <v>17</v>
      </c>
      <c r="D627" t="s">
        <v>44</v>
      </c>
      <c r="E627" s="1">
        <v>80.100000000000009</v>
      </c>
      <c r="F627" s="2">
        <v>5579.4</v>
      </c>
      <c r="G627" s="2">
        <v>9299</v>
      </c>
      <c r="H627" s="2">
        <v>111727.485</v>
      </c>
      <c r="L627" s="3">
        <v>44378</v>
      </c>
    </row>
    <row r="628" spans="1:12" x14ac:dyDescent="0.2">
      <c r="A628" t="s">
        <v>30</v>
      </c>
      <c r="B628" t="s">
        <v>34</v>
      </c>
      <c r="C628" t="s">
        <v>17</v>
      </c>
      <c r="D628" t="s">
        <v>44</v>
      </c>
      <c r="E628" s="1">
        <v>102.30000000000001</v>
      </c>
      <c r="F628" s="2">
        <v>5579.4</v>
      </c>
      <c r="G628" s="2">
        <v>9299</v>
      </c>
      <c r="H628" s="2">
        <v>142693.155</v>
      </c>
      <c r="L628" s="3">
        <v>44075</v>
      </c>
    </row>
    <row r="629" spans="1:12" x14ac:dyDescent="0.2">
      <c r="A629" t="s">
        <v>32</v>
      </c>
      <c r="B629" t="s">
        <v>31</v>
      </c>
      <c r="C629" t="s">
        <v>17</v>
      </c>
      <c r="D629" t="s">
        <v>44</v>
      </c>
      <c r="E629" s="1">
        <v>149.6</v>
      </c>
      <c r="F629" s="2">
        <v>5579.4</v>
      </c>
      <c r="G629" s="2">
        <v>9299</v>
      </c>
      <c r="H629" s="2">
        <v>208669.55999999997</v>
      </c>
      <c r="L629" s="3">
        <v>44470</v>
      </c>
    </row>
    <row r="630" spans="1:12" x14ac:dyDescent="0.2">
      <c r="A630" t="s">
        <v>32</v>
      </c>
      <c r="B630" t="s">
        <v>19</v>
      </c>
      <c r="C630" t="s">
        <v>17</v>
      </c>
      <c r="D630" t="s">
        <v>44</v>
      </c>
      <c r="E630" s="1">
        <v>101</v>
      </c>
      <c r="F630" s="2">
        <v>5579.4</v>
      </c>
      <c r="G630" s="2">
        <v>9299</v>
      </c>
      <c r="H630" s="2">
        <v>140879.85</v>
      </c>
      <c r="L630" s="3">
        <v>44470</v>
      </c>
    </row>
    <row r="631" spans="1:12" x14ac:dyDescent="0.2">
      <c r="A631" t="s">
        <v>20</v>
      </c>
      <c r="B631" t="s">
        <v>36</v>
      </c>
      <c r="C631" t="s">
        <v>17</v>
      </c>
      <c r="D631" t="s">
        <v>44</v>
      </c>
      <c r="E631" s="1">
        <v>151.30000000000001</v>
      </c>
      <c r="F631" s="2">
        <v>5579.4</v>
      </c>
      <c r="G631" s="2">
        <v>9299</v>
      </c>
      <c r="H631" s="2">
        <v>211040.80500000002</v>
      </c>
      <c r="L631" s="3">
        <v>44501</v>
      </c>
    </row>
    <row r="632" spans="1:12" x14ac:dyDescent="0.2">
      <c r="A632" t="s">
        <v>20</v>
      </c>
      <c r="B632" t="s">
        <v>16</v>
      </c>
      <c r="C632" t="s">
        <v>17</v>
      </c>
      <c r="D632" t="s">
        <v>44</v>
      </c>
      <c r="E632" s="1">
        <v>230</v>
      </c>
      <c r="F632" s="2">
        <v>5579.4</v>
      </c>
      <c r="G632" s="2">
        <v>9299</v>
      </c>
      <c r="H632" s="2">
        <v>320815.5</v>
      </c>
      <c r="L632" s="3">
        <v>44531</v>
      </c>
    </row>
    <row r="633" spans="1:12" x14ac:dyDescent="0.2">
      <c r="A633" t="s">
        <v>30</v>
      </c>
      <c r="B633" t="s">
        <v>19</v>
      </c>
      <c r="C633" t="s">
        <v>17</v>
      </c>
      <c r="D633" t="s">
        <v>44</v>
      </c>
      <c r="E633" s="1">
        <v>282.10000000000002</v>
      </c>
      <c r="F633" s="2">
        <v>5579.4</v>
      </c>
      <c r="G633" s="2">
        <v>9299</v>
      </c>
      <c r="H633" s="2">
        <v>393487.18500000006</v>
      </c>
      <c r="L633" s="3">
        <v>44166</v>
      </c>
    </row>
    <row r="634" spans="1:12" x14ac:dyDescent="0.2">
      <c r="A634" t="s">
        <v>15</v>
      </c>
      <c r="B634" t="s">
        <v>46</v>
      </c>
      <c r="C634" t="s">
        <v>26</v>
      </c>
      <c r="D634" t="s">
        <v>44</v>
      </c>
      <c r="E634" s="1">
        <v>222.75</v>
      </c>
      <c r="F634" s="2">
        <v>8999.4</v>
      </c>
      <c r="G634" s="2">
        <v>14999</v>
      </c>
      <c r="H634" s="2">
        <v>501154.08749999997</v>
      </c>
      <c r="L634" s="3">
        <v>44197</v>
      </c>
    </row>
    <row r="635" spans="1:12" x14ac:dyDescent="0.2">
      <c r="A635" t="s">
        <v>15</v>
      </c>
      <c r="B635" t="s">
        <v>22</v>
      </c>
      <c r="C635" t="s">
        <v>26</v>
      </c>
      <c r="D635" t="s">
        <v>44</v>
      </c>
      <c r="E635" s="1">
        <v>119.9</v>
      </c>
      <c r="F635" s="2">
        <v>8999.4</v>
      </c>
      <c r="G635" s="2">
        <v>14999</v>
      </c>
      <c r="H635" s="2">
        <v>269757.01500000001</v>
      </c>
      <c r="L635" s="3">
        <v>44287</v>
      </c>
    </row>
    <row r="636" spans="1:12" x14ac:dyDescent="0.2">
      <c r="A636" t="s">
        <v>15</v>
      </c>
      <c r="B636" t="s">
        <v>45</v>
      </c>
      <c r="C636" t="s">
        <v>26</v>
      </c>
      <c r="D636" t="s">
        <v>44</v>
      </c>
      <c r="E636" s="1">
        <v>20</v>
      </c>
      <c r="F636" s="2">
        <v>8999.4</v>
      </c>
      <c r="G636" s="2">
        <v>14999</v>
      </c>
      <c r="H636" s="2">
        <v>44997</v>
      </c>
      <c r="L636" s="3">
        <v>44317</v>
      </c>
    </row>
    <row r="637" spans="1:12" x14ac:dyDescent="0.2">
      <c r="A637" t="s">
        <v>15</v>
      </c>
      <c r="B637" t="s">
        <v>24</v>
      </c>
      <c r="C637" t="s">
        <v>26</v>
      </c>
      <c r="D637" t="s">
        <v>44</v>
      </c>
      <c r="E637" s="1">
        <v>38.800000000000004</v>
      </c>
      <c r="F637" s="2">
        <v>8999.4</v>
      </c>
      <c r="G637" s="2">
        <v>14999</v>
      </c>
      <c r="H637" s="2">
        <v>87294.180000000008</v>
      </c>
      <c r="L637" s="3">
        <v>44440</v>
      </c>
    </row>
    <row r="638" spans="1:12" x14ac:dyDescent="0.2">
      <c r="A638" t="s">
        <v>15</v>
      </c>
      <c r="B638" t="s">
        <v>25</v>
      </c>
      <c r="C638" t="s">
        <v>26</v>
      </c>
      <c r="D638" t="s">
        <v>44</v>
      </c>
      <c r="E638" s="1">
        <v>172.70000000000002</v>
      </c>
      <c r="F638" s="2">
        <v>8999.4</v>
      </c>
      <c r="G638" s="2">
        <v>14999</v>
      </c>
      <c r="H638" s="2">
        <v>388549.09500000003</v>
      </c>
      <c r="L638" s="3">
        <v>44105</v>
      </c>
    </row>
    <row r="639" spans="1:12" x14ac:dyDescent="0.2">
      <c r="A639" t="s">
        <v>20</v>
      </c>
      <c r="B639" t="s">
        <v>42</v>
      </c>
      <c r="C639" t="s">
        <v>26</v>
      </c>
      <c r="D639" t="s">
        <v>44</v>
      </c>
      <c r="E639" s="1">
        <v>230</v>
      </c>
      <c r="F639" s="2">
        <v>8999.4</v>
      </c>
      <c r="G639" s="2">
        <v>14999</v>
      </c>
      <c r="H639" s="2">
        <v>517465.5</v>
      </c>
      <c r="L639" s="3">
        <v>44531</v>
      </c>
    </row>
    <row r="640" spans="1:12" x14ac:dyDescent="0.2">
      <c r="A640" t="s">
        <v>15</v>
      </c>
      <c r="B640" t="s">
        <v>28</v>
      </c>
      <c r="C640" t="s">
        <v>35</v>
      </c>
      <c r="D640" t="s">
        <v>44</v>
      </c>
      <c r="E640" s="1">
        <v>26</v>
      </c>
      <c r="F640" s="2">
        <v>11999.4</v>
      </c>
      <c r="G640" s="2">
        <v>19999</v>
      </c>
      <c r="H640" s="2">
        <v>77996.099999999991</v>
      </c>
      <c r="L640" s="3">
        <v>44228</v>
      </c>
    </row>
    <row r="641" spans="1:12" x14ac:dyDescent="0.2">
      <c r="A641" t="s">
        <v>20</v>
      </c>
      <c r="B641" t="s">
        <v>23</v>
      </c>
      <c r="C641" t="s">
        <v>35</v>
      </c>
      <c r="D641" t="s">
        <v>44</v>
      </c>
      <c r="E641" s="1">
        <v>247</v>
      </c>
      <c r="F641" s="2">
        <v>11999.4</v>
      </c>
      <c r="G641" s="2">
        <v>19999</v>
      </c>
      <c r="H641" s="2">
        <v>740962.95</v>
      </c>
      <c r="L641" s="3">
        <v>44075</v>
      </c>
    </row>
    <row r="642" spans="1:12" x14ac:dyDescent="0.2">
      <c r="A642" t="s">
        <v>20</v>
      </c>
      <c r="B642" t="s">
        <v>29</v>
      </c>
      <c r="C642" t="s">
        <v>35</v>
      </c>
      <c r="D642" t="s">
        <v>44</v>
      </c>
      <c r="E642" s="1">
        <v>174.3</v>
      </c>
      <c r="F642" s="2">
        <v>11999.4</v>
      </c>
      <c r="G642" s="2">
        <v>19999</v>
      </c>
      <c r="H642" s="2">
        <v>522873.85499999998</v>
      </c>
      <c r="L642" s="3">
        <v>44105</v>
      </c>
    </row>
    <row r="643" spans="1:12" x14ac:dyDescent="0.2">
      <c r="A643" t="s">
        <v>27</v>
      </c>
      <c r="B643" t="s">
        <v>43</v>
      </c>
      <c r="C643" t="s">
        <v>35</v>
      </c>
      <c r="D643" t="s">
        <v>44</v>
      </c>
      <c r="E643" s="1">
        <v>291.40000000000003</v>
      </c>
      <c r="F643" s="2">
        <v>11999.4</v>
      </c>
      <c r="G643" s="2">
        <v>19999</v>
      </c>
      <c r="H643" s="2">
        <v>874156.29</v>
      </c>
      <c r="L643" s="3">
        <v>44470</v>
      </c>
    </row>
    <row r="644" spans="1:12" x14ac:dyDescent="0.2">
      <c r="A644" t="s">
        <v>15</v>
      </c>
      <c r="B644" t="s">
        <v>33</v>
      </c>
      <c r="C644" t="s">
        <v>35</v>
      </c>
      <c r="D644" t="s">
        <v>44</v>
      </c>
      <c r="E644" s="1">
        <v>173.10000000000002</v>
      </c>
      <c r="F644" s="2">
        <v>11999.4</v>
      </c>
      <c r="G644" s="2">
        <v>19999</v>
      </c>
      <c r="H644" s="2">
        <v>519274.03500000003</v>
      </c>
      <c r="L644" s="3">
        <v>44470</v>
      </c>
    </row>
    <row r="645" spans="1:12" x14ac:dyDescent="0.2">
      <c r="A645" t="s">
        <v>15</v>
      </c>
      <c r="B645" t="s">
        <v>21</v>
      </c>
      <c r="C645" t="s">
        <v>35</v>
      </c>
      <c r="D645" t="s">
        <v>44</v>
      </c>
      <c r="E645" s="1">
        <v>70</v>
      </c>
      <c r="F645" s="2">
        <v>11999.4</v>
      </c>
      <c r="G645" s="2">
        <v>19999</v>
      </c>
      <c r="H645" s="2">
        <v>209989.5</v>
      </c>
      <c r="L645" s="3">
        <v>44501</v>
      </c>
    </row>
    <row r="646" spans="1:12" x14ac:dyDescent="0.2">
      <c r="A646" t="s">
        <v>27</v>
      </c>
      <c r="B646" t="s">
        <v>34</v>
      </c>
      <c r="C646" t="s">
        <v>35</v>
      </c>
      <c r="D646" t="s">
        <v>44</v>
      </c>
      <c r="E646" s="1">
        <v>222.20000000000002</v>
      </c>
      <c r="F646" s="2">
        <v>11999.4</v>
      </c>
      <c r="G646" s="2">
        <v>19999</v>
      </c>
      <c r="H646" s="2">
        <v>666566.67000000004</v>
      </c>
      <c r="L646" s="3">
        <v>44136</v>
      </c>
    </row>
    <row r="647" spans="1:12" x14ac:dyDescent="0.2">
      <c r="A647" t="s">
        <v>15</v>
      </c>
      <c r="B647" t="s">
        <v>31</v>
      </c>
      <c r="C647" t="s">
        <v>35</v>
      </c>
      <c r="D647" t="s">
        <v>44</v>
      </c>
      <c r="E647" s="1">
        <v>117.7</v>
      </c>
      <c r="F647" s="2">
        <v>11999.4</v>
      </c>
      <c r="G647" s="2">
        <v>19999</v>
      </c>
      <c r="H647" s="2">
        <v>353082.34500000003</v>
      </c>
      <c r="L647" s="3">
        <v>44501</v>
      </c>
    </row>
    <row r="648" spans="1:12" x14ac:dyDescent="0.2">
      <c r="A648" t="s">
        <v>15</v>
      </c>
      <c r="B648" t="s">
        <v>19</v>
      </c>
      <c r="C648" t="s">
        <v>35</v>
      </c>
      <c r="D648" t="s">
        <v>44</v>
      </c>
      <c r="E648" s="1">
        <v>192.20000000000002</v>
      </c>
      <c r="F648" s="2">
        <v>11999.4</v>
      </c>
      <c r="G648" s="2">
        <v>19999</v>
      </c>
      <c r="H648" s="2">
        <v>576571.17000000004</v>
      </c>
      <c r="L648" s="3">
        <v>44136</v>
      </c>
    </row>
    <row r="649" spans="1:12" x14ac:dyDescent="0.2">
      <c r="A649" t="s">
        <v>30</v>
      </c>
      <c r="B649" t="s">
        <v>36</v>
      </c>
      <c r="C649" t="s">
        <v>37</v>
      </c>
      <c r="D649" t="s">
        <v>44</v>
      </c>
      <c r="E649" s="1">
        <v>157.5</v>
      </c>
      <c r="F649" s="2">
        <v>19794</v>
      </c>
      <c r="G649" s="2">
        <v>32990</v>
      </c>
      <c r="H649" s="2">
        <v>779388.75</v>
      </c>
      <c r="L649" s="3">
        <v>44228</v>
      </c>
    </row>
    <row r="650" spans="1:12" x14ac:dyDescent="0.2">
      <c r="A650" t="s">
        <v>15</v>
      </c>
      <c r="B650" t="s">
        <v>16</v>
      </c>
      <c r="C650" t="s">
        <v>37</v>
      </c>
      <c r="D650" t="s">
        <v>44</v>
      </c>
      <c r="E650" s="1">
        <v>60.6</v>
      </c>
      <c r="F650" s="2">
        <v>19794</v>
      </c>
      <c r="G650" s="2">
        <v>32990</v>
      </c>
      <c r="H650" s="2">
        <v>299879.09999999998</v>
      </c>
      <c r="L650" s="3">
        <v>44287</v>
      </c>
    </row>
    <row r="651" spans="1:12" x14ac:dyDescent="0.2">
      <c r="A651" t="s">
        <v>32</v>
      </c>
      <c r="B651" t="s">
        <v>47</v>
      </c>
      <c r="C651" t="s">
        <v>37</v>
      </c>
      <c r="D651" t="s">
        <v>44</v>
      </c>
      <c r="E651" s="1">
        <v>246</v>
      </c>
      <c r="F651" s="2">
        <v>19794</v>
      </c>
      <c r="G651" s="2">
        <v>32990</v>
      </c>
      <c r="H651" s="2">
        <v>1217331</v>
      </c>
      <c r="L651" s="3">
        <v>44378</v>
      </c>
    </row>
    <row r="652" spans="1:12" x14ac:dyDescent="0.2">
      <c r="A652" t="s">
        <v>32</v>
      </c>
      <c r="B652" t="s">
        <v>46</v>
      </c>
      <c r="C652" t="s">
        <v>37</v>
      </c>
      <c r="D652" t="s">
        <v>44</v>
      </c>
      <c r="E652" s="1">
        <v>26.900000000000002</v>
      </c>
      <c r="F652" s="2">
        <v>19794</v>
      </c>
      <c r="G652" s="2">
        <v>32990</v>
      </c>
      <c r="H652" s="2">
        <v>133114.65000000002</v>
      </c>
      <c r="L652" s="3">
        <v>44105</v>
      </c>
    </row>
    <row r="653" spans="1:12" x14ac:dyDescent="0.2">
      <c r="A653" t="s">
        <v>32</v>
      </c>
      <c r="B653" t="s">
        <v>22</v>
      </c>
      <c r="C653" t="s">
        <v>37</v>
      </c>
      <c r="D653" t="s">
        <v>44</v>
      </c>
      <c r="E653" s="1">
        <v>253.60000000000002</v>
      </c>
      <c r="F653" s="2">
        <v>19794</v>
      </c>
      <c r="G653" s="2">
        <v>32990</v>
      </c>
      <c r="H653" s="2">
        <v>1254939.6000000001</v>
      </c>
      <c r="L653" s="3">
        <v>44136</v>
      </c>
    </row>
    <row r="654" spans="1:12" x14ac:dyDescent="0.2">
      <c r="A654" t="s">
        <v>15</v>
      </c>
      <c r="B654" t="s">
        <v>45</v>
      </c>
      <c r="C654" t="s">
        <v>38</v>
      </c>
      <c r="D654" t="s">
        <v>44</v>
      </c>
      <c r="E654" s="1">
        <v>290.3</v>
      </c>
      <c r="F654" s="2">
        <v>13938</v>
      </c>
      <c r="G654" s="2">
        <v>23230</v>
      </c>
      <c r="H654" s="2">
        <v>1011550.35</v>
      </c>
      <c r="L654" s="3">
        <v>44256</v>
      </c>
    </row>
    <row r="655" spans="1:12" x14ac:dyDescent="0.2">
      <c r="A655" t="s">
        <v>32</v>
      </c>
      <c r="B655" t="s">
        <v>24</v>
      </c>
      <c r="C655" t="s">
        <v>38</v>
      </c>
      <c r="D655" t="s">
        <v>44</v>
      </c>
      <c r="E655" s="1">
        <v>254.10000000000002</v>
      </c>
      <c r="F655" s="2">
        <v>13938</v>
      </c>
      <c r="G655" s="2">
        <v>23230</v>
      </c>
      <c r="H655" s="2">
        <v>885411.45000000007</v>
      </c>
      <c r="L655" s="3">
        <v>44409</v>
      </c>
    </row>
    <row r="656" spans="1:12" x14ac:dyDescent="0.2">
      <c r="A656" t="s">
        <v>32</v>
      </c>
      <c r="B656" t="s">
        <v>25</v>
      </c>
      <c r="C656" t="s">
        <v>38</v>
      </c>
      <c r="D656" t="s">
        <v>44</v>
      </c>
      <c r="E656" s="1">
        <v>26.900000000000002</v>
      </c>
      <c r="F656" s="2">
        <v>13938</v>
      </c>
      <c r="G656" s="2">
        <v>23230</v>
      </c>
      <c r="H656" s="2">
        <v>93733.05</v>
      </c>
      <c r="L656" s="3">
        <v>44105</v>
      </c>
    </row>
    <row r="657" spans="1:12" x14ac:dyDescent="0.2">
      <c r="A657" t="s">
        <v>32</v>
      </c>
      <c r="B657" t="s">
        <v>42</v>
      </c>
      <c r="C657" t="s">
        <v>38</v>
      </c>
      <c r="D657" t="s">
        <v>44</v>
      </c>
      <c r="E657" s="1">
        <v>149.6</v>
      </c>
      <c r="F657" s="2">
        <v>13938</v>
      </c>
      <c r="G657" s="2">
        <v>23230</v>
      </c>
      <c r="H657" s="2">
        <v>521281.19999999995</v>
      </c>
      <c r="L657" s="3">
        <v>44470</v>
      </c>
    </row>
    <row r="658" spans="1:12" x14ac:dyDescent="0.2">
      <c r="A658" t="s">
        <v>32</v>
      </c>
      <c r="B658" t="s">
        <v>28</v>
      </c>
      <c r="C658" t="s">
        <v>38</v>
      </c>
      <c r="D658" t="s">
        <v>44</v>
      </c>
      <c r="E658" s="1">
        <v>101</v>
      </c>
      <c r="F658" s="2">
        <v>13938</v>
      </c>
      <c r="G658" s="2">
        <v>23230</v>
      </c>
      <c r="H658" s="2">
        <v>351934.5</v>
      </c>
      <c r="L658" s="3">
        <v>44470</v>
      </c>
    </row>
    <row r="659" spans="1:12" x14ac:dyDescent="0.2">
      <c r="A659" t="s">
        <v>15</v>
      </c>
      <c r="B659" t="s">
        <v>23</v>
      </c>
      <c r="C659" t="s">
        <v>38</v>
      </c>
      <c r="D659" t="s">
        <v>44</v>
      </c>
      <c r="E659" s="1">
        <v>128.1</v>
      </c>
      <c r="F659" s="2">
        <v>13938</v>
      </c>
      <c r="G659" s="2">
        <v>23230</v>
      </c>
      <c r="H659" s="2">
        <v>446364.45</v>
      </c>
      <c r="L659" s="3">
        <v>44166</v>
      </c>
    </row>
    <row r="660" spans="1:12" x14ac:dyDescent="0.2">
      <c r="A660" t="s">
        <v>32</v>
      </c>
      <c r="B660" t="s">
        <v>29</v>
      </c>
      <c r="C660" t="s">
        <v>39</v>
      </c>
      <c r="D660" t="s">
        <v>44</v>
      </c>
      <c r="E660" s="1">
        <v>88.800000000000011</v>
      </c>
      <c r="F660" s="2">
        <v>11999.4</v>
      </c>
      <c r="G660" s="2">
        <v>19999</v>
      </c>
      <c r="H660" s="2">
        <v>266386.68</v>
      </c>
      <c r="L660" s="3">
        <v>44256</v>
      </c>
    </row>
    <row r="661" spans="1:12" x14ac:dyDescent="0.2">
      <c r="A661" t="s">
        <v>30</v>
      </c>
      <c r="B661" t="s">
        <v>43</v>
      </c>
      <c r="C661" t="s">
        <v>39</v>
      </c>
      <c r="D661" t="s">
        <v>44</v>
      </c>
      <c r="E661" s="1">
        <v>284.40000000000003</v>
      </c>
      <c r="F661" s="2">
        <v>11999.4</v>
      </c>
      <c r="G661" s="2">
        <v>19999</v>
      </c>
      <c r="H661" s="2">
        <v>853157.34000000008</v>
      </c>
      <c r="L661" s="3">
        <v>44317</v>
      </c>
    </row>
    <row r="662" spans="1:12" x14ac:dyDescent="0.2">
      <c r="A662" t="s">
        <v>27</v>
      </c>
      <c r="B662" t="s">
        <v>33</v>
      </c>
      <c r="C662" t="s">
        <v>39</v>
      </c>
      <c r="D662" t="s">
        <v>44</v>
      </c>
      <c r="E662" s="1">
        <v>247.5</v>
      </c>
      <c r="F662" s="2">
        <v>11999.4</v>
      </c>
      <c r="G662" s="2">
        <v>19999</v>
      </c>
      <c r="H662" s="2">
        <v>742462.875</v>
      </c>
      <c r="L662" s="3">
        <v>44409</v>
      </c>
    </row>
    <row r="663" spans="1:12" x14ac:dyDescent="0.2">
      <c r="A663" t="s">
        <v>20</v>
      </c>
      <c r="B663" t="s">
        <v>21</v>
      </c>
      <c r="C663" t="s">
        <v>39</v>
      </c>
      <c r="D663" t="s">
        <v>44</v>
      </c>
      <c r="E663" s="1">
        <v>174.3</v>
      </c>
      <c r="F663" s="2">
        <v>11999.4</v>
      </c>
      <c r="G663" s="2">
        <v>19999</v>
      </c>
      <c r="H663" s="2">
        <v>522873.85499999998</v>
      </c>
      <c r="L663" s="3">
        <v>44105</v>
      </c>
    </row>
    <row r="664" spans="1:12" x14ac:dyDescent="0.2">
      <c r="A664" t="s">
        <v>27</v>
      </c>
      <c r="B664" t="s">
        <v>34</v>
      </c>
      <c r="C664" t="s">
        <v>39</v>
      </c>
      <c r="D664" t="s">
        <v>44</v>
      </c>
      <c r="E664" s="1">
        <v>291.40000000000003</v>
      </c>
      <c r="F664" s="2">
        <v>11999.4</v>
      </c>
      <c r="G664" s="2">
        <v>19999</v>
      </c>
      <c r="H664" s="2">
        <v>874156.29</v>
      </c>
      <c r="L664" s="3">
        <v>44470</v>
      </c>
    </row>
    <row r="665" spans="1:12" x14ac:dyDescent="0.2">
      <c r="A665" t="s">
        <v>15</v>
      </c>
      <c r="B665" t="s">
        <v>31</v>
      </c>
      <c r="C665" t="s">
        <v>39</v>
      </c>
      <c r="D665" t="s">
        <v>44</v>
      </c>
      <c r="E665" s="1">
        <v>173.10000000000002</v>
      </c>
      <c r="F665" s="2">
        <v>11999.4</v>
      </c>
      <c r="G665" s="2">
        <v>19999</v>
      </c>
      <c r="H665" s="2">
        <v>519274.03500000003</v>
      </c>
      <c r="L665" s="3">
        <v>44470</v>
      </c>
    </row>
    <row r="666" spans="1:12" x14ac:dyDescent="0.2">
      <c r="A666" t="s">
        <v>15</v>
      </c>
      <c r="B666" t="s">
        <v>19</v>
      </c>
      <c r="C666" t="s">
        <v>39</v>
      </c>
      <c r="D666" t="s">
        <v>44</v>
      </c>
      <c r="E666" s="1">
        <v>172.70000000000002</v>
      </c>
      <c r="F666" s="2">
        <v>11999.4</v>
      </c>
      <c r="G666" s="2">
        <v>19999</v>
      </c>
      <c r="H666" s="2">
        <v>518074.09500000003</v>
      </c>
      <c r="L666" s="3">
        <v>44105</v>
      </c>
    </row>
    <row r="667" spans="1:12" x14ac:dyDescent="0.2">
      <c r="A667" t="s">
        <v>20</v>
      </c>
      <c r="B667" t="s">
        <v>36</v>
      </c>
      <c r="C667" t="s">
        <v>39</v>
      </c>
      <c r="D667" t="s">
        <v>44</v>
      </c>
      <c r="E667" s="1">
        <v>187</v>
      </c>
      <c r="F667" s="2">
        <v>11999.4</v>
      </c>
      <c r="G667" s="2">
        <v>19999</v>
      </c>
      <c r="H667" s="2">
        <v>560971.94999999995</v>
      </c>
      <c r="L667" s="3">
        <v>44136</v>
      </c>
    </row>
    <row r="668" spans="1:12" x14ac:dyDescent="0.2">
      <c r="A668" t="s">
        <v>30</v>
      </c>
      <c r="B668" t="s">
        <v>16</v>
      </c>
      <c r="C668" t="s">
        <v>17</v>
      </c>
      <c r="D668" t="s">
        <v>44</v>
      </c>
      <c r="E668" s="1">
        <v>117.4</v>
      </c>
      <c r="F668" s="2">
        <v>5579.4</v>
      </c>
      <c r="G668" s="2">
        <v>9299</v>
      </c>
      <c r="H668" s="2">
        <v>163755.39000000001</v>
      </c>
      <c r="L668" s="3">
        <v>44409</v>
      </c>
    </row>
    <row r="669" spans="1:12" x14ac:dyDescent="0.2">
      <c r="A669" t="s">
        <v>30</v>
      </c>
      <c r="B669" t="s">
        <v>47</v>
      </c>
      <c r="C669" t="s">
        <v>17</v>
      </c>
      <c r="D669" t="s">
        <v>44</v>
      </c>
      <c r="E669" s="1">
        <v>276.7</v>
      </c>
      <c r="F669" s="2">
        <v>5579.4</v>
      </c>
      <c r="G669" s="2">
        <v>9299</v>
      </c>
      <c r="H669" s="2">
        <v>385954.99499999994</v>
      </c>
      <c r="L669" s="3">
        <v>44409</v>
      </c>
    </row>
    <row r="670" spans="1:12" x14ac:dyDescent="0.2">
      <c r="A670" t="s">
        <v>30</v>
      </c>
      <c r="B670" t="s">
        <v>46</v>
      </c>
      <c r="C670" t="s">
        <v>17</v>
      </c>
      <c r="D670" t="s">
        <v>44</v>
      </c>
      <c r="E670" s="1">
        <v>108.5</v>
      </c>
      <c r="F670" s="2">
        <v>5579.4</v>
      </c>
      <c r="G670" s="2">
        <v>9299</v>
      </c>
      <c r="H670" s="2">
        <v>151341.22500000001</v>
      </c>
      <c r="L670" s="3">
        <v>44470</v>
      </c>
    </row>
    <row r="671" spans="1:12" x14ac:dyDescent="0.2">
      <c r="A671" t="s">
        <v>32</v>
      </c>
      <c r="B671" t="s">
        <v>22</v>
      </c>
      <c r="C671" t="s">
        <v>26</v>
      </c>
      <c r="D671" t="s">
        <v>44</v>
      </c>
      <c r="E671" s="1">
        <v>54.6</v>
      </c>
      <c r="F671" s="2">
        <v>8999.4</v>
      </c>
      <c r="G671" s="2">
        <v>14999</v>
      </c>
      <c r="H671" s="2">
        <v>122841.81</v>
      </c>
      <c r="L671" s="3">
        <v>44470</v>
      </c>
    </row>
    <row r="672" spans="1:12" x14ac:dyDescent="0.2">
      <c r="A672" t="s">
        <v>15</v>
      </c>
      <c r="B672" t="s">
        <v>45</v>
      </c>
      <c r="C672" t="s">
        <v>35</v>
      </c>
      <c r="D672" t="s">
        <v>44</v>
      </c>
      <c r="E672" s="1">
        <v>115.80000000000001</v>
      </c>
      <c r="F672" s="2">
        <v>11999.4</v>
      </c>
      <c r="G672" s="2">
        <v>19999</v>
      </c>
      <c r="H672" s="2">
        <v>347382.63</v>
      </c>
      <c r="L672" s="3">
        <v>44256</v>
      </c>
    </row>
    <row r="673" spans="1:12" x14ac:dyDescent="0.2">
      <c r="A673" t="s">
        <v>20</v>
      </c>
      <c r="B673" t="s">
        <v>24</v>
      </c>
      <c r="C673" t="s">
        <v>35</v>
      </c>
      <c r="D673" t="s">
        <v>44</v>
      </c>
      <c r="E673" s="1">
        <v>161.4</v>
      </c>
      <c r="F673" s="2">
        <v>11999.4</v>
      </c>
      <c r="G673" s="2">
        <v>19999</v>
      </c>
      <c r="H673" s="2">
        <v>484175.79</v>
      </c>
      <c r="L673" s="3">
        <v>44287</v>
      </c>
    </row>
    <row r="674" spans="1:12" x14ac:dyDescent="0.2">
      <c r="A674" t="s">
        <v>15</v>
      </c>
      <c r="B674" t="s">
        <v>25</v>
      </c>
      <c r="C674" t="s">
        <v>35</v>
      </c>
      <c r="D674" t="s">
        <v>44</v>
      </c>
      <c r="E674" s="1">
        <v>253.5</v>
      </c>
      <c r="F674" s="2">
        <v>11999.4</v>
      </c>
      <c r="G674" s="2">
        <v>19999</v>
      </c>
      <c r="H674" s="2">
        <v>760461.97499999998</v>
      </c>
      <c r="L674" s="3">
        <v>44287</v>
      </c>
    </row>
    <row r="675" spans="1:12" x14ac:dyDescent="0.2">
      <c r="A675" t="s">
        <v>15</v>
      </c>
      <c r="B675" t="s">
        <v>42</v>
      </c>
      <c r="C675" t="s">
        <v>35</v>
      </c>
      <c r="D675" t="s">
        <v>44</v>
      </c>
      <c r="E675" s="1">
        <v>285.10000000000002</v>
      </c>
      <c r="F675" s="2">
        <v>11999.4</v>
      </c>
      <c r="G675" s="2">
        <v>19999</v>
      </c>
      <c r="H675" s="2">
        <v>855257.23499999999</v>
      </c>
      <c r="L675" s="3">
        <v>44317</v>
      </c>
    </row>
    <row r="676" spans="1:12" x14ac:dyDescent="0.2">
      <c r="A676" t="s">
        <v>20</v>
      </c>
      <c r="B676" t="s">
        <v>28</v>
      </c>
      <c r="C676" t="s">
        <v>35</v>
      </c>
      <c r="D676" t="s">
        <v>44</v>
      </c>
      <c r="E676" s="1">
        <v>255.9</v>
      </c>
      <c r="F676" s="2">
        <v>11999.4</v>
      </c>
      <c r="G676" s="2">
        <v>19999</v>
      </c>
      <c r="H676" s="2">
        <v>767661.61500000011</v>
      </c>
      <c r="L676" s="3">
        <v>44409</v>
      </c>
    </row>
    <row r="677" spans="1:12" x14ac:dyDescent="0.2">
      <c r="A677" t="s">
        <v>15</v>
      </c>
      <c r="B677" t="s">
        <v>23</v>
      </c>
      <c r="C677" t="s">
        <v>35</v>
      </c>
      <c r="D677" t="s">
        <v>44</v>
      </c>
      <c r="E677" s="1">
        <v>26.700000000000003</v>
      </c>
      <c r="F677" s="2">
        <v>11999.4</v>
      </c>
      <c r="G677" s="2">
        <v>19999</v>
      </c>
      <c r="H677" s="2">
        <v>80095.99500000001</v>
      </c>
      <c r="L677" s="3">
        <v>44105</v>
      </c>
    </row>
    <row r="678" spans="1:12" x14ac:dyDescent="0.2">
      <c r="A678" t="s">
        <v>30</v>
      </c>
      <c r="B678" t="s">
        <v>29</v>
      </c>
      <c r="C678" t="s">
        <v>35</v>
      </c>
      <c r="D678" t="s">
        <v>44</v>
      </c>
      <c r="E678" s="1">
        <v>108.5</v>
      </c>
      <c r="F678" s="2">
        <v>11999.4</v>
      </c>
      <c r="G678" s="2">
        <v>19999</v>
      </c>
      <c r="H678" s="2">
        <v>325483.72499999998</v>
      </c>
      <c r="L678" s="3">
        <v>44470</v>
      </c>
    </row>
    <row r="679" spans="1:12" x14ac:dyDescent="0.2">
      <c r="A679" t="s">
        <v>20</v>
      </c>
      <c r="B679" t="s">
        <v>43</v>
      </c>
      <c r="C679" t="s">
        <v>35</v>
      </c>
      <c r="D679" t="s">
        <v>44</v>
      </c>
      <c r="E679" s="1">
        <v>117.5</v>
      </c>
      <c r="F679" s="2">
        <v>11999.4</v>
      </c>
      <c r="G679" s="2">
        <v>19999</v>
      </c>
      <c r="H679" s="2">
        <v>352482.375</v>
      </c>
      <c r="L679" s="3">
        <v>44470</v>
      </c>
    </row>
    <row r="680" spans="1:12" x14ac:dyDescent="0.2">
      <c r="A680" t="s">
        <v>15</v>
      </c>
      <c r="B680" t="s">
        <v>33</v>
      </c>
      <c r="C680" t="s">
        <v>35</v>
      </c>
      <c r="D680" t="s">
        <v>44</v>
      </c>
      <c r="E680" s="1">
        <v>200.70000000000002</v>
      </c>
      <c r="F680" s="2">
        <v>11999.4</v>
      </c>
      <c r="G680" s="2">
        <v>19999</v>
      </c>
      <c r="H680" s="2">
        <v>602069.89500000002</v>
      </c>
      <c r="L680" s="3">
        <v>44136</v>
      </c>
    </row>
    <row r="681" spans="1:12" x14ac:dyDescent="0.2">
      <c r="A681" t="s">
        <v>15</v>
      </c>
      <c r="B681" t="s">
        <v>21</v>
      </c>
      <c r="C681" t="s">
        <v>35</v>
      </c>
      <c r="D681" t="s">
        <v>44</v>
      </c>
      <c r="E681" s="1">
        <v>215.10000000000002</v>
      </c>
      <c r="F681" s="2">
        <v>11999.4</v>
      </c>
      <c r="G681" s="2">
        <v>19999</v>
      </c>
      <c r="H681" s="2">
        <v>645267.73499999999</v>
      </c>
      <c r="L681" s="3">
        <v>44136</v>
      </c>
    </row>
    <row r="682" spans="1:12" x14ac:dyDescent="0.2">
      <c r="A682" t="s">
        <v>27</v>
      </c>
      <c r="B682" t="s">
        <v>34</v>
      </c>
      <c r="C682" t="s">
        <v>35</v>
      </c>
      <c r="D682" t="s">
        <v>44</v>
      </c>
      <c r="E682" s="1">
        <v>91.4</v>
      </c>
      <c r="F682" s="2">
        <v>11999.4</v>
      </c>
      <c r="G682" s="2">
        <v>19999</v>
      </c>
      <c r="H682" s="2">
        <v>274186.28999999998</v>
      </c>
      <c r="L682" s="3">
        <v>44531</v>
      </c>
    </row>
    <row r="683" spans="1:12" x14ac:dyDescent="0.2">
      <c r="A683" t="s">
        <v>15</v>
      </c>
      <c r="B683" t="s">
        <v>31</v>
      </c>
      <c r="C683" t="s">
        <v>35</v>
      </c>
      <c r="D683" t="s">
        <v>44</v>
      </c>
      <c r="E683" s="1">
        <v>29.3</v>
      </c>
      <c r="F683" s="2">
        <v>11999.4</v>
      </c>
      <c r="G683" s="2">
        <v>19999</v>
      </c>
      <c r="H683" s="2">
        <v>87895.60500000001</v>
      </c>
      <c r="L683" s="3">
        <v>44531</v>
      </c>
    </row>
    <row r="684" spans="1:12" x14ac:dyDescent="0.2">
      <c r="A684" t="s">
        <v>27</v>
      </c>
      <c r="B684" t="s">
        <v>19</v>
      </c>
      <c r="C684" t="s">
        <v>37</v>
      </c>
      <c r="D684" t="s">
        <v>44</v>
      </c>
      <c r="E684" s="1">
        <v>50</v>
      </c>
      <c r="F684" s="2">
        <v>19794</v>
      </c>
      <c r="G684" s="2">
        <v>32990</v>
      </c>
      <c r="H684" s="2">
        <v>247425</v>
      </c>
      <c r="L684" s="3">
        <v>44256</v>
      </c>
    </row>
    <row r="685" spans="1:12" x14ac:dyDescent="0.2">
      <c r="A685" t="s">
        <v>20</v>
      </c>
      <c r="B685" t="s">
        <v>36</v>
      </c>
      <c r="C685" t="s">
        <v>37</v>
      </c>
      <c r="D685" t="s">
        <v>44</v>
      </c>
      <c r="E685" s="1">
        <v>282.60000000000002</v>
      </c>
      <c r="F685" s="2">
        <v>19794</v>
      </c>
      <c r="G685" s="2">
        <v>32990</v>
      </c>
      <c r="H685" s="2">
        <v>1398446.0999999999</v>
      </c>
      <c r="L685" s="3">
        <v>44317</v>
      </c>
    </row>
    <row r="686" spans="1:12" x14ac:dyDescent="0.2">
      <c r="A686" t="s">
        <v>30</v>
      </c>
      <c r="B686" t="s">
        <v>16</v>
      </c>
      <c r="C686" t="s">
        <v>37</v>
      </c>
      <c r="D686" t="s">
        <v>44</v>
      </c>
      <c r="E686" s="1">
        <v>66.3</v>
      </c>
      <c r="F686" s="2">
        <v>19794</v>
      </c>
      <c r="G686" s="2">
        <v>32990</v>
      </c>
      <c r="H686" s="2">
        <v>328085.55</v>
      </c>
      <c r="L686" s="3">
        <v>44440</v>
      </c>
    </row>
    <row r="687" spans="1:12" x14ac:dyDescent="0.2">
      <c r="A687" t="s">
        <v>32</v>
      </c>
      <c r="B687" t="s">
        <v>47</v>
      </c>
      <c r="C687" t="s">
        <v>37</v>
      </c>
      <c r="D687" t="s">
        <v>44</v>
      </c>
      <c r="E687" s="1">
        <v>257.40000000000003</v>
      </c>
      <c r="F687" s="2">
        <v>19794</v>
      </c>
      <c r="G687" s="2">
        <v>32990</v>
      </c>
      <c r="H687" s="2">
        <v>1273743.9000000001</v>
      </c>
      <c r="L687" s="3">
        <v>44136</v>
      </c>
    </row>
    <row r="688" spans="1:12" x14ac:dyDescent="0.2">
      <c r="A688" t="s">
        <v>30</v>
      </c>
      <c r="B688" t="s">
        <v>46</v>
      </c>
      <c r="C688" t="s">
        <v>37</v>
      </c>
      <c r="D688" t="s">
        <v>44</v>
      </c>
      <c r="E688" s="1">
        <v>243.8</v>
      </c>
      <c r="F688" s="2">
        <v>19794</v>
      </c>
      <c r="G688" s="2">
        <v>32990</v>
      </c>
      <c r="H688" s="2">
        <v>1206444.3</v>
      </c>
      <c r="L688" s="3">
        <v>44166</v>
      </c>
    </row>
    <row r="689" spans="1:12" x14ac:dyDescent="0.2">
      <c r="A689" t="s">
        <v>27</v>
      </c>
      <c r="B689" t="s">
        <v>22</v>
      </c>
      <c r="C689" t="s">
        <v>37</v>
      </c>
      <c r="D689" t="s">
        <v>44</v>
      </c>
      <c r="E689" s="1">
        <v>91.4</v>
      </c>
      <c r="F689" s="2">
        <v>19794</v>
      </c>
      <c r="G689" s="2">
        <v>32990</v>
      </c>
      <c r="H689" s="2">
        <v>452292.89999999997</v>
      </c>
      <c r="L689" s="3">
        <v>44531</v>
      </c>
    </row>
    <row r="690" spans="1:12" x14ac:dyDescent="0.2">
      <c r="A690" t="s">
        <v>15</v>
      </c>
      <c r="B690" t="s">
        <v>45</v>
      </c>
      <c r="C690" t="s">
        <v>38</v>
      </c>
      <c r="D690" t="s">
        <v>44</v>
      </c>
      <c r="E690" s="1">
        <v>86.550000000000011</v>
      </c>
      <c r="F690" s="2">
        <v>13938</v>
      </c>
      <c r="G690" s="2">
        <v>23230</v>
      </c>
      <c r="H690" s="2">
        <v>301583.47500000003</v>
      </c>
      <c r="L690" s="3">
        <v>44378</v>
      </c>
    </row>
    <row r="691" spans="1:12" x14ac:dyDescent="0.2">
      <c r="A691" t="s">
        <v>20</v>
      </c>
      <c r="B691" t="s">
        <v>24</v>
      </c>
      <c r="C691" t="s">
        <v>38</v>
      </c>
      <c r="D691" t="s">
        <v>44</v>
      </c>
      <c r="E691" s="1">
        <v>49.2</v>
      </c>
      <c r="F691" s="2">
        <v>13938</v>
      </c>
      <c r="G691" s="2">
        <v>23230</v>
      </c>
      <c r="H691" s="2">
        <v>171437.4</v>
      </c>
      <c r="L691" s="3">
        <v>44378</v>
      </c>
    </row>
    <row r="692" spans="1:12" x14ac:dyDescent="0.2">
      <c r="A692" t="s">
        <v>15</v>
      </c>
      <c r="B692" t="s">
        <v>25</v>
      </c>
      <c r="C692" t="s">
        <v>38</v>
      </c>
      <c r="D692" t="s">
        <v>44</v>
      </c>
      <c r="E692" s="1">
        <v>26.700000000000003</v>
      </c>
      <c r="F692" s="2">
        <v>13938</v>
      </c>
      <c r="G692" s="2">
        <v>23230</v>
      </c>
      <c r="H692" s="2">
        <v>93036.150000000009</v>
      </c>
      <c r="L692" s="3">
        <v>44105</v>
      </c>
    </row>
    <row r="693" spans="1:12" x14ac:dyDescent="0.2">
      <c r="A693" t="s">
        <v>20</v>
      </c>
      <c r="B693" t="s">
        <v>42</v>
      </c>
      <c r="C693" t="s">
        <v>38</v>
      </c>
      <c r="D693" t="s">
        <v>44</v>
      </c>
      <c r="E693" s="1">
        <v>117.5</v>
      </c>
      <c r="F693" s="2">
        <v>13938</v>
      </c>
      <c r="G693" s="2">
        <v>23230</v>
      </c>
      <c r="H693" s="2">
        <v>409428.75</v>
      </c>
      <c r="L693" s="3">
        <v>44470</v>
      </c>
    </row>
    <row r="694" spans="1:12" x14ac:dyDescent="0.2">
      <c r="A694" t="s">
        <v>30</v>
      </c>
      <c r="B694" t="s">
        <v>28</v>
      </c>
      <c r="C694" t="s">
        <v>38</v>
      </c>
      <c r="D694" t="s">
        <v>44</v>
      </c>
      <c r="E694" s="1">
        <v>295.40000000000003</v>
      </c>
      <c r="F694" s="2">
        <v>13938</v>
      </c>
      <c r="G694" s="2">
        <v>23230</v>
      </c>
      <c r="H694" s="2">
        <v>1029321.3</v>
      </c>
      <c r="L694" s="3">
        <v>44136</v>
      </c>
    </row>
    <row r="695" spans="1:12" x14ac:dyDescent="0.2">
      <c r="A695" t="s">
        <v>30</v>
      </c>
      <c r="B695" t="s">
        <v>23</v>
      </c>
      <c r="C695" t="s">
        <v>38</v>
      </c>
      <c r="D695" t="s">
        <v>44</v>
      </c>
      <c r="E695" s="1">
        <v>55.2</v>
      </c>
      <c r="F695" s="2">
        <v>13938</v>
      </c>
      <c r="G695" s="2">
        <v>23230</v>
      </c>
      <c r="H695" s="2">
        <v>192344.4</v>
      </c>
      <c r="L695" s="3">
        <v>44501</v>
      </c>
    </row>
    <row r="696" spans="1:12" x14ac:dyDescent="0.2">
      <c r="A696" t="s">
        <v>15</v>
      </c>
      <c r="B696" t="s">
        <v>29</v>
      </c>
      <c r="C696" t="s">
        <v>38</v>
      </c>
      <c r="D696" t="s">
        <v>44</v>
      </c>
      <c r="E696" s="1">
        <v>29.3</v>
      </c>
      <c r="F696" s="2">
        <v>13938</v>
      </c>
      <c r="G696" s="2">
        <v>23230</v>
      </c>
      <c r="H696" s="2">
        <v>102095.84999999999</v>
      </c>
      <c r="L696" s="3">
        <v>44531</v>
      </c>
    </row>
    <row r="697" spans="1:12" x14ac:dyDescent="0.2">
      <c r="A697" t="s">
        <v>32</v>
      </c>
      <c r="B697" t="s">
        <v>43</v>
      </c>
      <c r="C697" t="s">
        <v>39</v>
      </c>
      <c r="D697" t="s">
        <v>44</v>
      </c>
      <c r="E697" s="1">
        <v>247.5</v>
      </c>
      <c r="F697" s="2">
        <v>11999.4</v>
      </c>
      <c r="G697" s="2">
        <v>19999</v>
      </c>
      <c r="H697" s="2">
        <v>742462.875</v>
      </c>
      <c r="L697" s="3">
        <v>44256</v>
      </c>
    </row>
    <row r="698" spans="1:12" x14ac:dyDescent="0.2">
      <c r="A698" t="s">
        <v>32</v>
      </c>
      <c r="B698" t="s">
        <v>33</v>
      </c>
      <c r="C698" t="s">
        <v>39</v>
      </c>
      <c r="D698" t="s">
        <v>44</v>
      </c>
      <c r="E698" s="1">
        <v>54.6</v>
      </c>
      <c r="F698" s="2">
        <v>11999.4</v>
      </c>
      <c r="G698" s="2">
        <v>19999</v>
      </c>
      <c r="H698" s="2">
        <v>163791.81000000003</v>
      </c>
      <c r="L698" s="3">
        <v>44470</v>
      </c>
    </row>
    <row r="699" spans="1:12" x14ac:dyDescent="0.2">
      <c r="A699" t="s">
        <v>15</v>
      </c>
      <c r="B699" t="s">
        <v>21</v>
      </c>
      <c r="C699" t="s">
        <v>26</v>
      </c>
      <c r="D699" t="s">
        <v>44</v>
      </c>
      <c r="E699" s="1">
        <v>136.80000000000001</v>
      </c>
      <c r="F699" s="2">
        <v>8999.4</v>
      </c>
      <c r="G699" s="2">
        <v>14999</v>
      </c>
      <c r="H699" s="2">
        <v>307779.48000000004</v>
      </c>
      <c r="L699" s="3">
        <v>44228</v>
      </c>
    </row>
    <row r="700" spans="1:12" x14ac:dyDescent="0.2">
      <c r="A700" t="s">
        <v>15</v>
      </c>
      <c r="B700" t="s">
        <v>34</v>
      </c>
      <c r="C700" t="s">
        <v>35</v>
      </c>
      <c r="D700" t="s">
        <v>44</v>
      </c>
      <c r="E700" s="1">
        <v>72.3</v>
      </c>
      <c r="F700" s="2">
        <v>11999.4</v>
      </c>
      <c r="G700" s="2">
        <v>19999</v>
      </c>
      <c r="H700" s="2">
        <v>216889.155</v>
      </c>
      <c r="L700" s="3">
        <v>44287</v>
      </c>
    </row>
    <row r="701" spans="1:12" x14ac:dyDescent="0.2">
      <c r="A701" t="s">
        <v>27</v>
      </c>
      <c r="B701" t="s">
        <v>31</v>
      </c>
      <c r="C701" t="s">
        <v>38</v>
      </c>
      <c r="D701" t="s">
        <v>44</v>
      </c>
      <c r="E701" s="1">
        <v>180.60000000000002</v>
      </c>
      <c r="F701" s="2">
        <v>13938</v>
      </c>
      <c r="G701" s="2">
        <v>23230</v>
      </c>
      <c r="H701" s="2">
        <v>629300.70000000007</v>
      </c>
      <c r="L701" s="3">
        <v>44317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08"/>
  <sheetViews>
    <sheetView zoomScale="85" zoomScaleNormal="85" workbookViewId="0">
      <selection activeCell="C33" sqref="C33"/>
    </sheetView>
  </sheetViews>
  <sheetFormatPr defaultRowHeight="14.25" x14ac:dyDescent="0.2"/>
  <cols>
    <col min="1" max="1" width="16.875" customWidth="1"/>
    <col min="2" max="2" width="16.375" customWidth="1"/>
    <col min="3" max="3" width="25.25" customWidth="1"/>
    <col min="4" max="4" width="13.625" customWidth="1"/>
    <col min="5" max="5" width="9.875" customWidth="1"/>
    <col min="6" max="6" width="16.25" customWidth="1"/>
    <col min="7" max="7" width="19.875" style="2" customWidth="1"/>
    <col min="8" max="8" width="10.375" style="2" customWidth="1"/>
    <col min="9" max="9" width="11.625" style="2" customWidth="1"/>
    <col min="10" max="10" width="13.375" style="2" customWidth="1"/>
    <col min="11" max="12" width="11.625" style="2" customWidth="1"/>
    <col min="13" max="13" width="10.5" customWidth="1"/>
    <col min="14" max="14" width="14.75" customWidth="1"/>
    <col min="15" max="15" width="12.625" customWidth="1"/>
    <col min="16" max="16" width="5" customWidth="1"/>
  </cols>
  <sheetData>
    <row r="1" spans="1:16" x14ac:dyDescent="0.2">
      <c r="A1" t="s">
        <v>0</v>
      </c>
      <c r="B1" t="s">
        <v>1</v>
      </c>
      <c r="C1" t="s">
        <v>2</v>
      </c>
      <c r="D1" t="s">
        <v>3</v>
      </c>
      <c r="E1" t="s">
        <v>4</v>
      </c>
      <c r="F1" t="s">
        <v>85</v>
      </c>
      <c r="G1" s="2" t="s">
        <v>5</v>
      </c>
      <c r="H1" s="2" t="s">
        <v>6</v>
      </c>
      <c r="I1" s="2" t="s">
        <v>7</v>
      </c>
      <c r="J1" s="2" t="s">
        <v>8</v>
      </c>
      <c r="K1" s="2" t="s">
        <v>9</v>
      </c>
      <c r="L1" s="2" t="s">
        <v>10</v>
      </c>
      <c r="M1" s="3" t="s">
        <v>11</v>
      </c>
      <c r="N1" t="s">
        <v>12</v>
      </c>
      <c r="O1" t="s">
        <v>13</v>
      </c>
      <c r="P1" t="s">
        <v>14</v>
      </c>
    </row>
    <row r="2" spans="1:16" x14ac:dyDescent="0.2">
      <c r="A2" t="s">
        <v>15</v>
      </c>
      <c r="B2" t="s">
        <v>16</v>
      </c>
      <c r="C2" t="s">
        <v>17</v>
      </c>
      <c r="D2" t="s">
        <v>18</v>
      </c>
      <c r="E2" s="15">
        <v>161.85000000000002</v>
      </c>
      <c r="F2" s="15">
        <f>ROUNDUP(Table62[[#This Row],[Units Sold]],0)</f>
        <v>162</v>
      </c>
      <c r="G2" s="2">
        <v>5579.4</v>
      </c>
      <c r="H2" s="2">
        <v>9299</v>
      </c>
      <c r="I2" s="2">
        <v>0</v>
      </c>
      <c r="J2" s="2">
        <f>Table62[[#This Row],[Sale Price]]*Table62[[#This Row],[Units Sold Round]]</f>
        <v>1506438</v>
      </c>
      <c r="K2" s="2">
        <f>Table62[[#This Row],[Manufacturing Price]]*Table62[[#This Row],[Units Sold Round]]</f>
        <v>903862.79999999993</v>
      </c>
      <c r="L2" s="2">
        <f>Table62[[#This Row],[ Sales]]-Table62[[#This Row],[COGS]]-Table62[[#This Row],[Discounts]]</f>
        <v>602575.20000000007</v>
      </c>
      <c r="M2" s="3">
        <v>44197</v>
      </c>
      <c r="N2" t="str">
        <f>TEXT(Table62[[#This Row],[Date]],"mm")</f>
        <v>01</v>
      </c>
      <c r="O2" t="str">
        <f>TEXT(Table62[[#This Row],[Date]],"mmm")</f>
        <v>Jan</v>
      </c>
      <c r="P2" t="str">
        <f>TEXT(Table62[[#This Row],[Date]],"yyyy")</f>
        <v>2021</v>
      </c>
    </row>
    <row r="3" spans="1:16" x14ac:dyDescent="0.2">
      <c r="A3" t="s">
        <v>15</v>
      </c>
      <c r="B3" t="s">
        <v>19</v>
      </c>
      <c r="C3" t="s">
        <v>17</v>
      </c>
      <c r="D3" t="s">
        <v>18</v>
      </c>
      <c r="E3" s="15">
        <v>132.1</v>
      </c>
      <c r="F3" s="15">
        <f>ROUNDUP(Table62[[#This Row],[Units Sold]],0)</f>
        <v>133</v>
      </c>
      <c r="G3" s="2">
        <v>5579.4</v>
      </c>
      <c r="H3" s="2">
        <v>9299</v>
      </c>
      <c r="I3" s="2">
        <v>0</v>
      </c>
      <c r="J3" s="2">
        <f>Table62[[#This Row],[Sale Price]]*Table62[[#This Row],[Units Sold Round]]</f>
        <v>1236767</v>
      </c>
      <c r="K3" s="2">
        <f>Table62[[#This Row],[Manufacturing Price]]*Table62[[#This Row],[Units Sold Round]]</f>
        <v>742060.2</v>
      </c>
      <c r="L3" s="2">
        <f>Table62[[#This Row],[ Sales]]-Table62[[#This Row],[COGS]]-Table62[[#This Row],[Discounts]]</f>
        <v>494706.80000000005</v>
      </c>
      <c r="M3" s="3">
        <v>44197</v>
      </c>
      <c r="N3" t="str">
        <f>TEXT(Table62[[#This Row],[Date]],"mm")</f>
        <v>01</v>
      </c>
      <c r="O3" t="str">
        <f>TEXT(Table62[[#This Row],[Date]],"mmm")</f>
        <v>Jan</v>
      </c>
      <c r="P3" t="str">
        <f>TEXT(Table62[[#This Row],[Date]],"yyyy")</f>
        <v>2021</v>
      </c>
    </row>
    <row r="4" spans="1:16" x14ac:dyDescent="0.2">
      <c r="A4" t="s">
        <v>20</v>
      </c>
      <c r="B4" t="s">
        <v>21</v>
      </c>
      <c r="C4" t="s">
        <v>17</v>
      </c>
      <c r="D4" t="s">
        <v>18</v>
      </c>
      <c r="E4" s="15">
        <v>217.8</v>
      </c>
      <c r="F4" s="15">
        <f>ROUNDUP(Table62[[#This Row],[Units Sold]],0)</f>
        <v>218</v>
      </c>
      <c r="G4" s="2">
        <v>5579.4</v>
      </c>
      <c r="H4" s="2">
        <v>9299</v>
      </c>
      <c r="I4" s="2">
        <v>0</v>
      </c>
      <c r="J4" s="2">
        <f>Table62[[#This Row],[Sale Price]]*Table62[[#This Row],[Units Sold Round]]</f>
        <v>2027182</v>
      </c>
      <c r="K4" s="2">
        <f>Table62[[#This Row],[Manufacturing Price]]*Table62[[#This Row],[Units Sold Round]]</f>
        <v>1216309.2</v>
      </c>
      <c r="L4" s="2">
        <f>Table62[[#This Row],[ Sales]]-Table62[[#This Row],[COGS]]-Table62[[#This Row],[Discounts]]</f>
        <v>810872.8</v>
      </c>
      <c r="M4" s="3">
        <v>44348</v>
      </c>
      <c r="N4" t="str">
        <f>TEXT(Table62[[#This Row],[Date]],"mm")</f>
        <v>06</v>
      </c>
      <c r="O4" t="str">
        <f>TEXT(Table62[[#This Row],[Date]],"mmm")</f>
        <v>Jun</v>
      </c>
      <c r="P4" t="str">
        <f>TEXT(Table62[[#This Row],[Date]],"yyyy")</f>
        <v>2021</v>
      </c>
    </row>
    <row r="5" spans="1:16" x14ac:dyDescent="0.2">
      <c r="A5" t="s">
        <v>20</v>
      </c>
      <c r="B5" t="s">
        <v>22</v>
      </c>
      <c r="C5" t="s">
        <v>17</v>
      </c>
      <c r="D5" t="s">
        <v>18</v>
      </c>
      <c r="E5" s="15">
        <v>88.800000000000011</v>
      </c>
      <c r="F5" s="15">
        <f>ROUNDUP(Table62[[#This Row],[Units Sold]],0)</f>
        <v>89</v>
      </c>
      <c r="G5" s="2">
        <v>5579.4</v>
      </c>
      <c r="H5" s="2">
        <v>9299</v>
      </c>
      <c r="I5" s="2">
        <v>0</v>
      </c>
      <c r="J5" s="2">
        <f>Table62[[#This Row],[Sale Price]]*Table62[[#This Row],[Units Sold Round]]</f>
        <v>827611</v>
      </c>
      <c r="K5" s="2">
        <f>Table62[[#This Row],[Manufacturing Price]]*Table62[[#This Row],[Units Sold Round]]</f>
        <v>496566.6</v>
      </c>
      <c r="L5" s="2">
        <f>Table62[[#This Row],[ Sales]]-Table62[[#This Row],[COGS]]-Table62[[#This Row],[Discounts]]</f>
        <v>331044.40000000002</v>
      </c>
      <c r="M5" s="3">
        <v>44348</v>
      </c>
      <c r="N5" t="str">
        <f>TEXT(Table62[[#This Row],[Date]],"mm")</f>
        <v>06</v>
      </c>
      <c r="O5" t="str">
        <f>TEXT(Table62[[#This Row],[Date]],"mmm")</f>
        <v>Jun</v>
      </c>
      <c r="P5" t="str">
        <f>TEXT(Table62[[#This Row],[Date]],"yyyy")</f>
        <v>2021</v>
      </c>
    </row>
    <row r="6" spans="1:16" x14ac:dyDescent="0.2">
      <c r="A6" t="s">
        <v>20</v>
      </c>
      <c r="B6" t="s">
        <v>23</v>
      </c>
      <c r="C6" t="s">
        <v>17</v>
      </c>
      <c r="D6" t="s">
        <v>18</v>
      </c>
      <c r="E6" s="15">
        <v>247</v>
      </c>
      <c r="F6" s="15">
        <f>ROUNDUP(Table62[[#This Row],[Units Sold]],0)</f>
        <v>247</v>
      </c>
      <c r="G6" s="2">
        <v>5579.4</v>
      </c>
      <c r="H6" s="2">
        <v>9299</v>
      </c>
      <c r="I6" s="2">
        <v>0</v>
      </c>
      <c r="J6" s="2">
        <f>Table62[[#This Row],[Sale Price]]*Table62[[#This Row],[Units Sold Round]]</f>
        <v>2296853</v>
      </c>
      <c r="K6" s="2">
        <f>Table62[[#This Row],[Manufacturing Price]]*Table62[[#This Row],[Units Sold Round]]</f>
        <v>1378111.7999999998</v>
      </c>
      <c r="L6" s="2">
        <f>Table62[[#This Row],[ Sales]]-Table62[[#This Row],[COGS]]-Table62[[#This Row],[Discounts]]</f>
        <v>918741.20000000019</v>
      </c>
      <c r="M6" s="3">
        <v>44348</v>
      </c>
      <c r="N6" t="str">
        <f>TEXT(Table62[[#This Row],[Date]],"mm")</f>
        <v>06</v>
      </c>
      <c r="O6" t="str">
        <f>TEXT(Table62[[#This Row],[Date]],"mmm")</f>
        <v>Jun</v>
      </c>
      <c r="P6" t="str">
        <f>TEXT(Table62[[#This Row],[Date]],"yyyy")</f>
        <v>2021</v>
      </c>
    </row>
    <row r="7" spans="1:16" x14ac:dyDescent="0.2">
      <c r="A7" t="s">
        <v>15</v>
      </c>
      <c r="B7" t="s">
        <v>24</v>
      </c>
      <c r="C7" t="s">
        <v>17</v>
      </c>
      <c r="D7" t="s">
        <v>18</v>
      </c>
      <c r="E7" s="15">
        <v>151.30000000000001</v>
      </c>
      <c r="F7" s="15">
        <f>ROUNDUP(Table62[[#This Row],[Units Sold]],0)</f>
        <v>152</v>
      </c>
      <c r="G7" s="2">
        <v>5579.4</v>
      </c>
      <c r="H7" s="2">
        <v>9299</v>
      </c>
      <c r="I7" s="2">
        <v>0</v>
      </c>
      <c r="J7" s="2">
        <f>Table62[[#This Row],[Sale Price]]*Table62[[#This Row],[Units Sold Round]]</f>
        <v>1413448</v>
      </c>
      <c r="K7" s="2">
        <f>Table62[[#This Row],[Manufacturing Price]]*Table62[[#This Row],[Units Sold Round]]</f>
        <v>848068.79999999993</v>
      </c>
      <c r="L7" s="2">
        <f>Table62[[#This Row],[ Sales]]-Table62[[#This Row],[COGS]]-Table62[[#This Row],[Discounts]]</f>
        <v>565379.20000000007</v>
      </c>
      <c r="M7" s="3">
        <v>44531</v>
      </c>
      <c r="N7" t="str">
        <f>TEXT(Table62[[#This Row],[Date]],"mm")</f>
        <v>12</v>
      </c>
      <c r="O7" t="str">
        <f>TEXT(Table62[[#This Row],[Date]],"mmm")</f>
        <v>Dec</v>
      </c>
      <c r="P7" t="str">
        <f>TEXT(Table62[[#This Row],[Date]],"yyyy")</f>
        <v>2021</v>
      </c>
    </row>
    <row r="8" spans="1:16" x14ac:dyDescent="0.2">
      <c r="A8" t="s">
        <v>20</v>
      </c>
      <c r="B8" t="s">
        <v>25</v>
      </c>
      <c r="C8" t="s">
        <v>26</v>
      </c>
      <c r="D8" t="s">
        <v>18</v>
      </c>
      <c r="E8" s="15">
        <v>92.100000000000009</v>
      </c>
      <c r="F8" s="15">
        <f>ROUNDUP(Table62[[#This Row],[Units Sold]],0)</f>
        <v>93</v>
      </c>
      <c r="G8" s="2">
        <v>8999.4</v>
      </c>
      <c r="H8" s="2">
        <v>14999</v>
      </c>
      <c r="I8" s="2">
        <v>0</v>
      </c>
      <c r="J8" s="2">
        <f>Table62[[#This Row],[Sale Price]]*Table62[[#This Row],[Units Sold Round]]</f>
        <v>1394907</v>
      </c>
      <c r="K8" s="2">
        <f>Table62[[#This Row],[Manufacturing Price]]*Table62[[#This Row],[Units Sold Round]]</f>
        <v>836944.2</v>
      </c>
      <c r="L8" s="2">
        <f>Table62[[#This Row],[ Sales]]-Table62[[#This Row],[COGS]]-Table62[[#This Row],[Discounts]]</f>
        <v>557962.80000000005</v>
      </c>
      <c r="M8" s="3">
        <v>44256</v>
      </c>
      <c r="N8" t="str">
        <f>TEXT(Table62[[#This Row],[Date]],"mm")</f>
        <v>03</v>
      </c>
      <c r="O8" t="str">
        <f>TEXT(Table62[[#This Row],[Date]],"mmm")</f>
        <v>Mar</v>
      </c>
      <c r="P8" t="str">
        <f>TEXT(Table62[[#This Row],[Date]],"yyyy")</f>
        <v>2021</v>
      </c>
    </row>
    <row r="9" spans="1:16" x14ac:dyDescent="0.2">
      <c r="A9" t="s">
        <v>27</v>
      </c>
      <c r="B9" t="s">
        <v>24</v>
      </c>
      <c r="C9" t="s">
        <v>26</v>
      </c>
      <c r="D9" t="s">
        <v>18</v>
      </c>
      <c r="E9" s="15">
        <v>251.8</v>
      </c>
      <c r="F9" s="15">
        <f>ROUNDUP(Table62[[#This Row],[Units Sold]],0)</f>
        <v>252</v>
      </c>
      <c r="G9" s="2">
        <v>8999.4</v>
      </c>
      <c r="H9" s="2">
        <v>14999</v>
      </c>
      <c r="I9" s="2">
        <v>0</v>
      </c>
      <c r="J9" s="2">
        <f>Table62[[#This Row],[Sale Price]]*Table62[[#This Row],[Units Sold Round]]</f>
        <v>3779748</v>
      </c>
      <c r="K9" s="2">
        <f>Table62[[#This Row],[Manufacturing Price]]*Table62[[#This Row],[Units Sold Round]]</f>
        <v>2267848.7999999998</v>
      </c>
      <c r="L9" s="2">
        <f>Table62[[#This Row],[ Sales]]-Table62[[#This Row],[COGS]]-Table62[[#This Row],[Discounts]]</f>
        <v>1511899.2000000002</v>
      </c>
      <c r="M9" s="3">
        <v>44348</v>
      </c>
      <c r="N9" t="str">
        <f>TEXT(Table62[[#This Row],[Date]],"mm")</f>
        <v>06</v>
      </c>
      <c r="O9" t="str">
        <f>TEXT(Table62[[#This Row],[Date]],"mmm")</f>
        <v>Jun</v>
      </c>
      <c r="P9" t="str">
        <f>TEXT(Table62[[#This Row],[Date]],"yyyy")</f>
        <v>2021</v>
      </c>
    </row>
    <row r="10" spans="1:16" x14ac:dyDescent="0.2">
      <c r="A10" t="s">
        <v>15</v>
      </c>
      <c r="B10" t="s">
        <v>28</v>
      </c>
      <c r="C10" t="s">
        <v>26</v>
      </c>
      <c r="D10" t="s">
        <v>18</v>
      </c>
      <c r="E10" s="15">
        <v>189.9</v>
      </c>
      <c r="F10" s="15">
        <f>ROUNDUP(Table62[[#This Row],[Units Sold]],0)</f>
        <v>190</v>
      </c>
      <c r="G10" s="2">
        <v>8999.4</v>
      </c>
      <c r="H10" s="2">
        <v>14999</v>
      </c>
      <c r="I10" s="2">
        <v>0</v>
      </c>
      <c r="J10" s="2">
        <f>Table62[[#This Row],[Sale Price]]*Table62[[#This Row],[Units Sold Round]]</f>
        <v>2849810</v>
      </c>
      <c r="K10" s="2">
        <f>Table62[[#This Row],[Manufacturing Price]]*Table62[[#This Row],[Units Sold Round]]</f>
        <v>1709886</v>
      </c>
      <c r="L10" s="2">
        <f>Table62[[#This Row],[ Sales]]-Table62[[#This Row],[COGS]]-Table62[[#This Row],[Discounts]]</f>
        <v>1139924</v>
      </c>
      <c r="M10" s="3">
        <v>44348</v>
      </c>
      <c r="N10" t="str">
        <f>TEXT(Table62[[#This Row],[Date]],"mm")</f>
        <v>06</v>
      </c>
      <c r="O10" t="str">
        <f>TEXT(Table62[[#This Row],[Date]],"mmm")</f>
        <v>Jun</v>
      </c>
      <c r="P10" t="str">
        <f>TEXT(Table62[[#This Row],[Date]],"yyyy")</f>
        <v>2021</v>
      </c>
    </row>
    <row r="11" spans="1:16" x14ac:dyDescent="0.2">
      <c r="A11" t="s">
        <v>27</v>
      </c>
      <c r="B11" t="s">
        <v>23</v>
      </c>
      <c r="C11" t="s">
        <v>26</v>
      </c>
      <c r="D11" t="s">
        <v>18</v>
      </c>
      <c r="E11" s="15">
        <v>154.5</v>
      </c>
      <c r="F11" s="15">
        <f>ROUNDUP(Table62[[#This Row],[Units Sold]],0)</f>
        <v>155</v>
      </c>
      <c r="G11" s="2">
        <v>8999.4</v>
      </c>
      <c r="H11" s="2">
        <v>14999</v>
      </c>
      <c r="I11" s="2">
        <v>0</v>
      </c>
      <c r="J11" s="2">
        <f>Table62[[#This Row],[Sale Price]]*Table62[[#This Row],[Units Sold Round]]</f>
        <v>2324845</v>
      </c>
      <c r="K11" s="2">
        <f>Table62[[#This Row],[Manufacturing Price]]*Table62[[#This Row],[Units Sold Round]]</f>
        <v>1394907</v>
      </c>
      <c r="L11" s="2">
        <f>Table62[[#This Row],[ Sales]]-Table62[[#This Row],[COGS]]-Table62[[#This Row],[Discounts]]</f>
        <v>929938</v>
      </c>
      <c r="M11" s="3">
        <v>44348</v>
      </c>
      <c r="N11" t="str">
        <f>TEXT(Table62[[#This Row],[Date]],"mm")</f>
        <v>06</v>
      </c>
      <c r="O11" t="str">
        <f>TEXT(Table62[[#This Row],[Date]],"mmm")</f>
        <v>Jun</v>
      </c>
      <c r="P11" t="str">
        <f>TEXT(Table62[[#This Row],[Date]],"yyyy")</f>
        <v>2021</v>
      </c>
    </row>
    <row r="12" spans="1:16" x14ac:dyDescent="0.2">
      <c r="A12" t="s">
        <v>20</v>
      </c>
      <c r="B12" t="s">
        <v>29</v>
      </c>
      <c r="C12" t="s">
        <v>26</v>
      </c>
      <c r="D12" t="s">
        <v>18</v>
      </c>
      <c r="E12" s="15">
        <v>247</v>
      </c>
      <c r="F12" s="15">
        <f>ROUNDUP(Table62[[#This Row],[Units Sold]],0)</f>
        <v>247</v>
      </c>
      <c r="G12" s="2">
        <v>8999.4</v>
      </c>
      <c r="H12" s="2">
        <v>14999</v>
      </c>
      <c r="I12" s="2">
        <v>0</v>
      </c>
      <c r="J12" s="2">
        <f>Table62[[#This Row],[Sale Price]]*Table62[[#This Row],[Units Sold Round]]</f>
        <v>3704753</v>
      </c>
      <c r="K12" s="2">
        <f>Table62[[#This Row],[Manufacturing Price]]*Table62[[#This Row],[Units Sold Round]]</f>
        <v>2222851.7999999998</v>
      </c>
      <c r="L12" s="2">
        <f>Table62[[#This Row],[ Sales]]-Table62[[#This Row],[COGS]]-Table62[[#This Row],[Discounts]]</f>
        <v>1481901.2000000002</v>
      </c>
      <c r="M12" s="3">
        <v>44348</v>
      </c>
      <c r="N12" t="str">
        <f>TEXT(Table62[[#This Row],[Date]],"mm")</f>
        <v>06</v>
      </c>
      <c r="O12" t="str">
        <f>TEXT(Table62[[#This Row],[Date]],"mmm")</f>
        <v>Jun</v>
      </c>
      <c r="P12" t="str">
        <f>TEXT(Table62[[#This Row],[Date]],"yyyy")</f>
        <v>2021</v>
      </c>
    </row>
    <row r="13" spans="1:16" x14ac:dyDescent="0.2">
      <c r="A13" t="s">
        <v>30</v>
      </c>
      <c r="B13" t="s">
        <v>31</v>
      </c>
      <c r="C13" t="s">
        <v>26</v>
      </c>
      <c r="D13" t="s">
        <v>18</v>
      </c>
      <c r="E13" s="15">
        <v>266.55</v>
      </c>
      <c r="F13" s="15">
        <f>ROUNDUP(Table62[[#This Row],[Units Sold]],0)</f>
        <v>267</v>
      </c>
      <c r="G13" s="2">
        <v>8999.4</v>
      </c>
      <c r="H13" s="2">
        <v>14999</v>
      </c>
      <c r="I13" s="2">
        <v>0</v>
      </c>
      <c r="J13" s="2">
        <f>Table62[[#This Row],[Sale Price]]*Table62[[#This Row],[Units Sold Round]]</f>
        <v>4004733</v>
      </c>
      <c r="K13" s="2">
        <f>Table62[[#This Row],[Manufacturing Price]]*Table62[[#This Row],[Units Sold Round]]</f>
        <v>2402839.7999999998</v>
      </c>
      <c r="L13" s="2">
        <f>Table62[[#This Row],[ Sales]]-Table62[[#This Row],[COGS]]-Table62[[#This Row],[Discounts]]</f>
        <v>1601893.2000000002</v>
      </c>
      <c r="M13" s="3">
        <v>44378</v>
      </c>
      <c r="N13" t="str">
        <f>TEXT(Table62[[#This Row],[Date]],"mm")</f>
        <v>07</v>
      </c>
      <c r="O13" t="str">
        <f>TEXT(Table62[[#This Row],[Date]],"mmm")</f>
        <v>Jul</v>
      </c>
      <c r="P13" t="str">
        <f>TEXT(Table62[[#This Row],[Date]],"yyyy")</f>
        <v>2021</v>
      </c>
    </row>
    <row r="14" spans="1:16" x14ac:dyDescent="0.2">
      <c r="A14" t="s">
        <v>32</v>
      </c>
      <c r="B14" t="s">
        <v>33</v>
      </c>
      <c r="C14" t="s">
        <v>26</v>
      </c>
      <c r="D14" t="s">
        <v>18</v>
      </c>
      <c r="E14" s="15">
        <v>95.800000000000011</v>
      </c>
      <c r="F14" s="15">
        <f>ROUNDUP(Table62[[#This Row],[Units Sold]],0)</f>
        <v>96</v>
      </c>
      <c r="G14" s="2">
        <v>8999.4</v>
      </c>
      <c r="H14" s="2">
        <v>14999</v>
      </c>
      <c r="I14" s="2">
        <v>0</v>
      </c>
      <c r="J14" s="2">
        <f>Table62[[#This Row],[Sale Price]]*Table62[[#This Row],[Units Sold Round]]</f>
        <v>1439904</v>
      </c>
      <c r="K14" s="2">
        <f>Table62[[#This Row],[Manufacturing Price]]*Table62[[#This Row],[Units Sold Round]]</f>
        <v>863942.39999999991</v>
      </c>
      <c r="L14" s="2">
        <f>Table62[[#This Row],[ Sales]]-Table62[[#This Row],[COGS]]-Table62[[#This Row],[Discounts]]</f>
        <v>575961.60000000009</v>
      </c>
      <c r="M14" s="3">
        <v>44409</v>
      </c>
      <c r="N14" t="str">
        <f>TEXT(Table62[[#This Row],[Date]],"mm")</f>
        <v>08</v>
      </c>
      <c r="O14" t="str">
        <f>TEXT(Table62[[#This Row],[Date]],"mmm")</f>
        <v>Aug</v>
      </c>
      <c r="P14" t="str">
        <f>TEXT(Table62[[#This Row],[Date]],"yyyy")</f>
        <v>2021</v>
      </c>
    </row>
    <row r="15" spans="1:16" x14ac:dyDescent="0.2">
      <c r="A15" t="s">
        <v>15</v>
      </c>
      <c r="B15" t="s">
        <v>21</v>
      </c>
      <c r="C15" t="s">
        <v>26</v>
      </c>
      <c r="D15" t="s">
        <v>18</v>
      </c>
      <c r="E15" s="15">
        <v>214.60000000000002</v>
      </c>
      <c r="F15" s="15">
        <f>ROUNDUP(Table62[[#This Row],[Units Sold]],0)</f>
        <v>215</v>
      </c>
      <c r="G15" s="2">
        <v>8999.4</v>
      </c>
      <c r="H15" s="2">
        <v>14999</v>
      </c>
      <c r="I15" s="2">
        <v>0</v>
      </c>
      <c r="J15" s="2">
        <f>Table62[[#This Row],[Sale Price]]*Table62[[#This Row],[Units Sold Round]]</f>
        <v>3224785</v>
      </c>
      <c r="K15" s="2">
        <f>Table62[[#This Row],[Manufacturing Price]]*Table62[[#This Row],[Units Sold Round]]</f>
        <v>1934871</v>
      </c>
      <c r="L15" s="2">
        <f>Table62[[#This Row],[ Sales]]-Table62[[#This Row],[COGS]]-Table62[[#This Row],[Discounts]]</f>
        <v>1289914</v>
      </c>
      <c r="M15" s="3">
        <v>44440</v>
      </c>
      <c r="N15" t="str">
        <f>TEXT(Table62[[#This Row],[Date]],"mm")</f>
        <v>09</v>
      </c>
      <c r="O15" t="str">
        <f>TEXT(Table62[[#This Row],[Date]],"mmm")</f>
        <v>Sep</v>
      </c>
      <c r="P15" t="str">
        <f>TEXT(Table62[[#This Row],[Date]],"yyyy")</f>
        <v>2021</v>
      </c>
    </row>
    <row r="16" spans="1:16" x14ac:dyDescent="0.2">
      <c r="A16" t="s">
        <v>30</v>
      </c>
      <c r="B16" t="s">
        <v>34</v>
      </c>
      <c r="C16" t="s">
        <v>26</v>
      </c>
      <c r="D16" t="s">
        <v>18</v>
      </c>
      <c r="E16" s="15">
        <v>34.5</v>
      </c>
      <c r="F16" s="15">
        <f>ROUNDUP(Table62[[#This Row],[Units Sold]],0)</f>
        <v>35</v>
      </c>
      <c r="G16" s="2">
        <v>8999.4</v>
      </c>
      <c r="H16" s="2">
        <v>14999</v>
      </c>
      <c r="I16" s="2">
        <v>0</v>
      </c>
      <c r="J16" s="2">
        <f>Table62[[#This Row],[Sale Price]]*Table62[[#This Row],[Units Sold Round]]</f>
        <v>524965</v>
      </c>
      <c r="K16" s="2">
        <f>Table62[[#This Row],[Manufacturing Price]]*Table62[[#This Row],[Units Sold Round]]</f>
        <v>314979</v>
      </c>
      <c r="L16" s="2">
        <f>Table62[[#This Row],[ Sales]]-Table62[[#This Row],[COGS]]-Table62[[#This Row],[Discounts]]</f>
        <v>209986</v>
      </c>
      <c r="M16" s="3">
        <v>44105</v>
      </c>
      <c r="N16" t="str">
        <f>TEXT(Table62[[#This Row],[Date]],"mm")</f>
        <v>10</v>
      </c>
      <c r="O16" t="str">
        <f>TEXT(Table62[[#This Row],[Date]],"mmm")</f>
        <v>Oct</v>
      </c>
      <c r="P16" t="str">
        <f>TEXT(Table62[[#This Row],[Date]],"yyyy")</f>
        <v>2020</v>
      </c>
    </row>
    <row r="17" spans="1:16" x14ac:dyDescent="0.2">
      <c r="A17" t="s">
        <v>20</v>
      </c>
      <c r="B17" t="s">
        <v>31</v>
      </c>
      <c r="C17" t="s">
        <v>26</v>
      </c>
      <c r="D17" t="s">
        <v>18</v>
      </c>
      <c r="E17" s="15">
        <v>61.5</v>
      </c>
      <c r="F17" s="15">
        <f>ROUNDUP(Table62[[#This Row],[Units Sold]],0)</f>
        <v>62</v>
      </c>
      <c r="G17" s="2">
        <v>8999.4</v>
      </c>
      <c r="H17" s="2">
        <v>14999</v>
      </c>
      <c r="I17" s="2">
        <v>0</v>
      </c>
      <c r="J17" s="2">
        <f>Table62[[#This Row],[Sale Price]]*Table62[[#This Row],[Units Sold Round]]</f>
        <v>929938</v>
      </c>
      <c r="K17" s="2">
        <f>Table62[[#This Row],[Manufacturing Price]]*Table62[[#This Row],[Units Sold Round]]</f>
        <v>557962.79999999993</v>
      </c>
      <c r="L17" s="2">
        <f>Table62[[#This Row],[ Sales]]-Table62[[#This Row],[COGS]]-Table62[[#This Row],[Discounts]]</f>
        <v>371975.20000000007</v>
      </c>
      <c r="M17" s="3">
        <v>44531</v>
      </c>
      <c r="N17" t="str">
        <f>TEXT(Table62[[#This Row],[Date]],"mm")</f>
        <v>12</v>
      </c>
      <c r="O17" t="str">
        <f>TEXT(Table62[[#This Row],[Date]],"mmm")</f>
        <v>Dec</v>
      </c>
      <c r="P17" t="str">
        <f>TEXT(Table62[[#This Row],[Date]],"yyyy")</f>
        <v>2021</v>
      </c>
    </row>
    <row r="18" spans="1:16" x14ac:dyDescent="0.2">
      <c r="A18" t="s">
        <v>15</v>
      </c>
      <c r="B18" t="s">
        <v>19</v>
      </c>
      <c r="C18" t="s">
        <v>35</v>
      </c>
      <c r="D18" t="s">
        <v>18</v>
      </c>
      <c r="E18" s="15">
        <v>29.200000000000003</v>
      </c>
      <c r="F18" s="15">
        <f>ROUNDUP(Table62[[#This Row],[Units Sold]],0)</f>
        <v>30</v>
      </c>
      <c r="G18" s="2">
        <v>11999.4</v>
      </c>
      <c r="H18" s="2">
        <v>19999</v>
      </c>
      <c r="I18" s="2">
        <v>0</v>
      </c>
      <c r="J18" s="2">
        <f>Table62[[#This Row],[Sale Price]]*Table62[[#This Row],[Units Sold Round]]</f>
        <v>599970</v>
      </c>
      <c r="K18" s="2">
        <f>Table62[[#This Row],[Manufacturing Price]]*Table62[[#This Row],[Units Sold Round]]</f>
        <v>359982</v>
      </c>
      <c r="L18" s="2">
        <f>Table62[[#This Row],[ Sales]]-Table62[[#This Row],[COGS]]-Table62[[#This Row],[Discounts]]</f>
        <v>239988</v>
      </c>
      <c r="M18" s="3">
        <v>44228</v>
      </c>
      <c r="N18" t="str">
        <f>TEXT(Table62[[#This Row],[Date]],"mm")</f>
        <v>02</v>
      </c>
      <c r="O18" t="str">
        <f>TEXT(Table62[[#This Row],[Date]],"mmm")</f>
        <v>Feb</v>
      </c>
      <c r="P18" t="str">
        <f>TEXT(Table62[[#This Row],[Date]],"yyyy")</f>
        <v>2021</v>
      </c>
    </row>
    <row r="19" spans="1:16" x14ac:dyDescent="0.2">
      <c r="A19" t="s">
        <v>20</v>
      </c>
      <c r="B19" t="s">
        <v>36</v>
      </c>
      <c r="C19" t="s">
        <v>35</v>
      </c>
      <c r="D19" t="s">
        <v>18</v>
      </c>
      <c r="E19" s="15">
        <v>97.4</v>
      </c>
      <c r="F19" s="15">
        <f>ROUNDUP(Table62[[#This Row],[Units Sold]],0)</f>
        <v>98</v>
      </c>
      <c r="G19" s="2">
        <v>11999.4</v>
      </c>
      <c r="H19" s="2">
        <v>19999</v>
      </c>
      <c r="I19" s="2">
        <v>0</v>
      </c>
      <c r="J19" s="2">
        <f>Table62[[#This Row],[Sale Price]]*Table62[[#This Row],[Units Sold Round]]</f>
        <v>1959902</v>
      </c>
      <c r="K19" s="2">
        <f>Table62[[#This Row],[Manufacturing Price]]*Table62[[#This Row],[Units Sold Round]]</f>
        <v>1175941.2</v>
      </c>
      <c r="L19" s="2">
        <f>Table62[[#This Row],[ Sales]]-Table62[[#This Row],[COGS]]-Table62[[#This Row],[Discounts]]</f>
        <v>783960.8</v>
      </c>
      <c r="M19" s="3">
        <v>44228</v>
      </c>
      <c r="N19" t="str">
        <f>TEXT(Table62[[#This Row],[Date]],"mm")</f>
        <v>02</v>
      </c>
      <c r="O19" t="str">
        <f>TEXT(Table62[[#This Row],[Date]],"mmm")</f>
        <v>Feb</v>
      </c>
      <c r="P19" t="str">
        <f>TEXT(Table62[[#This Row],[Date]],"yyyy")</f>
        <v>2021</v>
      </c>
    </row>
    <row r="20" spans="1:16" x14ac:dyDescent="0.2">
      <c r="A20" t="s">
        <v>27</v>
      </c>
      <c r="B20" t="s">
        <v>16</v>
      </c>
      <c r="C20" t="s">
        <v>35</v>
      </c>
      <c r="D20" t="s">
        <v>18</v>
      </c>
      <c r="E20" s="15">
        <v>251.8</v>
      </c>
      <c r="F20" s="15">
        <f>ROUNDUP(Table62[[#This Row],[Units Sold]],0)</f>
        <v>252</v>
      </c>
      <c r="G20" s="2">
        <v>11999.4</v>
      </c>
      <c r="H20" s="2">
        <v>19999</v>
      </c>
      <c r="I20" s="2">
        <v>0</v>
      </c>
      <c r="J20" s="2">
        <f>Table62[[#This Row],[Sale Price]]*Table62[[#This Row],[Units Sold Round]]</f>
        <v>5039748</v>
      </c>
      <c r="K20" s="2">
        <f>Table62[[#This Row],[Manufacturing Price]]*Table62[[#This Row],[Units Sold Round]]</f>
        <v>3023848.8</v>
      </c>
      <c r="L20" s="2">
        <f>Table62[[#This Row],[ Sales]]-Table62[[#This Row],[COGS]]-Table62[[#This Row],[Discounts]]</f>
        <v>2015899.2000000002</v>
      </c>
      <c r="M20" s="3">
        <v>44348</v>
      </c>
      <c r="N20" t="str">
        <f>TEXT(Table62[[#This Row],[Date]],"mm")</f>
        <v>06</v>
      </c>
      <c r="O20" t="str">
        <f>TEXT(Table62[[#This Row],[Date]],"mmm")</f>
        <v>Jun</v>
      </c>
      <c r="P20" t="str">
        <f>TEXT(Table62[[#This Row],[Date]],"yyyy")</f>
        <v>2021</v>
      </c>
    </row>
    <row r="21" spans="1:16" x14ac:dyDescent="0.2">
      <c r="A21" t="s">
        <v>15</v>
      </c>
      <c r="B21" t="s">
        <v>19</v>
      </c>
      <c r="C21" t="s">
        <v>35</v>
      </c>
      <c r="D21" t="s">
        <v>18</v>
      </c>
      <c r="E21" s="15">
        <v>100.60000000000001</v>
      </c>
      <c r="F21" s="15">
        <f>ROUNDUP(Table62[[#This Row],[Units Sold]],0)</f>
        <v>101</v>
      </c>
      <c r="G21" s="2">
        <v>11999.4</v>
      </c>
      <c r="H21" s="2">
        <v>19999</v>
      </c>
      <c r="I21" s="2">
        <v>0</v>
      </c>
      <c r="J21" s="2">
        <f>Table62[[#This Row],[Sale Price]]*Table62[[#This Row],[Units Sold Round]]</f>
        <v>2019899</v>
      </c>
      <c r="K21" s="2">
        <f>Table62[[#This Row],[Manufacturing Price]]*Table62[[#This Row],[Units Sold Round]]</f>
        <v>1211939.3999999999</v>
      </c>
      <c r="L21" s="2">
        <f>Table62[[#This Row],[ Sales]]-Table62[[#This Row],[COGS]]-Table62[[#This Row],[Discounts]]</f>
        <v>807959.60000000009</v>
      </c>
      <c r="M21" s="3">
        <v>44348</v>
      </c>
      <c r="N21" t="str">
        <f>TEXT(Table62[[#This Row],[Date]],"mm")</f>
        <v>06</v>
      </c>
      <c r="O21" t="str">
        <f>TEXT(Table62[[#This Row],[Date]],"mmm")</f>
        <v>Jun</v>
      </c>
      <c r="P21" t="str">
        <f>TEXT(Table62[[#This Row],[Date]],"yyyy")</f>
        <v>2021</v>
      </c>
    </row>
    <row r="22" spans="1:16" x14ac:dyDescent="0.2">
      <c r="A22" t="s">
        <v>27</v>
      </c>
      <c r="B22" t="s">
        <v>21</v>
      </c>
      <c r="C22" t="s">
        <v>35</v>
      </c>
      <c r="D22" t="s">
        <v>18</v>
      </c>
      <c r="E22" s="15">
        <v>36.700000000000003</v>
      </c>
      <c r="F22" s="15">
        <f>ROUNDUP(Table62[[#This Row],[Units Sold]],0)</f>
        <v>37</v>
      </c>
      <c r="G22" s="2">
        <v>11999.4</v>
      </c>
      <c r="H22" s="2">
        <v>19999</v>
      </c>
      <c r="I22" s="2">
        <v>0</v>
      </c>
      <c r="J22" s="2">
        <f>Table62[[#This Row],[Sale Price]]*Table62[[#This Row],[Units Sold Round]]</f>
        <v>739963</v>
      </c>
      <c r="K22" s="2">
        <f>Table62[[#This Row],[Manufacturing Price]]*Table62[[#This Row],[Units Sold Round]]</f>
        <v>443977.8</v>
      </c>
      <c r="L22" s="2">
        <f>Table62[[#This Row],[ Sales]]-Table62[[#This Row],[COGS]]-Table62[[#This Row],[Discounts]]</f>
        <v>295985.2</v>
      </c>
      <c r="M22" s="3">
        <v>44378</v>
      </c>
      <c r="N22" t="str">
        <f>TEXT(Table62[[#This Row],[Date]],"mm")</f>
        <v>07</v>
      </c>
      <c r="O22" t="str">
        <f>TEXT(Table62[[#This Row],[Date]],"mmm")</f>
        <v>Jul</v>
      </c>
      <c r="P22" t="str">
        <f>TEXT(Table62[[#This Row],[Date]],"yyyy")</f>
        <v>2021</v>
      </c>
    </row>
    <row r="23" spans="1:16" x14ac:dyDescent="0.2">
      <c r="A23" t="s">
        <v>15</v>
      </c>
      <c r="B23" t="s">
        <v>22</v>
      </c>
      <c r="C23" t="s">
        <v>35</v>
      </c>
      <c r="D23" t="s">
        <v>18</v>
      </c>
      <c r="E23" s="15">
        <v>88.300000000000011</v>
      </c>
      <c r="F23" s="15">
        <f>ROUNDUP(Table62[[#This Row],[Units Sold]],0)</f>
        <v>89</v>
      </c>
      <c r="G23" s="2">
        <v>11999.4</v>
      </c>
      <c r="H23" s="2">
        <v>19999</v>
      </c>
      <c r="I23" s="2">
        <v>0</v>
      </c>
      <c r="J23" s="2">
        <f>Table62[[#This Row],[Sale Price]]*Table62[[#This Row],[Units Sold Round]]</f>
        <v>1779911</v>
      </c>
      <c r="K23" s="2">
        <f>Table62[[#This Row],[Manufacturing Price]]*Table62[[#This Row],[Units Sold Round]]</f>
        <v>1067946.5999999999</v>
      </c>
      <c r="L23" s="2">
        <f>Table62[[#This Row],[ Sales]]-Table62[[#This Row],[COGS]]-Table62[[#This Row],[Discounts]]</f>
        <v>711964.40000000014</v>
      </c>
      <c r="M23" s="3">
        <v>44409</v>
      </c>
      <c r="N23" t="str">
        <f>TEXT(Table62[[#This Row],[Date]],"mm")</f>
        <v>08</v>
      </c>
      <c r="O23" t="str">
        <f>TEXT(Table62[[#This Row],[Date]],"mmm")</f>
        <v>Aug</v>
      </c>
      <c r="P23" t="str">
        <f>TEXT(Table62[[#This Row],[Date]],"yyyy")</f>
        <v>2021</v>
      </c>
    </row>
    <row r="24" spans="1:16" x14ac:dyDescent="0.2">
      <c r="A24" t="s">
        <v>20</v>
      </c>
      <c r="B24" t="s">
        <v>23</v>
      </c>
      <c r="C24" t="s">
        <v>35</v>
      </c>
      <c r="D24" t="s">
        <v>18</v>
      </c>
      <c r="E24" s="15">
        <v>54.900000000000006</v>
      </c>
      <c r="F24" s="15">
        <f>ROUNDUP(Table62[[#This Row],[Units Sold]],0)</f>
        <v>55</v>
      </c>
      <c r="G24" s="2">
        <v>11999.4</v>
      </c>
      <c r="H24" s="2">
        <v>19999</v>
      </c>
      <c r="I24" s="2">
        <v>0</v>
      </c>
      <c r="J24" s="2">
        <f>Table62[[#This Row],[Sale Price]]*Table62[[#This Row],[Units Sold Round]]</f>
        <v>1099945</v>
      </c>
      <c r="K24" s="2">
        <f>Table62[[#This Row],[Manufacturing Price]]*Table62[[#This Row],[Units Sold Round]]</f>
        <v>659967</v>
      </c>
      <c r="L24" s="2">
        <f>Table62[[#This Row],[ Sales]]-Table62[[#This Row],[COGS]]-Table62[[#This Row],[Discounts]]</f>
        <v>439978</v>
      </c>
      <c r="M24" s="3">
        <v>44075</v>
      </c>
      <c r="N24" t="str">
        <f>TEXT(Table62[[#This Row],[Date]],"mm")</f>
        <v>09</v>
      </c>
      <c r="O24" t="str">
        <f>TEXT(Table62[[#This Row],[Date]],"mmm")</f>
        <v>Sep</v>
      </c>
      <c r="P24" t="str">
        <f>TEXT(Table62[[#This Row],[Date]],"yyyy")</f>
        <v>2020</v>
      </c>
    </row>
    <row r="25" spans="1:16" x14ac:dyDescent="0.2">
      <c r="A25" t="s">
        <v>32</v>
      </c>
      <c r="B25" t="s">
        <v>24</v>
      </c>
      <c r="C25" t="s">
        <v>35</v>
      </c>
      <c r="D25" t="s">
        <v>18</v>
      </c>
      <c r="E25" s="15">
        <v>78.800000000000011</v>
      </c>
      <c r="F25" s="15">
        <f>ROUNDUP(Table62[[#This Row],[Units Sold]],0)</f>
        <v>79</v>
      </c>
      <c r="G25" s="2">
        <v>11999.4</v>
      </c>
      <c r="H25" s="2">
        <v>19999</v>
      </c>
      <c r="I25" s="2">
        <v>0</v>
      </c>
      <c r="J25" s="2">
        <f>Table62[[#This Row],[Sale Price]]*Table62[[#This Row],[Units Sold Round]]</f>
        <v>1579921</v>
      </c>
      <c r="K25" s="2">
        <f>Table62[[#This Row],[Manufacturing Price]]*Table62[[#This Row],[Units Sold Round]]</f>
        <v>947952.6</v>
      </c>
      <c r="L25" s="2">
        <f>Table62[[#This Row],[ Sales]]-Table62[[#This Row],[COGS]]-Table62[[#This Row],[Discounts]]</f>
        <v>631968.4</v>
      </c>
      <c r="M25" s="3">
        <v>44075</v>
      </c>
      <c r="N25" t="str">
        <f>TEXT(Table62[[#This Row],[Date]],"mm")</f>
        <v>09</v>
      </c>
      <c r="O25" t="str">
        <f>TEXT(Table62[[#This Row],[Date]],"mmm")</f>
        <v>Sep</v>
      </c>
      <c r="P25" t="str">
        <f>TEXT(Table62[[#This Row],[Date]],"yyyy")</f>
        <v>2020</v>
      </c>
    </row>
    <row r="26" spans="1:16" x14ac:dyDescent="0.2">
      <c r="A26" t="s">
        <v>20</v>
      </c>
      <c r="B26" t="s">
        <v>25</v>
      </c>
      <c r="C26" t="s">
        <v>35</v>
      </c>
      <c r="D26" t="s">
        <v>18</v>
      </c>
      <c r="E26" s="15">
        <v>247.20000000000002</v>
      </c>
      <c r="F26" s="15">
        <f>ROUNDUP(Table62[[#This Row],[Units Sold]],0)</f>
        <v>248</v>
      </c>
      <c r="G26" s="2">
        <v>11999.4</v>
      </c>
      <c r="H26" s="2">
        <v>19999</v>
      </c>
      <c r="I26" s="2">
        <v>0</v>
      </c>
      <c r="J26" s="2">
        <f>Table62[[#This Row],[Sale Price]]*Table62[[#This Row],[Units Sold Round]]</f>
        <v>4959752</v>
      </c>
      <c r="K26" s="2">
        <f>Table62[[#This Row],[Manufacturing Price]]*Table62[[#This Row],[Units Sold Round]]</f>
        <v>2975851.1999999997</v>
      </c>
      <c r="L26" s="2">
        <f>Table62[[#This Row],[ Sales]]-Table62[[#This Row],[COGS]]-Table62[[#This Row],[Discounts]]</f>
        <v>1983900.8000000003</v>
      </c>
      <c r="M26" s="3">
        <v>44440</v>
      </c>
      <c r="N26" t="str">
        <f>TEXT(Table62[[#This Row],[Date]],"mm")</f>
        <v>09</v>
      </c>
      <c r="O26" t="str">
        <f>TEXT(Table62[[#This Row],[Date]],"mmm")</f>
        <v>Sep</v>
      </c>
      <c r="P26" t="str">
        <f>TEXT(Table62[[#This Row],[Date]],"yyyy")</f>
        <v>2021</v>
      </c>
    </row>
    <row r="27" spans="1:16" x14ac:dyDescent="0.2">
      <c r="A27" t="s">
        <v>15</v>
      </c>
      <c r="B27" t="s">
        <v>24</v>
      </c>
      <c r="C27" t="s">
        <v>35</v>
      </c>
      <c r="D27" t="s">
        <v>18</v>
      </c>
      <c r="E27" s="15">
        <v>114.30000000000001</v>
      </c>
      <c r="F27" s="15">
        <f>ROUNDUP(Table62[[#This Row],[Units Sold]],0)</f>
        <v>115</v>
      </c>
      <c r="G27" s="2">
        <v>11999.4</v>
      </c>
      <c r="H27" s="2">
        <v>19999</v>
      </c>
      <c r="I27" s="2">
        <v>0</v>
      </c>
      <c r="J27" s="2">
        <f>Table62[[#This Row],[Sale Price]]*Table62[[#This Row],[Units Sold Round]]</f>
        <v>2299885</v>
      </c>
      <c r="K27" s="2">
        <f>Table62[[#This Row],[Manufacturing Price]]*Table62[[#This Row],[Units Sold Round]]</f>
        <v>1379931</v>
      </c>
      <c r="L27" s="2">
        <f>Table62[[#This Row],[ Sales]]-Table62[[#This Row],[COGS]]-Table62[[#This Row],[Discounts]]</f>
        <v>919954</v>
      </c>
      <c r="M27" s="3">
        <v>44470</v>
      </c>
      <c r="N27" t="str">
        <f>TEXT(Table62[[#This Row],[Date]],"mm")</f>
        <v>10</v>
      </c>
      <c r="O27" t="str">
        <f>TEXT(Table62[[#This Row],[Date]],"mmm")</f>
        <v>Oct</v>
      </c>
      <c r="P27" t="str">
        <f>TEXT(Table62[[#This Row],[Date]],"yyyy")</f>
        <v>2021</v>
      </c>
    </row>
    <row r="28" spans="1:16" x14ac:dyDescent="0.2">
      <c r="A28" t="s">
        <v>15</v>
      </c>
      <c r="B28" t="s">
        <v>28</v>
      </c>
      <c r="C28" t="s">
        <v>35</v>
      </c>
      <c r="D28" t="s">
        <v>18</v>
      </c>
      <c r="E28" s="15">
        <v>172.5</v>
      </c>
      <c r="F28" s="15">
        <f>ROUNDUP(Table62[[#This Row],[Units Sold]],0)</f>
        <v>173</v>
      </c>
      <c r="G28" s="2">
        <v>11999.4</v>
      </c>
      <c r="H28" s="2">
        <v>19999</v>
      </c>
      <c r="I28" s="2">
        <v>0</v>
      </c>
      <c r="J28" s="2">
        <f>Table62[[#This Row],[Sale Price]]*Table62[[#This Row],[Units Sold Round]]</f>
        <v>3459827</v>
      </c>
      <c r="K28" s="2">
        <f>Table62[[#This Row],[Manufacturing Price]]*Table62[[#This Row],[Units Sold Round]]</f>
        <v>2075896.2</v>
      </c>
      <c r="L28" s="2">
        <f>Table62[[#This Row],[ Sales]]-Table62[[#This Row],[COGS]]-Table62[[#This Row],[Discounts]]</f>
        <v>1383930.8</v>
      </c>
      <c r="M28" s="3">
        <v>44136</v>
      </c>
      <c r="N28" t="str">
        <f>TEXT(Table62[[#This Row],[Date]],"mm")</f>
        <v>11</v>
      </c>
      <c r="O28" t="str">
        <f>TEXT(Table62[[#This Row],[Date]],"mmm")</f>
        <v>Nov</v>
      </c>
      <c r="P28" t="str">
        <f>TEXT(Table62[[#This Row],[Date]],"yyyy")</f>
        <v>2020</v>
      </c>
    </row>
    <row r="29" spans="1:16" x14ac:dyDescent="0.2">
      <c r="A29" t="s">
        <v>27</v>
      </c>
      <c r="B29" t="s">
        <v>23</v>
      </c>
      <c r="C29" t="s">
        <v>35</v>
      </c>
      <c r="D29" t="s">
        <v>18</v>
      </c>
      <c r="E29" s="15">
        <v>91.2</v>
      </c>
      <c r="F29" s="15">
        <f>ROUNDUP(Table62[[#This Row],[Units Sold]],0)</f>
        <v>92</v>
      </c>
      <c r="G29" s="2">
        <v>11999.4</v>
      </c>
      <c r="H29" s="2">
        <v>19999</v>
      </c>
      <c r="I29" s="2">
        <v>0</v>
      </c>
      <c r="J29" s="2">
        <f>Table62[[#This Row],[Sale Price]]*Table62[[#This Row],[Units Sold Round]]</f>
        <v>1839908</v>
      </c>
      <c r="K29" s="2">
        <f>Table62[[#This Row],[Manufacturing Price]]*Table62[[#This Row],[Units Sold Round]]</f>
        <v>1103944.8</v>
      </c>
      <c r="L29" s="2">
        <f>Table62[[#This Row],[ Sales]]-Table62[[#This Row],[COGS]]-Table62[[#This Row],[Discounts]]</f>
        <v>735963.2</v>
      </c>
      <c r="M29" s="3">
        <v>44136</v>
      </c>
      <c r="N29" t="str">
        <f>TEXT(Table62[[#This Row],[Date]],"mm")</f>
        <v>11</v>
      </c>
      <c r="O29" t="str">
        <f>TEXT(Table62[[#This Row],[Date]],"mmm")</f>
        <v>Nov</v>
      </c>
      <c r="P29" t="str">
        <f>TEXT(Table62[[#This Row],[Date]],"yyyy")</f>
        <v>2020</v>
      </c>
    </row>
    <row r="30" spans="1:16" x14ac:dyDescent="0.2">
      <c r="A30" t="s">
        <v>20</v>
      </c>
      <c r="B30" t="s">
        <v>29</v>
      </c>
      <c r="C30" t="s">
        <v>35</v>
      </c>
      <c r="D30" t="s">
        <v>18</v>
      </c>
      <c r="E30" s="15">
        <v>215.20000000000002</v>
      </c>
      <c r="F30" s="15">
        <f>ROUNDUP(Table62[[#This Row],[Units Sold]],0)</f>
        <v>216</v>
      </c>
      <c r="G30" s="2">
        <v>11999.4</v>
      </c>
      <c r="H30" s="2">
        <v>19999</v>
      </c>
      <c r="I30" s="2">
        <v>0</v>
      </c>
      <c r="J30" s="2">
        <f>Table62[[#This Row],[Sale Price]]*Table62[[#This Row],[Units Sold Round]]</f>
        <v>4319784</v>
      </c>
      <c r="K30" s="2">
        <f>Table62[[#This Row],[Manufacturing Price]]*Table62[[#This Row],[Units Sold Round]]</f>
        <v>2591870.4</v>
      </c>
      <c r="L30" s="2">
        <f>Table62[[#This Row],[ Sales]]-Table62[[#This Row],[COGS]]-Table62[[#This Row],[Discounts]]</f>
        <v>1727913.6</v>
      </c>
      <c r="M30" s="3">
        <v>44166</v>
      </c>
      <c r="N30" t="str">
        <f>TEXT(Table62[[#This Row],[Date]],"mm")</f>
        <v>12</v>
      </c>
      <c r="O30" t="str">
        <f>TEXT(Table62[[#This Row],[Date]],"mmm")</f>
        <v>Dec</v>
      </c>
      <c r="P30" t="str">
        <f>TEXT(Table62[[#This Row],[Date]],"yyyy")</f>
        <v>2020</v>
      </c>
    </row>
    <row r="31" spans="1:16" x14ac:dyDescent="0.2">
      <c r="A31" t="s">
        <v>15</v>
      </c>
      <c r="B31" t="s">
        <v>31</v>
      </c>
      <c r="C31" t="s">
        <v>35</v>
      </c>
      <c r="D31" t="s">
        <v>18</v>
      </c>
      <c r="E31" s="15">
        <v>181.70000000000002</v>
      </c>
      <c r="F31" s="15">
        <f>ROUNDUP(Table62[[#This Row],[Units Sold]],0)</f>
        <v>182</v>
      </c>
      <c r="G31" s="2">
        <v>11999.4</v>
      </c>
      <c r="H31" s="2">
        <v>19999</v>
      </c>
      <c r="I31" s="2">
        <v>0</v>
      </c>
      <c r="J31" s="2">
        <f>Table62[[#This Row],[Sale Price]]*Table62[[#This Row],[Units Sold Round]]</f>
        <v>3639818</v>
      </c>
      <c r="K31" s="2">
        <f>Table62[[#This Row],[Manufacturing Price]]*Table62[[#This Row],[Units Sold Round]]</f>
        <v>2183890.7999999998</v>
      </c>
      <c r="L31" s="2">
        <f>Table62[[#This Row],[ Sales]]-Table62[[#This Row],[COGS]]-Table62[[#This Row],[Discounts]]</f>
        <v>1455927.2000000002</v>
      </c>
      <c r="M31" s="3">
        <v>44531</v>
      </c>
      <c r="N31" t="str">
        <f>TEXT(Table62[[#This Row],[Date]],"mm")</f>
        <v>12</v>
      </c>
      <c r="O31" t="str">
        <f>TEXT(Table62[[#This Row],[Date]],"mmm")</f>
        <v>Dec</v>
      </c>
      <c r="P31" t="str">
        <f>TEXT(Table62[[#This Row],[Date]],"yyyy")</f>
        <v>2021</v>
      </c>
    </row>
    <row r="32" spans="1:16" x14ac:dyDescent="0.2">
      <c r="A32" t="s">
        <v>15</v>
      </c>
      <c r="B32" t="s">
        <v>33</v>
      </c>
      <c r="C32" t="s">
        <v>35</v>
      </c>
      <c r="D32" t="s">
        <v>18</v>
      </c>
      <c r="E32" s="15">
        <v>151.30000000000001</v>
      </c>
      <c r="F32" s="15">
        <f>ROUNDUP(Table62[[#This Row],[Units Sold]],0)</f>
        <v>152</v>
      </c>
      <c r="G32" s="2">
        <v>11999.4</v>
      </c>
      <c r="H32" s="2">
        <v>19999</v>
      </c>
      <c r="I32" s="2">
        <v>0</v>
      </c>
      <c r="J32" s="2">
        <f>Table62[[#This Row],[Sale Price]]*Table62[[#This Row],[Units Sold Round]]</f>
        <v>3039848</v>
      </c>
      <c r="K32" s="2">
        <f>Table62[[#This Row],[Manufacturing Price]]*Table62[[#This Row],[Units Sold Round]]</f>
        <v>1823908.8</v>
      </c>
      <c r="L32" s="2">
        <f>Table62[[#This Row],[ Sales]]-Table62[[#This Row],[COGS]]-Table62[[#This Row],[Discounts]]</f>
        <v>1215939.2</v>
      </c>
      <c r="M32" s="3">
        <v>44531</v>
      </c>
      <c r="N32" t="str">
        <f>TEXT(Table62[[#This Row],[Date]],"mm")</f>
        <v>12</v>
      </c>
      <c r="O32" t="str">
        <f>TEXT(Table62[[#This Row],[Date]],"mmm")</f>
        <v>Dec</v>
      </c>
      <c r="P32" t="str">
        <f>TEXT(Table62[[#This Row],[Date]],"yyyy")</f>
        <v>2021</v>
      </c>
    </row>
    <row r="33" spans="1:16" x14ac:dyDescent="0.2">
      <c r="A33" t="s">
        <v>15</v>
      </c>
      <c r="B33" t="s">
        <v>21</v>
      </c>
      <c r="C33" t="s">
        <v>37</v>
      </c>
      <c r="D33" t="s">
        <v>18</v>
      </c>
      <c r="E33" s="15">
        <v>149.30000000000001</v>
      </c>
      <c r="F33" s="15">
        <f>ROUNDUP(Table62[[#This Row],[Units Sold]],0)</f>
        <v>150</v>
      </c>
      <c r="G33" s="2">
        <v>19794</v>
      </c>
      <c r="H33" s="2">
        <v>32990</v>
      </c>
      <c r="I33" s="2">
        <v>0</v>
      </c>
      <c r="J33" s="2">
        <f>Table62[[#This Row],[Sale Price]]*Table62[[#This Row],[Units Sold Round]]</f>
        <v>4948500</v>
      </c>
      <c r="K33" s="2">
        <f>Table62[[#This Row],[Manufacturing Price]]*Table62[[#This Row],[Units Sold Round]]</f>
        <v>2969100</v>
      </c>
      <c r="L33" s="2">
        <f>Table62[[#This Row],[ Sales]]-Table62[[#This Row],[COGS]]-Table62[[#This Row],[Discounts]]</f>
        <v>1979400</v>
      </c>
      <c r="M33" s="3">
        <v>44197</v>
      </c>
      <c r="N33" t="str">
        <f>TEXT(Table62[[#This Row],[Date]],"mm")</f>
        <v>01</v>
      </c>
      <c r="O33" t="str">
        <f>TEXT(Table62[[#This Row],[Date]],"mmm")</f>
        <v>Jan</v>
      </c>
      <c r="P33" t="str">
        <f>TEXT(Table62[[#This Row],[Date]],"yyyy")</f>
        <v>2021</v>
      </c>
    </row>
    <row r="34" spans="1:16" x14ac:dyDescent="0.2">
      <c r="A34" t="s">
        <v>30</v>
      </c>
      <c r="B34" t="s">
        <v>34</v>
      </c>
      <c r="C34" t="s">
        <v>37</v>
      </c>
      <c r="D34" t="s">
        <v>18</v>
      </c>
      <c r="E34" s="15">
        <v>180.4</v>
      </c>
      <c r="F34" s="15">
        <f>ROUNDUP(Table62[[#This Row],[Units Sold]],0)</f>
        <v>181</v>
      </c>
      <c r="G34" s="2">
        <v>19794</v>
      </c>
      <c r="H34" s="2">
        <v>32990</v>
      </c>
      <c r="I34" s="2">
        <v>0</v>
      </c>
      <c r="J34" s="2">
        <f>Table62[[#This Row],[Sale Price]]*Table62[[#This Row],[Units Sold Round]]</f>
        <v>5971190</v>
      </c>
      <c r="K34" s="2">
        <f>Table62[[#This Row],[Manufacturing Price]]*Table62[[#This Row],[Units Sold Round]]</f>
        <v>3582714</v>
      </c>
      <c r="L34" s="2">
        <f>Table62[[#This Row],[ Sales]]-Table62[[#This Row],[COGS]]-Table62[[#This Row],[Discounts]]</f>
        <v>2388476</v>
      </c>
      <c r="M34" s="3">
        <v>44228</v>
      </c>
      <c r="N34" t="str">
        <f>TEXT(Table62[[#This Row],[Date]],"mm")</f>
        <v>02</v>
      </c>
      <c r="O34" t="str">
        <f>TEXT(Table62[[#This Row],[Date]],"mmm")</f>
        <v>Feb</v>
      </c>
      <c r="P34" t="str">
        <f>TEXT(Table62[[#This Row],[Date]],"yyyy")</f>
        <v>2021</v>
      </c>
    </row>
    <row r="35" spans="1:16" x14ac:dyDescent="0.2">
      <c r="A35" t="s">
        <v>27</v>
      </c>
      <c r="B35" t="s">
        <v>31</v>
      </c>
      <c r="C35" t="s">
        <v>37</v>
      </c>
      <c r="D35" t="s">
        <v>18</v>
      </c>
      <c r="E35" s="15">
        <v>216.10000000000002</v>
      </c>
      <c r="F35" s="15">
        <f>ROUNDUP(Table62[[#This Row],[Units Sold]],0)</f>
        <v>217</v>
      </c>
      <c r="G35" s="2">
        <v>19794</v>
      </c>
      <c r="H35" s="2">
        <v>32990</v>
      </c>
      <c r="I35" s="2">
        <v>0</v>
      </c>
      <c r="J35" s="2">
        <f>Table62[[#This Row],[Sale Price]]*Table62[[#This Row],[Units Sold Round]]</f>
        <v>7158830</v>
      </c>
      <c r="K35" s="2">
        <f>Table62[[#This Row],[Manufacturing Price]]*Table62[[#This Row],[Units Sold Round]]</f>
        <v>4295298</v>
      </c>
      <c r="L35" s="2">
        <f>Table62[[#This Row],[ Sales]]-Table62[[#This Row],[COGS]]-Table62[[#This Row],[Discounts]]</f>
        <v>2863532</v>
      </c>
      <c r="M35" s="3">
        <v>44256</v>
      </c>
      <c r="N35" t="str">
        <f>TEXT(Table62[[#This Row],[Date]],"mm")</f>
        <v>03</v>
      </c>
      <c r="O35" t="str">
        <f>TEXT(Table62[[#This Row],[Date]],"mmm")</f>
        <v>Mar</v>
      </c>
      <c r="P35" t="str">
        <f>TEXT(Table62[[#This Row],[Date]],"yyyy")</f>
        <v>2021</v>
      </c>
    </row>
    <row r="36" spans="1:16" x14ac:dyDescent="0.2">
      <c r="A36" t="s">
        <v>15</v>
      </c>
      <c r="B36" t="s">
        <v>19</v>
      </c>
      <c r="C36" t="s">
        <v>37</v>
      </c>
      <c r="D36" t="s">
        <v>18</v>
      </c>
      <c r="E36" s="15">
        <v>100.60000000000001</v>
      </c>
      <c r="F36" s="15">
        <f>ROUNDUP(Table62[[#This Row],[Units Sold]],0)</f>
        <v>101</v>
      </c>
      <c r="G36" s="2">
        <v>19794</v>
      </c>
      <c r="H36" s="2">
        <v>32990</v>
      </c>
      <c r="I36" s="2">
        <v>0</v>
      </c>
      <c r="J36" s="2">
        <f>Table62[[#This Row],[Sale Price]]*Table62[[#This Row],[Units Sold Round]]</f>
        <v>3331990</v>
      </c>
      <c r="K36" s="2">
        <f>Table62[[#This Row],[Manufacturing Price]]*Table62[[#This Row],[Units Sold Round]]</f>
        <v>1999194</v>
      </c>
      <c r="L36" s="2">
        <f>Table62[[#This Row],[ Sales]]-Table62[[#This Row],[COGS]]-Table62[[#This Row],[Discounts]]</f>
        <v>1332796</v>
      </c>
      <c r="M36" s="3">
        <v>44348</v>
      </c>
      <c r="N36" t="str">
        <f>TEXT(Table62[[#This Row],[Date]],"mm")</f>
        <v>06</v>
      </c>
      <c r="O36" t="str">
        <f>TEXT(Table62[[#This Row],[Date]],"mmm")</f>
        <v>Jun</v>
      </c>
      <c r="P36" t="str">
        <f>TEXT(Table62[[#This Row],[Date]],"yyyy")</f>
        <v>2021</v>
      </c>
    </row>
    <row r="37" spans="1:16" x14ac:dyDescent="0.2">
      <c r="A37" t="s">
        <v>27</v>
      </c>
      <c r="B37" t="s">
        <v>36</v>
      </c>
      <c r="C37" t="s">
        <v>37</v>
      </c>
      <c r="D37" t="s">
        <v>18</v>
      </c>
      <c r="E37" s="15">
        <v>154.5</v>
      </c>
      <c r="F37" s="15">
        <f>ROUNDUP(Table62[[#This Row],[Units Sold]],0)</f>
        <v>155</v>
      </c>
      <c r="G37" s="2">
        <v>19794</v>
      </c>
      <c r="H37" s="2">
        <v>32990</v>
      </c>
      <c r="I37" s="2">
        <v>0</v>
      </c>
      <c r="J37" s="2">
        <f>Table62[[#This Row],[Sale Price]]*Table62[[#This Row],[Units Sold Round]]</f>
        <v>5113450</v>
      </c>
      <c r="K37" s="2">
        <f>Table62[[#This Row],[Manufacturing Price]]*Table62[[#This Row],[Units Sold Round]]</f>
        <v>3068070</v>
      </c>
      <c r="L37" s="2">
        <f>Table62[[#This Row],[ Sales]]-Table62[[#This Row],[COGS]]-Table62[[#This Row],[Discounts]]</f>
        <v>2045380</v>
      </c>
      <c r="M37" s="3">
        <v>44348</v>
      </c>
      <c r="N37" t="str">
        <f>TEXT(Table62[[#This Row],[Date]],"mm")</f>
        <v>06</v>
      </c>
      <c r="O37" t="str">
        <f>TEXT(Table62[[#This Row],[Date]],"mmm")</f>
        <v>Jun</v>
      </c>
      <c r="P37" t="str">
        <f>TEXT(Table62[[#This Row],[Date]],"yyyy")</f>
        <v>2021</v>
      </c>
    </row>
    <row r="38" spans="1:16" x14ac:dyDescent="0.2">
      <c r="A38" t="s">
        <v>30</v>
      </c>
      <c r="B38" t="s">
        <v>16</v>
      </c>
      <c r="C38" t="s">
        <v>37</v>
      </c>
      <c r="D38" t="s">
        <v>18</v>
      </c>
      <c r="E38" s="15">
        <v>282.10000000000002</v>
      </c>
      <c r="F38" s="15">
        <f>ROUNDUP(Table62[[#This Row],[Units Sold]],0)</f>
        <v>283</v>
      </c>
      <c r="G38" s="2">
        <v>19794</v>
      </c>
      <c r="H38" s="2">
        <v>32990</v>
      </c>
      <c r="I38" s="2">
        <v>0</v>
      </c>
      <c r="J38" s="2">
        <f>Table62[[#This Row],[Sale Price]]*Table62[[#This Row],[Units Sold Round]]</f>
        <v>9336170</v>
      </c>
      <c r="K38" s="2">
        <f>Table62[[#This Row],[Manufacturing Price]]*Table62[[#This Row],[Units Sold Round]]</f>
        <v>5601702</v>
      </c>
      <c r="L38" s="2">
        <f>Table62[[#This Row],[ Sales]]-Table62[[#This Row],[COGS]]-Table62[[#This Row],[Discounts]]</f>
        <v>3734468</v>
      </c>
      <c r="M38" s="3">
        <v>44409</v>
      </c>
      <c r="N38" t="str">
        <f>TEXT(Table62[[#This Row],[Date]],"mm")</f>
        <v>08</v>
      </c>
      <c r="O38" t="str">
        <f>TEXT(Table62[[#This Row],[Date]],"mmm")</f>
        <v>Aug</v>
      </c>
      <c r="P38" t="str">
        <f>TEXT(Table62[[#This Row],[Date]],"yyyy")</f>
        <v>2021</v>
      </c>
    </row>
    <row r="39" spans="1:16" x14ac:dyDescent="0.2">
      <c r="A39" t="s">
        <v>30</v>
      </c>
      <c r="B39" t="s">
        <v>19</v>
      </c>
      <c r="C39" t="s">
        <v>37</v>
      </c>
      <c r="D39" t="s">
        <v>18</v>
      </c>
      <c r="E39" s="15">
        <v>34.5</v>
      </c>
      <c r="F39" s="15">
        <f>ROUNDUP(Table62[[#This Row],[Units Sold]],0)</f>
        <v>35</v>
      </c>
      <c r="G39" s="2">
        <v>19794</v>
      </c>
      <c r="H39" s="2">
        <v>32990</v>
      </c>
      <c r="I39" s="2">
        <v>0</v>
      </c>
      <c r="J39" s="2">
        <f>Table62[[#This Row],[Sale Price]]*Table62[[#This Row],[Units Sold Round]]</f>
        <v>1154650</v>
      </c>
      <c r="K39" s="2">
        <f>Table62[[#This Row],[Manufacturing Price]]*Table62[[#This Row],[Units Sold Round]]</f>
        <v>692790</v>
      </c>
      <c r="L39" s="2">
        <f>Table62[[#This Row],[ Sales]]-Table62[[#This Row],[COGS]]-Table62[[#This Row],[Discounts]]</f>
        <v>461860</v>
      </c>
      <c r="M39" s="3">
        <v>44105</v>
      </c>
      <c r="N39" t="str">
        <f>TEXT(Table62[[#This Row],[Date]],"mm")</f>
        <v>10</v>
      </c>
      <c r="O39" t="str">
        <f>TEXT(Table62[[#This Row],[Date]],"mmm")</f>
        <v>Oct</v>
      </c>
      <c r="P39" t="str">
        <f>TEXT(Table62[[#This Row],[Date]],"yyyy")</f>
        <v>2020</v>
      </c>
    </row>
    <row r="40" spans="1:16" x14ac:dyDescent="0.2">
      <c r="A40" t="s">
        <v>32</v>
      </c>
      <c r="B40" t="s">
        <v>21</v>
      </c>
      <c r="C40" t="s">
        <v>38</v>
      </c>
      <c r="D40" t="s">
        <v>18</v>
      </c>
      <c r="E40" s="15">
        <v>200.10000000000002</v>
      </c>
      <c r="F40" s="15">
        <f>ROUNDUP(Table62[[#This Row],[Units Sold]],0)</f>
        <v>201</v>
      </c>
      <c r="G40" s="2">
        <v>13938</v>
      </c>
      <c r="H40" s="2">
        <v>23230</v>
      </c>
      <c r="I40" s="2">
        <v>0</v>
      </c>
      <c r="J40" s="2">
        <f>Table62[[#This Row],[Sale Price]]*Table62[[#This Row],[Units Sold Round]]</f>
        <v>4669230</v>
      </c>
      <c r="K40" s="2">
        <f>Table62[[#This Row],[Manufacturing Price]]*Table62[[#This Row],[Units Sold Round]]</f>
        <v>2801538</v>
      </c>
      <c r="L40" s="2">
        <f>Table62[[#This Row],[ Sales]]-Table62[[#This Row],[COGS]]-Table62[[#This Row],[Discounts]]</f>
        <v>1867692</v>
      </c>
      <c r="M40" s="3">
        <v>44228</v>
      </c>
      <c r="N40" t="str">
        <f>TEXT(Table62[[#This Row],[Date]],"mm")</f>
        <v>02</v>
      </c>
      <c r="O40" t="str">
        <f>TEXT(Table62[[#This Row],[Date]],"mmm")</f>
        <v>Feb</v>
      </c>
      <c r="P40" t="str">
        <f>TEXT(Table62[[#This Row],[Date]],"yyyy")</f>
        <v>2021</v>
      </c>
    </row>
    <row r="41" spans="1:16" x14ac:dyDescent="0.2">
      <c r="A41" t="s">
        <v>27</v>
      </c>
      <c r="B41" t="s">
        <v>22</v>
      </c>
      <c r="C41" t="s">
        <v>38</v>
      </c>
      <c r="D41" t="s">
        <v>18</v>
      </c>
      <c r="E41" s="15">
        <v>283.8</v>
      </c>
      <c r="F41" s="15">
        <f>ROUNDUP(Table62[[#This Row],[Units Sold]],0)</f>
        <v>284</v>
      </c>
      <c r="G41" s="2">
        <v>13938</v>
      </c>
      <c r="H41" s="2">
        <v>23230</v>
      </c>
      <c r="I41" s="2">
        <v>0</v>
      </c>
      <c r="J41" s="2">
        <f>Table62[[#This Row],[Sale Price]]*Table62[[#This Row],[Units Sold Round]]</f>
        <v>6597320</v>
      </c>
      <c r="K41" s="2">
        <f>Table62[[#This Row],[Manufacturing Price]]*Table62[[#This Row],[Units Sold Round]]</f>
        <v>3958392</v>
      </c>
      <c r="L41" s="2">
        <f>Table62[[#This Row],[ Sales]]-Table62[[#This Row],[COGS]]-Table62[[#This Row],[Discounts]]</f>
        <v>2638928</v>
      </c>
      <c r="M41" s="3">
        <v>44287</v>
      </c>
      <c r="N41" t="str">
        <f>TEXT(Table62[[#This Row],[Date]],"mm")</f>
        <v>04</v>
      </c>
      <c r="O41" t="str">
        <f>TEXT(Table62[[#This Row],[Date]],"mmm")</f>
        <v>Apr</v>
      </c>
      <c r="P41" t="str">
        <f>TEXT(Table62[[#This Row],[Date]],"yyyy")</f>
        <v>2021</v>
      </c>
    </row>
    <row r="42" spans="1:16" x14ac:dyDescent="0.2">
      <c r="A42" t="s">
        <v>20</v>
      </c>
      <c r="B42" t="s">
        <v>23</v>
      </c>
      <c r="C42" t="s">
        <v>38</v>
      </c>
      <c r="D42" t="s">
        <v>18</v>
      </c>
      <c r="E42" s="15">
        <v>217.8</v>
      </c>
      <c r="F42" s="15">
        <f>ROUNDUP(Table62[[#This Row],[Units Sold]],0)</f>
        <v>218</v>
      </c>
      <c r="G42" s="2">
        <v>13938</v>
      </c>
      <c r="H42" s="2">
        <v>23230</v>
      </c>
      <c r="I42" s="2">
        <v>0</v>
      </c>
      <c r="J42" s="2">
        <f>Table62[[#This Row],[Sale Price]]*Table62[[#This Row],[Units Sold Round]]</f>
        <v>5064140</v>
      </c>
      <c r="K42" s="2">
        <f>Table62[[#This Row],[Manufacturing Price]]*Table62[[#This Row],[Units Sold Round]]</f>
        <v>3038484</v>
      </c>
      <c r="L42" s="2">
        <f>Table62[[#This Row],[ Sales]]-Table62[[#This Row],[COGS]]-Table62[[#This Row],[Discounts]]</f>
        <v>2025656</v>
      </c>
      <c r="M42" s="3">
        <v>44348</v>
      </c>
      <c r="N42" t="str">
        <f>TEXT(Table62[[#This Row],[Date]],"mm")</f>
        <v>06</v>
      </c>
      <c r="O42" t="str">
        <f>TEXT(Table62[[#This Row],[Date]],"mmm")</f>
        <v>Jun</v>
      </c>
      <c r="P42" t="str">
        <f>TEXT(Table62[[#This Row],[Date]],"yyyy")</f>
        <v>2021</v>
      </c>
    </row>
    <row r="43" spans="1:16" x14ac:dyDescent="0.2">
      <c r="A43" t="s">
        <v>20</v>
      </c>
      <c r="B43" t="s">
        <v>24</v>
      </c>
      <c r="C43" t="s">
        <v>38</v>
      </c>
      <c r="D43" t="s">
        <v>18</v>
      </c>
      <c r="E43" s="15">
        <v>88.800000000000011</v>
      </c>
      <c r="F43" s="15">
        <f>ROUNDUP(Table62[[#This Row],[Units Sold]],0)</f>
        <v>89</v>
      </c>
      <c r="G43" s="2">
        <v>13938</v>
      </c>
      <c r="H43" s="2">
        <v>23230</v>
      </c>
      <c r="I43" s="2">
        <v>0</v>
      </c>
      <c r="J43" s="2">
        <f>Table62[[#This Row],[Sale Price]]*Table62[[#This Row],[Units Sold Round]]</f>
        <v>2067470</v>
      </c>
      <c r="K43" s="2">
        <f>Table62[[#This Row],[Manufacturing Price]]*Table62[[#This Row],[Units Sold Round]]</f>
        <v>1240482</v>
      </c>
      <c r="L43" s="2">
        <f>Table62[[#This Row],[ Sales]]-Table62[[#This Row],[COGS]]-Table62[[#This Row],[Discounts]]</f>
        <v>826988</v>
      </c>
      <c r="M43" s="3">
        <v>44348</v>
      </c>
      <c r="N43" t="str">
        <f>TEXT(Table62[[#This Row],[Date]],"mm")</f>
        <v>06</v>
      </c>
      <c r="O43" t="str">
        <f>TEXT(Table62[[#This Row],[Date]],"mmm")</f>
        <v>Jun</v>
      </c>
      <c r="P43" t="str">
        <f>TEXT(Table62[[#This Row],[Date]],"yyyy")</f>
        <v>2021</v>
      </c>
    </row>
    <row r="44" spans="1:16" x14ac:dyDescent="0.2">
      <c r="A44" t="s">
        <v>15</v>
      </c>
      <c r="B44" t="s">
        <v>25</v>
      </c>
      <c r="C44" t="s">
        <v>38</v>
      </c>
      <c r="D44" t="s">
        <v>18</v>
      </c>
      <c r="E44" s="15">
        <v>152.70000000000002</v>
      </c>
      <c r="F44" s="15">
        <f>ROUNDUP(Table62[[#This Row],[Units Sold]],0)</f>
        <v>153</v>
      </c>
      <c r="G44" s="2">
        <v>13938</v>
      </c>
      <c r="H44" s="2">
        <v>23230</v>
      </c>
      <c r="I44" s="2">
        <v>0</v>
      </c>
      <c r="J44" s="2">
        <f>Table62[[#This Row],[Sale Price]]*Table62[[#This Row],[Units Sold Round]]</f>
        <v>3554190</v>
      </c>
      <c r="K44" s="2">
        <f>Table62[[#This Row],[Manufacturing Price]]*Table62[[#This Row],[Units Sold Round]]</f>
        <v>2132514</v>
      </c>
      <c r="L44" s="2">
        <f>Table62[[#This Row],[ Sales]]-Table62[[#This Row],[COGS]]-Table62[[#This Row],[Discounts]]</f>
        <v>1421676</v>
      </c>
      <c r="M44" s="3">
        <v>44075</v>
      </c>
      <c r="N44" t="str">
        <f>TEXT(Table62[[#This Row],[Date]],"mm")</f>
        <v>09</v>
      </c>
      <c r="O44" t="str">
        <f>TEXT(Table62[[#This Row],[Date]],"mmm")</f>
        <v>Sep</v>
      </c>
      <c r="P44" t="str">
        <f>TEXT(Table62[[#This Row],[Date]],"yyyy")</f>
        <v>2020</v>
      </c>
    </row>
    <row r="45" spans="1:16" x14ac:dyDescent="0.2">
      <c r="A45" t="s">
        <v>32</v>
      </c>
      <c r="B45" t="s">
        <v>24</v>
      </c>
      <c r="C45" t="s">
        <v>38</v>
      </c>
      <c r="D45" t="s">
        <v>18</v>
      </c>
      <c r="E45" s="15">
        <v>215.10000000000002</v>
      </c>
      <c r="F45" s="15">
        <f>ROUNDUP(Table62[[#This Row],[Units Sold]],0)</f>
        <v>216</v>
      </c>
      <c r="G45" s="2">
        <v>13938</v>
      </c>
      <c r="H45" s="2">
        <v>23230</v>
      </c>
      <c r="I45" s="2">
        <v>0</v>
      </c>
      <c r="J45" s="2">
        <f>Table62[[#This Row],[Sale Price]]*Table62[[#This Row],[Units Sold Round]]</f>
        <v>5017680</v>
      </c>
      <c r="K45" s="2">
        <f>Table62[[#This Row],[Manufacturing Price]]*Table62[[#This Row],[Units Sold Round]]</f>
        <v>3010608</v>
      </c>
      <c r="L45" s="2">
        <f>Table62[[#This Row],[ Sales]]-Table62[[#This Row],[COGS]]-Table62[[#This Row],[Discounts]]</f>
        <v>2007072</v>
      </c>
      <c r="M45" s="3">
        <v>44440</v>
      </c>
      <c r="N45" t="str">
        <f>TEXT(Table62[[#This Row],[Date]],"mm")</f>
        <v>09</v>
      </c>
      <c r="O45" t="str">
        <f>TEXT(Table62[[#This Row],[Date]],"mmm")</f>
        <v>Sep</v>
      </c>
      <c r="P45" t="str">
        <f>TEXT(Table62[[#This Row],[Date]],"yyyy")</f>
        <v>2021</v>
      </c>
    </row>
    <row r="46" spans="1:16" x14ac:dyDescent="0.2">
      <c r="A46" t="s">
        <v>15</v>
      </c>
      <c r="B46" t="s">
        <v>28</v>
      </c>
      <c r="C46" t="s">
        <v>38</v>
      </c>
      <c r="D46" t="s">
        <v>18</v>
      </c>
      <c r="E46" s="15">
        <v>181.70000000000002</v>
      </c>
      <c r="F46" s="15">
        <f>ROUNDUP(Table62[[#This Row],[Units Sold]],0)</f>
        <v>182</v>
      </c>
      <c r="G46" s="2">
        <v>13938</v>
      </c>
      <c r="H46" s="2">
        <v>23230</v>
      </c>
      <c r="I46" s="2">
        <v>0</v>
      </c>
      <c r="J46" s="2">
        <f>Table62[[#This Row],[Sale Price]]*Table62[[#This Row],[Units Sold Round]]</f>
        <v>4227860</v>
      </c>
      <c r="K46" s="2">
        <f>Table62[[#This Row],[Manufacturing Price]]*Table62[[#This Row],[Units Sold Round]]</f>
        <v>2536716</v>
      </c>
      <c r="L46" s="2">
        <f>Table62[[#This Row],[ Sales]]-Table62[[#This Row],[COGS]]-Table62[[#This Row],[Discounts]]</f>
        <v>1691144</v>
      </c>
      <c r="M46" s="3">
        <v>44531</v>
      </c>
      <c r="N46" t="str">
        <f>TEXT(Table62[[#This Row],[Date]],"mm")</f>
        <v>12</v>
      </c>
      <c r="O46" t="str">
        <f>TEXT(Table62[[#This Row],[Date]],"mmm")</f>
        <v>Dec</v>
      </c>
      <c r="P46" t="str">
        <f>TEXT(Table62[[#This Row],[Date]],"yyyy")</f>
        <v>2021</v>
      </c>
    </row>
    <row r="47" spans="1:16" x14ac:dyDescent="0.2">
      <c r="A47" t="s">
        <v>15</v>
      </c>
      <c r="B47" t="s">
        <v>23</v>
      </c>
      <c r="C47" t="s">
        <v>39</v>
      </c>
      <c r="D47" t="s">
        <v>18</v>
      </c>
      <c r="E47" s="15">
        <v>275</v>
      </c>
      <c r="F47" s="15">
        <f>ROUNDUP(Table62[[#This Row],[Units Sold]],0)</f>
        <v>275</v>
      </c>
      <c r="G47" s="2">
        <v>11999.4</v>
      </c>
      <c r="H47" s="2">
        <v>19999</v>
      </c>
      <c r="I47" s="2">
        <v>0</v>
      </c>
      <c r="J47" s="2">
        <f>Table62[[#This Row],[Sale Price]]*Table62[[#This Row],[Units Sold Round]]</f>
        <v>5499725</v>
      </c>
      <c r="K47" s="2">
        <f>Table62[[#This Row],[Manufacturing Price]]*Table62[[#This Row],[Units Sold Round]]</f>
        <v>3299835</v>
      </c>
      <c r="L47" s="2">
        <f>Table62[[#This Row],[ Sales]]-Table62[[#This Row],[COGS]]-Table62[[#This Row],[Discounts]]</f>
        <v>2199890</v>
      </c>
      <c r="M47" s="3">
        <v>44228</v>
      </c>
      <c r="N47" t="str">
        <f>TEXT(Table62[[#This Row],[Date]],"mm")</f>
        <v>02</v>
      </c>
      <c r="O47" t="str">
        <f>TEXT(Table62[[#This Row],[Date]],"mmm")</f>
        <v>Feb</v>
      </c>
      <c r="P47" t="str">
        <f>TEXT(Table62[[#This Row],[Date]],"yyyy")</f>
        <v>2021</v>
      </c>
    </row>
    <row r="48" spans="1:16" x14ac:dyDescent="0.2">
      <c r="A48" t="s">
        <v>27</v>
      </c>
      <c r="B48" t="s">
        <v>29</v>
      </c>
      <c r="C48" t="s">
        <v>39</v>
      </c>
      <c r="D48" t="s">
        <v>18</v>
      </c>
      <c r="E48" s="15">
        <v>195.3</v>
      </c>
      <c r="F48" s="15">
        <f>ROUNDUP(Table62[[#This Row],[Units Sold]],0)</f>
        <v>196</v>
      </c>
      <c r="G48" s="2">
        <v>11999.4</v>
      </c>
      <c r="H48" s="2">
        <v>19999</v>
      </c>
      <c r="I48" s="2">
        <v>0</v>
      </c>
      <c r="J48" s="2">
        <f>Table62[[#This Row],[Sale Price]]*Table62[[#This Row],[Units Sold Round]]</f>
        <v>3919804</v>
      </c>
      <c r="K48" s="2">
        <f>Table62[[#This Row],[Manufacturing Price]]*Table62[[#This Row],[Units Sold Round]]</f>
        <v>2351882.4</v>
      </c>
      <c r="L48" s="2">
        <f>Table62[[#This Row],[ Sales]]-Table62[[#This Row],[COGS]]-Table62[[#This Row],[Discounts]]</f>
        <v>1567921.6</v>
      </c>
      <c r="M48" s="3">
        <v>44287</v>
      </c>
      <c r="N48" t="str">
        <f>TEXT(Table62[[#This Row],[Date]],"mm")</f>
        <v>04</v>
      </c>
      <c r="O48" t="str">
        <f>TEXT(Table62[[#This Row],[Date]],"mmm")</f>
        <v>Apr</v>
      </c>
      <c r="P48" t="str">
        <f>TEXT(Table62[[#This Row],[Date]],"yyyy")</f>
        <v>2021</v>
      </c>
    </row>
    <row r="49" spans="1:16" x14ac:dyDescent="0.2">
      <c r="A49" t="s">
        <v>30</v>
      </c>
      <c r="B49" t="s">
        <v>31</v>
      </c>
      <c r="C49" t="s">
        <v>39</v>
      </c>
      <c r="D49" t="s">
        <v>18</v>
      </c>
      <c r="E49" s="15">
        <v>421.95000000000005</v>
      </c>
      <c r="F49" s="15">
        <f>ROUNDUP(Table62[[#This Row],[Units Sold]],0)</f>
        <v>422</v>
      </c>
      <c r="G49" s="2">
        <v>11999.4</v>
      </c>
      <c r="H49" s="2">
        <v>19999</v>
      </c>
      <c r="I49" s="2">
        <v>0</v>
      </c>
      <c r="J49" s="2">
        <f>Table62[[#This Row],[Sale Price]]*Table62[[#This Row],[Units Sold Round]]</f>
        <v>8439578</v>
      </c>
      <c r="K49" s="2">
        <f>Table62[[#This Row],[Manufacturing Price]]*Table62[[#This Row],[Units Sold Round]]</f>
        <v>5063746.8</v>
      </c>
      <c r="L49" s="2">
        <f>Table62[[#This Row],[ Sales]]-Table62[[#This Row],[COGS]]-Table62[[#This Row],[Discounts]]</f>
        <v>3375831.2</v>
      </c>
      <c r="M49" s="3">
        <v>44287</v>
      </c>
      <c r="N49" t="str">
        <f>TEXT(Table62[[#This Row],[Date]],"mm")</f>
        <v>04</v>
      </c>
      <c r="O49" t="str">
        <f>TEXT(Table62[[#This Row],[Date]],"mmm")</f>
        <v>Apr</v>
      </c>
      <c r="P49" t="str">
        <f>TEXT(Table62[[#This Row],[Date]],"yyyy")</f>
        <v>2021</v>
      </c>
    </row>
    <row r="50" spans="1:16" x14ac:dyDescent="0.2">
      <c r="A50" t="s">
        <v>15</v>
      </c>
      <c r="B50" t="s">
        <v>33</v>
      </c>
      <c r="C50" t="s">
        <v>39</v>
      </c>
      <c r="D50" t="s">
        <v>18</v>
      </c>
      <c r="E50" s="15">
        <v>189.9</v>
      </c>
      <c r="F50" s="15">
        <f>ROUNDUP(Table62[[#This Row],[Units Sold]],0)</f>
        <v>190</v>
      </c>
      <c r="G50" s="2">
        <v>11999.4</v>
      </c>
      <c r="H50" s="2">
        <v>19999</v>
      </c>
      <c r="I50" s="2">
        <v>0</v>
      </c>
      <c r="J50" s="2">
        <f>Table62[[#This Row],[Sale Price]]*Table62[[#This Row],[Units Sold Round]]</f>
        <v>3799810</v>
      </c>
      <c r="K50" s="2">
        <f>Table62[[#This Row],[Manufacturing Price]]*Table62[[#This Row],[Units Sold Round]]</f>
        <v>2279886</v>
      </c>
      <c r="L50" s="2">
        <f>Table62[[#This Row],[ Sales]]-Table62[[#This Row],[COGS]]-Table62[[#This Row],[Discounts]]</f>
        <v>1519924</v>
      </c>
      <c r="M50" s="3">
        <v>44348</v>
      </c>
      <c r="N50" t="str">
        <f>TEXT(Table62[[#This Row],[Date]],"mm")</f>
        <v>06</v>
      </c>
      <c r="O50" t="str">
        <f>TEXT(Table62[[#This Row],[Date]],"mmm")</f>
        <v>Jun</v>
      </c>
      <c r="P50" t="str">
        <f>TEXT(Table62[[#This Row],[Date]],"yyyy")</f>
        <v>2021</v>
      </c>
    </row>
    <row r="51" spans="1:16" x14ac:dyDescent="0.2">
      <c r="A51" t="s">
        <v>15</v>
      </c>
      <c r="B51" t="s">
        <v>21</v>
      </c>
      <c r="C51" t="s">
        <v>39</v>
      </c>
      <c r="D51" t="s">
        <v>18</v>
      </c>
      <c r="E51" s="15">
        <v>168.60000000000002</v>
      </c>
      <c r="F51" s="15">
        <f>ROUNDUP(Table62[[#This Row],[Units Sold]],0)</f>
        <v>169</v>
      </c>
      <c r="G51" s="2">
        <v>11999.4</v>
      </c>
      <c r="H51" s="2">
        <v>19999</v>
      </c>
      <c r="I51" s="2">
        <v>0</v>
      </c>
      <c r="J51" s="2">
        <f>Table62[[#This Row],[Sale Price]]*Table62[[#This Row],[Units Sold Round]]</f>
        <v>3379831</v>
      </c>
      <c r="K51" s="2">
        <f>Table62[[#This Row],[Manufacturing Price]]*Table62[[#This Row],[Units Sold Round]]</f>
        <v>2027898.5999999999</v>
      </c>
      <c r="L51" s="2">
        <f>Table62[[#This Row],[ Sales]]-Table62[[#This Row],[COGS]]-Table62[[#This Row],[Discounts]]</f>
        <v>1351932.4000000001</v>
      </c>
      <c r="M51" s="3">
        <v>44378</v>
      </c>
      <c r="N51" t="str">
        <f>TEXT(Table62[[#This Row],[Date]],"mm")</f>
        <v>07</v>
      </c>
      <c r="O51" t="str">
        <f>TEXT(Table62[[#This Row],[Date]],"mmm")</f>
        <v>Jul</v>
      </c>
      <c r="P51" t="str">
        <f>TEXT(Table62[[#This Row],[Date]],"yyyy")</f>
        <v>2021</v>
      </c>
    </row>
    <row r="52" spans="1:16" x14ac:dyDescent="0.2">
      <c r="A52" t="s">
        <v>27</v>
      </c>
      <c r="B52" t="s">
        <v>34</v>
      </c>
      <c r="C52" t="s">
        <v>39</v>
      </c>
      <c r="D52" t="s">
        <v>18</v>
      </c>
      <c r="E52" s="15">
        <v>214.10000000000002</v>
      </c>
      <c r="F52" s="15">
        <f>ROUNDUP(Table62[[#This Row],[Units Sold]],0)</f>
        <v>215</v>
      </c>
      <c r="G52" s="2">
        <v>11999.4</v>
      </c>
      <c r="H52" s="2">
        <v>19999</v>
      </c>
      <c r="I52" s="2">
        <v>0</v>
      </c>
      <c r="J52" s="2">
        <f>Table62[[#This Row],[Sale Price]]*Table62[[#This Row],[Units Sold Round]]</f>
        <v>4299785</v>
      </c>
      <c r="K52" s="2">
        <f>Table62[[#This Row],[Manufacturing Price]]*Table62[[#This Row],[Units Sold Round]]</f>
        <v>2579871</v>
      </c>
      <c r="L52" s="2">
        <f>Table62[[#This Row],[ Sales]]-Table62[[#This Row],[COGS]]-Table62[[#This Row],[Discounts]]</f>
        <v>1719914</v>
      </c>
      <c r="M52" s="3">
        <v>44409</v>
      </c>
      <c r="N52" t="str">
        <f>TEXT(Table62[[#This Row],[Date]],"mm")</f>
        <v>08</v>
      </c>
      <c r="O52" t="str">
        <f>TEXT(Table62[[#This Row],[Date]],"mmm")</f>
        <v>Aug</v>
      </c>
      <c r="P52" t="str">
        <f>TEXT(Table62[[#This Row],[Date]],"yyyy")</f>
        <v>2021</v>
      </c>
    </row>
    <row r="53" spans="1:16" x14ac:dyDescent="0.2">
      <c r="A53" t="s">
        <v>15</v>
      </c>
      <c r="B53" t="s">
        <v>31</v>
      </c>
      <c r="C53" t="s">
        <v>39</v>
      </c>
      <c r="D53" t="s">
        <v>18</v>
      </c>
      <c r="E53" s="15">
        <v>114.30000000000001</v>
      </c>
      <c r="F53" s="15">
        <f>ROUNDUP(Table62[[#This Row],[Units Sold]],0)</f>
        <v>115</v>
      </c>
      <c r="G53" s="2">
        <v>11999.4</v>
      </c>
      <c r="H53" s="2">
        <v>19999</v>
      </c>
      <c r="I53" s="2">
        <v>0</v>
      </c>
      <c r="J53" s="2">
        <f>Table62[[#This Row],[Sale Price]]*Table62[[#This Row],[Units Sold Round]]</f>
        <v>2299885</v>
      </c>
      <c r="K53" s="2">
        <f>Table62[[#This Row],[Manufacturing Price]]*Table62[[#This Row],[Units Sold Round]]</f>
        <v>1379931</v>
      </c>
      <c r="L53" s="2">
        <f>Table62[[#This Row],[ Sales]]-Table62[[#This Row],[COGS]]-Table62[[#This Row],[Discounts]]</f>
        <v>919954</v>
      </c>
      <c r="M53" s="3">
        <v>44470</v>
      </c>
      <c r="N53" t="str">
        <f>TEXT(Table62[[#This Row],[Date]],"mm")</f>
        <v>10</v>
      </c>
      <c r="O53" t="str">
        <f>TEXT(Table62[[#This Row],[Date]],"mmm")</f>
        <v>Oct</v>
      </c>
      <c r="P53" t="str">
        <f>TEXT(Table62[[#This Row],[Date]],"yyyy")</f>
        <v>2021</v>
      </c>
    </row>
    <row r="54" spans="1:16" x14ac:dyDescent="0.2">
      <c r="A54" t="s">
        <v>20</v>
      </c>
      <c r="B54" t="s">
        <v>19</v>
      </c>
      <c r="C54" t="s">
        <v>39</v>
      </c>
      <c r="D54" t="s">
        <v>18</v>
      </c>
      <c r="E54" s="15">
        <v>61.5</v>
      </c>
      <c r="F54" s="15">
        <f>ROUNDUP(Table62[[#This Row],[Units Sold]],0)</f>
        <v>62</v>
      </c>
      <c r="G54" s="2">
        <v>11999.4</v>
      </c>
      <c r="H54" s="2">
        <v>19999</v>
      </c>
      <c r="I54" s="2">
        <v>0</v>
      </c>
      <c r="J54" s="2">
        <f>Table62[[#This Row],[Sale Price]]*Table62[[#This Row],[Units Sold Round]]</f>
        <v>1239938</v>
      </c>
      <c r="K54" s="2">
        <f>Table62[[#This Row],[Manufacturing Price]]*Table62[[#This Row],[Units Sold Round]]</f>
        <v>743962.79999999993</v>
      </c>
      <c r="L54" s="2">
        <f>Table62[[#This Row],[ Sales]]-Table62[[#This Row],[COGS]]-Table62[[#This Row],[Discounts]]</f>
        <v>495975.20000000007</v>
      </c>
      <c r="M54" s="3">
        <v>44531</v>
      </c>
      <c r="N54" t="str">
        <f>TEXT(Table62[[#This Row],[Date]],"mm")</f>
        <v>12</v>
      </c>
      <c r="O54" t="str">
        <f>TEXT(Table62[[#This Row],[Date]],"mmm")</f>
        <v>Dec</v>
      </c>
      <c r="P54" t="str">
        <f>TEXT(Table62[[#This Row],[Date]],"yyyy")</f>
        <v>2021</v>
      </c>
    </row>
    <row r="55" spans="1:16" x14ac:dyDescent="0.2">
      <c r="A55" t="s">
        <v>15</v>
      </c>
      <c r="B55" t="s">
        <v>36</v>
      </c>
      <c r="C55" t="s">
        <v>35</v>
      </c>
      <c r="D55" t="s">
        <v>40</v>
      </c>
      <c r="E55" s="15">
        <v>394.5</v>
      </c>
      <c r="F55" s="15">
        <f>ROUNDUP(Table62[[#This Row],[Units Sold]],0)</f>
        <v>395</v>
      </c>
      <c r="G55" s="2">
        <v>11999.4</v>
      </c>
      <c r="H55" s="2">
        <v>19999</v>
      </c>
      <c r="I55" s="2">
        <v>394480.27500000002</v>
      </c>
      <c r="J55" s="2">
        <f>Table62[[#This Row],[Sale Price]]*Table62[[#This Row],[Units Sold Round]]</f>
        <v>7899605</v>
      </c>
      <c r="K55" s="2">
        <f>Table62[[#This Row],[Manufacturing Price]]*Table62[[#This Row],[Units Sold Round]]</f>
        <v>4739763</v>
      </c>
      <c r="L55" s="2">
        <f>Table62[[#This Row],[ Sales]]-Table62[[#This Row],[COGS]]-Table62[[#This Row],[Discounts]]</f>
        <v>2765361.7250000001</v>
      </c>
      <c r="M55" s="3">
        <v>44197</v>
      </c>
      <c r="N55" t="str">
        <f>TEXT(Table62[[#This Row],[Date]],"mm")</f>
        <v>01</v>
      </c>
      <c r="O55" t="str">
        <f>TEXT(Table62[[#This Row],[Date]],"mmm")</f>
        <v>Jan</v>
      </c>
      <c r="P55" t="str">
        <f>TEXT(Table62[[#This Row],[Date]],"yyyy")</f>
        <v>2021</v>
      </c>
    </row>
    <row r="56" spans="1:16" x14ac:dyDescent="0.2">
      <c r="A56" t="s">
        <v>20</v>
      </c>
      <c r="B56" t="s">
        <v>16</v>
      </c>
      <c r="C56" t="s">
        <v>35</v>
      </c>
      <c r="D56" t="s">
        <v>40</v>
      </c>
      <c r="E56" s="15">
        <v>229.60000000000002</v>
      </c>
      <c r="F56" s="15">
        <f>ROUNDUP(Table62[[#This Row],[Units Sold]],0)</f>
        <v>230</v>
      </c>
      <c r="G56" s="2">
        <v>11999.4</v>
      </c>
      <c r="H56" s="2">
        <v>19999</v>
      </c>
      <c r="I56" s="2">
        <v>229588.52000000002</v>
      </c>
      <c r="J56" s="2">
        <f>Table62[[#This Row],[Sale Price]]*Table62[[#This Row],[Units Sold Round]]</f>
        <v>4599770</v>
      </c>
      <c r="K56" s="2">
        <f>Table62[[#This Row],[Manufacturing Price]]*Table62[[#This Row],[Units Sold Round]]</f>
        <v>2759862</v>
      </c>
      <c r="L56" s="2">
        <f>Table62[[#This Row],[ Sales]]-Table62[[#This Row],[COGS]]-Table62[[#This Row],[Discounts]]</f>
        <v>1610319.48</v>
      </c>
      <c r="M56" s="3">
        <v>44228</v>
      </c>
      <c r="N56" t="str">
        <f>TEXT(Table62[[#This Row],[Date]],"mm")</f>
        <v>02</v>
      </c>
      <c r="O56" t="str">
        <f>TEXT(Table62[[#This Row],[Date]],"mmm")</f>
        <v>Feb</v>
      </c>
      <c r="P56" t="str">
        <f>TEXT(Table62[[#This Row],[Date]],"yyyy")</f>
        <v>2021</v>
      </c>
    </row>
    <row r="57" spans="1:16" x14ac:dyDescent="0.2">
      <c r="A57" t="s">
        <v>15</v>
      </c>
      <c r="B57" t="s">
        <v>19</v>
      </c>
      <c r="C57" t="s">
        <v>35</v>
      </c>
      <c r="D57" t="s">
        <v>40</v>
      </c>
      <c r="E57" s="15">
        <v>103</v>
      </c>
      <c r="F57" s="15">
        <f>ROUNDUP(Table62[[#This Row],[Units Sold]],0)</f>
        <v>103</v>
      </c>
      <c r="G57" s="2">
        <v>11999.4</v>
      </c>
      <c r="H57" s="2">
        <v>19999</v>
      </c>
      <c r="I57" s="2">
        <v>102994.85</v>
      </c>
      <c r="J57" s="2">
        <f>Table62[[#This Row],[Sale Price]]*Table62[[#This Row],[Units Sold Round]]</f>
        <v>2059897</v>
      </c>
      <c r="K57" s="2">
        <f>Table62[[#This Row],[Manufacturing Price]]*Table62[[#This Row],[Units Sold Round]]</f>
        <v>1235938.2</v>
      </c>
      <c r="L57" s="2">
        <f>Table62[[#This Row],[ Sales]]-Table62[[#This Row],[COGS]]-Table62[[#This Row],[Discounts]]</f>
        <v>720963.95000000007</v>
      </c>
      <c r="M57" s="3">
        <v>44317</v>
      </c>
      <c r="N57" t="str">
        <f>TEXT(Table62[[#This Row],[Date]],"mm")</f>
        <v>05</v>
      </c>
      <c r="O57" t="str">
        <f>TEXT(Table62[[#This Row],[Date]],"mmm")</f>
        <v>May</v>
      </c>
      <c r="P57" t="str">
        <f>TEXT(Table62[[#This Row],[Date]],"yyyy")</f>
        <v>2021</v>
      </c>
    </row>
    <row r="58" spans="1:16" x14ac:dyDescent="0.2">
      <c r="A58" t="s">
        <v>15</v>
      </c>
      <c r="B58" t="s">
        <v>21</v>
      </c>
      <c r="C58" t="s">
        <v>37</v>
      </c>
      <c r="D58" t="s">
        <v>40</v>
      </c>
      <c r="E58" s="15">
        <v>63.900000000000006</v>
      </c>
      <c r="F58" s="15">
        <f>ROUNDUP(Table62[[#This Row],[Units Sold]],0)</f>
        <v>64</v>
      </c>
      <c r="G58" s="2">
        <v>19794</v>
      </c>
      <c r="H58" s="2">
        <v>32990</v>
      </c>
      <c r="I58" s="2">
        <v>105403.05</v>
      </c>
      <c r="J58" s="2">
        <f>Table62[[#This Row],[Sale Price]]*Table62[[#This Row],[Units Sold Round]]</f>
        <v>2111360</v>
      </c>
      <c r="K58" s="2">
        <f>Table62[[#This Row],[Manufacturing Price]]*Table62[[#This Row],[Units Sold Round]]</f>
        <v>1266816</v>
      </c>
      <c r="L58" s="2">
        <f>Table62[[#This Row],[ Sales]]-Table62[[#This Row],[COGS]]-Table62[[#This Row],[Discounts]]</f>
        <v>739140.95</v>
      </c>
      <c r="M58" s="3">
        <v>44501</v>
      </c>
      <c r="N58" t="str">
        <f>TEXT(Table62[[#This Row],[Date]],"mm")</f>
        <v>11</v>
      </c>
      <c r="O58" t="str">
        <f>TEXT(Table62[[#This Row],[Date]],"mmm")</f>
        <v>Nov</v>
      </c>
      <c r="P58" t="str">
        <f>TEXT(Table62[[#This Row],[Date]],"yyyy")</f>
        <v>2021</v>
      </c>
    </row>
    <row r="59" spans="1:16" x14ac:dyDescent="0.2">
      <c r="A59" t="s">
        <v>15</v>
      </c>
      <c r="B59" t="s">
        <v>22</v>
      </c>
      <c r="C59" t="s">
        <v>38</v>
      </c>
      <c r="D59" t="s">
        <v>40</v>
      </c>
      <c r="E59" s="15">
        <v>132.6</v>
      </c>
      <c r="F59" s="15">
        <f>ROUNDUP(Table62[[#This Row],[Units Sold]],0)</f>
        <v>133</v>
      </c>
      <c r="G59" s="2">
        <v>13938</v>
      </c>
      <c r="H59" s="2">
        <v>23230</v>
      </c>
      <c r="I59" s="2">
        <v>154014.9</v>
      </c>
      <c r="J59" s="2">
        <f>Table62[[#This Row],[Sale Price]]*Table62[[#This Row],[Units Sold Round]]</f>
        <v>3089590</v>
      </c>
      <c r="K59" s="2">
        <f>Table62[[#This Row],[Manufacturing Price]]*Table62[[#This Row],[Units Sold Round]]</f>
        <v>1853754</v>
      </c>
      <c r="L59" s="2">
        <f>Table62[[#This Row],[ Sales]]-Table62[[#This Row],[COGS]]-Table62[[#This Row],[Discounts]]</f>
        <v>1081821.1000000001</v>
      </c>
      <c r="M59" s="3">
        <v>44256</v>
      </c>
      <c r="N59" t="str">
        <f>TEXT(Table62[[#This Row],[Date]],"mm")</f>
        <v>03</v>
      </c>
      <c r="O59" t="str">
        <f>TEXT(Table62[[#This Row],[Date]],"mmm")</f>
        <v>Mar</v>
      </c>
      <c r="P59" t="str">
        <f>TEXT(Table62[[#This Row],[Date]],"yyyy")</f>
        <v>2021</v>
      </c>
    </row>
    <row r="60" spans="1:16" x14ac:dyDescent="0.2">
      <c r="A60" t="s">
        <v>27</v>
      </c>
      <c r="B60" t="s">
        <v>23</v>
      </c>
      <c r="C60" t="s">
        <v>17</v>
      </c>
      <c r="D60" t="s">
        <v>40</v>
      </c>
      <c r="E60" s="15">
        <v>185.8</v>
      </c>
      <c r="F60" s="15">
        <f>ROUNDUP(Table62[[#This Row],[Units Sold]],0)</f>
        <v>186</v>
      </c>
      <c r="G60" s="2">
        <v>5579.4</v>
      </c>
      <c r="H60" s="2">
        <v>9299</v>
      </c>
      <c r="I60" s="2">
        <v>86387.710000000021</v>
      </c>
      <c r="J60" s="2">
        <f>Table62[[#This Row],[Sale Price]]*Table62[[#This Row],[Units Sold Round]]</f>
        <v>1729614</v>
      </c>
      <c r="K60" s="2">
        <f>Table62[[#This Row],[Manufacturing Price]]*Table62[[#This Row],[Units Sold Round]]</f>
        <v>1037768.3999999999</v>
      </c>
      <c r="L60" s="2">
        <f>Table62[[#This Row],[ Sales]]-Table62[[#This Row],[COGS]]-Table62[[#This Row],[Discounts]]</f>
        <v>605457.89000000013</v>
      </c>
      <c r="M60" s="3">
        <v>44228</v>
      </c>
      <c r="N60" t="str">
        <f>TEXT(Table62[[#This Row],[Date]],"mm")</f>
        <v>02</v>
      </c>
      <c r="O60" t="str">
        <f>TEXT(Table62[[#This Row],[Date]],"mmm")</f>
        <v>Feb</v>
      </c>
      <c r="P60" t="str">
        <f>TEXT(Table62[[#This Row],[Date]],"yyyy")</f>
        <v>2021</v>
      </c>
    </row>
    <row r="61" spans="1:16" x14ac:dyDescent="0.2">
      <c r="A61" t="s">
        <v>15</v>
      </c>
      <c r="B61" t="s">
        <v>24</v>
      </c>
      <c r="C61" t="s">
        <v>17</v>
      </c>
      <c r="D61" t="s">
        <v>40</v>
      </c>
      <c r="E61" s="15">
        <v>121</v>
      </c>
      <c r="F61" s="15">
        <f>ROUNDUP(Table62[[#This Row],[Units Sold]],0)</f>
        <v>121</v>
      </c>
      <c r="G61" s="2">
        <v>5579.4</v>
      </c>
      <c r="H61" s="2">
        <v>9299</v>
      </c>
      <c r="I61" s="2">
        <v>56258.950000000004</v>
      </c>
      <c r="J61" s="2">
        <f>Table62[[#This Row],[Sale Price]]*Table62[[#This Row],[Units Sold Round]]</f>
        <v>1125179</v>
      </c>
      <c r="K61" s="2">
        <f>Table62[[#This Row],[Manufacturing Price]]*Table62[[#This Row],[Units Sold Round]]</f>
        <v>675107.39999999991</v>
      </c>
      <c r="L61" s="2">
        <f>Table62[[#This Row],[ Sales]]-Table62[[#This Row],[COGS]]-Table62[[#This Row],[Discounts]]</f>
        <v>393812.65000000008</v>
      </c>
      <c r="M61" s="3">
        <v>44256</v>
      </c>
      <c r="N61" t="str">
        <f>TEXT(Table62[[#This Row],[Date]],"mm")</f>
        <v>03</v>
      </c>
      <c r="O61" t="str">
        <f>TEXT(Table62[[#This Row],[Date]],"mmm")</f>
        <v>Mar</v>
      </c>
      <c r="P61" t="str">
        <f>TEXT(Table62[[#This Row],[Date]],"yyyy")</f>
        <v>2021</v>
      </c>
    </row>
    <row r="62" spans="1:16" x14ac:dyDescent="0.2">
      <c r="A62" t="s">
        <v>15</v>
      </c>
      <c r="B62" t="s">
        <v>25</v>
      </c>
      <c r="C62" t="s">
        <v>17</v>
      </c>
      <c r="D62" t="s">
        <v>40</v>
      </c>
      <c r="E62" s="15">
        <v>252.9</v>
      </c>
      <c r="F62" s="15">
        <f>ROUNDUP(Table62[[#This Row],[Units Sold]],0)</f>
        <v>253</v>
      </c>
      <c r="G62" s="2">
        <v>5579.4</v>
      </c>
      <c r="H62" s="2">
        <v>9299</v>
      </c>
      <c r="I62" s="2">
        <v>117585.85500000001</v>
      </c>
      <c r="J62" s="2">
        <f>Table62[[#This Row],[Sale Price]]*Table62[[#This Row],[Units Sold Round]]</f>
        <v>2352647</v>
      </c>
      <c r="K62" s="2">
        <f>Table62[[#This Row],[Manufacturing Price]]*Table62[[#This Row],[Units Sold Round]]</f>
        <v>1411588.2</v>
      </c>
      <c r="L62" s="2">
        <f>Table62[[#This Row],[ Sales]]-Table62[[#This Row],[COGS]]-Table62[[#This Row],[Discounts]]</f>
        <v>823472.94500000007</v>
      </c>
      <c r="M62" s="3">
        <v>44378</v>
      </c>
      <c r="N62" t="str">
        <f>TEXT(Table62[[#This Row],[Date]],"mm")</f>
        <v>07</v>
      </c>
      <c r="O62" t="str">
        <f>TEXT(Table62[[#This Row],[Date]],"mmm")</f>
        <v>Jul</v>
      </c>
      <c r="P62" t="str">
        <f>TEXT(Table62[[#This Row],[Date]],"yyyy")</f>
        <v>2021</v>
      </c>
    </row>
    <row r="63" spans="1:16" x14ac:dyDescent="0.2">
      <c r="A63" t="s">
        <v>27</v>
      </c>
      <c r="B63" t="s">
        <v>24</v>
      </c>
      <c r="C63" t="s">
        <v>17</v>
      </c>
      <c r="D63" t="s">
        <v>40</v>
      </c>
      <c r="E63" s="15">
        <v>144.5</v>
      </c>
      <c r="F63" s="15">
        <f>ROUNDUP(Table62[[#This Row],[Units Sold]],0)</f>
        <v>145</v>
      </c>
      <c r="G63" s="2">
        <v>5579.4</v>
      </c>
      <c r="H63" s="2">
        <v>9299</v>
      </c>
      <c r="I63" s="2">
        <v>67185.275000000009</v>
      </c>
      <c r="J63" s="2">
        <f>Table62[[#This Row],[Sale Price]]*Table62[[#This Row],[Units Sold Round]]</f>
        <v>1348355</v>
      </c>
      <c r="K63" s="2">
        <f>Table62[[#This Row],[Manufacturing Price]]*Table62[[#This Row],[Units Sold Round]]</f>
        <v>809013</v>
      </c>
      <c r="L63" s="2">
        <f>Table62[[#This Row],[ Sales]]-Table62[[#This Row],[COGS]]-Table62[[#This Row],[Discounts]]</f>
        <v>472156.72499999998</v>
      </c>
      <c r="M63" s="3">
        <v>44440</v>
      </c>
      <c r="N63" t="str">
        <f>TEXT(Table62[[#This Row],[Date]],"mm")</f>
        <v>09</v>
      </c>
      <c r="O63" t="str">
        <f>TEXT(Table62[[#This Row],[Date]],"mmm")</f>
        <v>Sep</v>
      </c>
      <c r="P63" t="str">
        <f>TEXT(Table62[[#This Row],[Date]],"yyyy")</f>
        <v>2021</v>
      </c>
    </row>
    <row r="64" spans="1:16" x14ac:dyDescent="0.2">
      <c r="A64" t="s">
        <v>30</v>
      </c>
      <c r="B64" t="s">
        <v>28</v>
      </c>
      <c r="C64" t="s">
        <v>17</v>
      </c>
      <c r="D64" t="s">
        <v>40</v>
      </c>
      <c r="E64" s="15">
        <v>33</v>
      </c>
      <c r="F64" s="15">
        <f>ROUNDUP(Table62[[#This Row],[Units Sold]],0)</f>
        <v>33</v>
      </c>
      <c r="G64" s="2">
        <v>5579.4</v>
      </c>
      <c r="H64" s="2">
        <v>9299</v>
      </c>
      <c r="I64" s="2">
        <v>15343.35</v>
      </c>
      <c r="J64" s="2">
        <f>Table62[[#This Row],[Sale Price]]*Table62[[#This Row],[Units Sold Round]]</f>
        <v>306867</v>
      </c>
      <c r="K64" s="2">
        <f>Table62[[#This Row],[Manufacturing Price]]*Table62[[#This Row],[Units Sold Round]]</f>
        <v>184120.19999999998</v>
      </c>
      <c r="L64" s="2">
        <f>Table62[[#This Row],[ Sales]]-Table62[[#This Row],[COGS]]-Table62[[#This Row],[Discounts]]</f>
        <v>107403.45000000001</v>
      </c>
      <c r="M64" s="3">
        <v>44075</v>
      </c>
      <c r="N64" t="str">
        <f>TEXT(Table62[[#This Row],[Date]],"mm")</f>
        <v>09</v>
      </c>
      <c r="O64" t="str">
        <f>TEXT(Table62[[#This Row],[Date]],"mmm")</f>
        <v>Sep</v>
      </c>
      <c r="P64" t="str">
        <f>TEXT(Table62[[#This Row],[Date]],"yyyy")</f>
        <v>2020</v>
      </c>
    </row>
    <row r="65" spans="1:16" x14ac:dyDescent="0.2">
      <c r="A65" t="s">
        <v>27</v>
      </c>
      <c r="B65" t="s">
        <v>23</v>
      </c>
      <c r="C65" t="s">
        <v>17</v>
      </c>
      <c r="D65" t="s">
        <v>40</v>
      </c>
      <c r="E65" s="15">
        <v>267.10000000000002</v>
      </c>
      <c r="F65" s="15">
        <f>ROUNDUP(Table62[[#This Row],[Units Sold]],0)</f>
        <v>268</v>
      </c>
      <c r="G65" s="2">
        <v>5579.4</v>
      </c>
      <c r="H65" s="2">
        <v>9299</v>
      </c>
      <c r="I65" s="2">
        <v>124188.14500000002</v>
      </c>
      <c r="J65" s="2">
        <f>Table62[[#This Row],[Sale Price]]*Table62[[#This Row],[Units Sold Round]]</f>
        <v>2492132</v>
      </c>
      <c r="K65" s="2">
        <f>Table62[[#This Row],[Manufacturing Price]]*Table62[[#This Row],[Units Sold Round]]</f>
        <v>1495279.2</v>
      </c>
      <c r="L65" s="2">
        <f>Table62[[#This Row],[ Sales]]-Table62[[#This Row],[COGS]]-Table62[[#This Row],[Discounts]]</f>
        <v>872664.65500000003</v>
      </c>
      <c r="M65" s="3">
        <v>44440</v>
      </c>
      <c r="N65" t="str">
        <f>TEXT(Table62[[#This Row],[Date]],"mm")</f>
        <v>09</v>
      </c>
      <c r="O65" t="str">
        <f>TEXT(Table62[[#This Row],[Date]],"mmm")</f>
        <v>Sep</v>
      </c>
      <c r="P65" t="str">
        <f>TEXT(Table62[[#This Row],[Date]],"yyyy")</f>
        <v>2021</v>
      </c>
    </row>
    <row r="66" spans="1:16" x14ac:dyDescent="0.2">
      <c r="A66" t="s">
        <v>27</v>
      </c>
      <c r="B66" t="s">
        <v>29</v>
      </c>
      <c r="C66" t="s">
        <v>17</v>
      </c>
      <c r="D66" t="s">
        <v>40</v>
      </c>
      <c r="E66" s="15">
        <v>76.600000000000009</v>
      </c>
      <c r="F66" s="15">
        <f>ROUNDUP(Table62[[#This Row],[Units Sold]],0)</f>
        <v>77</v>
      </c>
      <c r="G66" s="2">
        <v>5579.4</v>
      </c>
      <c r="H66" s="2">
        <v>9299</v>
      </c>
      <c r="I66" s="2">
        <v>35615.170000000006</v>
      </c>
      <c r="J66" s="2">
        <f>Table62[[#This Row],[Sale Price]]*Table62[[#This Row],[Units Sold Round]]</f>
        <v>716023</v>
      </c>
      <c r="K66" s="2">
        <f>Table62[[#This Row],[Manufacturing Price]]*Table62[[#This Row],[Units Sold Round]]</f>
        <v>429613.8</v>
      </c>
      <c r="L66" s="2">
        <f>Table62[[#This Row],[ Sales]]-Table62[[#This Row],[COGS]]-Table62[[#This Row],[Discounts]]</f>
        <v>250794.03</v>
      </c>
      <c r="M66" s="3">
        <v>44105</v>
      </c>
      <c r="N66" t="str">
        <f>TEXT(Table62[[#This Row],[Date]],"mm")</f>
        <v>10</v>
      </c>
      <c r="O66" t="str">
        <f>TEXT(Table62[[#This Row],[Date]],"mmm")</f>
        <v>Oct</v>
      </c>
      <c r="P66" t="str">
        <f>TEXT(Table62[[#This Row],[Date]],"yyyy")</f>
        <v>2020</v>
      </c>
    </row>
    <row r="67" spans="1:16" x14ac:dyDescent="0.2">
      <c r="A67" t="s">
        <v>32</v>
      </c>
      <c r="B67" t="s">
        <v>31</v>
      </c>
      <c r="C67" t="s">
        <v>17</v>
      </c>
      <c r="D67" t="s">
        <v>40</v>
      </c>
      <c r="E67" s="15">
        <v>49.400000000000006</v>
      </c>
      <c r="F67" s="15">
        <f>ROUNDUP(Table62[[#This Row],[Units Sold]],0)</f>
        <v>50</v>
      </c>
      <c r="G67" s="2">
        <v>5579.4</v>
      </c>
      <c r="H67" s="2">
        <v>9299</v>
      </c>
      <c r="I67" s="2">
        <v>22968.530000000002</v>
      </c>
      <c r="J67" s="2">
        <f>Table62[[#This Row],[Sale Price]]*Table62[[#This Row],[Units Sold Round]]</f>
        <v>464950</v>
      </c>
      <c r="K67" s="2">
        <f>Table62[[#This Row],[Manufacturing Price]]*Table62[[#This Row],[Units Sold Round]]</f>
        <v>278970</v>
      </c>
      <c r="L67" s="2">
        <f>Table62[[#This Row],[ Sales]]-Table62[[#This Row],[COGS]]-Table62[[#This Row],[Discounts]]</f>
        <v>163011.47</v>
      </c>
      <c r="M67" s="3">
        <v>44105</v>
      </c>
      <c r="N67" t="str">
        <f>TEXT(Table62[[#This Row],[Date]],"mm")</f>
        <v>10</v>
      </c>
      <c r="O67" t="str">
        <f>TEXT(Table62[[#This Row],[Date]],"mmm")</f>
        <v>Oct</v>
      </c>
      <c r="P67" t="str">
        <f>TEXT(Table62[[#This Row],[Date]],"yyyy")</f>
        <v>2020</v>
      </c>
    </row>
    <row r="68" spans="1:16" x14ac:dyDescent="0.2">
      <c r="A68" t="s">
        <v>15</v>
      </c>
      <c r="B68" t="s">
        <v>33</v>
      </c>
      <c r="C68" t="s">
        <v>17</v>
      </c>
      <c r="D68" t="s">
        <v>40</v>
      </c>
      <c r="E68" s="15">
        <v>139.70000000000002</v>
      </c>
      <c r="F68" s="15">
        <f>ROUNDUP(Table62[[#This Row],[Units Sold]],0)</f>
        <v>140</v>
      </c>
      <c r="G68" s="2">
        <v>5579.4</v>
      </c>
      <c r="H68" s="2">
        <v>9299</v>
      </c>
      <c r="I68" s="2">
        <v>64953.515000000007</v>
      </c>
      <c r="J68" s="2">
        <f>Table62[[#This Row],[Sale Price]]*Table62[[#This Row],[Units Sold Round]]</f>
        <v>1301860</v>
      </c>
      <c r="K68" s="2">
        <f>Table62[[#This Row],[Manufacturing Price]]*Table62[[#This Row],[Units Sold Round]]</f>
        <v>781116</v>
      </c>
      <c r="L68" s="2">
        <f>Table62[[#This Row],[ Sales]]-Table62[[#This Row],[COGS]]-Table62[[#This Row],[Discounts]]</f>
        <v>455790.48499999999</v>
      </c>
      <c r="M68" s="3">
        <v>44470</v>
      </c>
      <c r="N68" t="str">
        <f>TEXT(Table62[[#This Row],[Date]],"mm")</f>
        <v>10</v>
      </c>
      <c r="O68" t="str">
        <f>TEXT(Table62[[#This Row],[Date]],"mmm")</f>
        <v>Oct</v>
      </c>
      <c r="P68" t="str">
        <f>TEXT(Table62[[#This Row],[Date]],"yyyy")</f>
        <v>2021</v>
      </c>
    </row>
    <row r="69" spans="1:16" x14ac:dyDescent="0.2">
      <c r="A69" t="s">
        <v>15</v>
      </c>
      <c r="B69" t="s">
        <v>21</v>
      </c>
      <c r="C69" t="s">
        <v>17</v>
      </c>
      <c r="D69" t="s">
        <v>40</v>
      </c>
      <c r="E69" s="15">
        <v>215.5</v>
      </c>
      <c r="F69" s="15">
        <f>ROUNDUP(Table62[[#This Row],[Units Sold]],0)</f>
        <v>216</v>
      </c>
      <c r="G69" s="2">
        <v>5579.4</v>
      </c>
      <c r="H69" s="2">
        <v>9299</v>
      </c>
      <c r="I69" s="2">
        <v>100196.72500000001</v>
      </c>
      <c r="J69" s="2">
        <f>Table62[[#This Row],[Sale Price]]*Table62[[#This Row],[Units Sold Round]]</f>
        <v>2008584</v>
      </c>
      <c r="K69" s="2">
        <f>Table62[[#This Row],[Manufacturing Price]]*Table62[[#This Row],[Units Sold Round]]</f>
        <v>1205150.3999999999</v>
      </c>
      <c r="L69" s="2">
        <f>Table62[[#This Row],[ Sales]]-Table62[[#This Row],[COGS]]-Table62[[#This Row],[Discounts]]</f>
        <v>703236.87500000012</v>
      </c>
      <c r="M69" s="3">
        <v>44531</v>
      </c>
      <c r="N69" t="str">
        <f>TEXT(Table62[[#This Row],[Date]],"mm")</f>
        <v>12</v>
      </c>
      <c r="O69" t="str">
        <f>TEXT(Table62[[#This Row],[Date]],"mmm")</f>
        <v>Dec</v>
      </c>
      <c r="P69" t="str">
        <f>TEXT(Table62[[#This Row],[Date]],"yyyy")</f>
        <v>2021</v>
      </c>
    </row>
    <row r="70" spans="1:16" x14ac:dyDescent="0.2">
      <c r="A70" t="s">
        <v>20</v>
      </c>
      <c r="B70" t="s">
        <v>34</v>
      </c>
      <c r="C70" t="s">
        <v>26</v>
      </c>
      <c r="D70" t="s">
        <v>40</v>
      </c>
      <c r="E70" s="15">
        <v>221.4</v>
      </c>
      <c r="F70" s="15">
        <f>ROUNDUP(Table62[[#This Row],[Units Sold]],0)</f>
        <v>222</v>
      </c>
      <c r="G70" s="2">
        <v>8999.4</v>
      </c>
      <c r="H70" s="2">
        <v>14999</v>
      </c>
      <c r="I70" s="2">
        <v>166038.93000000002</v>
      </c>
      <c r="J70" s="2">
        <f>Table62[[#This Row],[Sale Price]]*Table62[[#This Row],[Units Sold Round]]</f>
        <v>3329778</v>
      </c>
      <c r="K70" s="2">
        <f>Table62[[#This Row],[Manufacturing Price]]*Table62[[#This Row],[Units Sold Round]]</f>
        <v>1997866.7999999998</v>
      </c>
      <c r="L70" s="2">
        <f>Table62[[#This Row],[ Sales]]-Table62[[#This Row],[COGS]]-Table62[[#This Row],[Discounts]]</f>
        <v>1165872.2700000003</v>
      </c>
      <c r="M70" s="3">
        <v>44256</v>
      </c>
      <c r="N70" t="str">
        <f>TEXT(Table62[[#This Row],[Date]],"mm")</f>
        <v>03</v>
      </c>
      <c r="O70" t="str">
        <f>TEXT(Table62[[#This Row],[Date]],"mmm")</f>
        <v>Mar</v>
      </c>
      <c r="P70" t="str">
        <f>TEXT(Table62[[#This Row],[Date]],"yyyy")</f>
        <v>2021</v>
      </c>
    </row>
    <row r="71" spans="1:16" x14ac:dyDescent="0.2">
      <c r="A71" t="s">
        <v>32</v>
      </c>
      <c r="B71" t="s">
        <v>31</v>
      </c>
      <c r="C71" t="s">
        <v>26</v>
      </c>
      <c r="D71" t="s">
        <v>40</v>
      </c>
      <c r="E71" s="15">
        <v>230.10000000000002</v>
      </c>
      <c r="F71" s="15">
        <f>ROUNDUP(Table62[[#This Row],[Units Sold]],0)</f>
        <v>231</v>
      </c>
      <c r="G71" s="2">
        <v>8999.4</v>
      </c>
      <c r="H71" s="2">
        <v>14999</v>
      </c>
      <c r="I71" s="2">
        <v>172563.49500000002</v>
      </c>
      <c r="J71" s="2">
        <f>Table62[[#This Row],[Sale Price]]*Table62[[#This Row],[Units Sold Round]]</f>
        <v>3464769</v>
      </c>
      <c r="K71" s="2">
        <f>Table62[[#This Row],[Manufacturing Price]]*Table62[[#This Row],[Units Sold Round]]</f>
        <v>2078861.4</v>
      </c>
      <c r="L71" s="2">
        <f>Table62[[#This Row],[ Sales]]-Table62[[#This Row],[COGS]]-Table62[[#This Row],[Discounts]]</f>
        <v>1213344.105</v>
      </c>
      <c r="M71" s="3">
        <v>44287</v>
      </c>
      <c r="N71" t="str">
        <f>TEXT(Table62[[#This Row],[Date]],"mm")</f>
        <v>04</v>
      </c>
      <c r="O71" t="str">
        <f>TEXT(Table62[[#This Row],[Date]],"mmm")</f>
        <v>Apr</v>
      </c>
      <c r="P71" t="str">
        <f>TEXT(Table62[[#This Row],[Date]],"yyyy")</f>
        <v>2021</v>
      </c>
    </row>
    <row r="72" spans="1:16" x14ac:dyDescent="0.2">
      <c r="A72" t="s">
        <v>15</v>
      </c>
      <c r="B72" t="s">
        <v>19</v>
      </c>
      <c r="C72" t="s">
        <v>26</v>
      </c>
      <c r="D72" t="s">
        <v>40</v>
      </c>
      <c r="E72" s="15">
        <v>137.55000000000001</v>
      </c>
      <c r="F72" s="15">
        <f>ROUNDUP(Table62[[#This Row],[Units Sold]],0)</f>
        <v>138</v>
      </c>
      <c r="G72" s="2">
        <v>8999.4</v>
      </c>
      <c r="H72" s="2">
        <v>14999</v>
      </c>
      <c r="I72" s="2">
        <v>103155.62250000001</v>
      </c>
      <c r="J72" s="2">
        <f>Table62[[#This Row],[Sale Price]]*Table62[[#This Row],[Units Sold Round]]</f>
        <v>2069862</v>
      </c>
      <c r="K72" s="2">
        <f>Table62[[#This Row],[Manufacturing Price]]*Table62[[#This Row],[Units Sold Round]]</f>
        <v>1241917.2</v>
      </c>
      <c r="L72" s="2">
        <f>Table62[[#This Row],[ Sales]]-Table62[[#This Row],[COGS]]-Table62[[#This Row],[Discounts]]</f>
        <v>724789.17749999999</v>
      </c>
      <c r="M72" s="3">
        <v>44378</v>
      </c>
      <c r="N72" t="str">
        <f>TEXT(Table62[[#This Row],[Date]],"mm")</f>
        <v>07</v>
      </c>
      <c r="O72" t="str">
        <f>TEXT(Table62[[#This Row],[Date]],"mmm")</f>
        <v>Jul</v>
      </c>
      <c r="P72" t="str">
        <f>TEXT(Table62[[#This Row],[Date]],"yyyy")</f>
        <v>2021</v>
      </c>
    </row>
    <row r="73" spans="1:16" x14ac:dyDescent="0.2">
      <c r="A73" t="s">
        <v>15</v>
      </c>
      <c r="B73" t="s">
        <v>36</v>
      </c>
      <c r="C73" t="s">
        <v>26</v>
      </c>
      <c r="D73" t="s">
        <v>40</v>
      </c>
      <c r="E73" s="15">
        <v>183</v>
      </c>
      <c r="F73" s="15">
        <f>ROUNDUP(Table62[[#This Row],[Units Sold]],0)</f>
        <v>183</v>
      </c>
      <c r="G73" s="2">
        <v>8999.4</v>
      </c>
      <c r="H73" s="2">
        <v>14999</v>
      </c>
      <c r="I73" s="2">
        <v>137240.85</v>
      </c>
      <c r="J73" s="2">
        <f>Table62[[#This Row],[Sale Price]]*Table62[[#This Row],[Units Sold Round]]</f>
        <v>2744817</v>
      </c>
      <c r="K73" s="2">
        <f>Table62[[#This Row],[Manufacturing Price]]*Table62[[#This Row],[Units Sold Round]]</f>
        <v>1646890.2</v>
      </c>
      <c r="L73" s="2">
        <f>Table62[[#This Row],[ Sales]]-Table62[[#This Row],[COGS]]-Table62[[#This Row],[Discounts]]</f>
        <v>960685.95000000007</v>
      </c>
      <c r="M73" s="3">
        <v>44409</v>
      </c>
      <c r="N73" t="str">
        <f>TEXT(Table62[[#This Row],[Date]],"mm")</f>
        <v>08</v>
      </c>
      <c r="O73" t="str">
        <f>TEXT(Table62[[#This Row],[Date]],"mmm")</f>
        <v>Aug</v>
      </c>
      <c r="P73" t="str">
        <f>TEXT(Table62[[#This Row],[Date]],"yyyy")</f>
        <v>2021</v>
      </c>
    </row>
    <row r="74" spans="1:16" x14ac:dyDescent="0.2">
      <c r="A74" t="s">
        <v>32</v>
      </c>
      <c r="B74" t="s">
        <v>16</v>
      </c>
      <c r="C74" t="s">
        <v>26</v>
      </c>
      <c r="D74" t="s">
        <v>40</v>
      </c>
      <c r="E74" s="15">
        <v>249.8</v>
      </c>
      <c r="F74" s="15">
        <f>ROUNDUP(Table62[[#This Row],[Units Sold]],0)</f>
        <v>250</v>
      </c>
      <c r="G74" s="2">
        <v>8999.4</v>
      </c>
      <c r="H74" s="2">
        <v>14999</v>
      </c>
      <c r="I74" s="2">
        <v>187337.51</v>
      </c>
      <c r="J74" s="2">
        <f>Table62[[#This Row],[Sale Price]]*Table62[[#This Row],[Units Sold Round]]</f>
        <v>3749750</v>
      </c>
      <c r="K74" s="2">
        <f>Table62[[#This Row],[Manufacturing Price]]*Table62[[#This Row],[Units Sold Round]]</f>
        <v>2249850</v>
      </c>
      <c r="L74" s="2">
        <f>Table62[[#This Row],[ Sales]]-Table62[[#This Row],[COGS]]-Table62[[#This Row],[Discounts]]</f>
        <v>1312562.49</v>
      </c>
      <c r="M74" s="3">
        <v>44075</v>
      </c>
      <c r="N74" t="str">
        <f>TEXT(Table62[[#This Row],[Date]],"mm")</f>
        <v>09</v>
      </c>
      <c r="O74" t="str">
        <f>TEXT(Table62[[#This Row],[Date]],"mmm")</f>
        <v>Sep</v>
      </c>
      <c r="P74" t="str">
        <f>TEXT(Table62[[#This Row],[Date]],"yyyy")</f>
        <v>2020</v>
      </c>
    </row>
    <row r="75" spans="1:16" x14ac:dyDescent="0.2">
      <c r="A75" t="s">
        <v>30</v>
      </c>
      <c r="B75" t="s">
        <v>19</v>
      </c>
      <c r="C75" t="s">
        <v>26</v>
      </c>
      <c r="D75" t="s">
        <v>40</v>
      </c>
      <c r="E75" s="15">
        <v>66.3</v>
      </c>
      <c r="F75" s="15">
        <f>ROUNDUP(Table62[[#This Row],[Units Sold]],0)</f>
        <v>67</v>
      </c>
      <c r="G75" s="2">
        <v>8999.4</v>
      </c>
      <c r="H75" s="2">
        <v>14999</v>
      </c>
      <c r="I75" s="2">
        <v>49721.684999999998</v>
      </c>
      <c r="J75" s="2">
        <f>Table62[[#This Row],[Sale Price]]*Table62[[#This Row],[Units Sold Round]]</f>
        <v>1004933</v>
      </c>
      <c r="K75" s="2">
        <f>Table62[[#This Row],[Manufacturing Price]]*Table62[[#This Row],[Units Sold Round]]</f>
        <v>602959.79999999993</v>
      </c>
      <c r="L75" s="2">
        <f>Table62[[#This Row],[ Sales]]-Table62[[#This Row],[COGS]]-Table62[[#This Row],[Discounts]]</f>
        <v>352251.51500000007</v>
      </c>
      <c r="M75" s="3">
        <v>44105</v>
      </c>
      <c r="N75" t="str">
        <f>TEXT(Table62[[#This Row],[Date]],"mm")</f>
        <v>10</v>
      </c>
      <c r="O75" t="str">
        <f>TEXT(Table62[[#This Row],[Date]],"mmm")</f>
        <v>Oct</v>
      </c>
      <c r="P75" t="str">
        <f>TEXT(Table62[[#This Row],[Date]],"yyyy")</f>
        <v>2020</v>
      </c>
    </row>
    <row r="76" spans="1:16" x14ac:dyDescent="0.2">
      <c r="A76" t="s">
        <v>20</v>
      </c>
      <c r="B76" t="s">
        <v>21</v>
      </c>
      <c r="C76" t="s">
        <v>35</v>
      </c>
      <c r="D76" t="s">
        <v>40</v>
      </c>
      <c r="E76" s="15">
        <v>151.4</v>
      </c>
      <c r="F76" s="15">
        <f>ROUNDUP(Table62[[#This Row],[Units Sold]],0)</f>
        <v>152</v>
      </c>
      <c r="G76" s="2">
        <v>11999.4</v>
      </c>
      <c r="H76" s="2">
        <v>19999</v>
      </c>
      <c r="I76" s="2">
        <v>151392.43000000002</v>
      </c>
      <c r="J76" s="2">
        <f>Table62[[#This Row],[Sale Price]]*Table62[[#This Row],[Units Sold Round]]</f>
        <v>3039848</v>
      </c>
      <c r="K76" s="2">
        <f>Table62[[#This Row],[Manufacturing Price]]*Table62[[#This Row],[Units Sold Round]]</f>
        <v>1823908.8</v>
      </c>
      <c r="L76" s="2">
        <f>Table62[[#This Row],[ Sales]]-Table62[[#This Row],[COGS]]-Table62[[#This Row],[Discounts]]</f>
        <v>1064546.77</v>
      </c>
      <c r="M76" s="3">
        <v>44228</v>
      </c>
      <c r="N76" t="str">
        <f>TEXT(Table62[[#This Row],[Date]],"mm")</f>
        <v>02</v>
      </c>
      <c r="O76" t="str">
        <f>TEXT(Table62[[#This Row],[Date]],"mmm")</f>
        <v>Feb</v>
      </c>
      <c r="P76" t="str">
        <f>TEXT(Table62[[#This Row],[Date]],"yyyy")</f>
        <v>2021</v>
      </c>
    </row>
    <row r="77" spans="1:16" x14ac:dyDescent="0.2">
      <c r="A77" t="s">
        <v>15</v>
      </c>
      <c r="B77" t="s">
        <v>22</v>
      </c>
      <c r="C77" t="s">
        <v>35</v>
      </c>
      <c r="D77" t="s">
        <v>40</v>
      </c>
      <c r="E77" s="15">
        <v>449.25</v>
      </c>
      <c r="F77" s="15">
        <f>ROUNDUP(Table62[[#This Row],[Units Sold]],0)</f>
        <v>450</v>
      </c>
      <c r="G77" s="2">
        <v>11999.4</v>
      </c>
      <c r="H77" s="2">
        <v>19999</v>
      </c>
      <c r="I77" s="2">
        <v>449227.53750000003</v>
      </c>
      <c r="J77" s="2">
        <f>Table62[[#This Row],[Sale Price]]*Table62[[#This Row],[Units Sold Round]]</f>
        <v>8999550</v>
      </c>
      <c r="K77" s="2">
        <f>Table62[[#This Row],[Manufacturing Price]]*Table62[[#This Row],[Units Sold Round]]</f>
        <v>5399730</v>
      </c>
      <c r="L77" s="2">
        <f>Table62[[#This Row],[ Sales]]-Table62[[#This Row],[COGS]]-Table62[[#This Row],[Discounts]]</f>
        <v>3150592.4624999999</v>
      </c>
      <c r="M77" s="3">
        <v>44287</v>
      </c>
      <c r="N77" t="str">
        <f>TEXT(Table62[[#This Row],[Date]],"mm")</f>
        <v>04</v>
      </c>
      <c r="O77" t="str">
        <f>TEXT(Table62[[#This Row],[Date]],"mmm")</f>
        <v>Apr</v>
      </c>
      <c r="P77" t="str">
        <f>TEXT(Table62[[#This Row],[Date]],"yyyy")</f>
        <v>2021</v>
      </c>
    </row>
    <row r="78" spans="1:16" x14ac:dyDescent="0.2">
      <c r="A78" t="s">
        <v>30</v>
      </c>
      <c r="B78" t="s">
        <v>23</v>
      </c>
      <c r="C78" t="s">
        <v>35</v>
      </c>
      <c r="D78" t="s">
        <v>40</v>
      </c>
      <c r="E78" s="15">
        <v>72.7</v>
      </c>
      <c r="F78" s="15">
        <f>ROUNDUP(Table62[[#This Row],[Units Sold]],0)</f>
        <v>73</v>
      </c>
      <c r="G78" s="2">
        <v>11999.4</v>
      </c>
      <c r="H78" s="2">
        <v>19999</v>
      </c>
      <c r="I78" s="2">
        <v>72696.365000000005</v>
      </c>
      <c r="J78" s="2">
        <f>Table62[[#This Row],[Sale Price]]*Table62[[#This Row],[Units Sold Round]]</f>
        <v>1459927</v>
      </c>
      <c r="K78" s="2">
        <f>Table62[[#This Row],[Manufacturing Price]]*Table62[[#This Row],[Units Sold Round]]</f>
        <v>875956.2</v>
      </c>
      <c r="L78" s="2">
        <f>Table62[[#This Row],[ Sales]]-Table62[[#This Row],[COGS]]-Table62[[#This Row],[Discounts]]</f>
        <v>511274.43500000006</v>
      </c>
      <c r="M78" s="3">
        <v>44348</v>
      </c>
      <c r="N78" t="str">
        <f>TEXT(Table62[[#This Row],[Date]],"mm")</f>
        <v>06</v>
      </c>
      <c r="O78" t="str">
        <f>TEXT(Table62[[#This Row],[Date]],"mmm")</f>
        <v>Jun</v>
      </c>
      <c r="P78" t="str">
        <f>TEXT(Table62[[#This Row],[Date]],"yyyy")</f>
        <v>2021</v>
      </c>
    </row>
    <row r="79" spans="1:16" x14ac:dyDescent="0.2">
      <c r="A79" t="s">
        <v>30</v>
      </c>
      <c r="B79" t="s">
        <v>24</v>
      </c>
      <c r="C79" t="s">
        <v>35</v>
      </c>
      <c r="D79" t="s">
        <v>40</v>
      </c>
      <c r="E79" s="15">
        <v>78.7</v>
      </c>
      <c r="F79" s="15">
        <f>ROUNDUP(Table62[[#This Row],[Units Sold]],0)</f>
        <v>79</v>
      </c>
      <c r="G79" s="2">
        <v>11999.4</v>
      </c>
      <c r="H79" s="2">
        <v>19999</v>
      </c>
      <c r="I79" s="2">
        <v>78696.065000000002</v>
      </c>
      <c r="J79" s="2">
        <f>Table62[[#This Row],[Sale Price]]*Table62[[#This Row],[Units Sold Round]]</f>
        <v>1579921</v>
      </c>
      <c r="K79" s="2">
        <f>Table62[[#This Row],[Manufacturing Price]]*Table62[[#This Row],[Units Sold Round]]</f>
        <v>947952.6</v>
      </c>
      <c r="L79" s="2">
        <f>Table62[[#This Row],[ Sales]]-Table62[[#This Row],[COGS]]-Table62[[#This Row],[Discounts]]</f>
        <v>553272.33499999996</v>
      </c>
      <c r="M79" s="3">
        <v>44348</v>
      </c>
      <c r="N79" t="str">
        <f>TEXT(Table62[[#This Row],[Date]],"mm")</f>
        <v>06</v>
      </c>
      <c r="O79" t="str">
        <f>TEXT(Table62[[#This Row],[Date]],"mmm")</f>
        <v>Jun</v>
      </c>
      <c r="P79" t="str">
        <f>TEXT(Table62[[#This Row],[Date]],"yyyy")</f>
        <v>2021</v>
      </c>
    </row>
    <row r="80" spans="1:16" x14ac:dyDescent="0.2">
      <c r="A80" t="s">
        <v>30</v>
      </c>
      <c r="B80" t="s">
        <v>25</v>
      </c>
      <c r="C80" t="s">
        <v>35</v>
      </c>
      <c r="D80" t="s">
        <v>40</v>
      </c>
      <c r="E80" s="15">
        <v>182.3</v>
      </c>
      <c r="F80" s="15">
        <f>ROUNDUP(Table62[[#This Row],[Units Sold]],0)</f>
        <v>183</v>
      </c>
      <c r="G80" s="2">
        <v>11999.4</v>
      </c>
      <c r="H80" s="2">
        <v>19999</v>
      </c>
      <c r="I80" s="2">
        <v>182290.88500000001</v>
      </c>
      <c r="J80" s="2">
        <f>Table62[[#This Row],[Sale Price]]*Table62[[#This Row],[Units Sold Round]]</f>
        <v>3659817</v>
      </c>
      <c r="K80" s="2">
        <f>Table62[[#This Row],[Manufacturing Price]]*Table62[[#This Row],[Units Sold Round]]</f>
        <v>2195890.1999999997</v>
      </c>
      <c r="L80" s="2">
        <f>Table62[[#This Row],[ Sales]]-Table62[[#This Row],[COGS]]-Table62[[#This Row],[Discounts]]</f>
        <v>1281635.9150000003</v>
      </c>
      <c r="M80" s="3">
        <v>44378</v>
      </c>
      <c r="N80" t="str">
        <f>TEXT(Table62[[#This Row],[Date]],"mm")</f>
        <v>07</v>
      </c>
      <c r="O80" t="str">
        <f>TEXT(Table62[[#This Row],[Date]],"mmm")</f>
        <v>Jul</v>
      </c>
      <c r="P80" t="str">
        <f>TEXT(Table62[[#This Row],[Date]],"yyyy")</f>
        <v>2021</v>
      </c>
    </row>
    <row r="81" spans="1:16" x14ac:dyDescent="0.2">
      <c r="A81" t="s">
        <v>20</v>
      </c>
      <c r="B81" t="s">
        <v>24</v>
      </c>
      <c r="C81" t="s">
        <v>35</v>
      </c>
      <c r="D81" t="s">
        <v>40</v>
      </c>
      <c r="E81" s="15">
        <v>74.7</v>
      </c>
      <c r="F81" s="15">
        <f>ROUNDUP(Table62[[#This Row],[Units Sold]],0)</f>
        <v>75</v>
      </c>
      <c r="G81" s="2">
        <v>11999.4</v>
      </c>
      <c r="H81" s="2">
        <v>19999</v>
      </c>
      <c r="I81" s="2">
        <v>74696.264999999999</v>
      </c>
      <c r="J81" s="2">
        <f>Table62[[#This Row],[Sale Price]]*Table62[[#This Row],[Units Sold Round]]</f>
        <v>1499925</v>
      </c>
      <c r="K81" s="2">
        <f>Table62[[#This Row],[Manufacturing Price]]*Table62[[#This Row],[Units Sold Round]]</f>
        <v>899955</v>
      </c>
      <c r="L81" s="2">
        <f>Table62[[#This Row],[ Sales]]-Table62[[#This Row],[COGS]]-Table62[[#This Row],[Discounts]]</f>
        <v>525273.73499999999</v>
      </c>
      <c r="M81" s="3">
        <v>44440</v>
      </c>
      <c r="N81" t="str">
        <f>TEXT(Table62[[#This Row],[Date]],"mm")</f>
        <v>09</v>
      </c>
      <c r="O81" t="str">
        <f>TEXT(Table62[[#This Row],[Date]],"mmm")</f>
        <v>Sep</v>
      </c>
      <c r="P81" t="str">
        <f>TEXT(Table62[[#This Row],[Date]],"yyyy")</f>
        <v>2021</v>
      </c>
    </row>
    <row r="82" spans="1:16" x14ac:dyDescent="0.2">
      <c r="A82" t="s">
        <v>27</v>
      </c>
      <c r="B82" t="s">
        <v>28</v>
      </c>
      <c r="C82" t="s">
        <v>35</v>
      </c>
      <c r="D82" t="s">
        <v>40</v>
      </c>
      <c r="E82" s="15">
        <v>76.600000000000009</v>
      </c>
      <c r="F82" s="15">
        <f>ROUNDUP(Table62[[#This Row],[Units Sold]],0)</f>
        <v>77</v>
      </c>
      <c r="G82" s="2">
        <v>11999.4</v>
      </c>
      <c r="H82" s="2">
        <v>19999</v>
      </c>
      <c r="I82" s="2">
        <v>76596.170000000013</v>
      </c>
      <c r="J82" s="2">
        <f>Table62[[#This Row],[Sale Price]]*Table62[[#This Row],[Units Sold Round]]</f>
        <v>1539923</v>
      </c>
      <c r="K82" s="2">
        <f>Table62[[#This Row],[Manufacturing Price]]*Table62[[#This Row],[Units Sold Round]]</f>
        <v>923953.79999999993</v>
      </c>
      <c r="L82" s="2">
        <f>Table62[[#This Row],[ Sales]]-Table62[[#This Row],[COGS]]-Table62[[#This Row],[Discounts]]</f>
        <v>539373.03</v>
      </c>
      <c r="M82" s="3">
        <v>44105</v>
      </c>
      <c r="N82" t="str">
        <f>TEXT(Table62[[#This Row],[Date]],"mm")</f>
        <v>10</v>
      </c>
      <c r="O82" t="str">
        <f>TEXT(Table62[[#This Row],[Date]],"mmm")</f>
        <v>Oct</v>
      </c>
      <c r="P82" t="str">
        <f>TEXT(Table62[[#This Row],[Date]],"yyyy")</f>
        <v>2020</v>
      </c>
    </row>
    <row r="83" spans="1:16" x14ac:dyDescent="0.2">
      <c r="A83" t="s">
        <v>32</v>
      </c>
      <c r="B83" t="s">
        <v>23</v>
      </c>
      <c r="C83" t="s">
        <v>35</v>
      </c>
      <c r="D83" t="s">
        <v>40</v>
      </c>
      <c r="E83" s="15">
        <v>290.5</v>
      </c>
      <c r="F83" s="15">
        <f>ROUNDUP(Table62[[#This Row],[Units Sold]],0)</f>
        <v>291</v>
      </c>
      <c r="G83" s="2">
        <v>11999.4</v>
      </c>
      <c r="H83" s="2">
        <v>19999</v>
      </c>
      <c r="I83" s="2">
        <v>290485.47500000003</v>
      </c>
      <c r="J83" s="2">
        <f>Table62[[#This Row],[Sale Price]]*Table62[[#This Row],[Units Sold Round]]</f>
        <v>5819709</v>
      </c>
      <c r="K83" s="2">
        <f>Table62[[#This Row],[Manufacturing Price]]*Table62[[#This Row],[Units Sold Round]]</f>
        <v>3491825.4</v>
      </c>
      <c r="L83" s="2">
        <f>Table62[[#This Row],[ Sales]]-Table62[[#This Row],[COGS]]-Table62[[#This Row],[Discounts]]</f>
        <v>2037398.125</v>
      </c>
      <c r="M83" s="3">
        <v>44501</v>
      </c>
      <c r="N83" t="str">
        <f>TEXT(Table62[[#This Row],[Date]],"mm")</f>
        <v>11</v>
      </c>
      <c r="O83" t="str">
        <f>TEXT(Table62[[#This Row],[Date]],"mmm")</f>
        <v>Nov</v>
      </c>
      <c r="P83" t="str">
        <f>TEXT(Table62[[#This Row],[Date]],"yyyy")</f>
        <v>2021</v>
      </c>
    </row>
    <row r="84" spans="1:16" x14ac:dyDescent="0.2">
      <c r="A84" t="s">
        <v>15</v>
      </c>
      <c r="B84" t="s">
        <v>29</v>
      </c>
      <c r="C84" t="s">
        <v>35</v>
      </c>
      <c r="D84" t="s">
        <v>40</v>
      </c>
      <c r="E84" s="15">
        <v>215.5</v>
      </c>
      <c r="F84" s="15">
        <f>ROUNDUP(Table62[[#This Row],[Units Sold]],0)</f>
        <v>216</v>
      </c>
      <c r="G84" s="2">
        <v>11999.4</v>
      </c>
      <c r="H84" s="2">
        <v>19999</v>
      </c>
      <c r="I84" s="2">
        <v>215489.22500000001</v>
      </c>
      <c r="J84" s="2">
        <f>Table62[[#This Row],[Sale Price]]*Table62[[#This Row],[Units Sold Round]]</f>
        <v>4319784</v>
      </c>
      <c r="K84" s="2">
        <f>Table62[[#This Row],[Manufacturing Price]]*Table62[[#This Row],[Units Sold Round]]</f>
        <v>2591870.4</v>
      </c>
      <c r="L84" s="2">
        <f>Table62[[#This Row],[ Sales]]-Table62[[#This Row],[COGS]]-Table62[[#This Row],[Discounts]]</f>
        <v>1512424.375</v>
      </c>
      <c r="M84" s="3">
        <v>44531</v>
      </c>
      <c r="N84" t="str">
        <f>TEXT(Table62[[#This Row],[Date]],"mm")</f>
        <v>12</v>
      </c>
      <c r="O84" t="str">
        <f>TEXT(Table62[[#This Row],[Date]],"mmm")</f>
        <v>Dec</v>
      </c>
      <c r="P84" t="str">
        <f>TEXT(Table62[[#This Row],[Date]],"yyyy")</f>
        <v>2021</v>
      </c>
    </row>
    <row r="85" spans="1:16" x14ac:dyDescent="0.2">
      <c r="A85" t="s">
        <v>15</v>
      </c>
      <c r="B85" t="s">
        <v>31</v>
      </c>
      <c r="C85" t="s">
        <v>37</v>
      </c>
      <c r="D85" t="s">
        <v>40</v>
      </c>
      <c r="E85" s="15">
        <v>386.40000000000003</v>
      </c>
      <c r="F85" s="15">
        <f>ROUNDUP(Table62[[#This Row],[Units Sold]],0)</f>
        <v>387</v>
      </c>
      <c r="G85" s="2">
        <v>19794</v>
      </c>
      <c r="H85" s="2">
        <v>32990</v>
      </c>
      <c r="I85" s="2">
        <v>637366.80000000016</v>
      </c>
      <c r="J85" s="2">
        <f>Table62[[#This Row],[Sale Price]]*Table62[[#This Row],[Units Sold Round]]</f>
        <v>12767130</v>
      </c>
      <c r="K85" s="2">
        <f>Table62[[#This Row],[Manufacturing Price]]*Table62[[#This Row],[Units Sold Round]]</f>
        <v>7660278</v>
      </c>
      <c r="L85" s="2">
        <f>Table62[[#This Row],[ Sales]]-Table62[[#This Row],[COGS]]-Table62[[#This Row],[Discounts]]</f>
        <v>4469485.2</v>
      </c>
      <c r="M85" s="3">
        <v>44287</v>
      </c>
      <c r="N85" t="str">
        <f>TEXT(Table62[[#This Row],[Date]],"mm")</f>
        <v>04</v>
      </c>
      <c r="O85" t="str">
        <f>TEXT(Table62[[#This Row],[Date]],"mmm")</f>
        <v>Apr</v>
      </c>
      <c r="P85" t="str">
        <f>TEXT(Table62[[#This Row],[Date]],"yyyy")</f>
        <v>2021</v>
      </c>
    </row>
    <row r="86" spans="1:16" x14ac:dyDescent="0.2">
      <c r="A86" t="s">
        <v>15</v>
      </c>
      <c r="B86" t="s">
        <v>33</v>
      </c>
      <c r="C86" t="s">
        <v>37</v>
      </c>
      <c r="D86" t="s">
        <v>40</v>
      </c>
      <c r="E86" s="15">
        <v>36.200000000000003</v>
      </c>
      <c r="F86" s="15">
        <f>ROUNDUP(Table62[[#This Row],[Units Sold]],0)</f>
        <v>37</v>
      </c>
      <c r="G86" s="2">
        <v>19794</v>
      </c>
      <c r="H86" s="2">
        <v>32990</v>
      </c>
      <c r="I86" s="2">
        <v>59711.9</v>
      </c>
      <c r="J86" s="2">
        <f>Table62[[#This Row],[Sale Price]]*Table62[[#This Row],[Units Sold Round]]</f>
        <v>1220630</v>
      </c>
      <c r="K86" s="2">
        <f>Table62[[#This Row],[Manufacturing Price]]*Table62[[#This Row],[Units Sold Round]]</f>
        <v>732378</v>
      </c>
      <c r="L86" s="2">
        <f>Table62[[#This Row],[ Sales]]-Table62[[#This Row],[COGS]]-Table62[[#This Row],[Discounts]]</f>
        <v>428540.1</v>
      </c>
      <c r="M86" s="3">
        <v>44317</v>
      </c>
      <c r="N86" t="str">
        <f>TEXT(Table62[[#This Row],[Date]],"mm")</f>
        <v>05</v>
      </c>
      <c r="O86" t="str">
        <f>TEXT(Table62[[#This Row],[Date]],"mmm")</f>
        <v>May</v>
      </c>
      <c r="P86" t="str">
        <f>TEXT(Table62[[#This Row],[Date]],"yyyy")</f>
        <v>2021</v>
      </c>
    </row>
    <row r="87" spans="1:16" x14ac:dyDescent="0.2">
      <c r="A87" t="s">
        <v>30</v>
      </c>
      <c r="B87" t="s">
        <v>21</v>
      </c>
      <c r="C87" t="s">
        <v>37</v>
      </c>
      <c r="D87" t="s">
        <v>40</v>
      </c>
      <c r="E87" s="15">
        <v>92.300000000000011</v>
      </c>
      <c r="F87" s="15">
        <f>ROUNDUP(Table62[[#This Row],[Units Sold]],0)</f>
        <v>93</v>
      </c>
      <c r="G87" s="2">
        <v>19794</v>
      </c>
      <c r="H87" s="2">
        <v>32990</v>
      </c>
      <c r="I87" s="2">
        <v>152248.85000000003</v>
      </c>
      <c r="J87" s="2">
        <f>Table62[[#This Row],[Sale Price]]*Table62[[#This Row],[Units Sold Round]]</f>
        <v>3068070</v>
      </c>
      <c r="K87" s="2">
        <f>Table62[[#This Row],[Manufacturing Price]]*Table62[[#This Row],[Units Sold Round]]</f>
        <v>1840842</v>
      </c>
      <c r="L87" s="2">
        <f>Table62[[#This Row],[ Sales]]-Table62[[#This Row],[COGS]]-Table62[[#This Row],[Discounts]]</f>
        <v>1074979.1499999999</v>
      </c>
      <c r="M87" s="3">
        <v>44409</v>
      </c>
      <c r="N87" t="str">
        <f>TEXT(Table62[[#This Row],[Date]],"mm")</f>
        <v>08</v>
      </c>
      <c r="O87" t="str">
        <f>TEXT(Table62[[#This Row],[Date]],"mmm")</f>
        <v>Aug</v>
      </c>
      <c r="P87" t="str">
        <f>TEXT(Table62[[#This Row],[Date]],"yyyy")</f>
        <v>2021</v>
      </c>
    </row>
    <row r="88" spans="1:16" x14ac:dyDescent="0.2">
      <c r="A88" t="s">
        <v>30</v>
      </c>
      <c r="B88" t="s">
        <v>34</v>
      </c>
      <c r="C88" t="s">
        <v>37</v>
      </c>
      <c r="D88" t="s">
        <v>40</v>
      </c>
      <c r="E88" s="15">
        <v>66.3</v>
      </c>
      <c r="F88" s="15">
        <f>ROUNDUP(Table62[[#This Row],[Units Sold]],0)</f>
        <v>67</v>
      </c>
      <c r="G88" s="2">
        <v>19794</v>
      </c>
      <c r="H88" s="2">
        <v>32990</v>
      </c>
      <c r="I88" s="2">
        <v>109361.85</v>
      </c>
      <c r="J88" s="2">
        <f>Table62[[#This Row],[Sale Price]]*Table62[[#This Row],[Units Sold Round]]</f>
        <v>2210330</v>
      </c>
      <c r="K88" s="2">
        <f>Table62[[#This Row],[Manufacturing Price]]*Table62[[#This Row],[Units Sold Round]]</f>
        <v>1326198</v>
      </c>
      <c r="L88" s="2">
        <f>Table62[[#This Row],[ Sales]]-Table62[[#This Row],[COGS]]-Table62[[#This Row],[Discounts]]</f>
        <v>774770.15</v>
      </c>
      <c r="M88" s="3">
        <v>44105</v>
      </c>
      <c r="N88" t="str">
        <f>TEXT(Table62[[#This Row],[Date]],"mm")</f>
        <v>10</v>
      </c>
      <c r="O88" t="str">
        <f>TEXT(Table62[[#This Row],[Date]],"mmm")</f>
        <v>Oct</v>
      </c>
      <c r="P88" t="str">
        <f>TEXT(Table62[[#This Row],[Date]],"yyyy")</f>
        <v>2020</v>
      </c>
    </row>
    <row r="89" spans="1:16" x14ac:dyDescent="0.2">
      <c r="A89" t="s">
        <v>15</v>
      </c>
      <c r="B89" t="s">
        <v>31</v>
      </c>
      <c r="C89" t="s">
        <v>37</v>
      </c>
      <c r="D89" t="s">
        <v>40</v>
      </c>
      <c r="E89" s="15">
        <v>209.20000000000002</v>
      </c>
      <c r="F89" s="15">
        <f>ROUNDUP(Table62[[#This Row],[Units Sold]],0)</f>
        <v>210</v>
      </c>
      <c r="G89" s="2">
        <v>19794</v>
      </c>
      <c r="H89" s="2">
        <v>32990</v>
      </c>
      <c r="I89" s="2">
        <v>345075.40000000008</v>
      </c>
      <c r="J89" s="2">
        <f>Table62[[#This Row],[Sale Price]]*Table62[[#This Row],[Units Sold Round]]</f>
        <v>6927900</v>
      </c>
      <c r="K89" s="2">
        <f>Table62[[#This Row],[Manufacturing Price]]*Table62[[#This Row],[Units Sold Round]]</f>
        <v>4156740</v>
      </c>
      <c r="L89" s="2">
        <f>Table62[[#This Row],[ Sales]]-Table62[[#This Row],[COGS]]-Table62[[#This Row],[Discounts]]</f>
        <v>2426084.6</v>
      </c>
      <c r="M89" s="3">
        <v>44136</v>
      </c>
      <c r="N89" t="str">
        <f>TEXT(Table62[[#This Row],[Date]],"mm")</f>
        <v>11</v>
      </c>
      <c r="O89" t="str">
        <f>TEXT(Table62[[#This Row],[Date]],"mmm")</f>
        <v>Nov</v>
      </c>
      <c r="P89" t="str">
        <f>TEXT(Table62[[#This Row],[Date]],"yyyy")</f>
        <v>2020</v>
      </c>
    </row>
    <row r="90" spans="1:16" x14ac:dyDescent="0.2">
      <c r="A90" t="s">
        <v>15</v>
      </c>
      <c r="B90" t="s">
        <v>19</v>
      </c>
      <c r="C90" t="s">
        <v>38</v>
      </c>
      <c r="D90" t="s">
        <v>40</v>
      </c>
      <c r="E90" s="15">
        <v>26.3</v>
      </c>
      <c r="F90" s="15">
        <f>ROUNDUP(Table62[[#This Row],[Units Sold]],0)</f>
        <v>27</v>
      </c>
      <c r="G90" s="2">
        <v>13938</v>
      </c>
      <c r="H90" s="2">
        <v>23230</v>
      </c>
      <c r="I90" s="2">
        <v>30547.45</v>
      </c>
      <c r="J90" s="2">
        <f>Table62[[#This Row],[Sale Price]]*Table62[[#This Row],[Units Sold Round]]</f>
        <v>627210</v>
      </c>
      <c r="K90" s="2">
        <f>Table62[[#This Row],[Manufacturing Price]]*Table62[[#This Row],[Units Sold Round]]</f>
        <v>376326</v>
      </c>
      <c r="L90" s="2">
        <f>Table62[[#This Row],[ Sales]]-Table62[[#This Row],[COGS]]-Table62[[#This Row],[Discounts]]</f>
        <v>220336.55</v>
      </c>
      <c r="M90" s="3">
        <v>44256</v>
      </c>
      <c r="N90" t="str">
        <f>TEXT(Table62[[#This Row],[Date]],"mm")</f>
        <v>03</v>
      </c>
      <c r="O90" t="str">
        <f>TEXT(Table62[[#This Row],[Date]],"mmm")</f>
        <v>Mar</v>
      </c>
      <c r="P90" t="str">
        <f>TEXT(Table62[[#This Row],[Date]],"yyyy")</f>
        <v>2021</v>
      </c>
    </row>
    <row r="91" spans="1:16" x14ac:dyDescent="0.2">
      <c r="A91" t="s">
        <v>15</v>
      </c>
      <c r="B91" t="s">
        <v>36</v>
      </c>
      <c r="C91" t="s">
        <v>38</v>
      </c>
      <c r="D91" t="s">
        <v>40</v>
      </c>
      <c r="E91" s="15">
        <v>94.350000000000009</v>
      </c>
      <c r="F91" s="15">
        <f>ROUNDUP(Table62[[#This Row],[Units Sold]],0)</f>
        <v>95</v>
      </c>
      <c r="G91" s="2">
        <v>13938</v>
      </c>
      <c r="H91" s="2">
        <v>23230</v>
      </c>
      <c r="I91" s="2">
        <v>109587.52500000001</v>
      </c>
      <c r="J91" s="2">
        <f>Table62[[#This Row],[Sale Price]]*Table62[[#This Row],[Units Sold Round]]</f>
        <v>2206850</v>
      </c>
      <c r="K91" s="2">
        <f>Table62[[#This Row],[Manufacturing Price]]*Table62[[#This Row],[Units Sold Round]]</f>
        <v>1324110</v>
      </c>
      <c r="L91" s="2">
        <f>Table62[[#This Row],[ Sales]]-Table62[[#This Row],[COGS]]-Table62[[#This Row],[Discounts]]</f>
        <v>773152.47499999998</v>
      </c>
      <c r="M91" s="3">
        <v>44287</v>
      </c>
      <c r="N91" t="str">
        <f>TEXT(Table62[[#This Row],[Date]],"mm")</f>
        <v>04</v>
      </c>
      <c r="O91" t="str">
        <f>TEXT(Table62[[#This Row],[Date]],"mmm")</f>
        <v>Apr</v>
      </c>
      <c r="P91" t="str">
        <f>TEXT(Table62[[#This Row],[Date]],"yyyy")</f>
        <v>2021</v>
      </c>
    </row>
    <row r="92" spans="1:16" x14ac:dyDescent="0.2">
      <c r="A92" t="s">
        <v>30</v>
      </c>
      <c r="B92" t="s">
        <v>16</v>
      </c>
      <c r="C92" t="s">
        <v>38</v>
      </c>
      <c r="D92" t="s">
        <v>40</v>
      </c>
      <c r="E92" s="15">
        <v>72.7</v>
      </c>
      <c r="F92" s="15">
        <f>ROUNDUP(Table62[[#This Row],[Units Sold]],0)</f>
        <v>73</v>
      </c>
      <c r="G92" s="2">
        <v>13938</v>
      </c>
      <c r="H92" s="2">
        <v>23230</v>
      </c>
      <c r="I92" s="2">
        <v>84441.05</v>
      </c>
      <c r="J92" s="2">
        <f>Table62[[#This Row],[Sale Price]]*Table62[[#This Row],[Units Sold Round]]</f>
        <v>1695790</v>
      </c>
      <c r="K92" s="2">
        <f>Table62[[#This Row],[Manufacturing Price]]*Table62[[#This Row],[Units Sold Round]]</f>
        <v>1017474</v>
      </c>
      <c r="L92" s="2">
        <f>Table62[[#This Row],[ Sales]]-Table62[[#This Row],[COGS]]-Table62[[#This Row],[Discounts]]</f>
        <v>593874.94999999995</v>
      </c>
      <c r="M92" s="3">
        <v>44348</v>
      </c>
      <c r="N92" t="str">
        <f>TEXT(Table62[[#This Row],[Date]],"mm")</f>
        <v>06</v>
      </c>
      <c r="O92" t="str">
        <f>TEXT(Table62[[#This Row],[Date]],"mmm")</f>
        <v>Jun</v>
      </c>
      <c r="P92" t="str">
        <f>TEXT(Table62[[#This Row],[Date]],"yyyy")</f>
        <v>2021</v>
      </c>
    </row>
    <row r="93" spans="1:16" x14ac:dyDescent="0.2">
      <c r="A93" t="s">
        <v>30</v>
      </c>
      <c r="B93" t="s">
        <v>19</v>
      </c>
      <c r="C93" t="s">
        <v>38</v>
      </c>
      <c r="D93" t="s">
        <v>40</v>
      </c>
      <c r="E93" s="15">
        <v>78.7</v>
      </c>
      <c r="F93" s="15">
        <f>ROUNDUP(Table62[[#This Row],[Units Sold]],0)</f>
        <v>79</v>
      </c>
      <c r="G93" s="2">
        <v>13938</v>
      </c>
      <c r="H93" s="2">
        <v>23230</v>
      </c>
      <c r="I93" s="2">
        <v>91410.05</v>
      </c>
      <c r="J93" s="2">
        <f>Table62[[#This Row],[Sale Price]]*Table62[[#This Row],[Units Sold Round]]</f>
        <v>1835170</v>
      </c>
      <c r="K93" s="2">
        <f>Table62[[#This Row],[Manufacturing Price]]*Table62[[#This Row],[Units Sold Round]]</f>
        <v>1101102</v>
      </c>
      <c r="L93" s="2">
        <f>Table62[[#This Row],[ Sales]]-Table62[[#This Row],[COGS]]-Table62[[#This Row],[Discounts]]</f>
        <v>642657.94999999995</v>
      </c>
      <c r="M93" s="3">
        <v>44348</v>
      </c>
      <c r="N93" t="str">
        <f>TEXT(Table62[[#This Row],[Date]],"mm")</f>
        <v>06</v>
      </c>
      <c r="O93" t="str">
        <f>TEXT(Table62[[#This Row],[Date]],"mmm")</f>
        <v>Jun</v>
      </c>
      <c r="P93" t="str">
        <f>TEXT(Table62[[#This Row],[Date]],"yyyy")</f>
        <v>2021</v>
      </c>
    </row>
    <row r="94" spans="1:16" x14ac:dyDescent="0.2">
      <c r="A94" t="s">
        <v>32</v>
      </c>
      <c r="B94" t="s">
        <v>21</v>
      </c>
      <c r="C94" t="s">
        <v>38</v>
      </c>
      <c r="D94" t="s">
        <v>40</v>
      </c>
      <c r="E94" s="15">
        <v>98.600000000000009</v>
      </c>
      <c r="F94" s="15">
        <f>ROUNDUP(Table62[[#This Row],[Units Sold]],0)</f>
        <v>99</v>
      </c>
      <c r="G94" s="2">
        <v>13938</v>
      </c>
      <c r="H94" s="2">
        <v>23230</v>
      </c>
      <c r="I94" s="2">
        <v>114523.90000000001</v>
      </c>
      <c r="J94" s="2">
        <f>Table62[[#This Row],[Sale Price]]*Table62[[#This Row],[Units Sold Round]]</f>
        <v>2299770</v>
      </c>
      <c r="K94" s="2">
        <f>Table62[[#This Row],[Manufacturing Price]]*Table62[[#This Row],[Units Sold Round]]</f>
        <v>1379862</v>
      </c>
      <c r="L94" s="2">
        <f>Table62[[#This Row],[ Sales]]-Table62[[#This Row],[COGS]]-Table62[[#This Row],[Discounts]]</f>
        <v>805384.1</v>
      </c>
      <c r="M94" s="3">
        <v>44440</v>
      </c>
      <c r="N94" t="str">
        <f>TEXT(Table62[[#This Row],[Date]],"mm")</f>
        <v>09</v>
      </c>
      <c r="O94" t="str">
        <f>TEXT(Table62[[#This Row],[Date]],"mmm")</f>
        <v>Sep</v>
      </c>
      <c r="P94" t="str">
        <f>TEXT(Table62[[#This Row],[Date]],"yyyy")</f>
        <v>2021</v>
      </c>
    </row>
    <row r="95" spans="1:16" x14ac:dyDescent="0.2">
      <c r="A95" t="s">
        <v>32</v>
      </c>
      <c r="B95" t="s">
        <v>22</v>
      </c>
      <c r="C95" t="s">
        <v>38</v>
      </c>
      <c r="D95" t="s">
        <v>40</v>
      </c>
      <c r="E95" s="15">
        <v>49.400000000000006</v>
      </c>
      <c r="F95" s="15">
        <f>ROUNDUP(Table62[[#This Row],[Units Sold]],0)</f>
        <v>50</v>
      </c>
      <c r="G95" s="2">
        <v>13938</v>
      </c>
      <c r="H95" s="2">
        <v>23230</v>
      </c>
      <c r="I95" s="2">
        <v>57378.100000000013</v>
      </c>
      <c r="J95" s="2">
        <f>Table62[[#This Row],[Sale Price]]*Table62[[#This Row],[Units Sold Round]]</f>
        <v>1161500</v>
      </c>
      <c r="K95" s="2">
        <f>Table62[[#This Row],[Manufacturing Price]]*Table62[[#This Row],[Units Sold Round]]</f>
        <v>696900</v>
      </c>
      <c r="L95" s="2">
        <f>Table62[[#This Row],[ Sales]]-Table62[[#This Row],[COGS]]-Table62[[#This Row],[Discounts]]</f>
        <v>407221.89999999997</v>
      </c>
      <c r="M95" s="3">
        <v>44105</v>
      </c>
      <c r="N95" t="str">
        <f>TEXT(Table62[[#This Row],[Date]],"mm")</f>
        <v>10</v>
      </c>
      <c r="O95" t="str">
        <f>TEXT(Table62[[#This Row],[Date]],"mmm")</f>
        <v>Oct</v>
      </c>
      <c r="P95" t="str">
        <f>TEXT(Table62[[#This Row],[Date]],"yyyy")</f>
        <v>2020</v>
      </c>
    </row>
    <row r="96" spans="1:16" x14ac:dyDescent="0.2">
      <c r="A96" t="s">
        <v>15</v>
      </c>
      <c r="B96" t="s">
        <v>23</v>
      </c>
      <c r="C96" t="s">
        <v>38</v>
      </c>
      <c r="D96" t="s">
        <v>40</v>
      </c>
      <c r="E96" s="15">
        <v>139.70000000000002</v>
      </c>
      <c r="F96" s="15">
        <f>ROUNDUP(Table62[[#This Row],[Units Sold]],0)</f>
        <v>140</v>
      </c>
      <c r="G96" s="2">
        <v>13938</v>
      </c>
      <c r="H96" s="2">
        <v>23230</v>
      </c>
      <c r="I96" s="2">
        <v>162261.55000000005</v>
      </c>
      <c r="J96" s="2">
        <f>Table62[[#This Row],[Sale Price]]*Table62[[#This Row],[Units Sold Round]]</f>
        <v>3252200</v>
      </c>
      <c r="K96" s="2">
        <f>Table62[[#This Row],[Manufacturing Price]]*Table62[[#This Row],[Units Sold Round]]</f>
        <v>1951320</v>
      </c>
      <c r="L96" s="2">
        <f>Table62[[#This Row],[ Sales]]-Table62[[#This Row],[COGS]]-Table62[[#This Row],[Discounts]]</f>
        <v>1138618.45</v>
      </c>
      <c r="M96" s="3">
        <v>44470</v>
      </c>
      <c r="N96" t="str">
        <f>TEXT(Table62[[#This Row],[Date]],"mm")</f>
        <v>10</v>
      </c>
      <c r="O96" t="str">
        <f>TEXT(Table62[[#This Row],[Date]],"mmm")</f>
        <v>Oct</v>
      </c>
      <c r="P96" t="str">
        <f>TEXT(Table62[[#This Row],[Date]],"yyyy")</f>
        <v>2021</v>
      </c>
    </row>
    <row r="97" spans="1:16" x14ac:dyDescent="0.2">
      <c r="A97" t="s">
        <v>30</v>
      </c>
      <c r="B97" t="s">
        <v>24</v>
      </c>
      <c r="C97" t="s">
        <v>38</v>
      </c>
      <c r="D97" t="s">
        <v>40</v>
      </c>
      <c r="E97" s="15">
        <v>174.4</v>
      </c>
      <c r="F97" s="15">
        <f>ROUNDUP(Table62[[#This Row],[Units Sold]],0)</f>
        <v>175</v>
      </c>
      <c r="G97" s="2">
        <v>13938</v>
      </c>
      <c r="H97" s="2">
        <v>23230</v>
      </c>
      <c r="I97" s="2">
        <v>202565.6</v>
      </c>
      <c r="J97" s="2">
        <f>Table62[[#This Row],[Sale Price]]*Table62[[#This Row],[Units Sold Round]]</f>
        <v>4065250</v>
      </c>
      <c r="K97" s="2">
        <f>Table62[[#This Row],[Manufacturing Price]]*Table62[[#This Row],[Units Sold Round]]</f>
        <v>2439150</v>
      </c>
      <c r="L97" s="2">
        <f>Table62[[#This Row],[ Sales]]-Table62[[#This Row],[COGS]]-Table62[[#This Row],[Discounts]]</f>
        <v>1423534.4</v>
      </c>
      <c r="M97" s="3">
        <v>44501</v>
      </c>
      <c r="N97" t="str">
        <f>TEXT(Table62[[#This Row],[Date]],"mm")</f>
        <v>11</v>
      </c>
      <c r="O97" t="str">
        <f>TEXT(Table62[[#This Row],[Date]],"mmm")</f>
        <v>Nov</v>
      </c>
      <c r="P97" t="str">
        <f>TEXT(Table62[[#This Row],[Date]],"yyyy")</f>
        <v>2021</v>
      </c>
    </row>
    <row r="98" spans="1:16" x14ac:dyDescent="0.2">
      <c r="A98" t="s">
        <v>27</v>
      </c>
      <c r="B98" t="s">
        <v>25</v>
      </c>
      <c r="C98" t="s">
        <v>39</v>
      </c>
      <c r="D98" t="s">
        <v>40</v>
      </c>
      <c r="E98" s="15">
        <v>198.9</v>
      </c>
      <c r="F98" s="15">
        <f>ROUNDUP(Table62[[#This Row],[Units Sold]],0)</f>
        <v>199</v>
      </c>
      <c r="G98" s="2">
        <v>11999.4</v>
      </c>
      <c r="H98" s="2">
        <v>19999</v>
      </c>
      <c r="I98" s="2">
        <v>198890.05500000002</v>
      </c>
      <c r="J98" s="2">
        <f>Table62[[#This Row],[Sale Price]]*Table62[[#This Row],[Units Sold Round]]</f>
        <v>3979801</v>
      </c>
      <c r="K98" s="2">
        <f>Table62[[#This Row],[Manufacturing Price]]*Table62[[#This Row],[Units Sold Round]]</f>
        <v>2387880.6</v>
      </c>
      <c r="L98" s="2">
        <f>Table62[[#This Row],[ Sales]]-Table62[[#This Row],[COGS]]-Table62[[#This Row],[Discounts]]</f>
        <v>1393030.345</v>
      </c>
      <c r="M98" s="3">
        <v>44075</v>
      </c>
      <c r="N98" t="str">
        <f>TEXT(Table62[[#This Row],[Date]],"mm")</f>
        <v>09</v>
      </c>
      <c r="O98" t="str">
        <f>TEXT(Table62[[#This Row],[Date]],"mmm")</f>
        <v>Sep</v>
      </c>
      <c r="P98" t="str">
        <f>TEXT(Table62[[#This Row],[Date]],"yyyy")</f>
        <v>2020</v>
      </c>
    </row>
    <row r="99" spans="1:16" x14ac:dyDescent="0.2">
      <c r="A99" t="s">
        <v>20</v>
      </c>
      <c r="B99" t="s">
        <v>24</v>
      </c>
      <c r="C99" t="s">
        <v>39</v>
      </c>
      <c r="D99" t="s">
        <v>40</v>
      </c>
      <c r="E99" s="15">
        <v>32.1</v>
      </c>
      <c r="F99" s="15">
        <f>ROUNDUP(Table62[[#This Row],[Units Sold]],0)</f>
        <v>33</v>
      </c>
      <c r="G99" s="2">
        <v>11999.4</v>
      </c>
      <c r="H99" s="2">
        <v>19999</v>
      </c>
      <c r="I99" s="2">
        <v>32098.395000000004</v>
      </c>
      <c r="J99" s="2">
        <f>Table62[[#This Row],[Sale Price]]*Table62[[#This Row],[Units Sold Round]]</f>
        <v>659967</v>
      </c>
      <c r="K99" s="2">
        <f>Table62[[#This Row],[Manufacturing Price]]*Table62[[#This Row],[Units Sold Round]]</f>
        <v>395980.2</v>
      </c>
      <c r="L99" s="2">
        <f>Table62[[#This Row],[ Sales]]-Table62[[#This Row],[COGS]]-Table62[[#This Row],[Discounts]]</f>
        <v>231888.40499999997</v>
      </c>
      <c r="M99" s="3">
        <v>44136</v>
      </c>
      <c r="N99" t="str">
        <f>TEXT(Table62[[#This Row],[Date]],"mm")</f>
        <v>11</v>
      </c>
      <c r="O99" t="str">
        <f>TEXT(Table62[[#This Row],[Date]],"mmm")</f>
        <v>Nov</v>
      </c>
      <c r="P99" t="str">
        <f>TEXT(Table62[[#This Row],[Date]],"yyyy")</f>
        <v>2020</v>
      </c>
    </row>
    <row r="100" spans="1:16" x14ac:dyDescent="0.2">
      <c r="A100" t="s">
        <v>30</v>
      </c>
      <c r="B100" t="s">
        <v>28</v>
      </c>
      <c r="C100" t="s">
        <v>17</v>
      </c>
      <c r="D100" t="s">
        <v>40</v>
      </c>
      <c r="E100" s="15">
        <v>74.25</v>
      </c>
      <c r="F100" s="15">
        <f>ROUNDUP(Table62[[#This Row],[Units Sold]],0)</f>
        <v>75</v>
      </c>
      <c r="G100" s="2">
        <v>5579.4</v>
      </c>
      <c r="H100" s="2">
        <v>9299</v>
      </c>
      <c r="I100" s="2">
        <v>34522.537499999999</v>
      </c>
      <c r="J100" s="2">
        <f>Table62[[#This Row],[Sale Price]]*Table62[[#This Row],[Units Sold Round]]</f>
        <v>697425</v>
      </c>
      <c r="K100" s="2">
        <f>Table62[[#This Row],[Manufacturing Price]]*Table62[[#This Row],[Units Sold Round]]</f>
        <v>418455</v>
      </c>
      <c r="L100" s="2">
        <f>Table62[[#This Row],[ Sales]]-Table62[[#This Row],[COGS]]-Table62[[#This Row],[Discounts]]</f>
        <v>244447.46249999999</v>
      </c>
      <c r="M100" s="3">
        <v>44287</v>
      </c>
      <c r="N100" t="str">
        <f>TEXT(Table62[[#This Row],[Date]],"mm")</f>
        <v>04</v>
      </c>
      <c r="O100" t="str">
        <f>TEXT(Table62[[#This Row],[Date]],"mmm")</f>
        <v>Apr</v>
      </c>
      <c r="P100" t="str">
        <f>TEXT(Table62[[#This Row],[Date]],"yyyy")</f>
        <v>2021</v>
      </c>
    </row>
    <row r="101" spans="1:16" x14ac:dyDescent="0.2">
      <c r="A101" t="s">
        <v>27</v>
      </c>
      <c r="B101" t="s">
        <v>23</v>
      </c>
      <c r="C101" t="s">
        <v>17</v>
      </c>
      <c r="D101" t="s">
        <v>40</v>
      </c>
      <c r="E101" s="15">
        <v>129.5</v>
      </c>
      <c r="F101" s="15">
        <f>ROUNDUP(Table62[[#This Row],[Units Sold]],0)</f>
        <v>130</v>
      </c>
      <c r="G101" s="2">
        <v>5579.4</v>
      </c>
      <c r="H101" s="2">
        <v>9299</v>
      </c>
      <c r="I101" s="2">
        <v>60211.025000000001</v>
      </c>
      <c r="J101" s="2">
        <f>Table62[[#This Row],[Sale Price]]*Table62[[#This Row],[Units Sold Round]]</f>
        <v>1208870</v>
      </c>
      <c r="K101" s="2">
        <f>Table62[[#This Row],[Manufacturing Price]]*Table62[[#This Row],[Units Sold Round]]</f>
        <v>725322</v>
      </c>
      <c r="L101" s="2">
        <f>Table62[[#This Row],[ Sales]]-Table62[[#This Row],[COGS]]-Table62[[#This Row],[Discounts]]</f>
        <v>423336.97499999998</v>
      </c>
      <c r="M101" s="3">
        <v>44470</v>
      </c>
      <c r="N101" t="str">
        <f>TEXT(Table62[[#This Row],[Date]],"mm")</f>
        <v>10</v>
      </c>
      <c r="O101" t="str">
        <f>TEXT(Table62[[#This Row],[Date]],"mmm")</f>
        <v>Oct</v>
      </c>
      <c r="P101" t="str">
        <f>TEXT(Table62[[#This Row],[Date]],"yyyy")</f>
        <v>2021</v>
      </c>
    </row>
    <row r="102" spans="1:16" x14ac:dyDescent="0.2">
      <c r="A102" t="s">
        <v>32</v>
      </c>
      <c r="B102" t="s">
        <v>29</v>
      </c>
      <c r="C102" t="s">
        <v>17</v>
      </c>
      <c r="D102" t="s">
        <v>40</v>
      </c>
      <c r="E102" s="15">
        <v>21.400000000000002</v>
      </c>
      <c r="F102" s="15">
        <f>ROUNDUP(Table62[[#This Row],[Units Sold]],0)</f>
        <v>22</v>
      </c>
      <c r="G102" s="2">
        <v>5579.4</v>
      </c>
      <c r="H102" s="2">
        <v>9299</v>
      </c>
      <c r="I102" s="2">
        <v>9949.93</v>
      </c>
      <c r="J102" s="2">
        <f>Table62[[#This Row],[Sale Price]]*Table62[[#This Row],[Units Sold Round]]</f>
        <v>204578</v>
      </c>
      <c r="K102" s="2">
        <f>Table62[[#This Row],[Manufacturing Price]]*Table62[[#This Row],[Units Sold Round]]</f>
        <v>122746.79999999999</v>
      </c>
      <c r="L102" s="2">
        <f>Table62[[#This Row],[ Sales]]-Table62[[#This Row],[COGS]]-Table62[[#This Row],[Discounts]]</f>
        <v>71881.270000000019</v>
      </c>
      <c r="M102" s="3">
        <v>44105</v>
      </c>
      <c r="N102" t="str">
        <f>TEXT(Table62[[#This Row],[Date]],"mm")</f>
        <v>10</v>
      </c>
      <c r="O102" t="str">
        <f>TEXT(Table62[[#This Row],[Date]],"mmm")</f>
        <v>Oct</v>
      </c>
      <c r="P102" t="str">
        <f>TEXT(Table62[[#This Row],[Date]],"yyyy")</f>
        <v>2020</v>
      </c>
    </row>
    <row r="103" spans="1:16" x14ac:dyDescent="0.2">
      <c r="A103" t="s">
        <v>15</v>
      </c>
      <c r="B103" t="s">
        <v>31</v>
      </c>
      <c r="C103" t="s">
        <v>17</v>
      </c>
      <c r="D103" t="s">
        <v>40</v>
      </c>
      <c r="E103" s="15">
        <v>214.5</v>
      </c>
      <c r="F103" s="15">
        <f>ROUNDUP(Table62[[#This Row],[Units Sold]],0)</f>
        <v>215</v>
      </c>
      <c r="G103" s="2">
        <v>5579.4</v>
      </c>
      <c r="H103" s="2">
        <v>9299</v>
      </c>
      <c r="I103" s="2">
        <v>99731.775000000009</v>
      </c>
      <c r="J103" s="2">
        <f>Table62[[#This Row],[Sale Price]]*Table62[[#This Row],[Units Sold Round]]</f>
        <v>1999285</v>
      </c>
      <c r="K103" s="2">
        <f>Table62[[#This Row],[Manufacturing Price]]*Table62[[#This Row],[Units Sold Round]]</f>
        <v>1199571</v>
      </c>
      <c r="L103" s="2">
        <f>Table62[[#This Row],[ Sales]]-Table62[[#This Row],[COGS]]-Table62[[#This Row],[Discounts]]</f>
        <v>699982.22499999998</v>
      </c>
      <c r="M103" s="3">
        <v>44136</v>
      </c>
      <c r="N103" t="str">
        <f>TEXT(Table62[[#This Row],[Date]],"mm")</f>
        <v>11</v>
      </c>
      <c r="O103" t="str">
        <f>TEXT(Table62[[#This Row],[Date]],"mmm")</f>
        <v>Nov</v>
      </c>
      <c r="P103" t="str">
        <f>TEXT(Table62[[#This Row],[Date]],"yyyy")</f>
        <v>2020</v>
      </c>
    </row>
    <row r="104" spans="1:16" x14ac:dyDescent="0.2">
      <c r="A104" t="s">
        <v>15</v>
      </c>
      <c r="B104" t="s">
        <v>33</v>
      </c>
      <c r="C104" t="s">
        <v>17</v>
      </c>
      <c r="D104" t="s">
        <v>40</v>
      </c>
      <c r="E104" s="15">
        <v>285.2</v>
      </c>
      <c r="F104" s="15">
        <f>ROUNDUP(Table62[[#This Row],[Units Sold]],0)</f>
        <v>286</v>
      </c>
      <c r="G104" s="2">
        <v>5579.4</v>
      </c>
      <c r="H104" s="2">
        <v>9299</v>
      </c>
      <c r="I104" s="2">
        <v>132603.74</v>
      </c>
      <c r="J104" s="2">
        <f>Table62[[#This Row],[Sale Price]]*Table62[[#This Row],[Units Sold Round]]</f>
        <v>2659514</v>
      </c>
      <c r="K104" s="2">
        <f>Table62[[#This Row],[Manufacturing Price]]*Table62[[#This Row],[Units Sold Round]]</f>
        <v>1595708.4</v>
      </c>
      <c r="L104" s="2">
        <f>Table62[[#This Row],[ Sales]]-Table62[[#This Row],[COGS]]-Table62[[#This Row],[Discounts]]</f>
        <v>931201.8600000001</v>
      </c>
      <c r="M104" s="3">
        <v>44531</v>
      </c>
      <c r="N104" t="str">
        <f>TEXT(Table62[[#This Row],[Date]],"mm")</f>
        <v>12</v>
      </c>
      <c r="O104" t="str">
        <f>TEXT(Table62[[#This Row],[Date]],"mmm")</f>
        <v>Dec</v>
      </c>
      <c r="P104" t="str">
        <f>TEXT(Table62[[#This Row],[Date]],"yyyy")</f>
        <v>2021</v>
      </c>
    </row>
    <row r="105" spans="1:16" x14ac:dyDescent="0.2">
      <c r="A105" t="s">
        <v>27</v>
      </c>
      <c r="B105" t="s">
        <v>21</v>
      </c>
      <c r="C105" t="s">
        <v>26</v>
      </c>
      <c r="D105" t="s">
        <v>40</v>
      </c>
      <c r="E105" s="15">
        <v>114.2</v>
      </c>
      <c r="F105" s="15">
        <f>ROUNDUP(Table62[[#This Row],[Units Sold]],0)</f>
        <v>115</v>
      </c>
      <c r="G105" s="2">
        <v>8999.4</v>
      </c>
      <c r="H105" s="2">
        <v>14999</v>
      </c>
      <c r="I105" s="2">
        <v>85644.290000000008</v>
      </c>
      <c r="J105" s="2">
        <f>Table62[[#This Row],[Sale Price]]*Table62[[#This Row],[Units Sold Round]]</f>
        <v>1724885</v>
      </c>
      <c r="K105" s="2">
        <f>Table62[[#This Row],[Manufacturing Price]]*Table62[[#This Row],[Units Sold Round]]</f>
        <v>1034931</v>
      </c>
      <c r="L105" s="2">
        <f>Table62[[#This Row],[ Sales]]-Table62[[#This Row],[COGS]]-Table62[[#This Row],[Discounts]]</f>
        <v>604309.71</v>
      </c>
      <c r="M105" s="3">
        <v>44348</v>
      </c>
      <c r="N105" t="str">
        <f>TEXT(Table62[[#This Row],[Date]],"mm")</f>
        <v>06</v>
      </c>
      <c r="O105" t="str">
        <f>TEXT(Table62[[#This Row],[Date]],"mmm")</f>
        <v>Jun</v>
      </c>
      <c r="P105" t="str">
        <f>TEXT(Table62[[#This Row],[Date]],"yyyy")</f>
        <v>2021</v>
      </c>
    </row>
    <row r="106" spans="1:16" x14ac:dyDescent="0.2">
      <c r="A106" t="s">
        <v>15</v>
      </c>
      <c r="B106" t="s">
        <v>34</v>
      </c>
      <c r="C106" t="s">
        <v>26</v>
      </c>
      <c r="D106" t="s">
        <v>40</v>
      </c>
      <c r="E106" s="15">
        <v>156.60000000000002</v>
      </c>
      <c r="F106" s="15">
        <f>ROUNDUP(Table62[[#This Row],[Units Sold]],0)</f>
        <v>157</v>
      </c>
      <c r="G106" s="2">
        <v>8999.4</v>
      </c>
      <c r="H106" s="2">
        <v>14999</v>
      </c>
      <c r="I106" s="2">
        <v>117442.17000000003</v>
      </c>
      <c r="J106" s="2">
        <f>Table62[[#This Row],[Sale Price]]*Table62[[#This Row],[Units Sold Round]]</f>
        <v>2354843</v>
      </c>
      <c r="K106" s="2">
        <f>Table62[[#This Row],[Manufacturing Price]]*Table62[[#This Row],[Units Sold Round]]</f>
        <v>1412905.8</v>
      </c>
      <c r="L106" s="2">
        <f>Table62[[#This Row],[ Sales]]-Table62[[#This Row],[COGS]]-Table62[[#This Row],[Discounts]]</f>
        <v>824495.02999999991</v>
      </c>
      <c r="M106" s="3">
        <v>44470</v>
      </c>
      <c r="N106" t="str">
        <f>TEXT(Table62[[#This Row],[Date]],"mm")</f>
        <v>10</v>
      </c>
      <c r="O106" t="str">
        <f>TEXT(Table62[[#This Row],[Date]],"mmm")</f>
        <v>Oct</v>
      </c>
      <c r="P106" t="str">
        <f>TEXT(Table62[[#This Row],[Date]],"yyyy")</f>
        <v>2021</v>
      </c>
    </row>
    <row r="107" spans="1:16" x14ac:dyDescent="0.2">
      <c r="A107" t="s">
        <v>27</v>
      </c>
      <c r="B107" t="s">
        <v>31</v>
      </c>
      <c r="C107" t="s">
        <v>26</v>
      </c>
      <c r="D107" t="s">
        <v>40</v>
      </c>
      <c r="E107" s="15">
        <v>69</v>
      </c>
      <c r="F107" s="15">
        <f>ROUNDUP(Table62[[#This Row],[Units Sold]],0)</f>
        <v>69</v>
      </c>
      <c r="G107" s="2">
        <v>8999.4</v>
      </c>
      <c r="H107" s="2">
        <v>14999</v>
      </c>
      <c r="I107" s="2">
        <v>51746.55</v>
      </c>
      <c r="J107" s="2">
        <f>Table62[[#This Row],[Sale Price]]*Table62[[#This Row],[Units Sold Round]]</f>
        <v>1034931</v>
      </c>
      <c r="K107" s="2">
        <f>Table62[[#This Row],[Manufacturing Price]]*Table62[[#This Row],[Units Sold Round]]</f>
        <v>620958.6</v>
      </c>
      <c r="L107" s="2">
        <f>Table62[[#This Row],[ Sales]]-Table62[[#This Row],[COGS]]-Table62[[#This Row],[Discounts]]</f>
        <v>362225.85000000003</v>
      </c>
      <c r="M107" s="3">
        <v>44501</v>
      </c>
      <c r="N107" t="str">
        <f>TEXT(Table62[[#This Row],[Date]],"mm")</f>
        <v>11</v>
      </c>
      <c r="O107" t="str">
        <f>TEXT(Table62[[#This Row],[Date]],"mmm")</f>
        <v>Nov</v>
      </c>
      <c r="P107" t="str">
        <f>TEXT(Table62[[#This Row],[Date]],"yyyy")</f>
        <v>2021</v>
      </c>
    </row>
    <row r="108" spans="1:16" x14ac:dyDescent="0.2">
      <c r="A108" t="s">
        <v>30</v>
      </c>
      <c r="B108" t="s">
        <v>19</v>
      </c>
      <c r="C108" t="s">
        <v>26</v>
      </c>
      <c r="D108" t="s">
        <v>40</v>
      </c>
      <c r="E108" s="15">
        <v>166</v>
      </c>
      <c r="F108" s="15">
        <f>ROUNDUP(Table62[[#This Row],[Units Sold]],0)</f>
        <v>166</v>
      </c>
      <c r="G108" s="2">
        <v>8999.4</v>
      </c>
      <c r="H108" s="2">
        <v>14999</v>
      </c>
      <c r="I108" s="2">
        <v>124491.70000000001</v>
      </c>
      <c r="J108" s="2">
        <f>Table62[[#This Row],[Sale Price]]*Table62[[#This Row],[Units Sold Round]]</f>
        <v>2489834</v>
      </c>
      <c r="K108" s="2">
        <f>Table62[[#This Row],[Manufacturing Price]]*Table62[[#This Row],[Units Sold Round]]</f>
        <v>1493900.4</v>
      </c>
      <c r="L108" s="2">
        <f>Table62[[#This Row],[ Sales]]-Table62[[#This Row],[COGS]]-Table62[[#This Row],[Discounts]]</f>
        <v>871441.90000000014</v>
      </c>
      <c r="M108" s="3">
        <v>44136</v>
      </c>
      <c r="N108" t="str">
        <f>TEXT(Table62[[#This Row],[Date]],"mm")</f>
        <v>11</v>
      </c>
      <c r="O108" t="str">
        <f>TEXT(Table62[[#This Row],[Date]],"mmm")</f>
        <v>Nov</v>
      </c>
      <c r="P108" t="str">
        <f>TEXT(Table62[[#This Row],[Date]],"yyyy")</f>
        <v>2020</v>
      </c>
    </row>
    <row r="109" spans="1:16" x14ac:dyDescent="0.2">
      <c r="A109" t="s">
        <v>20</v>
      </c>
      <c r="B109" t="s">
        <v>36</v>
      </c>
      <c r="C109" t="s">
        <v>35</v>
      </c>
      <c r="D109" t="s">
        <v>40</v>
      </c>
      <c r="E109" s="15">
        <v>236.3</v>
      </c>
      <c r="F109" s="15">
        <f>ROUNDUP(Table62[[#This Row],[Units Sold]],0)</f>
        <v>237</v>
      </c>
      <c r="G109" s="2">
        <v>11999.4</v>
      </c>
      <c r="H109" s="2">
        <v>19999</v>
      </c>
      <c r="I109" s="2">
        <v>236288.18500000003</v>
      </c>
      <c r="J109" s="2">
        <f>Table62[[#This Row],[Sale Price]]*Table62[[#This Row],[Units Sold Round]]</f>
        <v>4739763</v>
      </c>
      <c r="K109" s="2">
        <f>Table62[[#This Row],[Manufacturing Price]]*Table62[[#This Row],[Units Sold Round]]</f>
        <v>2843857.8</v>
      </c>
      <c r="L109" s="2">
        <f>Table62[[#This Row],[ Sales]]-Table62[[#This Row],[COGS]]-Table62[[#This Row],[Discounts]]</f>
        <v>1659617.0150000001</v>
      </c>
      <c r="M109" s="3">
        <v>44228</v>
      </c>
      <c r="N109" t="str">
        <f>TEXT(Table62[[#This Row],[Date]],"mm")</f>
        <v>02</v>
      </c>
      <c r="O109" t="str">
        <f>TEXT(Table62[[#This Row],[Date]],"mmm")</f>
        <v>Feb</v>
      </c>
      <c r="P109" t="str">
        <f>TEXT(Table62[[#This Row],[Date]],"yyyy")</f>
        <v>2021</v>
      </c>
    </row>
    <row r="110" spans="1:16" x14ac:dyDescent="0.2">
      <c r="A110" t="s">
        <v>32</v>
      </c>
      <c r="B110" t="s">
        <v>16</v>
      </c>
      <c r="C110" t="s">
        <v>35</v>
      </c>
      <c r="D110" t="s">
        <v>40</v>
      </c>
      <c r="E110" s="15">
        <v>91.800000000000011</v>
      </c>
      <c r="F110" s="15">
        <f>ROUNDUP(Table62[[#This Row],[Units Sold]],0)</f>
        <v>92</v>
      </c>
      <c r="G110" s="2">
        <v>11999.4</v>
      </c>
      <c r="H110" s="2">
        <v>19999</v>
      </c>
      <c r="I110" s="2">
        <v>91795.410000000018</v>
      </c>
      <c r="J110" s="2">
        <f>Table62[[#This Row],[Sale Price]]*Table62[[#This Row],[Units Sold Round]]</f>
        <v>1839908</v>
      </c>
      <c r="K110" s="2">
        <f>Table62[[#This Row],[Manufacturing Price]]*Table62[[#This Row],[Units Sold Round]]</f>
        <v>1103944.8</v>
      </c>
      <c r="L110" s="2">
        <f>Table62[[#This Row],[ Sales]]-Table62[[#This Row],[COGS]]-Table62[[#This Row],[Discounts]]</f>
        <v>644167.78999999992</v>
      </c>
      <c r="M110" s="3">
        <v>44317</v>
      </c>
      <c r="N110" t="str">
        <f>TEXT(Table62[[#This Row],[Date]],"mm")</f>
        <v>05</v>
      </c>
      <c r="O110" t="str">
        <f>TEXT(Table62[[#This Row],[Date]],"mmm")</f>
        <v>May</v>
      </c>
      <c r="P110" t="str">
        <f>TEXT(Table62[[#This Row],[Date]],"yyyy")</f>
        <v>2021</v>
      </c>
    </row>
    <row r="111" spans="1:16" x14ac:dyDescent="0.2">
      <c r="A111" t="s">
        <v>32</v>
      </c>
      <c r="B111" t="s">
        <v>19</v>
      </c>
      <c r="C111" t="s">
        <v>35</v>
      </c>
      <c r="D111" t="s">
        <v>40</v>
      </c>
      <c r="E111" s="15">
        <v>172.8</v>
      </c>
      <c r="F111" s="15">
        <f>ROUNDUP(Table62[[#This Row],[Units Sold]],0)</f>
        <v>173</v>
      </c>
      <c r="G111" s="2">
        <v>11999.4</v>
      </c>
      <c r="H111" s="2">
        <v>19999</v>
      </c>
      <c r="I111" s="2">
        <v>172791.36000000002</v>
      </c>
      <c r="J111" s="2">
        <f>Table62[[#This Row],[Sale Price]]*Table62[[#This Row],[Units Sold Round]]</f>
        <v>3459827</v>
      </c>
      <c r="K111" s="2">
        <f>Table62[[#This Row],[Manufacturing Price]]*Table62[[#This Row],[Units Sold Round]]</f>
        <v>2075896.2</v>
      </c>
      <c r="L111" s="2">
        <f>Table62[[#This Row],[ Sales]]-Table62[[#This Row],[COGS]]-Table62[[#This Row],[Discounts]]</f>
        <v>1211139.44</v>
      </c>
      <c r="M111" s="3">
        <v>44317</v>
      </c>
      <c r="N111" t="str">
        <f>TEXT(Table62[[#This Row],[Date]],"mm")</f>
        <v>05</v>
      </c>
      <c r="O111" t="str">
        <f>TEXT(Table62[[#This Row],[Date]],"mmm")</f>
        <v>May</v>
      </c>
      <c r="P111" t="str">
        <f>TEXT(Table62[[#This Row],[Date]],"yyyy")</f>
        <v>2021</v>
      </c>
    </row>
    <row r="112" spans="1:16" x14ac:dyDescent="0.2">
      <c r="A112" t="s">
        <v>27</v>
      </c>
      <c r="B112" t="s">
        <v>21</v>
      </c>
      <c r="C112" t="s">
        <v>35</v>
      </c>
      <c r="D112" t="s">
        <v>40</v>
      </c>
      <c r="E112" s="15">
        <v>114.2</v>
      </c>
      <c r="F112" s="15">
        <f>ROUNDUP(Table62[[#This Row],[Units Sold]],0)</f>
        <v>115</v>
      </c>
      <c r="G112" s="2">
        <v>11999.4</v>
      </c>
      <c r="H112" s="2">
        <v>19999</v>
      </c>
      <c r="I112" s="2">
        <v>114194.29000000002</v>
      </c>
      <c r="J112" s="2">
        <f>Table62[[#This Row],[Sale Price]]*Table62[[#This Row],[Units Sold Round]]</f>
        <v>2299885</v>
      </c>
      <c r="K112" s="2">
        <f>Table62[[#This Row],[Manufacturing Price]]*Table62[[#This Row],[Units Sold Round]]</f>
        <v>1379931</v>
      </c>
      <c r="L112" s="2">
        <f>Table62[[#This Row],[ Sales]]-Table62[[#This Row],[COGS]]-Table62[[#This Row],[Discounts]]</f>
        <v>805759.71</v>
      </c>
      <c r="M112" s="3">
        <v>44348</v>
      </c>
      <c r="N112" t="str">
        <f>TEXT(Table62[[#This Row],[Date]],"mm")</f>
        <v>06</v>
      </c>
      <c r="O112" t="str">
        <f>TEXT(Table62[[#This Row],[Date]],"mmm")</f>
        <v>Jun</v>
      </c>
      <c r="P112" t="str">
        <f>TEXT(Table62[[#This Row],[Date]],"yyyy")</f>
        <v>2021</v>
      </c>
    </row>
    <row r="113" spans="1:16" x14ac:dyDescent="0.2">
      <c r="A113" t="s">
        <v>30</v>
      </c>
      <c r="B113" t="s">
        <v>22</v>
      </c>
      <c r="C113" t="s">
        <v>35</v>
      </c>
      <c r="D113" t="s">
        <v>40</v>
      </c>
      <c r="E113" s="15">
        <v>66.2</v>
      </c>
      <c r="F113" s="15">
        <f>ROUNDUP(Table62[[#This Row],[Units Sold]],0)</f>
        <v>67</v>
      </c>
      <c r="G113" s="2">
        <v>11999.4</v>
      </c>
      <c r="H113" s="2">
        <v>19999</v>
      </c>
      <c r="I113" s="2">
        <v>66196.69</v>
      </c>
      <c r="J113" s="2">
        <f>Table62[[#This Row],[Sale Price]]*Table62[[#This Row],[Units Sold Round]]</f>
        <v>1339933</v>
      </c>
      <c r="K113" s="2">
        <f>Table62[[#This Row],[Manufacturing Price]]*Table62[[#This Row],[Units Sold Round]]</f>
        <v>803959.79999999993</v>
      </c>
      <c r="L113" s="2">
        <f>Table62[[#This Row],[ Sales]]-Table62[[#This Row],[COGS]]-Table62[[#This Row],[Discounts]]</f>
        <v>469776.51000000007</v>
      </c>
      <c r="M113" s="3">
        <v>44348</v>
      </c>
      <c r="N113" t="str">
        <f>TEXT(Table62[[#This Row],[Date]],"mm")</f>
        <v>06</v>
      </c>
      <c r="O113" t="str">
        <f>TEXT(Table62[[#This Row],[Date]],"mmm")</f>
        <v>Jun</v>
      </c>
      <c r="P113" t="str">
        <f>TEXT(Table62[[#This Row],[Date]],"yyyy")</f>
        <v>2021</v>
      </c>
    </row>
    <row r="114" spans="1:16" x14ac:dyDescent="0.2">
      <c r="A114" t="s">
        <v>27</v>
      </c>
      <c r="B114" t="s">
        <v>23</v>
      </c>
      <c r="C114" t="s">
        <v>35</v>
      </c>
      <c r="D114" t="s">
        <v>40</v>
      </c>
      <c r="E114" s="15">
        <v>129.5</v>
      </c>
      <c r="F114" s="15">
        <f>ROUNDUP(Table62[[#This Row],[Units Sold]],0)</f>
        <v>130</v>
      </c>
      <c r="G114" s="2">
        <v>11999.4</v>
      </c>
      <c r="H114" s="2">
        <v>19999</v>
      </c>
      <c r="I114" s="2">
        <v>129493.52500000001</v>
      </c>
      <c r="J114" s="2">
        <f>Table62[[#This Row],[Sale Price]]*Table62[[#This Row],[Units Sold Round]]</f>
        <v>2599870</v>
      </c>
      <c r="K114" s="2">
        <f>Table62[[#This Row],[Manufacturing Price]]*Table62[[#This Row],[Units Sold Round]]</f>
        <v>1559922</v>
      </c>
      <c r="L114" s="2">
        <f>Table62[[#This Row],[ Sales]]-Table62[[#This Row],[COGS]]-Table62[[#This Row],[Discounts]]</f>
        <v>910454.47499999998</v>
      </c>
      <c r="M114" s="3">
        <v>44470</v>
      </c>
      <c r="N114" t="str">
        <f>TEXT(Table62[[#This Row],[Date]],"mm")</f>
        <v>10</v>
      </c>
      <c r="O114" t="str">
        <f>TEXT(Table62[[#This Row],[Date]],"mmm")</f>
        <v>Oct</v>
      </c>
      <c r="P114" t="str">
        <f>TEXT(Table62[[#This Row],[Date]],"yyyy")</f>
        <v>2021</v>
      </c>
    </row>
    <row r="115" spans="1:16" x14ac:dyDescent="0.2">
      <c r="A115" t="s">
        <v>30</v>
      </c>
      <c r="B115" t="s">
        <v>24</v>
      </c>
      <c r="C115" t="s">
        <v>35</v>
      </c>
      <c r="D115" t="s">
        <v>40</v>
      </c>
      <c r="E115" s="15">
        <v>80.900000000000006</v>
      </c>
      <c r="F115" s="15">
        <f>ROUNDUP(Table62[[#This Row],[Units Sold]],0)</f>
        <v>81</v>
      </c>
      <c r="G115" s="2">
        <v>11999.4</v>
      </c>
      <c r="H115" s="2">
        <v>19999</v>
      </c>
      <c r="I115" s="2">
        <v>80895.955000000016</v>
      </c>
      <c r="J115" s="2">
        <f>Table62[[#This Row],[Sale Price]]*Table62[[#This Row],[Units Sold Round]]</f>
        <v>1619919</v>
      </c>
      <c r="K115" s="2">
        <f>Table62[[#This Row],[Manufacturing Price]]*Table62[[#This Row],[Units Sold Round]]</f>
        <v>971951.4</v>
      </c>
      <c r="L115" s="2">
        <f>Table62[[#This Row],[ Sales]]-Table62[[#This Row],[COGS]]-Table62[[#This Row],[Discounts]]</f>
        <v>567071.64500000002</v>
      </c>
      <c r="M115" s="3">
        <v>44105</v>
      </c>
      <c r="N115" t="str">
        <f>TEXT(Table62[[#This Row],[Date]],"mm")</f>
        <v>10</v>
      </c>
      <c r="O115" t="str">
        <f>TEXT(Table62[[#This Row],[Date]],"mmm")</f>
        <v>Oct</v>
      </c>
      <c r="P115" t="str">
        <f>TEXT(Table62[[#This Row],[Date]],"yyyy")</f>
        <v>2020</v>
      </c>
    </row>
    <row r="116" spans="1:16" x14ac:dyDescent="0.2">
      <c r="A116" t="s">
        <v>30</v>
      </c>
      <c r="B116" t="s">
        <v>25</v>
      </c>
      <c r="C116" t="s">
        <v>35</v>
      </c>
      <c r="D116" t="s">
        <v>40</v>
      </c>
      <c r="E116" s="15">
        <v>214.5</v>
      </c>
      <c r="F116" s="15">
        <f>ROUNDUP(Table62[[#This Row],[Units Sold]],0)</f>
        <v>215</v>
      </c>
      <c r="G116" s="2">
        <v>11999.4</v>
      </c>
      <c r="H116" s="2">
        <v>19999</v>
      </c>
      <c r="I116" s="2">
        <v>214489.27500000002</v>
      </c>
      <c r="J116" s="2">
        <f>Table62[[#This Row],[Sale Price]]*Table62[[#This Row],[Units Sold Round]]</f>
        <v>4299785</v>
      </c>
      <c r="K116" s="2">
        <f>Table62[[#This Row],[Manufacturing Price]]*Table62[[#This Row],[Units Sold Round]]</f>
        <v>2579871</v>
      </c>
      <c r="L116" s="2">
        <f>Table62[[#This Row],[ Sales]]-Table62[[#This Row],[COGS]]-Table62[[#This Row],[Discounts]]</f>
        <v>1505424.7250000001</v>
      </c>
      <c r="M116" s="3">
        <v>44105</v>
      </c>
      <c r="N116" t="str">
        <f>TEXT(Table62[[#This Row],[Date]],"mm")</f>
        <v>10</v>
      </c>
      <c r="O116" t="str">
        <f>TEXT(Table62[[#This Row],[Date]],"mmm")</f>
        <v>Oct</v>
      </c>
      <c r="P116" t="str">
        <f>TEXT(Table62[[#This Row],[Date]],"yyyy")</f>
        <v>2020</v>
      </c>
    </row>
    <row r="117" spans="1:16" x14ac:dyDescent="0.2">
      <c r="A117" t="s">
        <v>27</v>
      </c>
      <c r="B117" t="s">
        <v>24</v>
      </c>
      <c r="C117" t="s">
        <v>35</v>
      </c>
      <c r="D117" t="s">
        <v>40</v>
      </c>
      <c r="E117" s="15">
        <v>178.5</v>
      </c>
      <c r="F117" s="15">
        <f>ROUNDUP(Table62[[#This Row],[Units Sold]],0)</f>
        <v>179</v>
      </c>
      <c r="G117" s="2">
        <v>11999.4</v>
      </c>
      <c r="H117" s="2">
        <v>19999</v>
      </c>
      <c r="I117" s="2">
        <v>178491.07500000001</v>
      </c>
      <c r="J117" s="2">
        <f>Table62[[#This Row],[Sale Price]]*Table62[[#This Row],[Units Sold Round]]</f>
        <v>3579821</v>
      </c>
      <c r="K117" s="2">
        <f>Table62[[#This Row],[Manufacturing Price]]*Table62[[#This Row],[Units Sold Round]]</f>
        <v>2147892.6</v>
      </c>
      <c r="L117" s="2">
        <f>Table62[[#This Row],[ Sales]]-Table62[[#This Row],[COGS]]-Table62[[#This Row],[Discounts]]</f>
        <v>1253437.325</v>
      </c>
      <c r="M117" s="3">
        <v>44136</v>
      </c>
      <c r="N117" t="str">
        <f>TEXT(Table62[[#This Row],[Date]],"mm")</f>
        <v>11</v>
      </c>
      <c r="O117" t="str">
        <f>TEXT(Table62[[#This Row],[Date]],"mmm")</f>
        <v>Nov</v>
      </c>
      <c r="P117" t="str">
        <f>TEXT(Table62[[#This Row],[Date]],"yyyy")</f>
        <v>2020</v>
      </c>
    </row>
    <row r="118" spans="1:16" x14ac:dyDescent="0.2">
      <c r="A118" t="s">
        <v>32</v>
      </c>
      <c r="B118" t="s">
        <v>28</v>
      </c>
      <c r="C118" t="s">
        <v>35</v>
      </c>
      <c r="D118" t="s">
        <v>40</v>
      </c>
      <c r="E118" s="15">
        <v>191.60000000000002</v>
      </c>
      <c r="F118" s="15">
        <f>ROUNDUP(Table62[[#This Row],[Units Sold]],0)</f>
        <v>192</v>
      </c>
      <c r="G118" s="2">
        <v>11999.4</v>
      </c>
      <c r="H118" s="2">
        <v>19999</v>
      </c>
      <c r="I118" s="2">
        <v>191590.42000000004</v>
      </c>
      <c r="J118" s="2">
        <f>Table62[[#This Row],[Sale Price]]*Table62[[#This Row],[Units Sold Round]]</f>
        <v>3839808</v>
      </c>
      <c r="K118" s="2">
        <f>Table62[[#This Row],[Manufacturing Price]]*Table62[[#This Row],[Units Sold Round]]</f>
        <v>2303884.7999999998</v>
      </c>
      <c r="L118" s="2">
        <f>Table62[[#This Row],[ Sales]]-Table62[[#This Row],[COGS]]-Table62[[#This Row],[Discounts]]</f>
        <v>1344332.7800000003</v>
      </c>
      <c r="M118" s="3">
        <v>44531</v>
      </c>
      <c r="N118" t="str">
        <f>TEXT(Table62[[#This Row],[Date]],"mm")</f>
        <v>12</v>
      </c>
      <c r="O118" t="str">
        <f>TEXT(Table62[[#This Row],[Date]],"mmm")</f>
        <v>Dec</v>
      </c>
      <c r="P118" t="str">
        <f>TEXT(Table62[[#This Row],[Date]],"yyyy")</f>
        <v>2021</v>
      </c>
    </row>
    <row r="119" spans="1:16" x14ac:dyDescent="0.2">
      <c r="A119" t="s">
        <v>15</v>
      </c>
      <c r="B119" t="s">
        <v>23</v>
      </c>
      <c r="C119" t="s">
        <v>35</v>
      </c>
      <c r="D119" t="s">
        <v>40</v>
      </c>
      <c r="E119" s="15">
        <v>285.2</v>
      </c>
      <c r="F119" s="15">
        <f>ROUNDUP(Table62[[#This Row],[Units Sold]],0)</f>
        <v>286</v>
      </c>
      <c r="G119" s="2">
        <v>11999.4</v>
      </c>
      <c r="H119" s="2">
        <v>19999</v>
      </c>
      <c r="I119" s="2">
        <v>285185.74</v>
      </c>
      <c r="J119" s="2">
        <f>Table62[[#This Row],[Sale Price]]*Table62[[#This Row],[Units Sold Round]]</f>
        <v>5719714</v>
      </c>
      <c r="K119" s="2">
        <f>Table62[[#This Row],[Manufacturing Price]]*Table62[[#This Row],[Units Sold Round]]</f>
        <v>3431828.4</v>
      </c>
      <c r="L119" s="2">
        <f>Table62[[#This Row],[ Sales]]-Table62[[#This Row],[COGS]]-Table62[[#This Row],[Discounts]]</f>
        <v>2002699.86</v>
      </c>
      <c r="M119" s="3">
        <v>44531</v>
      </c>
      <c r="N119" t="str">
        <f>TEXT(Table62[[#This Row],[Date]],"mm")</f>
        <v>12</v>
      </c>
      <c r="O119" t="str">
        <f>TEXT(Table62[[#This Row],[Date]],"mmm")</f>
        <v>Dec</v>
      </c>
      <c r="P119" t="str">
        <f>TEXT(Table62[[#This Row],[Date]],"yyyy")</f>
        <v>2021</v>
      </c>
    </row>
    <row r="120" spans="1:16" x14ac:dyDescent="0.2">
      <c r="A120" t="s">
        <v>30</v>
      </c>
      <c r="B120" t="s">
        <v>29</v>
      </c>
      <c r="C120" t="s">
        <v>35</v>
      </c>
      <c r="D120" t="s">
        <v>40</v>
      </c>
      <c r="E120" s="15">
        <v>272.90000000000003</v>
      </c>
      <c r="F120" s="15">
        <f>ROUNDUP(Table62[[#This Row],[Units Sold]],0)</f>
        <v>273</v>
      </c>
      <c r="G120" s="2">
        <v>11999.4</v>
      </c>
      <c r="H120" s="2">
        <v>19999</v>
      </c>
      <c r="I120" s="2">
        <v>272886.35500000004</v>
      </c>
      <c r="J120" s="2">
        <f>Table62[[#This Row],[Sale Price]]*Table62[[#This Row],[Units Sold Round]]</f>
        <v>5459727</v>
      </c>
      <c r="K120" s="2">
        <f>Table62[[#This Row],[Manufacturing Price]]*Table62[[#This Row],[Units Sold Round]]</f>
        <v>3275836.1999999997</v>
      </c>
      <c r="L120" s="2">
        <f>Table62[[#This Row],[ Sales]]-Table62[[#This Row],[COGS]]-Table62[[#This Row],[Discounts]]</f>
        <v>1911004.4450000003</v>
      </c>
      <c r="M120" s="3">
        <v>44531</v>
      </c>
      <c r="N120" t="str">
        <f>TEXT(Table62[[#This Row],[Date]],"mm")</f>
        <v>12</v>
      </c>
      <c r="O120" t="str">
        <f>TEXT(Table62[[#This Row],[Date]],"mmm")</f>
        <v>Dec</v>
      </c>
      <c r="P120" t="str">
        <f>TEXT(Table62[[#This Row],[Date]],"yyyy")</f>
        <v>2021</v>
      </c>
    </row>
    <row r="121" spans="1:16" x14ac:dyDescent="0.2">
      <c r="A121" t="s">
        <v>20</v>
      </c>
      <c r="B121" t="s">
        <v>31</v>
      </c>
      <c r="C121" t="s">
        <v>35</v>
      </c>
      <c r="D121" t="s">
        <v>40</v>
      </c>
      <c r="E121" s="15">
        <v>192.5</v>
      </c>
      <c r="F121" s="15">
        <f>ROUNDUP(Table62[[#This Row],[Units Sold]],0)</f>
        <v>193</v>
      </c>
      <c r="G121" s="2">
        <v>11999.4</v>
      </c>
      <c r="H121" s="2">
        <v>19999</v>
      </c>
      <c r="I121" s="2">
        <v>192490.375</v>
      </c>
      <c r="J121" s="2">
        <f>Table62[[#This Row],[Sale Price]]*Table62[[#This Row],[Units Sold Round]]</f>
        <v>3859807</v>
      </c>
      <c r="K121" s="2">
        <f>Table62[[#This Row],[Manufacturing Price]]*Table62[[#This Row],[Units Sold Round]]</f>
        <v>2315884.1999999997</v>
      </c>
      <c r="L121" s="2">
        <f>Table62[[#This Row],[ Sales]]-Table62[[#This Row],[COGS]]-Table62[[#This Row],[Discounts]]</f>
        <v>1351432.4250000003</v>
      </c>
      <c r="M121" s="3">
        <v>44166</v>
      </c>
      <c r="N121" t="str">
        <f>TEXT(Table62[[#This Row],[Date]],"mm")</f>
        <v>12</v>
      </c>
      <c r="O121" t="str">
        <f>TEXT(Table62[[#This Row],[Date]],"mmm")</f>
        <v>Dec</v>
      </c>
      <c r="P121" t="str">
        <f>TEXT(Table62[[#This Row],[Date]],"yyyy")</f>
        <v>2020</v>
      </c>
    </row>
    <row r="122" spans="1:16" x14ac:dyDescent="0.2">
      <c r="A122" t="s">
        <v>15</v>
      </c>
      <c r="B122" t="s">
        <v>33</v>
      </c>
      <c r="C122" t="s">
        <v>35</v>
      </c>
      <c r="D122" t="s">
        <v>40</v>
      </c>
      <c r="E122" s="15">
        <v>201.3</v>
      </c>
      <c r="F122" s="15">
        <f>ROUNDUP(Table62[[#This Row],[Units Sold]],0)</f>
        <v>202</v>
      </c>
      <c r="G122" s="2">
        <v>11999.4</v>
      </c>
      <c r="H122" s="2">
        <v>19999</v>
      </c>
      <c r="I122" s="2">
        <v>201289.93500000003</v>
      </c>
      <c r="J122" s="2">
        <f>Table62[[#This Row],[Sale Price]]*Table62[[#This Row],[Units Sold Round]]</f>
        <v>4039798</v>
      </c>
      <c r="K122" s="2">
        <f>Table62[[#This Row],[Manufacturing Price]]*Table62[[#This Row],[Units Sold Round]]</f>
        <v>2423878.7999999998</v>
      </c>
      <c r="L122" s="2">
        <f>Table62[[#This Row],[ Sales]]-Table62[[#This Row],[COGS]]-Table62[[#This Row],[Discounts]]</f>
        <v>1414629.2650000001</v>
      </c>
      <c r="M122" s="3">
        <v>44166</v>
      </c>
      <c r="N122" t="str">
        <f>TEXT(Table62[[#This Row],[Date]],"mm")</f>
        <v>12</v>
      </c>
      <c r="O122" t="str">
        <f>TEXT(Table62[[#This Row],[Date]],"mmm")</f>
        <v>Dec</v>
      </c>
      <c r="P122" t="str">
        <f>TEXT(Table62[[#This Row],[Date]],"yyyy")</f>
        <v>2020</v>
      </c>
    </row>
    <row r="123" spans="1:16" x14ac:dyDescent="0.2">
      <c r="A123" t="s">
        <v>27</v>
      </c>
      <c r="B123" t="s">
        <v>21</v>
      </c>
      <c r="C123" t="s">
        <v>35</v>
      </c>
      <c r="D123" t="s">
        <v>40</v>
      </c>
      <c r="E123" s="15">
        <v>105.5</v>
      </c>
      <c r="F123" s="15">
        <f>ROUNDUP(Table62[[#This Row],[Units Sold]],0)</f>
        <v>106</v>
      </c>
      <c r="G123" s="2">
        <v>11999.4</v>
      </c>
      <c r="H123" s="2">
        <v>19999</v>
      </c>
      <c r="I123" s="2">
        <v>105494.72500000001</v>
      </c>
      <c r="J123" s="2">
        <f>Table62[[#This Row],[Sale Price]]*Table62[[#This Row],[Units Sold Round]]</f>
        <v>2119894</v>
      </c>
      <c r="K123" s="2">
        <f>Table62[[#This Row],[Manufacturing Price]]*Table62[[#This Row],[Units Sold Round]]</f>
        <v>1271936.3999999999</v>
      </c>
      <c r="L123" s="2">
        <f>Table62[[#This Row],[ Sales]]-Table62[[#This Row],[COGS]]-Table62[[#This Row],[Discounts]]</f>
        <v>742462.87500000012</v>
      </c>
      <c r="M123" s="3">
        <v>44531</v>
      </c>
      <c r="N123" t="str">
        <f>TEXT(Table62[[#This Row],[Date]],"mm")</f>
        <v>12</v>
      </c>
      <c r="O123" t="str">
        <f>TEXT(Table62[[#This Row],[Date]],"mmm")</f>
        <v>Dec</v>
      </c>
      <c r="P123" t="str">
        <f>TEXT(Table62[[#This Row],[Date]],"yyyy")</f>
        <v>2021</v>
      </c>
    </row>
    <row r="124" spans="1:16" x14ac:dyDescent="0.2">
      <c r="A124" t="s">
        <v>27</v>
      </c>
      <c r="B124" t="s">
        <v>34</v>
      </c>
      <c r="C124" t="s">
        <v>35</v>
      </c>
      <c r="D124" t="s">
        <v>40</v>
      </c>
      <c r="E124" s="15">
        <v>108.4</v>
      </c>
      <c r="F124" s="15">
        <f>ROUNDUP(Table62[[#This Row],[Units Sold]],0)</f>
        <v>109</v>
      </c>
      <c r="G124" s="2">
        <v>11999.4</v>
      </c>
      <c r="H124" s="2">
        <v>19999</v>
      </c>
      <c r="I124" s="2">
        <v>108394.58000000002</v>
      </c>
      <c r="J124" s="2">
        <f>Table62[[#This Row],[Sale Price]]*Table62[[#This Row],[Units Sold Round]]</f>
        <v>2179891</v>
      </c>
      <c r="K124" s="2">
        <f>Table62[[#This Row],[Manufacturing Price]]*Table62[[#This Row],[Units Sold Round]]</f>
        <v>1307934.5999999999</v>
      </c>
      <c r="L124" s="2">
        <f>Table62[[#This Row],[ Sales]]-Table62[[#This Row],[COGS]]-Table62[[#This Row],[Discounts]]</f>
        <v>763561.82000000007</v>
      </c>
      <c r="M124" s="3">
        <v>44531</v>
      </c>
      <c r="N124" t="str">
        <f>TEXT(Table62[[#This Row],[Date]],"mm")</f>
        <v>12</v>
      </c>
      <c r="O124" t="str">
        <f>TEXT(Table62[[#This Row],[Date]],"mmm")</f>
        <v>Dec</v>
      </c>
      <c r="P124" t="str">
        <f>TEXT(Table62[[#This Row],[Date]],"yyyy")</f>
        <v>2021</v>
      </c>
    </row>
    <row r="125" spans="1:16" x14ac:dyDescent="0.2">
      <c r="A125" t="s">
        <v>15</v>
      </c>
      <c r="B125" t="s">
        <v>31</v>
      </c>
      <c r="C125" t="s">
        <v>37</v>
      </c>
      <c r="D125" t="s">
        <v>40</v>
      </c>
      <c r="E125" s="15">
        <v>156.60000000000002</v>
      </c>
      <c r="F125" s="15">
        <f>ROUNDUP(Table62[[#This Row],[Units Sold]],0)</f>
        <v>157</v>
      </c>
      <c r="G125" s="2">
        <v>19794</v>
      </c>
      <c r="H125" s="2">
        <v>32990</v>
      </c>
      <c r="I125" s="2">
        <v>258311.70000000007</v>
      </c>
      <c r="J125" s="2">
        <f>Table62[[#This Row],[Sale Price]]*Table62[[#This Row],[Units Sold Round]]</f>
        <v>5179430</v>
      </c>
      <c r="K125" s="2">
        <f>Table62[[#This Row],[Manufacturing Price]]*Table62[[#This Row],[Units Sold Round]]</f>
        <v>3107658</v>
      </c>
      <c r="L125" s="2">
        <f>Table62[[#This Row],[ Sales]]-Table62[[#This Row],[COGS]]-Table62[[#This Row],[Discounts]]</f>
        <v>1813460.2999999998</v>
      </c>
      <c r="M125" s="3">
        <v>44470</v>
      </c>
      <c r="N125" t="str">
        <f>TEXT(Table62[[#This Row],[Date]],"mm")</f>
        <v>10</v>
      </c>
      <c r="O125" t="str">
        <f>TEXT(Table62[[#This Row],[Date]],"mmm")</f>
        <v>Oct</v>
      </c>
      <c r="P125" t="str">
        <f>TEXT(Table62[[#This Row],[Date]],"yyyy")</f>
        <v>2021</v>
      </c>
    </row>
    <row r="126" spans="1:16" x14ac:dyDescent="0.2">
      <c r="A126" t="s">
        <v>15</v>
      </c>
      <c r="B126" t="s">
        <v>19</v>
      </c>
      <c r="C126" t="s">
        <v>37</v>
      </c>
      <c r="D126" t="s">
        <v>40</v>
      </c>
      <c r="E126" s="15">
        <v>296.60000000000002</v>
      </c>
      <c r="F126" s="15">
        <f>ROUNDUP(Table62[[#This Row],[Units Sold]],0)</f>
        <v>297</v>
      </c>
      <c r="G126" s="2">
        <v>19794</v>
      </c>
      <c r="H126" s="2">
        <v>32990</v>
      </c>
      <c r="I126" s="2">
        <v>489241.7</v>
      </c>
      <c r="J126" s="2">
        <f>Table62[[#This Row],[Sale Price]]*Table62[[#This Row],[Units Sold Round]]</f>
        <v>9798030</v>
      </c>
      <c r="K126" s="2">
        <f>Table62[[#This Row],[Manufacturing Price]]*Table62[[#This Row],[Units Sold Round]]</f>
        <v>5878818</v>
      </c>
      <c r="L126" s="2">
        <f>Table62[[#This Row],[ Sales]]-Table62[[#This Row],[COGS]]-Table62[[#This Row],[Discounts]]</f>
        <v>3429970.3</v>
      </c>
      <c r="M126" s="3">
        <v>44105</v>
      </c>
      <c r="N126" t="str">
        <f>TEXT(Table62[[#This Row],[Date]],"mm")</f>
        <v>10</v>
      </c>
      <c r="O126" t="str">
        <f>TEXT(Table62[[#This Row],[Date]],"mmm")</f>
        <v>Oct</v>
      </c>
      <c r="P126" t="str">
        <f>TEXT(Table62[[#This Row],[Date]],"yyyy")</f>
        <v>2020</v>
      </c>
    </row>
    <row r="127" spans="1:16" x14ac:dyDescent="0.2">
      <c r="A127" t="s">
        <v>15</v>
      </c>
      <c r="B127" t="s">
        <v>36</v>
      </c>
      <c r="C127" t="s">
        <v>37</v>
      </c>
      <c r="D127" t="s">
        <v>40</v>
      </c>
      <c r="E127" s="15">
        <v>287.7</v>
      </c>
      <c r="F127" s="15">
        <f>ROUNDUP(Table62[[#This Row],[Units Sold]],0)</f>
        <v>288</v>
      </c>
      <c r="G127" s="2">
        <v>19794</v>
      </c>
      <c r="H127" s="2">
        <v>32990</v>
      </c>
      <c r="I127" s="2">
        <v>474561.15</v>
      </c>
      <c r="J127" s="2">
        <f>Table62[[#This Row],[Sale Price]]*Table62[[#This Row],[Units Sold Round]]</f>
        <v>9501120</v>
      </c>
      <c r="K127" s="2">
        <f>Table62[[#This Row],[Manufacturing Price]]*Table62[[#This Row],[Units Sold Round]]</f>
        <v>5700672</v>
      </c>
      <c r="L127" s="2">
        <f>Table62[[#This Row],[ Sales]]-Table62[[#This Row],[COGS]]-Table62[[#This Row],[Discounts]]</f>
        <v>3325886.85</v>
      </c>
      <c r="M127" s="3">
        <v>44470</v>
      </c>
      <c r="N127" t="str">
        <f>TEXT(Table62[[#This Row],[Date]],"mm")</f>
        <v>10</v>
      </c>
      <c r="O127" t="str">
        <f>TEXT(Table62[[#This Row],[Date]],"mmm")</f>
        <v>Oct</v>
      </c>
      <c r="P127" t="str">
        <f>TEXT(Table62[[#This Row],[Date]],"yyyy")</f>
        <v>2021</v>
      </c>
    </row>
    <row r="128" spans="1:16" x14ac:dyDescent="0.2">
      <c r="A128" t="s">
        <v>30</v>
      </c>
      <c r="B128" t="s">
        <v>16</v>
      </c>
      <c r="C128" t="s">
        <v>37</v>
      </c>
      <c r="D128" t="s">
        <v>40</v>
      </c>
      <c r="E128" s="15">
        <v>80.900000000000006</v>
      </c>
      <c r="F128" s="15">
        <f>ROUNDUP(Table62[[#This Row],[Units Sold]],0)</f>
        <v>81</v>
      </c>
      <c r="G128" s="2">
        <v>19794</v>
      </c>
      <c r="H128" s="2">
        <v>32990</v>
      </c>
      <c r="I128" s="2">
        <v>133444.55000000002</v>
      </c>
      <c r="J128" s="2">
        <f>Table62[[#This Row],[Sale Price]]*Table62[[#This Row],[Units Sold Round]]</f>
        <v>2672190</v>
      </c>
      <c r="K128" s="2">
        <f>Table62[[#This Row],[Manufacturing Price]]*Table62[[#This Row],[Units Sold Round]]</f>
        <v>1603314</v>
      </c>
      <c r="L128" s="2">
        <f>Table62[[#This Row],[ Sales]]-Table62[[#This Row],[COGS]]-Table62[[#This Row],[Discounts]]</f>
        <v>935431.45</v>
      </c>
      <c r="M128" s="3">
        <v>44105</v>
      </c>
      <c r="N128" t="str">
        <f>TEXT(Table62[[#This Row],[Date]],"mm")</f>
        <v>10</v>
      </c>
      <c r="O128" t="str">
        <f>TEXT(Table62[[#This Row],[Date]],"mmm")</f>
        <v>Oct</v>
      </c>
      <c r="P128" t="str">
        <f>TEXT(Table62[[#This Row],[Date]],"yyyy")</f>
        <v>2020</v>
      </c>
    </row>
    <row r="129" spans="1:16" x14ac:dyDescent="0.2">
      <c r="A129" t="s">
        <v>30</v>
      </c>
      <c r="B129" t="s">
        <v>19</v>
      </c>
      <c r="C129" t="s">
        <v>37</v>
      </c>
      <c r="D129" t="s">
        <v>40</v>
      </c>
      <c r="E129" s="15">
        <v>214.5</v>
      </c>
      <c r="F129" s="15">
        <f>ROUNDUP(Table62[[#This Row],[Units Sold]],0)</f>
        <v>215</v>
      </c>
      <c r="G129" s="2">
        <v>19794</v>
      </c>
      <c r="H129" s="2">
        <v>32990</v>
      </c>
      <c r="I129" s="2">
        <v>353817.75</v>
      </c>
      <c r="J129" s="2">
        <f>Table62[[#This Row],[Sale Price]]*Table62[[#This Row],[Units Sold Round]]</f>
        <v>7092850</v>
      </c>
      <c r="K129" s="2">
        <f>Table62[[#This Row],[Manufacturing Price]]*Table62[[#This Row],[Units Sold Round]]</f>
        <v>4255710</v>
      </c>
      <c r="L129" s="2">
        <f>Table62[[#This Row],[ Sales]]-Table62[[#This Row],[COGS]]-Table62[[#This Row],[Discounts]]</f>
        <v>2483322.25</v>
      </c>
      <c r="M129" s="3">
        <v>44105</v>
      </c>
      <c r="N129" t="str">
        <f>TEXT(Table62[[#This Row],[Date]],"mm")</f>
        <v>10</v>
      </c>
      <c r="O129" t="str">
        <f>TEXT(Table62[[#This Row],[Date]],"mmm")</f>
        <v>Oct</v>
      </c>
      <c r="P129" t="str">
        <f>TEXT(Table62[[#This Row],[Date]],"yyyy")</f>
        <v>2020</v>
      </c>
    </row>
    <row r="130" spans="1:16" x14ac:dyDescent="0.2">
      <c r="A130" t="s">
        <v>27</v>
      </c>
      <c r="B130" t="s">
        <v>21</v>
      </c>
      <c r="C130" t="s">
        <v>37</v>
      </c>
      <c r="D130" t="s">
        <v>40</v>
      </c>
      <c r="E130" s="15">
        <v>105.5</v>
      </c>
      <c r="F130" s="15">
        <f>ROUNDUP(Table62[[#This Row],[Units Sold]],0)</f>
        <v>106</v>
      </c>
      <c r="G130" s="2">
        <v>19794</v>
      </c>
      <c r="H130" s="2">
        <v>32990</v>
      </c>
      <c r="I130" s="2">
        <v>174022.25</v>
      </c>
      <c r="J130" s="2">
        <f>Table62[[#This Row],[Sale Price]]*Table62[[#This Row],[Units Sold Round]]</f>
        <v>3496940</v>
      </c>
      <c r="K130" s="2">
        <f>Table62[[#This Row],[Manufacturing Price]]*Table62[[#This Row],[Units Sold Round]]</f>
        <v>2098164</v>
      </c>
      <c r="L130" s="2">
        <f>Table62[[#This Row],[ Sales]]-Table62[[#This Row],[COGS]]-Table62[[#This Row],[Discounts]]</f>
        <v>1224753.75</v>
      </c>
      <c r="M130" s="3">
        <v>44531</v>
      </c>
      <c r="N130" t="str">
        <f>TEXT(Table62[[#This Row],[Date]],"mm")</f>
        <v>12</v>
      </c>
      <c r="O130" t="str">
        <f>TEXT(Table62[[#This Row],[Date]],"mmm")</f>
        <v>Dec</v>
      </c>
      <c r="P130" t="str">
        <f>TEXT(Table62[[#This Row],[Date]],"yyyy")</f>
        <v>2021</v>
      </c>
    </row>
    <row r="131" spans="1:16" x14ac:dyDescent="0.2">
      <c r="A131" t="s">
        <v>15</v>
      </c>
      <c r="B131" t="s">
        <v>22</v>
      </c>
      <c r="C131" t="s">
        <v>37</v>
      </c>
      <c r="D131" t="s">
        <v>40</v>
      </c>
      <c r="E131" s="15">
        <v>54.400000000000006</v>
      </c>
      <c r="F131" s="15">
        <f>ROUNDUP(Table62[[#This Row],[Units Sold]],0)</f>
        <v>55</v>
      </c>
      <c r="G131" s="2">
        <v>19794</v>
      </c>
      <c r="H131" s="2">
        <v>32990</v>
      </c>
      <c r="I131" s="2">
        <v>89732.800000000017</v>
      </c>
      <c r="J131" s="2">
        <f>Table62[[#This Row],[Sale Price]]*Table62[[#This Row],[Units Sold Round]]</f>
        <v>1814450</v>
      </c>
      <c r="K131" s="2">
        <f>Table62[[#This Row],[Manufacturing Price]]*Table62[[#This Row],[Units Sold Round]]</f>
        <v>1088670</v>
      </c>
      <c r="L131" s="2">
        <f>Table62[[#This Row],[ Sales]]-Table62[[#This Row],[COGS]]-Table62[[#This Row],[Discounts]]</f>
        <v>636047.19999999995</v>
      </c>
      <c r="M131" s="3">
        <v>44166</v>
      </c>
      <c r="N131" t="str">
        <f>TEXT(Table62[[#This Row],[Date]],"mm")</f>
        <v>12</v>
      </c>
      <c r="O131" t="str">
        <f>TEXT(Table62[[#This Row],[Date]],"mmm")</f>
        <v>Dec</v>
      </c>
      <c r="P131" t="str">
        <f>TEXT(Table62[[#This Row],[Date]],"yyyy")</f>
        <v>2020</v>
      </c>
    </row>
    <row r="132" spans="1:16" x14ac:dyDescent="0.2">
      <c r="A132" t="s">
        <v>27</v>
      </c>
      <c r="B132" t="s">
        <v>23</v>
      </c>
      <c r="C132" t="s">
        <v>37</v>
      </c>
      <c r="D132" t="s">
        <v>40</v>
      </c>
      <c r="E132" s="15">
        <v>108.4</v>
      </c>
      <c r="F132" s="15">
        <f>ROUNDUP(Table62[[#This Row],[Units Sold]],0)</f>
        <v>109</v>
      </c>
      <c r="G132" s="2">
        <v>19794</v>
      </c>
      <c r="H132" s="2">
        <v>32990</v>
      </c>
      <c r="I132" s="2">
        <v>178805.80000000002</v>
      </c>
      <c r="J132" s="2">
        <f>Table62[[#This Row],[Sale Price]]*Table62[[#This Row],[Units Sold Round]]</f>
        <v>3595910</v>
      </c>
      <c r="K132" s="2">
        <f>Table62[[#This Row],[Manufacturing Price]]*Table62[[#This Row],[Units Sold Round]]</f>
        <v>2157546</v>
      </c>
      <c r="L132" s="2">
        <f>Table62[[#This Row],[ Sales]]-Table62[[#This Row],[COGS]]-Table62[[#This Row],[Discounts]]</f>
        <v>1259558.2</v>
      </c>
      <c r="M132" s="3">
        <v>44531</v>
      </c>
      <c r="N132" t="str">
        <f>TEXT(Table62[[#This Row],[Date]],"mm")</f>
        <v>12</v>
      </c>
      <c r="O132" t="str">
        <f>TEXT(Table62[[#This Row],[Date]],"mmm")</f>
        <v>Dec</v>
      </c>
      <c r="P132" t="str">
        <f>TEXT(Table62[[#This Row],[Date]],"yyyy")</f>
        <v>2021</v>
      </c>
    </row>
    <row r="133" spans="1:16" x14ac:dyDescent="0.2">
      <c r="A133" t="s">
        <v>30</v>
      </c>
      <c r="B133" t="s">
        <v>24</v>
      </c>
      <c r="C133" t="s">
        <v>38</v>
      </c>
      <c r="D133" t="s">
        <v>40</v>
      </c>
      <c r="E133" s="15">
        <v>66.2</v>
      </c>
      <c r="F133" s="15">
        <f>ROUNDUP(Table62[[#This Row],[Units Sold]],0)</f>
        <v>67</v>
      </c>
      <c r="G133" s="2">
        <v>13938</v>
      </c>
      <c r="H133" s="2">
        <v>23230</v>
      </c>
      <c r="I133" s="2">
        <v>76891.3</v>
      </c>
      <c r="J133" s="2">
        <f>Table62[[#This Row],[Sale Price]]*Table62[[#This Row],[Units Sold Round]]</f>
        <v>1556410</v>
      </c>
      <c r="K133" s="2">
        <f>Table62[[#This Row],[Manufacturing Price]]*Table62[[#This Row],[Units Sold Round]]</f>
        <v>933846</v>
      </c>
      <c r="L133" s="2">
        <f>Table62[[#This Row],[ Sales]]-Table62[[#This Row],[COGS]]-Table62[[#This Row],[Discounts]]</f>
        <v>545672.69999999995</v>
      </c>
      <c r="M133" s="3">
        <v>44348</v>
      </c>
      <c r="N133" t="str">
        <f>TEXT(Table62[[#This Row],[Date]],"mm")</f>
        <v>06</v>
      </c>
      <c r="O133" t="str">
        <f>TEXT(Table62[[#This Row],[Date]],"mmm")</f>
        <v>Jun</v>
      </c>
      <c r="P133" t="str">
        <f>TEXT(Table62[[#This Row],[Date]],"yyyy")</f>
        <v>2021</v>
      </c>
    </row>
    <row r="134" spans="1:16" x14ac:dyDescent="0.2">
      <c r="A134" t="s">
        <v>32</v>
      </c>
      <c r="B134" t="s">
        <v>25</v>
      </c>
      <c r="C134" t="s">
        <v>38</v>
      </c>
      <c r="D134" t="s">
        <v>40</v>
      </c>
      <c r="E134" s="15">
        <v>21.400000000000002</v>
      </c>
      <c r="F134" s="15">
        <f>ROUNDUP(Table62[[#This Row],[Units Sold]],0)</f>
        <v>22</v>
      </c>
      <c r="G134" s="2">
        <v>13938</v>
      </c>
      <c r="H134" s="2">
        <v>23230</v>
      </c>
      <c r="I134" s="2">
        <v>24856.100000000006</v>
      </c>
      <c r="J134" s="2">
        <f>Table62[[#This Row],[Sale Price]]*Table62[[#This Row],[Units Sold Round]]</f>
        <v>511060</v>
      </c>
      <c r="K134" s="2">
        <f>Table62[[#This Row],[Manufacturing Price]]*Table62[[#This Row],[Units Sold Round]]</f>
        <v>306636</v>
      </c>
      <c r="L134" s="2">
        <f>Table62[[#This Row],[ Sales]]-Table62[[#This Row],[COGS]]-Table62[[#This Row],[Discounts]]</f>
        <v>179567.9</v>
      </c>
      <c r="M134" s="3">
        <v>44105</v>
      </c>
      <c r="N134" t="str">
        <f>TEXT(Table62[[#This Row],[Date]],"mm")</f>
        <v>10</v>
      </c>
      <c r="O134" t="str">
        <f>TEXT(Table62[[#This Row],[Date]],"mmm")</f>
        <v>Oct</v>
      </c>
      <c r="P134" t="str">
        <f>TEXT(Table62[[#This Row],[Date]],"yyyy")</f>
        <v>2020</v>
      </c>
    </row>
    <row r="135" spans="1:16" x14ac:dyDescent="0.2">
      <c r="A135" t="s">
        <v>15</v>
      </c>
      <c r="B135" t="s">
        <v>24</v>
      </c>
      <c r="C135" t="s">
        <v>38</v>
      </c>
      <c r="D135" t="s">
        <v>40</v>
      </c>
      <c r="E135" s="15">
        <v>287.7</v>
      </c>
      <c r="F135" s="15">
        <f>ROUNDUP(Table62[[#This Row],[Units Sold]],0)</f>
        <v>288</v>
      </c>
      <c r="G135" s="2">
        <v>13938</v>
      </c>
      <c r="H135" s="2">
        <v>23230</v>
      </c>
      <c r="I135" s="2">
        <v>334163.55000000005</v>
      </c>
      <c r="J135" s="2">
        <f>Table62[[#This Row],[Sale Price]]*Table62[[#This Row],[Units Sold Round]]</f>
        <v>6690240</v>
      </c>
      <c r="K135" s="2">
        <f>Table62[[#This Row],[Manufacturing Price]]*Table62[[#This Row],[Units Sold Round]]</f>
        <v>4014144</v>
      </c>
      <c r="L135" s="2">
        <f>Table62[[#This Row],[ Sales]]-Table62[[#This Row],[COGS]]-Table62[[#This Row],[Discounts]]</f>
        <v>2341932.4500000002</v>
      </c>
      <c r="M135" s="3">
        <v>44470</v>
      </c>
      <c r="N135" t="str">
        <f>TEXT(Table62[[#This Row],[Date]],"mm")</f>
        <v>10</v>
      </c>
      <c r="O135" t="str">
        <f>TEXT(Table62[[#This Row],[Date]],"mmm")</f>
        <v>Oct</v>
      </c>
      <c r="P135" t="str">
        <f>TEXT(Table62[[#This Row],[Date]],"yyyy")</f>
        <v>2021</v>
      </c>
    </row>
    <row r="136" spans="1:16" x14ac:dyDescent="0.2">
      <c r="A136" t="s">
        <v>30</v>
      </c>
      <c r="B136" t="s">
        <v>28</v>
      </c>
      <c r="C136" t="s">
        <v>38</v>
      </c>
      <c r="D136" t="s">
        <v>40</v>
      </c>
      <c r="E136" s="15">
        <v>272.90000000000003</v>
      </c>
      <c r="F136" s="15">
        <f>ROUNDUP(Table62[[#This Row],[Units Sold]],0)</f>
        <v>273</v>
      </c>
      <c r="G136" s="2">
        <v>13938</v>
      </c>
      <c r="H136" s="2">
        <v>23230</v>
      </c>
      <c r="I136" s="2">
        <v>316973.35000000009</v>
      </c>
      <c r="J136" s="2">
        <f>Table62[[#This Row],[Sale Price]]*Table62[[#This Row],[Units Sold Round]]</f>
        <v>6341790</v>
      </c>
      <c r="K136" s="2">
        <f>Table62[[#This Row],[Manufacturing Price]]*Table62[[#This Row],[Units Sold Round]]</f>
        <v>3805074</v>
      </c>
      <c r="L136" s="2">
        <f>Table62[[#This Row],[ Sales]]-Table62[[#This Row],[COGS]]-Table62[[#This Row],[Discounts]]</f>
        <v>2219742.65</v>
      </c>
      <c r="M136" s="3">
        <v>44531</v>
      </c>
      <c r="N136" t="str">
        <f>TEXT(Table62[[#This Row],[Date]],"mm")</f>
        <v>12</v>
      </c>
      <c r="O136" t="str">
        <f>TEXT(Table62[[#This Row],[Date]],"mmm")</f>
        <v>Dec</v>
      </c>
      <c r="P136" t="str">
        <f>TEXT(Table62[[#This Row],[Date]],"yyyy")</f>
        <v>2021</v>
      </c>
    </row>
    <row r="137" spans="1:16" x14ac:dyDescent="0.2">
      <c r="A137" t="s">
        <v>15</v>
      </c>
      <c r="B137" t="s">
        <v>23</v>
      </c>
      <c r="C137" t="s">
        <v>38</v>
      </c>
      <c r="D137" t="s">
        <v>40</v>
      </c>
      <c r="E137" s="15">
        <v>26.6</v>
      </c>
      <c r="F137" s="15">
        <f>ROUNDUP(Table62[[#This Row],[Units Sold]],0)</f>
        <v>27</v>
      </c>
      <c r="G137" s="2">
        <v>13938</v>
      </c>
      <c r="H137" s="2">
        <v>23230</v>
      </c>
      <c r="I137" s="2">
        <v>30895.9</v>
      </c>
      <c r="J137" s="2">
        <f>Table62[[#This Row],[Sale Price]]*Table62[[#This Row],[Units Sold Round]]</f>
        <v>627210</v>
      </c>
      <c r="K137" s="2">
        <f>Table62[[#This Row],[Manufacturing Price]]*Table62[[#This Row],[Units Sold Round]]</f>
        <v>376326</v>
      </c>
      <c r="L137" s="2">
        <f>Table62[[#This Row],[ Sales]]-Table62[[#This Row],[COGS]]-Table62[[#This Row],[Discounts]]</f>
        <v>219988.1</v>
      </c>
      <c r="M137" s="3">
        <v>44166</v>
      </c>
      <c r="N137" t="str">
        <f>TEXT(Table62[[#This Row],[Date]],"mm")</f>
        <v>12</v>
      </c>
      <c r="O137" t="str">
        <f>TEXT(Table62[[#This Row],[Date]],"mmm")</f>
        <v>Dec</v>
      </c>
      <c r="P137" t="str">
        <f>TEXT(Table62[[#This Row],[Date]],"yyyy")</f>
        <v>2020</v>
      </c>
    </row>
    <row r="138" spans="1:16" x14ac:dyDescent="0.2">
      <c r="A138" t="s">
        <v>15</v>
      </c>
      <c r="B138" t="s">
        <v>29</v>
      </c>
      <c r="C138" t="s">
        <v>38</v>
      </c>
      <c r="D138" t="s">
        <v>40</v>
      </c>
      <c r="E138" s="15">
        <v>194</v>
      </c>
      <c r="F138" s="15">
        <f>ROUNDUP(Table62[[#This Row],[Units Sold]],0)</f>
        <v>194</v>
      </c>
      <c r="G138" s="2">
        <v>13938</v>
      </c>
      <c r="H138" s="2">
        <v>23230</v>
      </c>
      <c r="I138" s="2">
        <v>225331</v>
      </c>
      <c r="J138" s="2">
        <f>Table62[[#This Row],[Sale Price]]*Table62[[#This Row],[Units Sold Round]]</f>
        <v>4506620</v>
      </c>
      <c r="K138" s="2">
        <f>Table62[[#This Row],[Manufacturing Price]]*Table62[[#This Row],[Units Sold Round]]</f>
        <v>2703972</v>
      </c>
      <c r="L138" s="2">
        <f>Table62[[#This Row],[ Sales]]-Table62[[#This Row],[COGS]]-Table62[[#This Row],[Discounts]]</f>
        <v>1577317</v>
      </c>
      <c r="M138" s="3">
        <v>44166</v>
      </c>
      <c r="N138" t="str">
        <f>TEXT(Table62[[#This Row],[Date]],"mm")</f>
        <v>12</v>
      </c>
      <c r="O138" t="str">
        <f>TEXT(Table62[[#This Row],[Date]],"mmm")</f>
        <v>Dec</v>
      </c>
      <c r="P138" t="str">
        <f>TEXT(Table62[[#This Row],[Date]],"yyyy")</f>
        <v>2020</v>
      </c>
    </row>
    <row r="139" spans="1:16" x14ac:dyDescent="0.2">
      <c r="A139" t="s">
        <v>32</v>
      </c>
      <c r="B139" t="s">
        <v>31</v>
      </c>
      <c r="C139" t="s">
        <v>39</v>
      </c>
      <c r="D139" t="s">
        <v>40</v>
      </c>
      <c r="E139" s="15">
        <v>25.900000000000002</v>
      </c>
      <c r="F139" s="15">
        <f>ROUNDUP(Table62[[#This Row],[Units Sold]],0)</f>
        <v>26</v>
      </c>
      <c r="G139" s="2">
        <v>11999.4</v>
      </c>
      <c r="H139" s="2">
        <v>19999</v>
      </c>
      <c r="I139" s="2">
        <v>25898.705000000002</v>
      </c>
      <c r="J139" s="2">
        <f>Table62[[#This Row],[Sale Price]]*Table62[[#This Row],[Units Sold Round]]</f>
        <v>519974</v>
      </c>
      <c r="K139" s="2">
        <f>Table62[[#This Row],[Manufacturing Price]]*Table62[[#This Row],[Units Sold Round]]</f>
        <v>311984.39999999997</v>
      </c>
      <c r="L139" s="2">
        <f>Table62[[#This Row],[ Sales]]-Table62[[#This Row],[COGS]]-Table62[[#This Row],[Discounts]]</f>
        <v>182090.89500000002</v>
      </c>
      <c r="M139" s="3">
        <v>44256</v>
      </c>
      <c r="N139" t="str">
        <f>TEXT(Table62[[#This Row],[Date]],"mm")</f>
        <v>03</v>
      </c>
      <c r="O139" t="str">
        <f>TEXT(Table62[[#This Row],[Date]],"mmm")</f>
        <v>Mar</v>
      </c>
      <c r="P139" t="str">
        <f>TEXT(Table62[[#This Row],[Date]],"yyyy")</f>
        <v>2021</v>
      </c>
    </row>
    <row r="140" spans="1:16" x14ac:dyDescent="0.2">
      <c r="A140" t="s">
        <v>32</v>
      </c>
      <c r="B140" t="s">
        <v>33</v>
      </c>
      <c r="C140" t="s">
        <v>39</v>
      </c>
      <c r="D140" t="s">
        <v>40</v>
      </c>
      <c r="E140" s="15">
        <v>110.10000000000001</v>
      </c>
      <c r="F140" s="15">
        <f>ROUNDUP(Table62[[#This Row],[Units Sold]],0)</f>
        <v>111</v>
      </c>
      <c r="G140" s="2">
        <v>11999.4</v>
      </c>
      <c r="H140" s="2">
        <v>19999</v>
      </c>
      <c r="I140" s="2">
        <v>110094.49500000002</v>
      </c>
      <c r="J140" s="2">
        <f>Table62[[#This Row],[Sale Price]]*Table62[[#This Row],[Units Sold Round]]</f>
        <v>2219889</v>
      </c>
      <c r="K140" s="2">
        <f>Table62[[#This Row],[Manufacturing Price]]*Table62[[#This Row],[Units Sold Round]]</f>
        <v>1331933.3999999999</v>
      </c>
      <c r="L140" s="2">
        <f>Table62[[#This Row],[ Sales]]-Table62[[#This Row],[COGS]]-Table62[[#This Row],[Discounts]]</f>
        <v>777861.1050000001</v>
      </c>
      <c r="M140" s="3">
        <v>44256</v>
      </c>
      <c r="N140" t="str">
        <f>TEXT(Table62[[#This Row],[Date]],"mm")</f>
        <v>03</v>
      </c>
      <c r="O140" t="str">
        <f>TEXT(Table62[[#This Row],[Date]],"mmm")</f>
        <v>Mar</v>
      </c>
      <c r="P140" t="str">
        <f>TEXT(Table62[[#This Row],[Date]],"yyyy")</f>
        <v>2021</v>
      </c>
    </row>
    <row r="141" spans="1:16" x14ac:dyDescent="0.2">
      <c r="A141" t="s">
        <v>30</v>
      </c>
      <c r="B141" t="s">
        <v>21</v>
      </c>
      <c r="C141" t="s">
        <v>39</v>
      </c>
      <c r="D141" t="s">
        <v>40</v>
      </c>
      <c r="E141" s="15">
        <v>227.60000000000002</v>
      </c>
      <c r="F141" s="15">
        <f>ROUNDUP(Table62[[#This Row],[Units Sold]],0)</f>
        <v>228</v>
      </c>
      <c r="G141" s="2">
        <v>11999.4</v>
      </c>
      <c r="H141" s="2">
        <v>19999</v>
      </c>
      <c r="I141" s="2">
        <v>227588.62000000002</v>
      </c>
      <c r="J141" s="2">
        <f>Table62[[#This Row],[Sale Price]]*Table62[[#This Row],[Units Sold Round]]</f>
        <v>4559772</v>
      </c>
      <c r="K141" s="2">
        <f>Table62[[#This Row],[Manufacturing Price]]*Table62[[#This Row],[Units Sold Round]]</f>
        <v>2735863.1999999997</v>
      </c>
      <c r="L141" s="2">
        <f>Table62[[#This Row],[ Sales]]-Table62[[#This Row],[COGS]]-Table62[[#This Row],[Discounts]]</f>
        <v>1596320.1800000002</v>
      </c>
      <c r="M141" s="3">
        <v>44317</v>
      </c>
      <c r="N141" t="str">
        <f>TEXT(Table62[[#This Row],[Date]],"mm")</f>
        <v>05</v>
      </c>
      <c r="O141" t="str">
        <f>TEXT(Table62[[#This Row],[Date]],"mmm")</f>
        <v>May</v>
      </c>
      <c r="P141" t="str">
        <f>TEXT(Table62[[#This Row],[Date]],"yyyy")</f>
        <v>2021</v>
      </c>
    </row>
    <row r="142" spans="1:16" x14ac:dyDescent="0.2">
      <c r="A142" t="s">
        <v>15</v>
      </c>
      <c r="B142" t="s">
        <v>34</v>
      </c>
      <c r="C142" t="s">
        <v>39</v>
      </c>
      <c r="D142" t="s">
        <v>40</v>
      </c>
      <c r="E142" s="15">
        <v>296.60000000000002</v>
      </c>
      <c r="F142" s="15">
        <f>ROUNDUP(Table62[[#This Row],[Units Sold]],0)</f>
        <v>297</v>
      </c>
      <c r="G142" s="2">
        <v>11999.4</v>
      </c>
      <c r="H142" s="2">
        <v>19999</v>
      </c>
      <c r="I142" s="2">
        <v>296585.17000000004</v>
      </c>
      <c r="J142" s="2">
        <f>Table62[[#This Row],[Sale Price]]*Table62[[#This Row],[Units Sold Round]]</f>
        <v>5939703</v>
      </c>
      <c r="K142" s="2">
        <f>Table62[[#This Row],[Manufacturing Price]]*Table62[[#This Row],[Units Sold Round]]</f>
        <v>3563821.8</v>
      </c>
      <c r="L142" s="2">
        <f>Table62[[#This Row],[ Sales]]-Table62[[#This Row],[COGS]]-Table62[[#This Row],[Discounts]]</f>
        <v>2079296.0300000003</v>
      </c>
      <c r="M142" s="3">
        <v>44105</v>
      </c>
      <c r="N142" t="str">
        <f>TEXT(Table62[[#This Row],[Date]],"mm")</f>
        <v>10</v>
      </c>
      <c r="O142" t="str">
        <f>TEXT(Table62[[#This Row],[Date]],"mmm")</f>
        <v>Oct</v>
      </c>
      <c r="P142" t="str">
        <f>TEXT(Table62[[#This Row],[Date]],"yyyy")</f>
        <v>2020</v>
      </c>
    </row>
    <row r="143" spans="1:16" x14ac:dyDescent="0.2">
      <c r="A143" t="s">
        <v>15</v>
      </c>
      <c r="B143" t="s">
        <v>31</v>
      </c>
      <c r="C143" t="s">
        <v>39</v>
      </c>
      <c r="D143" t="s">
        <v>40</v>
      </c>
      <c r="E143" s="15">
        <v>123.60000000000001</v>
      </c>
      <c r="F143" s="15">
        <f>ROUNDUP(Table62[[#This Row],[Units Sold]],0)</f>
        <v>124</v>
      </c>
      <c r="G143" s="2">
        <v>11999.4</v>
      </c>
      <c r="H143" s="2">
        <v>19999</v>
      </c>
      <c r="I143" s="2">
        <v>123593.82000000002</v>
      </c>
      <c r="J143" s="2">
        <f>Table62[[#This Row],[Sale Price]]*Table62[[#This Row],[Units Sold Round]]</f>
        <v>2479876</v>
      </c>
      <c r="K143" s="2">
        <f>Table62[[#This Row],[Manufacturing Price]]*Table62[[#This Row],[Units Sold Round]]</f>
        <v>1487925.5999999999</v>
      </c>
      <c r="L143" s="2">
        <f>Table62[[#This Row],[ Sales]]-Table62[[#This Row],[COGS]]-Table62[[#This Row],[Discounts]]</f>
        <v>868356.58000000007</v>
      </c>
      <c r="M143" s="3">
        <v>44501</v>
      </c>
      <c r="N143" t="str">
        <f>TEXT(Table62[[#This Row],[Date]],"mm")</f>
        <v>11</v>
      </c>
      <c r="O143" t="str">
        <f>TEXT(Table62[[#This Row],[Date]],"mmm")</f>
        <v>Nov</v>
      </c>
      <c r="P143" t="str">
        <f>TEXT(Table62[[#This Row],[Date]],"yyyy")</f>
        <v>2021</v>
      </c>
    </row>
    <row r="144" spans="1:16" x14ac:dyDescent="0.2">
      <c r="A144" t="s">
        <v>15</v>
      </c>
      <c r="B144" t="s">
        <v>19</v>
      </c>
      <c r="C144" t="s">
        <v>39</v>
      </c>
      <c r="D144" t="s">
        <v>40</v>
      </c>
      <c r="E144" s="15">
        <v>94.100000000000009</v>
      </c>
      <c r="F144" s="15">
        <f>ROUNDUP(Table62[[#This Row],[Units Sold]],0)</f>
        <v>95</v>
      </c>
      <c r="G144" s="2">
        <v>11999.4</v>
      </c>
      <c r="H144" s="2">
        <v>19999</v>
      </c>
      <c r="I144" s="2">
        <v>94095.295000000013</v>
      </c>
      <c r="J144" s="2">
        <f>Table62[[#This Row],[Sale Price]]*Table62[[#This Row],[Units Sold Round]]</f>
        <v>1899905</v>
      </c>
      <c r="K144" s="2">
        <f>Table62[[#This Row],[Manufacturing Price]]*Table62[[#This Row],[Units Sold Round]]</f>
        <v>1139943</v>
      </c>
      <c r="L144" s="2">
        <f>Table62[[#This Row],[ Sales]]-Table62[[#This Row],[COGS]]-Table62[[#This Row],[Discounts]]</f>
        <v>665866.70499999996</v>
      </c>
      <c r="M144" s="3">
        <v>44501</v>
      </c>
      <c r="N144" t="str">
        <f>TEXT(Table62[[#This Row],[Date]],"mm")</f>
        <v>11</v>
      </c>
      <c r="O144" t="str">
        <f>TEXT(Table62[[#This Row],[Date]],"mmm")</f>
        <v>Nov</v>
      </c>
      <c r="P144" t="str">
        <f>TEXT(Table62[[#This Row],[Date]],"yyyy")</f>
        <v>2021</v>
      </c>
    </row>
    <row r="145" spans="1:16" x14ac:dyDescent="0.2">
      <c r="A145" t="s">
        <v>32</v>
      </c>
      <c r="B145" t="s">
        <v>36</v>
      </c>
      <c r="C145" t="s">
        <v>39</v>
      </c>
      <c r="D145" t="s">
        <v>40</v>
      </c>
      <c r="E145" s="15">
        <v>191.60000000000002</v>
      </c>
      <c r="F145" s="15">
        <f>ROUNDUP(Table62[[#This Row],[Units Sold]],0)</f>
        <v>192</v>
      </c>
      <c r="G145" s="2">
        <v>11999.4</v>
      </c>
      <c r="H145" s="2">
        <v>19999</v>
      </c>
      <c r="I145" s="2">
        <v>191590.42000000004</v>
      </c>
      <c r="J145" s="2">
        <f>Table62[[#This Row],[Sale Price]]*Table62[[#This Row],[Units Sold Round]]</f>
        <v>3839808</v>
      </c>
      <c r="K145" s="2">
        <f>Table62[[#This Row],[Manufacturing Price]]*Table62[[#This Row],[Units Sold Round]]</f>
        <v>2303884.7999999998</v>
      </c>
      <c r="L145" s="2">
        <f>Table62[[#This Row],[ Sales]]-Table62[[#This Row],[COGS]]-Table62[[#This Row],[Discounts]]</f>
        <v>1344332.7800000003</v>
      </c>
      <c r="M145" s="3">
        <v>44531</v>
      </c>
      <c r="N145" t="str">
        <f>TEXT(Table62[[#This Row],[Date]],"mm")</f>
        <v>12</v>
      </c>
      <c r="O145" t="str">
        <f>TEXT(Table62[[#This Row],[Date]],"mmm")</f>
        <v>Dec</v>
      </c>
      <c r="P145" t="str">
        <f>TEXT(Table62[[#This Row],[Date]],"yyyy")</f>
        <v>2021</v>
      </c>
    </row>
    <row r="146" spans="1:16" x14ac:dyDescent="0.2">
      <c r="A146" t="s">
        <v>30</v>
      </c>
      <c r="B146" t="s">
        <v>16</v>
      </c>
      <c r="C146" t="s">
        <v>17</v>
      </c>
      <c r="D146" t="s">
        <v>40</v>
      </c>
      <c r="E146" s="15">
        <v>424.35</v>
      </c>
      <c r="F146" s="15">
        <f>ROUNDUP(Table62[[#This Row],[Units Sold]],0)</f>
        <v>425</v>
      </c>
      <c r="G146" s="2">
        <v>5579.4</v>
      </c>
      <c r="H146" s="2">
        <v>9299</v>
      </c>
      <c r="I146" s="2">
        <v>197301.53250000003</v>
      </c>
      <c r="J146" s="2">
        <f>Table62[[#This Row],[Sale Price]]*Table62[[#This Row],[Units Sold Round]]</f>
        <v>3952075</v>
      </c>
      <c r="K146" s="2">
        <f>Table62[[#This Row],[Manufacturing Price]]*Table62[[#This Row],[Units Sold Round]]</f>
        <v>2371245</v>
      </c>
      <c r="L146" s="2">
        <f>Table62[[#This Row],[ Sales]]-Table62[[#This Row],[COGS]]-Table62[[#This Row],[Discounts]]</f>
        <v>1383528.4675</v>
      </c>
      <c r="M146" s="3">
        <v>44287</v>
      </c>
      <c r="N146" t="str">
        <f>TEXT(Table62[[#This Row],[Date]],"mm")</f>
        <v>04</v>
      </c>
      <c r="O146" t="str">
        <f>TEXT(Table62[[#This Row],[Date]],"mmm")</f>
        <v>Apr</v>
      </c>
      <c r="P146" t="str">
        <f>TEXT(Table62[[#This Row],[Date]],"yyyy")</f>
        <v>2021</v>
      </c>
    </row>
    <row r="147" spans="1:16" x14ac:dyDescent="0.2">
      <c r="A147" t="s">
        <v>15</v>
      </c>
      <c r="B147" t="s">
        <v>19</v>
      </c>
      <c r="C147" t="s">
        <v>17</v>
      </c>
      <c r="D147" t="s">
        <v>40</v>
      </c>
      <c r="E147" s="15">
        <v>258</v>
      </c>
      <c r="F147" s="15">
        <f>ROUNDUP(Table62[[#This Row],[Units Sold]],0)</f>
        <v>258</v>
      </c>
      <c r="G147" s="2">
        <v>5579.4</v>
      </c>
      <c r="H147" s="2">
        <v>9299</v>
      </c>
      <c r="I147" s="2">
        <v>119957.1</v>
      </c>
      <c r="J147" s="2">
        <f>Table62[[#This Row],[Sale Price]]*Table62[[#This Row],[Units Sold Round]]</f>
        <v>2399142</v>
      </c>
      <c r="K147" s="2">
        <f>Table62[[#This Row],[Manufacturing Price]]*Table62[[#This Row],[Units Sold Round]]</f>
        <v>1439485.2</v>
      </c>
      <c r="L147" s="2">
        <f>Table62[[#This Row],[ Sales]]-Table62[[#This Row],[COGS]]-Table62[[#This Row],[Discounts]]</f>
        <v>839699.70000000007</v>
      </c>
      <c r="M147" s="3">
        <v>44287</v>
      </c>
      <c r="N147" t="str">
        <f>TEXT(Table62[[#This Row],[Date]],"mm")</f>
        <v>04</v>
      </c>
      <c r="O147" t="str">
        <f>TEXT(Table62[[#This Row],[Date]],"mmm")</f>
        <v>Apr</v>
      </c>
      <c r="P147" t="str">
        <f>TEXT(Table62[[#This Row],[Date]],"yyyy")</f>
        <v>2021</v>
      </c>
    </row>
    <row r="148" spans="1:16" x14ac:dyDescent="0.2">
      <c r="A148" t="s">
        <v>32</v>
      </c>
      <c r="B148" t="s">
        <v>21</v>
      </c>
      <c r="C148" t="s">
        <v>17</v>
      </c>
      <c r="D148" t="s">
        <v>40</v>
      </c>
      <c r="E148" s="15">
        <v>68.900000000000006</v>
      </c>
      <c r="F148" s="15">
        <f>ROUNDUP(Table62[[#This Row],[Units Sold]],0)</f>
        <v>69</v>
      </c>
      <c r="G148" s="2">
        <v>5579.4</v>
      </c>
      <c r="H148" s="2">
        <v>9299</v>
      </c>
      <c r="I148" s="2">
        <v>32035.055000000008</v>
      </c>
      <c r="J148" s="2">
        <f>Table62[[#This Row],[Sale Price]]*Table62[[#This Row],[Units Sold Round]]</f>
        <v>641631</v>
      </c>
      <c r="K148" s="2">
        <f>Table62[[#This Row],[Manufacturing Price]]*Table62[[#This Row],[Units Sold Round]]</f>
        <v>384978.6</v>
      </c>
      <c r="L148" s="2">
        <f>Table62[[#This Row],[ Sales]]-Table62[[#This Row],[COGS]]-Table62[[#This Row],[Discounts]]</f>
        <v>224617.34500000003</v>
      </c>
      <c r="M148" s="3">
        <v>44348</v>
      </c>
      <c r="N148" t="str">
        <f>TEXT(Table62[[#This Row],[Date]],"mm")</f>
        <v>06</v>
      </c>
      <c r="O148" t="str">
        <f>TEXT(Table62[[#This Row],[Date]],"mmm")</f>
        <v>Jun</v>
      </c>
      <c r="P148" t="str">
        <f>TEXT(Table62[[#This Row],[Date]],"yyyy")</f>
        <v>2021</v>
      </c>
    </row>
    <row r="149" spans="1:16" x14ac:dyDescent="0.2">
      <c r="A149" t="s">
        <v>27</v>
      </c>
      <c r="B149" t="s">
        <v>22</v>
      </c>
      <c r="C149" t="s">
        <v>17</v>
      </c>
      <c r="D149" t="s">
        <v>40</v>
      </c>
      <c r="E149" s="15">
        <v>194.70000000000002</v>
      </c>
      <c r="F149" s="15">
        <f>ROUNDUP(Table62[[#This Row],[Units Sold]],0)</f>
        <v>195</v>
      </c>
      <c r="G149" s="2">
        <v>5579.4</v>
      </c>
      <c r="H149" s="2">
        <v>9299</v>
      </c>
      <c r="I149" s="2">
        <v>90525.765000000014</v>
      </c>
      <c r="J149" s="2">
        <f>Table62[[#This Row],[Sale Price]]*Table62[[#This Row],[Units Sold Round]]</f>
        <v>1813305</v>
      </c>
      <c r="K149" s="2">
        <f>Table62[[#This Row],[Manufacturing Price]]*Table62[[#This Row],[Units Sold Round]]</f>
        <v>1087983</v>
      </c>
      <c r="L149" s="2">
        <f>Table62[[#This Row],[ Sales]]-Table62[[#This Row],[COGS]]-Table62[[#This Row],[Discounts]]</f>
        <v>634796.23499999999</v>
      </c>
      <c r="M149" s="3">
        <v>44440</v>
      </c>
      <c r="N149" t="str">
        <f>TEXT(Table62[[#This Row],[Date]],"mm")</f>
        <v>09</v>
      </c>
      <c r="O149" t="str">
        <f>TEXT(Table62[[#This Row],[Date]],"mmm")</f>
        <v>Sep</v>
      </c>
      <c r="P149" t="str">
        <f>TEXT(Table62[[#This Row],[Date]],"yyyy")</f>
        <v>2021</v>
      </c>
    </row>
    <row r="150" spans="1:16" x14ac:dyDescent="0.2">
      <c r="A150" t="s">
        <v>27</v>
      </c>
      <c r="B150" t="s">
        <v>23</v>
      </c>
      <c r="C150" t="s">
        <v>17</v>
      </c>
      <c r="D150" t="s">
        <v>40</v>
      </c>
      <c r="E150" s="15">
        <v>90.800000000000011</v>
      </c>
      <c r="F150" s="15">
        <f>ROUNDUP(Table62[[#This Row],[Units Sold]],0)</f>
        <v>91</v>
      </c>
      <c r="G150" s="2">
        <v>5579.4</v>
      </c>
      <c r="H150" s="2">
        <v>9299</v>
      </c>
      <c r="I150" s="2">
        <v>42217.460000000006</v>
      </c>
      <c r="J150" s="2">
        <f>Table62[[#This Row],[Sale Price]]*Table62[[#This Row],[Units Sold Round]]</f>
        <v>846209</v>
      </c>
      <c r="K150" s="2">
        <f>Table62[[#This Row],[Manufacturing Price]]*Table62[[#This Row],[Units Sold Round]]</f>
        <v>507725.39999999997</v>
      </c>
      <c r="L150" s="2">
        <f>Table62[[#This Row],[ Sales]]-Table62[[#This Row],[COGS]]-Table62[[#This Row],[Discounts]]</f>
        <v>296266.14</v>
      </c>
      <c r="M150" s="3">
        <v>44166</v>
      </c>
      <c r="N150" t="str">
        <f>TEXT(Table62[[#This Row],[Date]],"mm")</f>
        <v>12</v>
      </c>
      <c r="O150" t="str">
        <f>TEXT(Table62[[#This Row],[Date]],"mmm")</f>
        <v>Dec</v>
      </c>
      <c r="P150" t="str">
        <f>TEXT(Table62[[#This Row],[Date]],"yyyy")</f>
        <v>2020</v>
      </c>
    </row>
    <row r="151" spans="1:16" x14ac:dyDescent="0.2">
      <c r="A151" t="s">
        <v>15</v>
      </c>
      <c r="B151" t="s">
        <v>24</v>
      </c>
      <c r="C151" t="s">
        <v>26</v>
      </c>
      <c r="D151" t="s">
        <v>40</v>
      </c>
      <c r="E151" s="15">
        <v>195.8</v>
      </c>
      <c r="F151" s="15">
        <f>ROUNDUP(Table62[[#This Row],[Units Sold]],0)</f>
        <v>196</v>
      </c>
      <c r="G151" s="2">
        <v>8999.4</v>
      </c>
      <c r="H151" s="2">
        <v>14999</v>
      </c>
      <c r="I151" s="2">
        <v>146840.21000000002</v>
      </c>
      <c r="J151" s="2">
        <f>Table62[[#This Row],[Sale Price]]*Table62[[#This Row],[Units Sold Round]]</f>
        <v>2939804</v>
      </c>
      <c r="K151" s="2">
        <f>Table62[[#This Row],[Manufacturing Price]]*Table62[[#This Row],[Units Sold Round]]</f>
        <v>1763882.4</v>
      </c>
      <c r="L151" s="2">
        <f>Table62[[#This Row],[ Sales]]-Table62[[#This Row],[COGS]]-Table62[[#This Row],[Discounts]]</f>
        <v>1029081.3900000001</v>
      </c>
      <c r="M151" s="3">
        <v>44228</v>
      </c>
      <c r="N151" t="str">
        <f>TEXT(Table62[[#This Row],[Date]],"mm")</f>
        <v>02</v>
      </c>
      <c r="O151" t="str">
        <f>TEXT(Table62[[#This Row],[Date]],"mmm")</f>
        <v>Feb</v>
      </c>
      <c r="P151" t="str">
        <f>TEXT(Table62[[#This Row],[Date]],"yyyy")</f>
        <v>2021</v>
      </c>
    </row>
    <row r="152" spans="1:16" x14ac:dyDescent="0.2">
      <c r="A152" t="s">
        <v>27</v>
      </c>
      <c r="B152" t="s">
        <v>25</v>
      </c>
      <c r="C152" t="s">
        <v>26</v>
      </c>
      <c r="D152" t="s">
        <v>40</v>
      </c>
      <c r="E152" s="15">
        <v>190.10000000000002</v>
      </c>
      <c r="F152" s="15">
        <f>ROUNDUP(Table62[[#This Row],[Units Sold]],0)</f>
        <v>191</v>
      </c>
      <c r="G152" s="2">
        <v>8999.4</v>
      </c>
      <c r="H152" s="2">
        <v>14999</v>
      </c>
      <c r="I152" s="2">
        <v>142565.49500000002</v>
      </c>
      <c r="J152" s="2">
        <f>Table62[[#This Row],[Sale Price]]*Table62[[#This Row],[Units Sold Round]]</f>
        <v>2864809</v>
      </c>
      <c r="K152" s="2">
        <f>Table62[[#This Row],[Manufacturing Price]]*Table62[[#This Row],[Units Sold Round]]</f>
        <v>1718885.4</v>
      </c>
      <c r="L152" s="2">
        <f>Table62[[#This Row],[ Sales]]-Table62[[#This Row],[COGS]]-Table62[[#This Row],[Discounts]]</f>
        <v>1003358.1050000001</v>
      </c>
      <c r="M152" s="3">
        <v>44348</v>
      </c>
      <c r="N152" t="str">
        <f>TEXT(Table62[[#This Row],[Date]],"mm")</f>
        <v>06</v>
      </c>
      <c r="O152" t="str">
        <f>TEXT(Table62[[#This Row],[Date]],"mmm")</f>
        <v>Jun</v>
      </c>
      <c r="P152" t="str">
        <f>TEXT(Table62[[#This Row],[Date]],"yyyy")</f>
        <v>2021</v>
      </c>
    </row>
    <row r="153" spans="1:16" x14ac:dyDescent="0.2">
      <c r="A153" t="s">
        <v>15</v>
      </c>
      <c r="B153" t="s">
        <v>24</v>
      </c>
      <c r="C153" t="s">
        <v>26</v>
      </c>
      <c r="D153" t="s">
        <v>40</v>
      </c>
      <c r="E153" s="15">
        <v>54.400000000000006</v>
      </c>
      <c r="F153" s="15">
        <f>ROUNDUP(Table62[[#This Row],[Units Sold]],0)</f>
        <v>55</v>
      </c>
      <c r="G153" s="2">
        <v>8999.4</v>
      </c>
      <c r="H153" s="2">
        <v>14999</v>
      </c>
      <c r="I153" s="2">
        <v>40797.280000000006</v>
      </c>
      <c r="J153" s="2">
        <f>Table62[[#This Row],[Sale Price]]*Table62[[#This Row],[Units Sold Round]]</f>
        <v>824945</v>
      </c>
      <c r="K153" s="2">
        <f>Table62[[#This Row],[Manufacturing Price]]*Table62[[#This Row],[Units Sold Round]]</f>
        <v>494967</v>
      </c>
      <c r="L153" s="2">
        <f>Table62[[#This Row],[ Sales]]-Table62[[#This Row],[COGS]]-Table62[[#This Row],[Discounts]]</f>
        <v>289180.71999999997</v>
      </c>
      <c r="M153" s="3">
        <v>44440</v>
      </c>
      <c r="N153" t="str">
        <f>TEXT(Table62[[#This Row],[Date]],"mm")</f>
        <v>09</v>
      </c>
      <c r="O153" t="str">
        <f>TEXT(Table62[[#This Row],[Date]],"mmm")</f>
        <v>Sep</v>
      </c>
      <c r="P153" t="str">
        <f>TEXT(Table62[[#This Row],[Date]],"yyyy")</f>
        <v>2021</v>
      </c>
    </row>
    <row r="154" spans="1:16" x14ac:dyDescent="0.2">
      <c r="A154" t="s">
        <v>15</v>
      </c>
      <c r="B154" t="s">
        <v>28</v>
      </c>
      <c r="C154" t="s">
        <v>26</v>
      </c>
      <c r="D154" t="s">
        <v>40</v>
      </c>
      <c r="E154" s="15">
        <v>179.70000000000002</v>
      </c>
      <c r="F154" s="15">
        <f>ROUNDUP(Table62[[#This Row],[Units Sold]],0)</f>
        <v>180</v>
      </c>
      <c r="G154" s="2">
        <v>8999.4</v>
      </c>
      <c r="H154" s="2">
        <v>14999</v>
      </c>
      <c r="I154" s="2">
        <v>134766.01500000001</v>
      </c>
      <c r="J154" s="2">
        <f>Table62[[#This Row],[Sale Price]]*Table62[[#This Row],[Units Sold Round]]</f>
        <v>2699820</v>
      </c>
      <c r="K154" s="2">
        <f>Table62[[#This Row],[Manufacturing Price]]*Table62[[#This Row],[Units Sold Round]]</f>
        <v>1619892</v>
      </c>
      <c r="L154" s="2">
        <f>Table62[[#This Row],[ Sales]]-Table62[[#This Row],[COGS]]-Table62[[#This Row],[Discounts]]</f>
        <v>945161.98499999999</v>
      </c>
      <c r="M154" s="3">
        <v>44075</v>
      </c>
      <c r="N154" t="str">
        <f>TEXT(Table62[[#This Row],[Date]],"mm")</f>
        <v>09</v>
      </c>
      <c r="O154" t="str">
        <f>TEXT(Table62[[#This Row],[Date]],"mmm")</f>
        <v>Sep</v>
      </c>
      <c r="P154" t="str">
        <f>TEXT(Table62[[#This Row],[Date]],"yyyy")</f>
        <v>2020</v>
      </c>
    </row>
    <row r="155" spans="1:16" x14ac:dyDescent="0.2">
      <c r="A155" t="s">
        <v>30</v>
      </c>
      <c r="B155" t="s">
        <v>23</v>
      </c>
      <c r="C155" t="s">
        <v>26</v>
      </c>
      <c r="D155" t="s">
        <v>40</v>
      </c>
      <c r="E155" s="15">
        <v>128.70000000000002</v>
      </c>
      <c r="F155" s="15">
        <f>ROUNDUP(Table62[[#This Row],[Units Sold]],0)</f>
        <v>129</v>
      </c>
      <c r="G155" s="2">
        <v>8999.4</v>
      </c>
      <c r="H155" s="2">
        <v>14999</v>
      </c>
      <c r="I155" s="2">
        <v>96518.565000000017</v>
      </c>
      <c r="J155" s="2">
        <f>Table62[[#This Row],[Sale Price]]*Table62[[#This Row],[Units Sold Round]]</f>
        <v>1934871</v>
      </c>
      <c r="K155" s="2">
        <f>Table62[[#This Row],[Manufacturing Price]]*Table62[[#This Row],[Units Sold Round]]</f>
        <v>1160922.5999999999</v>
      </c>
      <c r="L155" s="2">
        <f>Table62[[#This Row],[ Sales]]-Table62[[#This Row],[COGS]]-Table62[[#This Row],[Discounts]]</f>
        <v>677429.83500000008</v>
      </c>
      <c r="M155" s="3">
        <v>44531</v>
      </c>
      <c r="N155" t="str">
        <f>TEXT(Table62[[#This Row],[Date]],"mm")</f>
        <v>12</v>
      </c>
      <c r="O155" t="str">
        <f>TEXT(Table62[[#This Row],[Date]],"mmm")</f>
        <v>Dec</v>
      </c>
      <c r="P155" t="str">
        <f>TEXT(Table62[[#This Row],[Date]],"yyyy")</f>
        <v>2021</v>
      </c>
    </row>
    <row r="156" spans="1:16" x14ac:dyDescent="0.2">
      <c r="A156" t="s">
        <v>30</v>
      </c>
      <c r="B156" t="s">
        <v>29</v>
      </c>
      <c r="C156" t="s">
        <v>26</v>
      </c>
      <c r="D156" t="s">
        <v>40</v>
      </c>
      <c r="E156" s="15">
        <v>170.60000000000002</v>
      </c>
      <c r="F156" s="15">
        <f>ROUNDUP(Table62[[#This Row],[Units Sold]],0)</f>
        <v>171</v>
      </c>
      <c r="G156" s="2">
        <v>8999.4</v>
      </c>
      <c r="H156" s="2">
        <v>14999</v>
      </c>
      <c r="I156" s="2">
        <v>127941.47000000003</v>
      </c>
      <c r="J156" s="2">
        <f>Table62[[#This Row],[Sale Price]]*Table62[[#This Row],[Units Sold Round]]</f>
        <v>2564829</v>
      </c>
      <c r="K156" s="2">
        <f>Table62[[#This Row],[Manufacturing Price]]*Table62[[#This Row],[Units Sold Round]]</f>
        <v>1538897.4</v>
      </c>
      <c r="L156" s="2">
        <f>Table62[[#This Row],[ Sales]]-Table62[[#This Row],[COGS]]-Table62[[#This Row],[Discounts]]</f>
        <v>897990.13000000012</v>
      </c>
      <c r="M156" s="3">
        <v>44531</v>
      </c>
      <c r="N156" t="str">
        <f>TEXT(Table62[[#This Row],[Date]],"mm")</f>
        <v>12</v>
      </c>
      <c r="O156" t="str">
        <f>TEXT(Table62[[#This Row],[Date]],"mmm")</f>
        <v>Dec</v>
      </c>
      <c r="P156" t="str">
        <f>TEXT(Table62[[#This Row],[Date]],"yyyy")</f>
        <v>2021</v>
      </c>
    </row>
    <row r="157" spans="1:16" x14ac:dyDescent="0.2">
      <c r="A157" t="s">
        <v>32</v>
      </c>
      <c r="B157" t="s">
        <v>31</v>
      </c>
      <c r="C157" t="s">
        <v>35</v>
      </c>
      <c r="D157" t="s">
        <v>40</v>
      </c>
      <c r="E157" s="15">
        <v>243.45000000000002</v>
      </c>
      <c r="F157" s="15">
        <f>ROUNDUP(Table62[[#This Row],[Units Sold]],0)</f>
        <v>244</v>
      </c>
      <c r="G157" s="2">
        <v>11999.4</v>
      </c>
      <c r="H157" s="2">
        <v>19999</v>
      </c>
      <c r="I157" s="2">
        <v>243437.82750000004</v>
      </c>
      <c r="J157" s="2">
        <f>Table62[[#This Row],[Sale Price]]*Table62[[#This Row],[Units Sold Round]]</f>
        <v>4879756</v>
      </c>
      <c r="K157" s="2">
        <f>Table62[[#This Row],[Manufacturing Price]]*Table62[[#This Row],[Units Sold Round]]</f>
        <v>2927853.6</v>
      </c>
      <c r="L157" s="2">
        <f>Table62[[#This Row],[ Sales]]-Table62[[#This Row],[COGS]]-Table62[[#This Row],[Discounts]]</f>
        <v>1708464.5724999998</v>
      </c>
      <c r="M157" s="3">
        <v>44197</v>
      </c>
      <c r="N157" t="str">
        <f>TEXT(Table62[[#This Row],[Date]],"mm")</f>
        <v>01</v>
      </c>
      <c r="O157" t="str">
        <f>TEXT(Table62[[#This Row],[Date]],"mmm")</f>
        <v>Jan</v>
      </c>
      <c r="P157" t="str">
        <f>TEXT(Table62[[#This Row],[Date]],"yyyy")</f>
        <v>2021</v>
      </c>
    </row>
    <row r="158" spans="1:16" x14ac:dyDescent="0.2">
      <c r="A158" t="s">
        <v>30</v>
      </c>
      <c r="B158" t="s">
        <v>33</v>
      </c>
      <c r="C158" t="s">
        <v>35</v>
      </c>
      <c r="D158" t="s">
        <v>40</v>
      </c>
      <c r="E158" s="15">
        <v>177.4</v>
      </c>
      <c r="F158" s="15">
        <f>ROUNDUP(Table62[[#This Row],[Units Sold]],0)</f>
        <v>178</v>
      </c>
      <c r="G158" s="2">
        <v>11999.4</v>
      </c>
      <c r="H158" s="2">
        <v>19999</v>
      </c>
      <c r="I158" s="2">
        <v>177391.13</v>
      </c>
      <c r="J158" s="2">
        <f>Table62[[#This Row],[Sale Price]]*Table62[[#This Row],[Units Sold Round]]</f>
        <v>3559822</v>
      </c>
      <c r="K158" s="2">
        <f>Table62[[#This Row],[Manufacturing Price]]*Table62[[#This Row],[Units Sold Round]]</f>
        <v>2135893.1999999997</v>
      </c>
      <c r="L158" s="2">
        <f>Table62[[#This Row],[ Sales]]-Table62[[#This Row],[COGS]]-Table62[[#This Row],[Discounts]]</f>
        <v>1246537.6700000004</v>
      </c>
      <c r="M158" s="3">
        <v>44256</v>
      </c>
      <c r="N158" t="str">
        <f>TEXT(Table62[[#This Row],[Date]],"mm")</f>
        <v>03</v>
      </c>
      <c r="O158" t="str">
        <f>TEXT(Table62[[#This Row],[Date]],"mmm")</f>
        <v>Mar</v>
      </c>
      <c r="P158" t="str">
        <f>TEXT(Table62[[#This Row],[Date]],"yyyy")</f>
        <v>2021</v>
      </c>
    </row>
    <row r="159" spans="1:16" x14ac:dyDescent="0.2">
      <c r="A159" t="s">
        <v>27</v>
      </c>
      <c r="B159" t="s">
        <v>21</v>
      </c>
      <c r="C159" t="s">
        <v>35</v>
      </c>
      <c r="D159" t="s">
        <v>40</v>
      </c>
      <c r="E159" s="15">
        <v>190.10000000000002</v>
      </c>
      <c r="F159" s="15">
        <f>ROUNDUP(Table62[[#This Row],[Units Sold]],0)</f>
        <v>191</v>
      </c>
      <c r="G159" s="2">
        <v>11999.4</v>
      </c>
      <c r="H159" s="2">
        <v>19999</v>
      </c>
      <c r="I159" s="2">
        <v>190090.49500000002</v>
      </c>
      <c r="J159" s="2">
        <f>Table62[[#This Row],[Sale Price]]*Table62[[#This Row],[Units Sold Round]]</f>
        <v>3819809</v>
      </c>
      <c r="K159" s="2">
        <f>Table62[[#This Row],[Manufacturing Price]]*Table62[[#This Row],[Units Sold Round]]</f>
        <v>2291885.4</v>
      </c>
      <c r="L159" s="2">
        <f>Table62[[#This Row],[ Sales]]-Table62[[#This Row],[COGS]]-Table62[[#This Row],[Discounts]]</f>
        <v>1337833.105</v>
      </c>
      <c r="M159" s="3">
        <v>44348</v>
      </c>
      <c r="N159" t="str">
        <f>TEXT(Table62[[#This Row],[Date]],"mm")</f>
        <v>06</v>
      </c>
      <c r="O159" t="str">
        <f>TEXT(Table62[[#This Row],[Date]],"mmm")</f>
        <v>Jun</v>
      </c>
      <c r="P159" t="str">
        <f>TEXT(Table62[[#This Row],[Date]],"yyyy")</f>
        <v>2021</v>
      </c>
    </row>
    <row r="160" spans="1:16" x14ac:dyDescent="0.2">
      <c r="A160" t="s">
        <v>32</v>
      </c>
      <c r="B160" t="s">
        <v>34</v>
      </c>
      <c r="C160" t="s">
        <v>35</v>
      </c>
      <c r="D160" t="s">
        <v>40</v>
      </c>
      <c r="E160" s="15">
        <v>68.900000000000006</v>
      </c>
      <c r="F160" s="15">
        <f>ROUNDUP(Table62[[#This Row],[Units Sold]],0)</f>
        <v>69</v>
      </c>
      <c r="G160" s="2">
        <v>11999.4</v>
      </c>
      <c r="H160" s="2">
        <v>19999</v>
      </c>
      <c r="I160" s="2">
        <v>68896.555000000008</v>
      </c>
      <c r="J160" s="2">
        <f>Table62[[#This Row],[Sale Price]]*Table62[[#This Row],[Units Sold Round]]</f>
        <v>1379931</v>
      </c>
      <c r="K160" s="2">
        <f>Table62[[#This Row],[Manufacturing Price]]*Table62[[#This Row],[Units Sold Round]]</f>
        <v>827958.6</v>
      </c>
      <c r="L160" s="2">
        <f>Table62[[#This Row],[ Sales]]-Table62[[#This Row],[COGS]]-Table62[[#This Row],[Discounts]]</f>
        <v>483075.84500000003</v>
      </c>
      <c r="M160" s="3">
        <v>44348</v>
      </c>
      <c r="N160" t="str">
        <f>TEXT(Table62[[#This Row],[Date]],"mm")</f>
        <v>06</v>
      </c>
      <c r="O160" t="str">
        <f>TEXT(Table62[[#This Row],[Date]],"mmm")</f>
        <v>Jun</v>
      </c>
      <c r="P160" t="str">
        <f>TEXT(Table62[[#This Row],[Date]],"yyyy")</f>
        <v>2021</v>
      </c>
    </row>
    <row r="161" spans="1:16" x14ac:dyDescent="0.2">
      <c r="A161" t="s">
        <v>30</v>
      </c>
      <c r="B161" t="s">
        <v>31</v>
      </c>
      <c r="C161" t="s">
        <v>35</v>
      </c>
      <c r="D161" t="s">
        <v>40</v>
      </c>
      <c r="E161" s="15">
        <v>157</v>
      </c>
      <c r="F161" s="15">
        <f>ROUNDUP(Table62[[#This Row],[Units Sold]],0)</f>
        <v>157</v>
      </c>
      <c r="G161" s="2">
        <v>11999.4</v>
      </c>
      <c r="H161" s="2">
        <v>19999</v>
      </c>
      <c r="I161" s="2">
        <v>156992.15</v>
      </c>
      <c r="J161" s="2">
        <f>Table62[[#This Row],[Sale Price]]*Table62[[#This Row],[Units Sold Round]]</f>
        <v>3139843</v>
      </c>
      <c r="K161" s="2">
        <f>Table62[[#This Row],[Manufacturing Price]]*Table62[[#This Row],[Units Sold Round]]</f>
        <v>1883905.8</v>
      </c>
      <c r="L161" s="2">
        <f>Table62[[#This Row],[ Sales]]-Table62[[#This Row],[COGS]]-Table62[[#This Row],[Discounts]]</f>
        <v>1098945.05</v>
      </c>
      <c r="M161" s="3">
        <v>44348</v>
      </c>
      <c r="N161" t="str">
        <f>TEXT(Table62[[#This Row],[Date]],"mm")</f>
        <v>06</v>
      </c>
      <c r="O161" t="str">
        <f>TEXT(Table62[[#This Row],[Date]],"mmm")</f>
        <v>Jun</v>
      </c>
      <c r="P161" t="str">
        <f>TEXT(Table62[[#This Row],[Date]],"yyyy")</f>
        <v>2021</v>
      </c>
    </row>
    <row r="162" spans="1:16" x14ac:dyDescent="0.2">
      <c r="A162" t="s">
        <v>27</v>
      </c>
      <c r="B162" t="s">
        <v>19</v>
      </c>
      <c r="C162" t="s">
        <v>35</v>
      </c>
      <c r="D162" t="s">
        <v>40</v>
      </c>
      <c r="E162" s="15">
        <v>136.95000000000002</v>
      </c>
      <c r="F162" s="15">
        <f>ROUNDUP(Table62[[#This Row],[Units Sold]],0)</f>
        <v>137</v>
      </c>
      <c r="G162" s="2">
        <v>11999.4</v>
      </c>
      <c r="H162" s="2">
        <v>19999</v>
      </c>
      <c r="I162" s="2">
        <v>136943.15250000003</v>
      </c>
      <c r="J162" s="2">
        <f>Table62[[#This Row],[Sale Price]]*Table62[[#This Row],[Units Sold Round]]</f>
        <v>2739863</v>
      </c>
      <c r="K162" s="2">
        <f>Table62[[#This Row],[Manufacturing Price]]*Table62[[#This Row],[Units Sold Round]]</f>
        <v>1643917.8</v>
      </c>
      <c r="L162" s="2">
        <f>Table62[[#This Row],[ Sales]]-Table62[[#This Row],[COGS]]-Table62[[#This Row],[Discounts]]</f>
        <v>959002.04749999987</v>
      </c>
      <c r="M162" s="3">
        <v>44378</v>
      </c>
      <c r="N162" t="str">
        <f>TEXT(Table62[[#This Row],[Date]],"mm")</f>
        <v>07</v>
      </c>
      <c r="O162" t="str">
        <f>TEXT(Table62[[#This Row],[Date]],"mmm")</f>
        <v>Jul</v>
      </c>
      <c r="P162" t="str">
        <f>TEXT(Table62[[#This Row],[Date]],"yyyy")</f>
        <v>2021</v>
      </c>
    </row>
    <row r="163" spans="1:16" x14ac:dyDescent="0.2">
      <c r="A163" t="s">
        <v>30</v>
      </c>
      <c r="B163" t="s">
        <v>36</v>
      </c>
      <c r="C163" t="s">
        <v>35</v>
      </c>
      <c r="D163" t="s">
        <v>40</v>
      </c>
      <c r="E163" s="15">
        <v>200.9</v>
      </c>
      <c r="F163" s="15">
        <f>ROUNDUP(Table62[[#This Row],[Units Sold]],0)</f>
        <v>201</v>
      </c>
      <c r="G163" s="2">
        <v>11999.4</v>
      </c>
      <c r="H163" s="2">
        <v>19999</v>
      </c>
      <c r="I163" s="2">
        <v>200889.95500000002</v>
      </c>
      <c r="J163" s="2">
        <f>Table62[[#This Row],[Sale Price]]*Table62[[#This Row],[Units Sold Round]]</f>
        <v>4019799</v>
      </c>
      <c r="K163" s="2">
        <f>Table62[[#This Row],[Manufacturing Price]]*Table62[[#This Row],[Units Sold Round]]</f>
        <v>2411879.4</v>
      </c>
      <c r="L163" s="2">
        <f>Table62[[#This Row],[ Sales]]-Table62[[#This Row],[COGS]]-Table62[[#This Row],[Discounts]]</f>
        <v>1407029.645</v>
      </c>
      <c r="M163" s="3">
        <v>44470</v>
      </c>
      <c r="N163" t="str">
        <f>TEXT(Table62[[#This Row],[Date]],"mm")</f>
        <v>10</v>
      </c>
      <c r="O163" t="str">
        <f>TEXT(Table62[[#This Row],[Date]],"mmm")</f>
        <v>Oct</v>
      </c>
      <c r="P163" t="str">
        <f>TEXT(Table62[[#This Row],[Date]],"yyyy")</f>
        <v>2021</v>
      </c>
    </row>
    <row r="164" spans="1:16" x14ac:dyDescent="0.2">
      <c r="A164" t="s">
        <v>20</v>
      </c>
      <c r="B164" t="s">
        <v>16</v>
      </c>
      <c r="C164" t="s">
        <v>35</v>
      </c>
      <c r="D164" t="s">
        <v>40</v>
      </c>
      <c r="E164" s="15">
        <v>194.5</v>
      </c>
      <c r="F164" s="15">
        <f>ROUNDUP(Table62[[#This Row],[Units Sold]],0)</f>
        <v>195</v>
      </c>
      <c r="G164" s="2">
        <v>11999.4</v>
      </c>
      <c r="H164" s="2">
        <v>19999</v>
      </c>
      <c r="I164" s="2">
        <v>194490.27500000002</v>
      </c>
      <c r="J164" s="2">
        <f>Table62[[#This Row],[Sale Price]]*Table62[[#This Row],[Units Sold Round]]</f>
        <v>3899805</v>
      </c>
      <c r="K164" s="2">
        <f>Table62[[#This Row],[Manufacturing Price]]*Table62[[#This Row],[Units Sold Round]]</f>
        <v>2339883</v>
      </c>
      <c r="L164" s="2">
        <f>Table62[[#This Row],[ Sales]]-Table62[[#This Row],[COGS]]-Table62[[#This Row],[Discounts]]</f>
        <v>1365431.7250000001</v>
      </c>
      <c r="M164" s="3">
        <v>44105</v>
      </c>
      <c r="N164" t="str">
        <f>TEXT(Table62[[#This Row],[Date]],"mm")</f>
        <v>10</v>
      </c>
      <c r="O164" t="str">
        <f>TEXT(Table62[[#This Row],[Date]],"mmm")</f>
        <v>Oct</v>
      </c>
      <c r="P164" t="str">
        <f>TEXT(Table62[[#This Row],[Date]],"yyyy")</f>
        <v>2020</v>
      </c>
    </row>
    <row r="165" spans="1:16" x14ac:dyDescent="0.2">
      <c r="A165" t="s">
        <v>30</v>
      </c>
      <c r="B165" t="s">
        <v>19</v>
      </c>
      <c r="C165" t="s">
        <v>35</v>
      </c>
      <c r="D165" t="s">
        <v>40</v>
      </c>
      <c r="E165" s="15">
        <v>128.70000000000002</v>
      </c>
      <c r="F165" s="15">
        <f>ROUNDUP(Table62[[#This Row],[Units Sold]],0)</f>
        <v>129</v>
      </c>
      <c r="G165" s="2">
        <v>11999.4</v>
      </c>
      <c r="H165" s="2">
        <v>19999</v>
      </c>
      <c r="I165" s="2">
        <v>128693.56500000002</v>
      </c>
      <c r="J165" s="2">
        <f>Table62[[#This Row],[Sale Price]]*Table62[[#This Row],[Units Sold Round]]</f>
        <v>2579871</v>
      </c>
      <c r="K165" s="2">
        <f>Table62[[#This Row],[Manufacturing Price]]*Table62[[#This Row],[Units Sold Round]]</f>
        <v>1547922.5999999999</v>
      </c>
      <c r="L165" s="2">
        <f>Table62[[#This Row],[ Sales]]-Table62[[#This Row],[COGS]]-Table62[[#This Row],[Discounts]]</f>
        <v>903254.83500000008</v>
      </c>
      <c r="M165" s="3">
        <v>44531</v>
      </c>
      <c r="N165" t="str">
        <f>TEXT(Table62[[#This Row],[Date]],"mm")</f>
        <v>12</v>
      </c>
      <c r="O165" t="str">
        <f>TEXT(Table62[[#This Row],[Date]],"mmm")</f>
        <v>Dec</v>
      </c>
      <c r="P165" t="str">
        <f>TEXT(Table62[[#This Row],[Date]],"yyyy")</f>
        <v>2021</v>
      </c>
    </row>
    <row r="166" spans="1:16" x14ac:dyDescent="0.2">
      <c r="A166" t="s">
        <v>30</v>
      </c>
      <c r="B166" t="s">
        <v>21</v>
      </c>
      <c r="C166" t="s">
        <v>35</v>
      </c>
      <c r="D166" t="s">
        <v>40</v>
      </c>
      <c r="E166" s="15">
        <v>170.60000000000002</v>
      </c>
      <c r="F166" s="15">
        <f>ROUNDUP(Table62[[#This Row],[Units Sold]],0)</f>
        <v>171</v>
      </c>
      <c r="G166" s="2">
        <v>11999.4</v>
      </c>
      <c r="H166" s="2">
        <v>19999</v>
      </c>
      <c r="I166" s="2">
        <v>170591.47000000003</v>
      </c>
      <c r="J166" s="2">
        <f>Table62[[#This Row],[Sale Price]]*Table62[[#This Row],[Units Sold Round]]</f>
        <v>3419829</v>
      </c>
      <c r="K166" s="2">
        <f>Table62[[#This Row],[Manufacturing Price]]*Table62[[#This Row],[Units Sold Round]]</f>
        <v>2051897.4</v>
      </c>
      <c r="L166" s="2">
        <f>Table62[[#This Row],[ Sales]]-Table62[[#This Row],[COGS]]-Table62[[#This Row],[Discounts]]</f>
        <v>1197340.1300000001</v>
      </c>
      <c r="M166" s="3">
        <v>44531</v>
      </c>
      <c r="N166" t="str">
        <f>TEXT(Table62[[#This Row],[Date]],"mm")</f>
        <v>12</v>
      </c>
      <c r="O166" t="str">
        <f>TEXT(Table62[[#This Row],[Date]],"mmm")</f>
        <v>Dec</v>
      </c>
      <c r="P166" t="str">
        <f>TEXT(Table62[[#This Row],[Date]],"yyyy")</f>
        <v>2021</v>
      </c>
    </row>
    <row r="167" spans="1:16" x14ac:dyDescent="0.2">
      <c r="A167" t="s">
        <v>30</v>
      </c>
      <c r="B167" t="s">
        <v>22</v>
      </c>
      <c r="C167" t="s">
        <v>37</v>
      </c>
      <c r="D167" t="s">
        <v>40</v>
      </c>
      <c r="E167" s="15">
        <v>200.9</v>
      </c>
      <c r="F167" s="15">
        <f>ROUNDUP(Table62[[#This Row],[Units Sold]],0)</f>
        <v>201</v>
      </c>
      <c r="G167" s="2">
        <v>19794</v>
      </c>
      <c r="H167" s="2">
        <v>32990</v>
      </c>
      <c r="I167" s="2">
        <v>331384.55000000005</v>
      </c>
      <c r="J167" s="2">
        <f>Table62[[#This Row],[Sale Price]]*Table62[[#This Row],[Units Sold Round]]</f>
        <v>6630990</v>
      </c>
      <c r="K167" s="2">
        <f>Table62[[#This Row],[Manufacturing Price]]*Table62[[#This Row],[Units Sold Round]]</f>
        <v>3978594</v>
      </c>
      <c r="L167" s="2">
        <f>Table62[[#This Row],[ Sales]]-Table62[[#This Row],[COGS]]-Table62[[#This Row],[Discounts]]</f>
        <v>2321011.4500000002</v>
      </c>
      <c r="M167" s="3">
        <v>44470</v>
      </c>
      <c r="N167" t="str">
        <f>TEXT(Table62[[#This Row],[Date]],"mm")</f>
        <v>10</v>
      </c>
      <c r="O167" t="str">
        <f>TEXT(Table62[[#This Row],[Date]],"mmm")</f>
        <v>Oct</v>
      </c>
      <c r="P167" t="str">
        <f>TEXT(Table62[[#This Row],[Date]],"yyyy")</f>
        <v>2021</v>
      </c>
    </row>
    <row r="168" spans="1:16" x14ac:dyDescent="0.2">
      <c r="A168" t="s">
        <v>32</v>
      </c>
      <c r="B168" t="s">
        <v>23</v>
      </c>
      <c r="C168" t="s">
        <v>38</v>
      </c>
      <c r="D168" t="s">
        <v>40</v>
      </c>
      <c r="E168" s="15">
        <v>284.40000000000003</v>
      </c>
      <c r="F168" s="15">
        <f>ROUNDUP(Table62[[#This Row],[Units Sold]],0)</f>
        <v>285</v>
      </c>
      <c r="G168" s="2">
        <v>13938</v>
      </c>
      <c r="H168" s="2">
        <v>23230</v>
      </c>
      <c r="I168" s="2">
        <v>330330.60000000009</v>
      </c>
      <c r="J168" s="2">
        <f>Table62[[#This Row],[Sale Price]]*Table62[[#This Row],[Units Sold Round]]</f>
        <v>6620550</v>
      </c>
      <c r="K168" s="2">
        <f>Table62[[#This Row],[Manufacturing Price]]*Table62[[#This Row],[Units Sold Round]]</f>
        <v>3972330</v>
      </c>
      <c r="L168" s="2">
        <f>Table62[[#This Row],[ Sales]]-Table62[[#This Row],[COGS]]-Table62[[#This Row],[Discounts]]</f>
        <v>2317889.4</v>
      </c>
      <c r="M168" s="3">
        <v>44228</v>
      </c>
      <c r="N168" t="str">
        <f>TEXT(Table62[[#This Row],[Date]],"mm")</f>
        <v>02</v>
      </c>
      <c r="O168" t="str">
        <f>TEXT(Table62[[#This Row],[Date]],"mmm")</f>
        <v>Feb</v>
      </c>
      <c r="P168" t="str">
        <f>TEXT(Table62[[#This Row],[Date]],"yyyy")</f>
        <v>2021</v>
      </c>
    </row>
    <row r="169" spans="1:16" x14ac:dyDescent="0.2">
      <c r="A169" t="s">
        <v>27</v>
      </c>
      <c r="B169" t="s">
        <v>24</v>
      </c>
      <c r="C169" t="s">
        <v>38</v>
      </c>
      <c r="D169" t="s">
        <v>40</v>
      </c>
      <c r="E169" s="15">
        <v>191.60000000000002</v>
      </c>
      <c r="F169" s="15">
        <f>ROUNDUP(Table62[[#This Row],[Units Sold]],0)</f>
        <v>192</v>
      </c>
      <c r="G169" s="2">
        <v>13938</v>
      </c>
      <c r="H169" s="2">
        <v>23230</v>
      </c>
      <c r="I169" s="2">
        <v>222543.40000000005</v>
      </c>
      <c r="J169" s="2">
        <f>Table62[[#This Row],[Sale Price]]*Table62[[#This Row],[Units Sold Round]]</f>
        <v>4460160</v>
      </c>
      <c r="K169" s="2">
        <f>Table62[[#This Row],[Manufacturing Price]]*Table62[[#This Row],[Units Sold Round]]</f>
        <v>2676096</v>
      </c>
      <c r="L169" s="2">
        <f>Table62[[#This Row],[ Sales]]-Table62[[#This Row],[COGS]]-Table62[[#This Row],[Discounts]]</f>
        <v>1561520.5999999999</v>
      </c>
      <c r="M169" s="3">
        <v>44287</v>
      </c>
      <c r="N169" t="str">
        <f>TEXT(Table62[[#This Row],[Date]],"mm")</f>
        <v>04</v>
      </c>
      <c r="O169" t="str">
        <f>TEXT(Table62[[#This Row],[Date]],"mmm")</f>
        <v>Apr</v>
      </c>
      <c r="P169" t="str">
        <f>TEXT(Table62[[#This Row],[Date]],"yyyy")</f>
        <v>2021</v>
      </c>
    </row>
    <row r="170" spans="1:16" x14ac:dyDescent="0.2">
      <c r="A170" t="s">
        <v>30</v>
      </c>
      <c r="B170" t="s">
        <v>25</v>
      </c>
      <c r="C170" t="s">
        <v>38</v>
      </c>
      <c r="D170" t="s">
        <v>40</v>
      </c>
      <c r="E170" s="15">
        <v>157</v>
      </c>
      <c r="F170" s="15">
        <f>ROUNDUP(Table62[[#This Row],[Units Sold]],0)</f>
        <v>157</v>
      </c>
      <c r="G170" s="2">
        <v>13938</v>
      </c>
      <c r="H170" s="2">
        <v>23230</v>
      </c>
      <c r="I170" s="2">
        <v>182355.5</v>
      </c>
      <c r="J170" s="2">
        <f>Table62[[#This Row],[Sale Price]]*Table62[[#This Row],[Units Sold Round]]</f>
        <v>3647110</v>
      </c>
      <c r="K170" s="2">
        <f>Table62[[#This Row],[Manufacturing Price]]*Table62[[#This Row],[Units Sold Round]]</f>
        <v>2188266</v>
      </c>
      <c r="L170" s="2">
        <f>Table62[[#This Row],[ Sales]]-Table62[[#This Row],[COGS]]-Table62[[#This Row],[Discounts]]</f>
        <v>1276488.5</v>
      </c>
      <c r="M170" s="3">
        <v>44348</v>
      </c>
      <c r="N170" t="str">
        <f>TEXT(Table62[[#This Row],[Date]],"mm")</f>
        <v>06</v>
      </c>
      <c r="O170" t="str">
        <f>TEXT(Table62[[#This Row],[Date]],"mmm")</f>
        <v>Jun</v>
      </c>
      <c r="P170" t="str">
        <f>TEXT(Table62[[#This Row],[Date]],"yyyy")</f>
        <v>2021</v>
      </c>
    </row>
    <row r="171" spans="1:16" x14ac:dyDescent="0.2">
      <c r="A171" t="s">
        <v>32</v>
      </c>
      <c r="B171" t="s">
        <v>24</v>
      </c>
      <c r="C171" t="s">
        <v>38</v>
      </c>
      <c r="D171" t="s">
        <v>40</v>
      </c>
      <c r="E171" s="15">
        <v>187.4</v>
      </c>
      <c r="F171" s="15">
        <f>ROUNDUP(Table62[[#This Row],[Units Sold]],0)</f>
        <v>188</v>
      </c>
      <c r="G171" s="2">
        <v>13938</v>
      </c>
      <c r="H171" s="2">
        <v>23230</v>
      </c>
      <c r="I171" s="2">
        <v>217665.1</v>
      </c>
      <c r="J171" s="2">
        <f>Table62[[#This Row],[Sale Price]]*Table62[[#This Row],[Units Sold Round]]</f>
        <v>4367240</v>
      </c>
      <c r="K171" s="2">
        <f>Table62[[#This Row],[Manufacturing Price]]*Table62[[#This Row],[Units Sold Round]]</f>
        <v>2620344</v>
      </c>
      <c r="L171" s="2">
        <f>Table62[[#This Row],[ Sales]]-Table62[[#This Row],[COGS]]-Table62[[#This Row],[Discounts]]</f>
        <v>1529230.9</v>
      </c>
      <c r="M171" s="3">
        <v>44409</v>
      </c>
      <c r="N171" t="str">
        <f>TEXT(Table62[[#This Row],[Date]],"mm")</f>
        <v>08</v>
      </c>
      <c r="O171" t="str">
        <f>TEXT(Table62[[#This Row],[Date]],"mmm")</f>
        <v>Aug</v>
      </c>
      <c r="P171" t="str">
        <f>TEXT(Table62[[#This Row],[Date]],"yyyy")</f>
        <v>2021</v>
      </c>
    </row>
    <row r="172" spans="1:16" x14ac:dyDescent="0.2">
      <c r="A172" t="s">
        <v>15</v>
      </c>
      <c r="B172" t="s">
        <v>28</v>
      </c>
      <c r="C172" t="s">
        <v>38</v>
      </c>
      <c r="D172" t="s">
        <v>40</v>
      </c>
      <c r="E172" s="15">
        <v>164.20000000000002</v>
      </c>
      <c r="F172" s="15">
        <f>ROUNDUP(Table62[[#This Row],[Units Sold]],0)</f>
        <v>165</v>
      </c>
      <c r="G172" s="2">
        <v>13938</v>
      </c>
      <c r="H172" s="2">
        <v>23230</v>
      </c>
      <c r="I172" s="2">
        <v>190718.30000000005</v>
      </c>
      <c r="J172" s="2">
        <f>Table62[[#This Row],[Sale Price]]*Table62[[#This Row],[Units Sold Round]]</f>
        <v>3832950</v>
      </c>
      <c r="K172" s="2">
        <f>Table62[[#This Row],[Manufacturing Price]]*Table62[[#This Row],[Units Sold Round]]</f>
        <v>2299770</v>
      </c>
      <c r="L172" s="2">
        <f>Table62[[#This Row],[ Sales]]-Table62[[#This Row],[COGS]]-Table62[[#This Row],[Discounts]]</f>
        <v>1342461.7</v>
      </c>
      <c r="M172" s="3">
        <v>44409</v>
      </c>
      <c r="N172" t="str">
        <f>TEXT(Table62[[#This Row],[Date]],"mm")</f>
        <v>08</v>
      </c>
      <c r="O172" t="str">
        <f>TEXT(Table62[[#This Row],[Date]],"mmm")</f>
        <v>Aug</v>
      </c>
      <c r="P172" t="str">
        <f>TEXT(Table62[[#This Row],[Date]],"yyyy")</f>
        <v>2021</v>
      </c>
    </row>
    <row r="173" spans="1:16" x14ac:dyDescent="0.2">
      <c r="A173" t="s">
        <v>20</v>
      </c>
      <c r="B173" t="s">
        <v>23</v>
      </c>
      <c r="C173" t="s">
        <v>38</v>
      </c>
      <c r="D173" t="s">
        <v>40</v>
      </c>
      <c r="E173" s="15">
        <v>194.5</v>
      </c>
      <c r="F173" s="15">
        <f>ROUNDUP(Table62[[#This Row],[Units Sold]],0)</f>
        <v>195</v>
      </c>
      <c r="G173" s="2">
        <v>13938</v>
      </c>
      <c r="H173" s="2">
        <v>23230</v>
      </c>
      <c r="I173" s="2">
        <v>225911.75</v>
      </c>
      <c r="J173" s="2">
        <f>Table62[[#This Row],[Sale Price]]*Table62[[#This Row],[Units Sold Round]]</f>
        <v>4529850</v>
      </c>
      <c r="K173" s="2">
        <f>Table62[[#This Row],[Manufacturing Price]]*Table62[[#This Row],[Units Sold Round]]</f>
        <v>2717910</v>
      </c>
      <c r="L173" s="2">
        <f>Table62[[#This Row],[ Sales]]-Table62[[#This Row],[COGS]]-Table62[[#This Row],[Discounts]]</f>
        <v>1586028.25</v>
      </c>
      <c r="M173" s="3">
        <v>44105</v>
      </c>
      <c r="N173" t="str">
        <f>TEXT(Table62[[#This Row],[Date]],"mm")</f>
        <v>10</v>
      </c>
      <c r="O173" t="str">
        <f>TEXT(Table62[[#This Row],[Date]],"mmm")</f>
        <v>Oct</v>
      </c>
      <c r="P173" t="str">
        <f>TEXT(Table62[[#This Row],[Date]],"yyyy")</f>
        <v>2020</v>
      </c>
    </row>
    <row r="174" spans="1:16" x14ac:dyDescent="0.2">
      <c r="A174" t="s">
        <v>15</v>
      </c>
      <c r="B174" t="s">
        <v>29</v>
      </c>
      <c r="C174" t="s">
        <v>17</v>
      </c>
      <c r="D174" t="s">
        <v>40</v>
      </c>
      <c r="E174" s="15">
        <v>83.100000000000009</v>
      </c>
      <c r="F174" s="15">
        <f>ROUNDUP(Table62[[#This Row],[Units Sold]],0)</f>
        <v>84</v>
      </c>
      <c r="G174" s="2">
        <v>5579.4</v>
      </c>
      <c r="H174" s="2">
        <v>9299</v>
      </c>
      <c r="I174" s="2">
        <v>38637.345000000001</v>
      </c>
      <c r="J174" s="2">
        <f>Table62[[#This Row],[Sale Price]]*Table62[[#This Row],[Units Sold Round]]</f>
        <v>781116</v>
      </c>
      <c r="K174" s="2">
        <f>Table62[[#This Row],[Manufacturing Price]]*Table62[[#This Row],[Units Sold Round]]</f>
        <v>468669.6</v>
      </c>
      <c r="L174" s="2">
        <f>Table62[[#This Row],[ Sales]]-Table62[[#This Row],[COGS]]-Table62[[#This Row],[Discounts]]</f>
        <v>273809.05500000005</v>
      </c>
      <c r="M174" s="3">
        <v>44317</v>
      </c>
      <c r="N174" t="str">
        <f>TEXT(Table62[[#This Row],[Date]],"mm")</f>
        <v>05</v>
      </c>
      <c r="O174" t="str">
        <f>TEXT(Table62[[#This Row],[Date]],"mmm")</f>
        <v>May</v>
      </c>
      <c r="P174" t="str">
        <f>TEXT(Table62[[#This Row],[Date]],"yyyy")</f>
        <v>2021</v>
      </c>
    </row>
    <row r="175" spans="1:16" x14ac:dyDescent="0.2">
      <c r="A175" t="s">
        <v>15</v>
      </c>
      <c r="B175" t="s">
        <v>31</v>
      </c>
      <c r="C175" t="s">
        <v>35</v>
      </c>
      <c r="D175" t="s">
        <v>40</v>
      </c>
      <c r="E175" s="15">
        <v>176</v>
      </c>
      <c r="F175" s="15">
        <f>ROUNDUP(Table62[[#This Row],[Units Sold]],0)</f>
        <v>176</v>
      </c>
      <c r="G175" s="2">
        <v>11999.4</v>
      </c>
      <c r="H175" s="2">
        <v>19999</v>
      </c>
      <c r="I175" s="2">
        <v>175991.2</v>
      </c>
      <c r="J175" s="2">
        <f>Table62[[#This Row],[Sale Price]]*Table62[[#This Row],[Units Sold Round]]</f>
        <v>3519824</v>
      </c>
      <c r="K175" s="2">
        <f>Table62[[#This Row],[Manufacturing Price]]*Table62[[#This Row],[Units Sold Round]]</f>
        <v>2111894.4</v>
      </c>
      <c r="L175" s="2">
        <f>Table62[[#This Row],[ Sales]]-Table62[[#This Row],[COGS]]-Table62[[#This Row],[Discounts]]</f>
        <v>1231938.4000000001</v>
      </c>
      <c r="M175" s="3">
        <v>44075</v>
      </c>
      <c r="N175" t="str">
        <f>TEXT(Table62[[#This Row],[Date]],"mm")</f>
        <v>09</v>
      </c>
      <c r="O175" t="str">
        <f>TEXT(Table62[[#This Row],[Date]],"mmm")</f>
        <v>Sep</v>
      </c>
      <c r="P175" t="str">
        <f>TEXT(Table62[[#This Row],[Date]],"yyyy")</f>
        <v>2020</v>
      </c>
    </row>
    <row r="176" spans="1:16" x14ac:dyDescent="0.2">
      <c r="A176" t="s">
        <v>15</v>
      </c>
      <c r="B176" t="s">
        <v>33</v>
      </c>
      <c r="C176" t="s">
        <v>37</v>
      </c>
      <c r="D176" t="s">
        <v>40</v>
      </c>
      <c r="E176" s="15">
        <v>385.05</v>
      </c>
      <c r="F176" s="15">
        <f>ROUNDUP(Table62[[#This Row],[Units Sold]],0)</f>
        <v>386</v>
      </c>
      <c r="G176" s="2">
        <v>19794</v>
      </c>
      <c r="H176" s="2">
        <v>32990</v>
      </c>
      <c r="I176" s="2">
        <v>635139.97500000009</v>
      </c>
      <c r="J176" s="2">
        <f>Table62[[#This Row],[Sale Price]]*Table62[[#This Row],[Units Sold Round]]</f>
        <v>12734140</v>
      </c>
      <c r="K176" s="2">
        <f>Table62[[#This Row],[Manufacturing Price]]*Table62[[#This Row],[Units Sold Round]]</f>
        <v>7640484</v>
      </c>
      <c r="L176" s="2">
        <f>Table62[[#This Row],[ Sales]]-Table62[[#This Row],[COGS]]-Table62[[#This Row],[Discounts]]</f>
        <v>4458516.0250000004</v>
      </c>
      <c r="M176" s="3">
        <v>44287</v>
      </c>
      <c r="N176" t="str">
        <f>TEXT(Table62[[#This Row],[Date]],"mm")</f>
        <v>04</v>
      </c>
      <c r="O176" t="str">
        <f>TEXT(Table62[[#This Row],[Date]],"mmm")</f>
        <v>Apr</v>
      </c>
      <c r="P176" t="str">
        <f>TEXT(Table62[[#This Row],[Date]],"yyyy")</f>
        <v>2021</v>
      </c>
    </row>
    <row r="177" spans="1:16" x14ac:dyDescent="0.2">
      <c r="A177" t="s">
        <v>27</v>
      </c>
      <c r="B177" t="s">
        <v>21</v>
      </c>
      <c r="C177" t="s">
        <v>38</v>
      </c>
      <c r="D177" t="s">
        <v>40</v>
      </c>
      <c r="E177" s="15">
        <v>247.9</v>
      </c>
      <c r="F177" s="15">
        <f>ROUNDUP(Table62[[#This Row],[Units Sold]],0)</f>
        <v>248</v>
      </c>
      <c r="G177" s="2">
        <v>13938</v>
      </c>
      <c r="H177" s="2">
        <v>23230</v>
      </c>
      <c r="I177" s="2">
        <v>287935.85000000003</v>
      </c>
      <c r="J177" s="2">
        <f>Table62[[#This Row],[Sale Price]]*Table62[[#This Row],[Units Sold Round]]</f>
        <v>5761040</v>
      </c>
      <c r="K177" s="2">
        <f>Table62[[#This Row],[Manufacturing Price]]*Table62[[#This Row],[Units Sold Round]]</f>
        <v>3456624</v>
      </c>
      <c r="L177" s="2">
        <f>Table62[[#This Row],[ Sales]]-Table62[[#This Row],[COGS]]-Table62[[#This Row],[Discounts]]</f>
        <v>2016480.15</v>
      </c>
      <c r="M177" s="3">
        <v>44197</v>
      </c>
      <c r="N177" t="str">
        <f>TEXT(Table62[[#This Row],[Date]],"mm")</f>
        <v>01</v>
      </c>
      <c r="O177" t="str">
        <f>TEXT(Table62[[#This Row],[Date]],"mmm")</f>
        <v>Jan</v>
      </c>
      <c r="P177" t="str">
        <f>TEXT(Table62[[#This Row],[Date]],"yyyy")</f>
        <v>2021</v>
      </c>
    </row>
    <row r="178" spans="1:16" x14ac:dyDescent="0.2">
      <c r="A178" t="s">
        <v>20</v>
      </c>
      <c r="B178" t="s">
        <v>34</v>
      </c>
      <c r="C178" t="s">
        <v>26</v>
      </c>
      <c r="D178" t="s">
        <v>40</v>
      </c>
      <c r="E178" s="15">
        <v>203.10000000000002</v>
      </c>
      <c r="F178" s="15">
        <f>ROUNDUP(Table62[[#This Row],[Units Sold]],0)</f>
        <v>204</v>
      </c>
      <c r="G178" s="2">
        <v>8999.4</v>
      </c>
      <c r="H178" s="2">
        <v>14999</v>
      </c>
      <c r="I178" s="2">
        <v>152314.84500000003</v>
      </c>
      <c r="J178" s="2">
        <f>Table62[[#This Row],[Sale Price]]*Table62[[#This Row],[Units Sold Round]]</f>
        <v>3059796</v>
      </c>
      <c r="K178" s="2">
        <f>Table62[[#This Row],[Manufacturing Price]]*Table62[[#This Row],[Units Sold Round]]</f>
        <v>1835877.5999999999</v>
      </c>
      <c r="L178" s="2">
        <f>Table62[[#This Row],[ Sales]]-Table62[[#This Row],[COGS]]-Table62[[#This Row],[Discounts]]</f>
        <v>1071603.5550000002</v>
      </c>
      <c r="M178" s="3">
        <v>44470</v>
      </c>
      <c r="N178" t="str">
        <f>TEXT(Table62[[#This Row],[Date]],"mm")</f>
        <v>10</v>
      </c>
      <c r="O178" t="str">
        <f>TEXT(Table62[[#This Row],[Date]],"mmm")</f>
        <v>Oct</v>
      </c>
      <c r="P178" t="str">
        <f>TEXT(Table62[[#This Row],[Date]],"yyyy")</f>
        <v>2021</v>
      </c>
    </row>
    <row r="179" spans="1:16" x14ac:dyDescent="0.2">
      <c r="A179" t="s">
        <v>20</v>
      </c>
      <c r="B179" t="s">
        <v>31</v>
      </c>
      <c r="C179" t="s">
        <v>35</v>
      </c>
      <c r="D179" t="s">
        <v>40</v>
      </c>
      <c r="E179" s="15">
        <v>203.10000000000002</v>
      </c>
      <c r="F179" s="15">
        <f>ROUNDUP(Table62[[#This Row],[Units Sold]],0)</f>
        <v>204</v>
      </c>
      <c r="G179" s="2">
        <v>11999.4</v>
      </c>
      <c r="H179" s="2">
        <v>19999</v>
      </c>
      <c r="I179" s="2">
        <v>203089.84500000003</v>
      </c>
      <c r="J179" s="2">
        <f>Table62[[#This Row],[Sale Price]]*Table62[[#This Row],[Units Sold Round]]</f>
        <v>4079796</v>
      </c>
      <c r="K179" s="2">
        <f>Table62[[#This Row],[Manufacturing Price]]*Table62[[#This Row],[Units Sold Round]]</f>
        <v>2447877.6</v>
      </c>
      <c r="L179" s="2">
        <f>Table62[[#This Row],[ Sales]]-Table62[[#This Row],[COGS]]-Table62[[#This Row],[Discounts]]</f>
        <v>1428828.5549999999</v>
      </c>
      <c r="M179" s="3">
        <v>44470</v>
      </c>
      <c r="N179" t="str">
        <f>TEXT(Table62[[#This Row],[Date]],"mm")</f>
        <v>10</v>
      </c>
      <c r="O179" t="str">
        <f>TEXT(Table62[[#This Row],[Date]],"mmm")</f>
        <v>Oct</v>
      </c>
      <c r="P179" t="str">
        <f>TEXT(Table62[[#This Row],[Date]],"yyyy")</f>
        <v>2021</v>
      </c>
    </row>
    <row r="180" spans="1:16" x14ac:dyDescent="0.2">
      <c r="A180" t="s">
        <v>20</v>
      </c>
      <c r="B180" t="s">
        <v>19</v>
      </c>
      <c r="C180" t="s">
        <v>35</v>
      </c>
      <c r="D180" t="s">
        <v>40</v>
      </c>
      <c r="E180" s="15">
        <v>226.10000000000002</v>
      </c>
      <c r="F180" s="15">
        <f>ROUNDUP(Table62[[#This Row],[Units Sold]],0)</f>
        <v>227</v>
      </c>
      <c r="G180" s="2">
        <v>11999.4</v>
      </c>
      <c r="H180" s="2">
        <v>19999</v>
      </c>
      <c r="I180" s="2">
        <v>226088.69500000004</v>
      </c>
      <c r="J180" s="2">
        <f>Table62[[#This Row],[Sale Price]]*Table62[[#This Row],[Units Sold Round]]</f>
        <v>4539773</v>
      </c>
      <c r="K180" s="2">
        <f>Table62[[#This Row],[Manufacturing Price]]*Table62[[#This Row],[Units Sold Round]]</f>
        <v>2723863.8</v>
      </c>
      <c r="L180" s="2">
        <f>Table62[[#This Row],[ Sales]]-Table62[[#This Row],[COGS]]-Table62[[#This Row],[Discounts]]</f>
        <v>1589820.5050000001</v>
      </c>
      <c r="M180" s="3">
        <v>44166</v>
      </c>
      <c r="N180" t="str">
        <f>TEXT(Table62[[#This Row],[Date]],"mm")</f>
        <v>12</v>
      </c>
      <c r="O180" t="str">
        <f>TEXT(Table62[[#This Row],[Date]],"mmm")</f>
        <v>Dec</v>
      </c>
      <c r="P180" t="str">
        <f>TEXT(Table62[[#This Row],[Date]],"yyyy")</f>
        <v>2020</v>
      </c>
    </row>
    <row r="181" spans="1:16" x14ac:dyDescent="0.2">
      <c r="A181" t="s">
        <v>15</v>
      </c>
      <c r="B181" t="s">
        <v>36</v>
      </c>
      <c r="C181" t="s">
        <v>37</v>
      </c>
      <c r="D181" t="s">
        <v>40</v>
      </c>
      <c r="E181" s="15">
        <v>73.600000000000009</v>
      </c>
      <c r="F181" s="15">
        <f>ROUNDUP(Table62[[#This Row],[Units Sold]],0)</f>
        <v>74</v>
      </c>
      <c r="G181" s="2">
        <v>19794</v>
      </c>
      <c r="H181" s="2">
        <v>32990</v>
      </c>
      <c r="I181" s="2">
        <v>121403.20000000003</v>
      </c>
      <c r="J181" s="2">
        <f>Table62[[#This Row],[Sale Price]]*Table62[[#This Row],[Units Sold Round]]</f>
        <v>2441260</v>
      </c>
      <c r="K181" s="2">
        <f>Table62[[#This Row],[Manufacturing Price]]*Table62[[#This Row],[Units Sold Round]]</f>
        <v>1464756</v>
      </c>
      <c r="L181" s="2">
        <f>Table62[[#This Row],[ Sales]]-Table62[[#This Row],[COGS]]-Table62[[#This Row],[Discounts]]</f>
        <v>855100.79999999993</v>
      </c>
      <c r="M181" s="3">
        <v>44075</v>
      </c>
      <c r="N181" t="str">
        <f>TEXT(Table62[[#This Row],[Date]],"mm")</f>
        <v>09</v>
      </c>
      <c r="O181" t="str">
        <f>TEXT(Table62[[#This Row],[Date]],"mmm")</f>
        <v>Sep</v>
      </c>
      <c r="P181" t="str">
        <f>TEXT(Table62[[#This Row],[Date]],"yyyy")</f>
        <v>2020</v>
      </c>
    </row>
    <row r="182" spans="1:16" x14ac:dyDescent="0.2">
      <c r="A182" t="s">
        <v>15</v>
      </c>
      <c r="B182" t="s">
        <v>16</v>
      </c>
      <c r="C182" t="s">
        <v>17</v>
      </c>
      <c r="D182" t="s">
        <v>40</v>
      </c>
      <c r="E182" s="15">
        <v>285.10000000000002</v>
      </c>
      <c r="F182" s="15">
        <f>ROUNDUP(Table62[[#This Row],[Units Sold]],0)</f>
        <v>286</v>
      </c>
      <c r="G182" s="2">
        <v>5579.4</v>
      </c>
      <c r="H182" s="2">
        <v>9299</v>
      </c>
      <c r="I182" s="2">
        <v>132557.24500000002</v>
      </c>
      <c r="J182" s="2">
        <f>Table62[[#This Row],[Sale Price]]*Table62[[#This Row],[Units Sold Round]]</f>
        <v>2659514</v>
      </c>
      <c r="K182" s="2">
        <f>Table62[[#This Row],[Manufacturing Price]]*Table62[[#This Row],[Units Sold Round]]</f>
        <v>1595708.4</v>
      </c>
      <c r="L182" s="2">
        <f>Table62[[#This Row],[ Sales]]-Table62[[#This Row],[COGS]]-Table62[[#This Row],[Discounts]]</f>
        <v>931248.3550000001</v>
      </c>
      <c r="M182" s="3">
        <v>44105</v>
      </c>
      <c r="N182" t="str">
        <f>TEXT(Table62[[#This Row],[Date]],"mm")</f>
        <v>10</v>
      </c>
      <c r="O182" t="str">
        <f>TEXT(Table62[[#This Row],[Date]],"mmm")</f>
        <v>Oct</v>
      </c>
      <c r="P182" t="str">
        <f>TEXT(Table62[[#This Row],[Date]],"yyyy")</f>
        <v>2020</v>
      </c>
    </row>
    <row r="183" spans="1:16" x14ac:dyDescent="0.2">
      <c r="A183" t="s">
        <v>32</v>
      </c>
      <c r="B183" t="s">
        <v>19</v>
      </c>
      <c r="C183" t="s">
        <v>17</v>
      </c>
      <c r="D183" t="s">
        <v>40</v>
      </c>
      <c r="E183" s="15">
        <v>202.10000000000002</v>
      </c>
      <c r="F183" s="15">
        <f>ROUNDUP(Table62[[#This Row],[Units Sold]],0)</f>
        <v>203</v>
      </c>
      <c r="G183" s="2">
        <v>5579.4</v>
      </c>
      <c r="H183" s="2">
        <v>9299</v>
      </c>
      <c r="I183" s="2">
        <v>93966.395000000019</v>
      </c>
      <c r="J183" s="2">
        <f>Table62[[#This Row],[Sale Price]]*Table62[[#This Row],[Units Sold Round]]</f>
        <v>1887697</v>
      </c>
      <c r="K183" s="2">
        <f>Table62[[#This Row],[Manufacturing Price]]*Table62[[#This Row],[Units Sold Round]]</f>
        <v>1132618.2</v>
      </c>
      <c r="L183" s="2">
        <f>Table62[[#This Row],[ Sales]]-Table62[[#This Row],[COGS]]-Table62[[#This Row],[Discounts]]</f>
        <v>661112.40500000003</v>
      </c>
      <c r="M183" s="3">
        <v>44470</v>
      </c>
      <c r="N183" t="str">
        <f>TEXT(Table62[[#This Row],[Date]],"mm")</f>
        <v>10</v>
      </c>
      <c r="O183" t="str">
        <f>TEXT(Table62[[#This Row],[Date]],"mmm")</f>
        <v>Oct</v>
      </c>
      <c r="P183" t="str">
        <f>TEXT(Table62[[#This Row],[Date]],"yyyy")</f>
        <v>2021</v>
      </c>
    </row>
    <row r="184" spans="1:16" x14ac:dyDescent="0.2">
      <c r="A184" t="s">
        <v>15</v>
      </c>
      <c r="B184" t="s">
        <v>21</v>
      </c>
      <c r="C184" t="s">
        <v>17</v>
      </c>
      <c r="D184" t="s">
        <v>40</v>
      </c>
      <c r="E184" s="15">
        <v>27.400000000000002</v>
      </c>
      <c r="F184" s="15">
        <f>ROUNDUP(Table62[[#This Row],[Units Sold]],0)</f>
        <v>28</v>
      </c>
      <c r="G184" s="2">
        <v>5579.4</v>
      </c>
      <c r="H184" s="2">
        <v>9299</v>
      </c>
      <c r="I184" s="2">
        <v>12739.630000000001</v>
      </c>
      <c r="J184" s="2">
        <f>Table62[[#This Row],[Sale Price]]*Table62[[#This Row],[Units Sold Round]]</f>
        <v>260372</v>
      </c>
      <c r="K184" s="2">
        <f>Table62[[#This Row],[Manufacturing Price]]*Table62[[#This Row],[Units Sold Round]]</f>
        <v>156223.19999999998</v>
      </c>
      <c r="L184" s="2">
        <f>Table62[[#This Row],[ Sales]]-Table62[[#This Row],[COGS]]-Table62[[#This Row],[Discounts]]</f>
        <v>91409.170000000013</v>
      </c>
      <c r="M184" s="3">
        <v>44531</v>
      </c>
      <c r="N184" t="str">
        <f>TEXT(Table62[[#This Row],[Date]],"mm")</f>
        <v>12</v>
      </c>
      <c r="O184" t="str">
        <f>TEXT(Table62[[#This Row],[Date]],"mmm")</f>
        <v>Dec</v>
      </c>
      <c r="P184" t="str">
        <f>TEXT(Table62[[#This Row],[Date]],"yyyy")</f>
        <v>2021</v>
      </c>
    </row>
    <row r="185" spans="1:16" x14ac:dyDescent="0.2">
      <c r="A185" t="s">
        <v>20</v>
      </c>
      <c r="B185" t="s">
        <v>22</v>
      </c>
      <c r="C185" t="s">
        <v>26</v>
      </c>
      <c r="D185" t="s">
        <v>40</v>
      </c>
      <c r="E185" s="15">
        <v>196.70000000000002</v>
      </c>
      <c r="F185" s="15">
        <f>ROUNDUP(Table62[[#This Row],[Units Sold]],0)</f>
        <v>197</v>
      </c>
      <c r="G185" s="2">
        <v>8999.4</v>
      </c>
      <c r="H185" s="2">
        <v>14999</v>
      </c>
      <c r="I185" s="2">
        <v>147515.16500000001</v>
      </c>
      <c r="J185" s="2">
        <f>Table62[[#This Row],[Sale Price]]*Table62[[#This Row],[Units Sold Round]]</f>
        <v>2954803</v>
      </c>
      <c r="K185" s="2">
        <f>Table62[[#This Row],[Manufacturing Price]]*Table62[[#This Row],[Units Sold Round]]</f>
        <v>1772881.7999999998</v>
      </c>
      <c r="L185" s="2">
        <f>Table62[[#This Row],[ Sales]]-Table62[[#This Row],[COGS]]-Table62[[#This Row],[Discounts]]</f>
        <v>1034406.0350000001</v>
      </c>
      <c r="M185" s="3">
        <v>44256</v>
      </c>
      <c r="N185" t="str">
        <f>TEXT(Table62[[#This Row],[Date]],"mm")</f>
        <v>03</v>
      </c>
      <c r="O185" t="str">
        <f>TEXT(Table62[[#This Row],[Date]],"mmm")</f>
        <v>Mar</v>
      </c>
      <c r="P185" t="str">
        <f>TEXT(Table62[[#This Row],[Date]],"yyyy")</f>
        <v>2021</v>
      </c>
    </row>
    <row r="186" spans="1:16" x14ac:dyDescent="0.2">
      <c r="A186" t="s">
        <v>32</v>
      </c>
      <c r="B186" t="s">
        <v>23</v>
      </c>
      <c r="C186" t="s">
        <v>26</v>
      </c>
      <c r="D186" t="s">
        <v>40</v>
      </c>
      <c r="E186" s="15">
        <v>185.9</v>
      </c>
      <c r="F186" s="15">
        <f>ROUNDUP(Table62[[#This Row],[Units Sold]],0)</f>
        <v>186</v>
      </c>
      <c r="G186" s="2">
        <v>8999.4</v>
      </c>
      <c r="H186" s="2">
        <v>14999</v>
      </c>
      <c r="I186" s="2">
        <v>139415.70500000002</v>
      </c>
      <c r="J186" s="2">
        <f>Table62[[#This Row],[Sale Price]]*Table62[[#This Row],[Units Sold Round]]</f>
        <v>2789814</v>
      </c>
      <c r="K186" s="2">
        <f>Table62[[#This Row],[Manufacturing Price]]*Table62[[#This Row],[Units Sold Round]]</f>
        <v>1673888.4</v>
      </c>
      <c r="L186" s="2">
        <f>Table62[[#This Row],[ Sales]]-Table62[[#This Row],[COGS]]-Table62[[#This Row],[Discounts]]</f>
        <v>976509.89500000002</v>
      </c>
      <c r="M186" s="3">
        <v>44409</v>
      </c>
      <c r="N186" t="str">
        <f>TEXT(Table62[[#This Row],[Date]],"mm")</f>
        <v>08</v>
      </c>
      <c r="O186" t="str">
        <f>TEXT(Table62[[#This Row],[Date]],"mmm")</f>
        <v>Aug</v>
      </c>
      <c r="P186" t="str">
        <f>TEXT(Table62[[#This Row],[Date]],"yyyy")</f>
        <v>2021</v>
      </c>
    </row>
    <row r="187" spans="1:16" x14ac:dyDescent="0.2">
      <c r="A187" t="s">
        <v>15</v>
      </c>
      <c r="B187" t="s">
        <v>24</v>
      </c>
      <c r="C187" t="s">
        <v>26</v>
      </c>
      <c r="D187" t="s">
        <v>40</v>
      </c>
      <c r="E187" s="15">
        <v>285.10000000000002</v>
      </c>
      <c r="F187" s="15">
        <f>ROUNDUP(Table62[[#This Row],[Units Sold]],0)</f>
        <v>286</v>
      </c>
      <c r="G187" s="2">
        <v>8999.4</v>
      </c>
      <c r="H187" s="2">
        <v>14999</v>
      </c>
      <c r="I187" s="2">
        <v>213810.74500000002</v>
      </c>
      <c r="J187" s="2">
        <f>Table62[[#This Row],[Sale Price]]*Table62[[#This Row],[Units Sold Round]]</f>
        <v>4289714</v>
      </c>
      <c r="K187" s="2">
        <f>Table62[[#This Row],[Manufacturing Price]]*Table62[[#This Row],[Units Sold Round]]</f>
        <v>2573828.4</v>
      </c>
      <c r="L187" s="2">
        <f>Table62[[#This Row],[ Sales]]-Table62[[#This Row],[COGS]]-Table62[[#This Row],[Discounts]]</f>
        <v>1502074.855</v>
      </c>
      <c r="M187" s="3">
        <v>44105</v>
      </c>
      <c r="N187" t="str">
        <f>TEXT(Table62[[#This Row],[Date]],"mm")</f>
        <v>10</v>
      </c>
      <c r="O187" t="str">
        <f>TEXT(Table62[[#This Row],[Date]],"mmm")</f>
        <v>Oct</v>
      </c>
      <c r="P187" t="str">
        <f>TEXT(Table62[[#This Row],[Date]],"yyyy")</f>
        <v>2020</v>
      </c>
    </row>
    <row r="188" spans="1:16" x14ac:dyDescent="0.2">
      <c r="A188" t="s">
        <v>32</v>
      </c>
      <c r="B188" t="s">
        <v>25</v>
      </c>
      <c r="C188" t="s">
        <v>26</v>
      </c>
      <c r="D188" t="s">
        <v>40</v>
      </c>
      <c r="E188" s="15">
        <v>202.10000000000002</v>
      </c>
      <c r="F188" s="15">
        <f>ROUNDUP(Table62[[#This Row],[Units Sold]],0)</f>
        <v>203</v>
      </c>
      <c r="G188" s="2">
        <v>8999.4</v>
      </c>
      <c r="H188" s="2">
        <v>14999</v>
      </c>
      <c r="I188" s="2">
        <v>151564.89500000002</v>
      </c>
      <c r="J188" s="2">
        <f>Table62[[#This Row],[Sale Price]]*Table62[[#This Row],[Units Sold Round]]</f>
        <v>3044797</v>
      </c>
      <c r="K188" s="2">
        <f>Table62[[#This Row],[Manufacturing Price]]*Table62[[#This Row],[Units Sold Round]]</f>
        <v>1826878.2</v>
      </c>
      <c r="L188" s="2">
        <f>Table62[[#This Row],[ Sales]]-Table62[[#This Row],[COGS]]-Table62[[#This Row],[Discounts]]</f>
        <v>1066353.905</v>
      </c>
      <c r="M188" s="3">
        <v>44470</v>
      </c>
      <c r="N188" t="str">
        <f>TEXT(Table62[[#This Row],[Date]],"mm")</f>
        <v>10</v>
      </c>
      <c r="O188" t="str">
        <f>TEXT(Table62[[#This Row],[Date]],"mmm")</f>
        <v>Oct</v>
      </c>
      <c r="P188" t="str">
        <f>TEXT(Table62[[#This Row],[Date]],"yyyy")</f>
        <v>2021</v>
      </c>
    </row>
    <row r="189" spans="1:16" x14ac:dyDescent="0.2">
      <c r="A189" t="s">
        <v>30</v>
      </c>
      <c r="B189" t="s">
        <v>24</v>
      </c>
      <c r="C189" t="s">
        <v>26</v>
      </c>
      <c r="D189" t="s">
        <v>40</v>
      </c>
      <c r="E189" s="15">
        <v>113.80000000000001</v>
      </c>
      <c r="F189" s="15">
        <f>ROUNDUP(Table62[[#This Row],[Units Sold]],0)</f>
        <v>114</v>
      </c>
      <c r="G189" s="2">
        <v>8999.4</v>
      </c>
      <c r="H189" s="2">
        <v>14999</v>
      </c>
      <c r="I189" s="2">
        <v>85344.310000000012</v>
      </c>
      <c r="J189" s="2">
        <f>Table62[[#This Row],[Sale Price]]*Table62[[#This Row],[Units Sold Round]]</f>
        <v>1709886</v>
      </c>
      <c r="K189" s="2">
        <f>Table62[[#This Row],[Manufacturing Price]]*Table62[[#This Row],[Units Sold Round]]</f>
        <v>1025931.6</v>
      </c>
      <c r="L189" s="2">
        <f>Table62[[#This Row],[ Sales]]-Table62[[#This Row],[COGS]]-Table62[[#This Row],[Discounts]]</f>
        <v>598610.09</v>
      </c>
      <c r="M189" s="3">
        <v>44531</v>
      </c>
      <c r="N189" t="str">
        <f>TEXT(Table62[[#This Row],[Date]],"mm")</f>
        <v>12</v>
      </c>
      <c r="O189" t="str">
        <f>TEXT(Table62[[#This Row],[Date]],"mmm")</f>
        <v>Dec</v>
      </c>
      <c r="P189" t="str">
        <f>TEXT(Table62[[#This Row],[Date]],"yyyy")</f>
        <v>2021</v>
      </c>
    </row>
    <row r="190" spans="1:16" x14ac:dyDescent="0.2">
      <c r="A190" t="s">
        <v>15</v>
      </c>
      <c r="B190" t="s">
        <v>28</v>
      </c>
      <c r="C190" t="s">
        <v>35</v>
      </c>
      <c r="D190" t="s">
        <v>40</v>
      </c>
      <c r="E190" s="15">
        <v>425.1</v>
      </c>
      <c r="F190" s="15">
        <f>ROUNDUP(Table62[[#This Row],[Units Sold]],0)</f>
        <v>426</v>
      </c>
      <c r="G190" s="2">
        <v>11999.4</v>
      </c>
      <c r="H190" s="2">
        <v>19999</v>
      </c>
      <c r="I190" s="2">
        <v>425078.74500000005</v>
      </c>
      <c r="J190" s="2">
        <f>Table62[[#This Row],[Sale Price]]*Table62[[#This Row],[Units Sold Round]]</f>
        <v>8519574</v>
      </c>
      <c r="K190" s="2">
        <f>Table62[[#This Row],[Manufacturing Price]]*Table62[[#This Row],[Units Sold Round]]</f>
        <v>5111744.3999999994</v>
      </c>
      <c r="L190" s="2">
        <f>Table62[[#This Row],[ Sales]]-Table62[[#This Row],[COGS]]-Table62[[#This Row],[Discounts]]</f>
        <v>2982750.8550000004</v>
      </c>
      <c r="M190" s="3">
        <v>44197</v>
      </c>
      <c r="N190" t="str">
        <f>TEXT(Table62[[#This Row],[Date]],"mm")</f>
        <v>01</v>
      </c>
      <c r="O190" t="str">
        <f>TEXT(Table62[[#This Row],[Date]],"mmm")</f>
        <v>Jan</v>
      </c>
      <c r="P190" t="str">
        <f>TEXT(Table62[[#This Row],[Date]],"yyyy")</f>
        <v>2021</v>
      </c>
    </row>
    <row r="191" spans="1:16" x14ac:dyDescent="0.2">
      <c r="A191" t="s">
        <v>30</v>
      </c>
      <c r="B191" t="s">
        <v>23</v>
      </c>
      <c r="C191" t="s">
        <v>35</v>
      </c>
      <c r="D191" t="s">
        <v>40</v>
      </c>
      <c r="E191" s="15">
        <v>79.5</v>
      </c>
      <c r="F191" s="15">
        <f>ROUNDUP(Table62[[#This Row],[Units Sold]],0)</f>
        <v>80</v>
      </c>
      <c r="G191" s="2">
        <v>11999.4</v>
      </c>
      <c r="H191" s="2">
        <v>19999</v>
      </c>
      <c r="I191" s="2">
        <v>79496.025000000009</v>
      </c>
      <c r="J191" s="2">
        <f>Table62[[#This Row],[Sale Price]]*Table62[[#This Row],[Units Sold Round]]</f>
        <v>1599920</v>
      </c>
      <c r="K191" s="2">
        <f>Table62[[#This Row],[Manufacturing Price]]*Table62[[#This Row],[Units Sold Round]]</f>
        <v>959952</v>
      </c>
      <c r="L191" s="2">
        <f>Table62[[#This Row],[ Sales]]-Table62[[#This Row],[COGS]]-Table62[[#This Row],[Discounts]]</f>
        <v>560471.97499999998</v>
      </c>
      <c r="M191" s="3">
        <v>44256</v>
      </c>
      <c r="N191" t="str">
        <f>TEXT(Table62[[#This Row],[Date]],"mm")</f>
        <v>03</v>
      </c>
      <c r="O191" t="str">
        <f>TEXT(Table62[[#This Row],[Date]],"mmm")</f>
        <v>Mar</v>
      </c>
      <c r="P191" t="str">
        <f>TEXT(Table62[[#This Row],[Date]],"yyyy")</f>
        <v>2021</v>
      </c>
    </row>
    <row r="192" spans="1:16" x14ac:dyDescent="0.2">
      <c r="A192" t="s">
        <v>32</v>
      </c>
      <c r="B192" t="s">
        <v>29</v>
      </c>
      <c r="C192" t="s">
        <v>35</v>
      </c>
      <c r="D192" t="s">
        <v>40</v>
      </c>
      <c r="E192" s="15">
        <v>141.45000000000002</v>
      </c>
      <c r="F192" s="15">
        <f>ROUNDUP(Table62[[#This Row],[Units Sold]],0)</f>
        <v>142</v>
      </c>
      <c r="G192" s="2">
        <v>11999.4</v>
      </c>
      <c r="H192" s="2">
        <v>19999</v>
      </c>
      <c r="I192" s="2">
        <v>141442.92750000002</v>
      </c>
      <c r="J192" s="2">
        <f>Table62[[#This Row],[Sale Price]]*Table62[[#This Row],[Units Sold Round]]</f>
        <v>2839858</v>
      </c>
      <c r="K192" s="2">
        <f>Table62[[#This Row],[Manufacturing Price]]*Table62[[#This Row],[Units Sold Round]]</f>
        <v>1703914.8</v>
      </c>
      <c r="L192" s="2">
        <f>Table62[[#This Row],[ Sales]]-Table62[[#This Row],[COGS]]-Table62[[#This Row],[Discounts]]</f>
        <v>994500.27249999996</v>
      </c>
      <c r="M192" s="3">
        <v>44287</v>
      </c>
      <c r="N192" t="str">
        <f>TEXT(Table62[[#This Row],[Date]],"mm")</f>
        <v>04</v>
      </c>
      <c r="O192" t="str">
        <f>TEXT(Table62[[#This Row],[Date]],"mmm")</f>
        <v>Apr</v>
      </c>
      <c r="P192" t="str">
        <f>TEXT(Table62[[#This Row],[Date]],"yyyy")</f>
        <v>2021</v>
      </c>
    </row>
    <row r="193" spans="1:16" x14ac:dyDescent="0.2">
      <c r="A193" t="s">
        <v>32</v>
      </c>
      <c r="B193" t="s">
        <v>31</v>
      </c>
      <c r="C193" t="s">
        <v>35</v>
      </c>
      <c r="D193" t="s">
        <v>40</v>
      </c>
      <c r="E193" s="15">
        <v>291.8</v>
      </c>
      <c r="F193" s="15">
        <f>ROUNDUP(Table62[[#This Row],[Units Sold]],0)</f>
        <v>292</v>
      </c>
      <c r="G193" s="2">
        <v>11999.4</v>
      </c>
      <c r="H193" s="2">
        <v>19999</v>
      </c>
      <c r="I193" s="2">
        <v>291785.41000000003</v>
      </c>
      <c r="J193" s="2">
        <f>Table62[[#This Row],[Sale Price]]*Table62[[#This Row],[Units Sold Round]]</f>
        <v>5839708</v>
      </c>
      <c r="K193" s="2">
        <f>Table62[[#This Row],[Manufacturing Price]]*Table62[[#This Row],[Units Sold Round]]</f>
        <v>3503824.8</v>
      </c>
      <c r="L193" s="2">
        <f>Table62[[#This Row],[ Sales]]-Table62[[#This Row],[COGS]]-Table62[[#This Row],[Discounts]]</f>
        <v>2044097.79</v>
      </c>
      <c r="M193" s="3">
        <v>44317</v>
      </c>
      <c r="N193" t="str">
        <f>TEXT(Table62[[#This Row],[Date]],"mm")</f>
        <v>05</v>
      </c>
      <c r="O193" t="str">
        <f>TEXT(Table62[[#This Row],[Date]],"mmm")</f>
        <v>May</v>
      </c>
      <c r="P193" t="str">
        <f>TEXT(Table62[[#This Row],[Date]],"yyyy")</f>
        <v>2021</v>
      </c>
    </row>
    <row r="194" spans="1:16" x14ac:dyDescent="0.2">
      <c r="A194" t="s">
        <v>15</v>
      </c>
      <c r="B194" t="s">
        <v>33</v>
      </c>
      <c r="C194" t="s">
        <v>35</v>
      </c>
      <c r="D194" t="s">
        <v>40</v>
      </c>
      <c r="E194" s="15">
        <v>345</v>
      </c>
      <c r="F194" s="15">
        <f>ROUNDUP(Table62[[#This Row],[Units Sold]],0)</f>
        <v>345</v>
      </c>
      <c r="G194" s="2">
        <v>11999.4</v>
      </c>
      <c r="H194" s="2">
        <v>19999</v>
      </c>
      <c r="I194" s="2">
        <v>344982.75</v>
      </c>
      <c r="J194" s="2">
        <f>Table62[[#This Row],[Sale Price]]*Table62[[#This Row],[Units Sold Round]]</f>
        <v>6899655</v>
      </c>
      <c r="K194" s="2">
        <f>Table62[[#This Row],[Manufacturing Price]]*Table62[[#This Row],[Units Sold Round]]</f>
        <v>4139793</v>
      </c>
      <c r="L194" s="2">
        <f>Table62[[#This Row],[ Sales]]-Table62[[#This Row],[COGS]]-Table62[[#This Row],[Discounts]]</f>
        <v>2414879.25</v>
      </c>
      <c r="M194" s="3">
        <v>44378</v>
      </c>
      <c r="N194" t="str">
        <f>TEXT(Table62[[#This Row],[Date]],"mm")</f>
        <v>07</v>
      </c>
      <c r="O194" t="str">
        <f>TEXT(Table62[[#This Row],[Date]],"mmm")</f>
        <v>Jul</v>
      </c>
      <c r="P194" t="str">
        <f>TEXT(Table62[[#This Row],[Date]],"yyyy")</f>
        <v>2021</v>
      </c>
    </row>
    <row r="195" spans="1:16" x14ac:dyDescent="0.2">
      <c r="A195" t="s">
        <v>30</v>
      </c>
      <c r="B195" t="s">
        <v>21</v>
      </c>
      <c r="C195" t="s">
        <v>35</v>
      </c>
      <c r="D195" t="s">
        <v>40</v>
      </c>
      <c r="E195" s="15">
        <v>298.8</v>
      </c>
      <c r="F195" s="15">
        <f>ROUNDUP(Table62[[#This Row],[Units Sold]],0)</f>
        <v>299</v>
      </c>
      <c r="G195" s="2">
        <v>11999.4</v>
      </c>
      <c r="H195" s="2">
        <v>19999</v>
      </c>
      <c r="I195" s="2">
        <v>298785.06</v>
      </c>
      <c r="J195" s="2">
        <f>Table62[[#This Row],[Sale Price]]*Table62[[#This Row],[Units Sold Round]]</f>
        <v>5979701</v>
      </c>
      <c r="K195" s="2">
        <f>Table62[[#This Row],[Manufacturing Price]]*Table62[[#This Row],[Units Sold Round]]</f>
        <v>3587820.6</v>
      </c>
      <c r="L195" s="2">
        <f>Table62[[#This Row],[ Sales]]-Table62[[#This Row],[COGS]]-Table62[[#This Row],[Discounts]]</f>
        <v>2093095.3399999999</v>
      </c>
      <c r="M195" s="3">
        <v>44378</v>
      </c>
      <c r="N195" t="str">
        <f>TEXT(Table62[[#This Row],[Date]],"mm")</f>
        <v>07</v>
      </c>
      <c r="O195" t="str">
        <f>TEXT(Table62[[#This Row],[Date]],"mmm")</f>
        <v>Jul</v>
      </c>
      <c r="P195" t="str">
        <f>TEXT(Table62[[#This Row],[Date]],"yyyy")</f>
        <v>2021</v>
      </c>
    </row>
    <row r="196" spans="1:16" x14ac:dyDescent="0.2">
      <c r="A196" t="s">
        <v>20</v>
      </c>
      <c r="B196" t="s">
        <v>34</v>
      </c>
      <c r="C196" t="s">
        <v>35</v>
      </c>
      <c r="D196" t="s">
        <v>40</v>
      </c>
      <c r="E196" s="15">
        <v>21.8</v>
      </c>
      <c r="F196" s="15">
        <f>ROUNDUP(Table62[[#This Row],[Units Sold]],0)</f>
        <v>22</v>
      </c>
      <c r="G196" s="2">
        <v>11999.4</v>
      </c>
      <c r="H196" s="2">
        <v>19999</v>
      </c>
      <c r="I196" s="2">
        <v>21798.910000000003</v>
      </c>
      <c r="J196" s="2">
        <f>Table62[[#This Row],[Sale Price]]*Table62[[#This Row],[Units Sold Round]]</f>
        <v>439978</v>
      </c>
      <c r="K196" s="2">
        <f>Table62[[#This Row],[Manufacturing Price]]*Table62[[#This Row],[Units Sold Round]]</f>
        <v>263986.8</v>
      </c>
      <c r="L196" s="2">
        <f>Table62[[#This Row],[ Sales]]-Table62[[#This Row],[COGS]]-Table62[[#This Row],[Discounts]]</f>
        <v>154192.29</v>
      </c>
      <c r="M196" s="3">
        <v>44440</v>
      </c>
      <c r="N196" t="str">
        <f>TEXT(Table62[[#This Row],[Date]],"mm")</f>
        <v>09</v>
      </c>
      <c r="O196" t="str">
        <f>TEXT(Table62[[#This Row],[Date]],"mmm")</f>
        <v>Sep</v>
      </c>
      <c r="P196" t="str">
        <f>TEXT(Table62[[#This Row],[Date]],"yyyy")</f>
        <v>2021</v>
      </c>
    </row>
    <row r="197" spans="1:16" x14ac:dyDescent="0.2">
      <c r="A197" t="s">
        <v>15</v>
      </c>
      <c r="B197" t="s">
        <v>31</v>
      </c>
      <c r="C197" t="s">
        <v>35</v>
      </c>
      <c r="D197" t="s">
        <v>40</v>
      </c>
      <c r="E197" s="15">
        <v>207.4</v>
      </c>
      <c r="F197" s="15">
        <f>ROUNDUP(Table62[[#This Row],[Units Sold]],0)</f>
        <v>208</v>
      </c>
      <c r="G197" s="2">
        <v>11999.4</v>
      </c>
      <c r="H197" s="2">
        <v>19999</v>
      </c>
      <c r="I197" s="2">
        <v>207389.63</v>
      </c>
      <c r="J197" s="2">
        <f>Table62[[#This Row],[Sale Price]]*Table62[[#This Row],[Units Sold Round]]</f>
        <v>4159792</v>
      </c>
      <c r="K197" s="2">
        <f>Table62[[#This Row],[Manufacturing Price]]*Table62[[#This Row],[Units Sold Round]]</f>
        <v>2495875.1999999997</v>
      </c>
      <c r="L197" s="2">
        <f>Table62[[#This Row],[ Sales]]-Table62[[#This Row],[COGS]]-Table62[[#This Row],[Discounts]]</f>
        <v>1456527.1700000004</v>
      </c>
      <c r="M197" s="3">
        <v>44440</v>
      </c>
      <c r="N197" t="str">
        <f>TEXT(Table62[[#This Row],[Date]],"mm")</f>
        <v>09</v>
      </c>
      <c r="O197" t="str">
        <f>TEXT(Table62[[#This Row],[Date]],"mmm")</f>
        <v>Sep</v>
      </c>
      <c r="P197" t="str">
        <f>TEXT(Table62[[#This Row],[Date]],"yyyy")</f>
        <v>2021</v>
      </c>
    </row>
    <row r="198" spans="1:16" x14ac:dyDescent="0.2">
      <c r="A198" t="s">
        <v>15</v>
      </c>
      <c r="B198" t="s">
        <v>19</v>
      </c>
      <c r="C198" t="s">
        <v>35</v>
      </c>
      <c r="D198" t="s">
        <v>40</v>
      </c>
      <c r="E198" s="15">
        <v>105.60000000000001</v>
      </c>
      <c r="F198" s="15">
        <f>ROUNDUP(Table62[[#This Row],[Units Sold]],0)</f>
        <v>106</v>
      </c>
      <c r="G198" s="2">
        <v>11999.4</v>
      </c>
      <c r="H198" s="2">
        <v>19999</v>
      </c>
      <c r="I198" s="2">
        <v>105594.72000000003</v>
      </c>
      <c r="J198" s="2">
        <f>Table62[[#This Row],[Sale Price]]*Table62[[#This Row],[Units Sold Round]]</f>
        <v>2119894</v>
      </c>
      <c r="K198" s="2">
        <f>Table62[[#This Row],[Manufacturing Price]]*Table62[[#This Row],[Units Sold Round]]</f>
        <v>1271936.3999999999</v>
      </c>
      <c r="L198" s="2">
        <f>Table62[[#This Row],[ Sales]]-Table62[[#This Row],[COGS]]-Table62[[#This Row],[Discounts]]</f>
        <v>742362.88000000012</v>
      </c>
      <c r="M198" s="3">
        <v>44440</v>
      </c>
      <c r="N198" t="str">
        <f>TEXT(Table62[[#This Row],[Date]],"mm")</f>
        <v>09</v>
      </c>
      <c r="O198" t="str">
        <f>TEXT(Table62[[#This Row],[Date]],"mmm")</f>
        <v>Sep</v>
      </c>
      <c r="P198" t="str">
        <f>TEXT(Table62[[#This Row],[Date]],"yyyy")</f>
        <v>2021</v>
      </c>
    </row>
    <row r="199" spans="1:16" x14ac:dyDescent="0.2">
      <c r="A199" t="s">
        <v>20</v>
      </c>
      <c r="B199" t="s">
        <v>36</v>
      </c>
      <c r="C199" t="s">
        <v>35</v>
      </c>
      <c r="D199" t="s">
        <v>40</v>
      </c>
      <c r="E199" s="15">
        <v>67.100000000000009</v>
      </c>
      <c r="F199" s="15">
        <f>ROUNDUP(Table62[[#This Row],[Units Sold]],0)</f>
        <v>68</v>
      </c>
      <c r="G199" s="2">
        <v>11999.4</v>
      </c>
      <c r="H199" s="2">
        <v>19999</v>
      </c>
      <c r="I199" s="2">
        <v>67096.645000000004</v>
      </c>
      <c r="J199" s="2">
        <f>Table62[[#This Row],[Sale Price]]*Table62[[#This Row],[Units Sold Round]]</f>
        <v>1359932</v>
      </c>
      <c r="K199" s="2">
        <f>Table62[[#This Row],[Manufacturing Price]]*Table62[[#This Row],[Units Sold Round]]</f>
        <v>815959.2</v>
      </c>
      <c r="L199" s="2">
        <f>Table62[[#This Row],[ Sales]]-Table62[[#This Row],[COGS]]-Table62[[#This Row],[Discounts]]</f>
        <v>476876.15500000003</v>
      </c>
      <c r="M199" s="3">
        <v>44105</v>
      </c>
      <c r="N199" t="str">
        <f>TEXT(Table62[[#This Row],[Date]],"mm")</f>
        <v>10</v>
      </c>
      <c r="O199" t="str">
        <f>TEXT(Table62[[#This Row],[Date]],"mmm")</f>
        <v>Oct</v>
      </c>
      <c r="P199" t="str">
        <f>TEXT(Table62[[#This Row],[Date]],"yyyy")</f>
        <v>2020</v>
      </c>
    </row>
    <row r="200" spans="1:16" x14ac:dyDescent="0.2">
      <c r="A200" t="s">
        <v>20</v>
      </c>
      <c r="B200" t="s">
        <v>16</v>
      </c>
      <c r="C200" t="s">
        <v>35</v>
      </c>
      <c r="D200" t="s">
        <v>40</v>
      </c>
      <c r="E200" s="15">
        <v>151.4</v>
      </c>
      <c r="F200" s="15">
        <f>ROUNDUP(Table62[[#This Row],[Units Sold]],0)</f>
        <v>152</v>
      </c>
      <c r="G200" s="2">
        <v>11999.4</v>
      </c>
      <c r="H200" s="2">
        <v>19999</v>
      </c>
      <c r="I200" s="2">
        <v>151392.43000000002</v>
      </c>
      <c r="J200" s="2">
        <f>Table62[[#This Row],[Sale Price]]*Table62[[#This Row],[Units Sold Round]]</f>
        <v>3039848</v>
      </c>
      <c r="K200" s="2">
        <f>Table62[[#This Row],[Manufacturing Price]]*Table62[[#This Row],[Units Sold Round]]</f>
        <v>1823908.8</v>
      </c>
      <c r="L200" s="2">
        <f>Table62[[#This Row],[ Sales]]-Table62[[#This Row],[COGS]]-Table62[[#This Row],[Discounts]]</f>
        <v>1064546.77</v>
      </c>
      <c r="M200" s="3">
        <v>44105</v>
      </c>
      <c r="N200" t="str">
        <f>TEXT(Table62[[#This Row],[Date]],"mm")</f>
        <v>10</v>
      </c>
      <c r="O200" t="str">
        <f>TEXT(Table62[[#This Row],[Date]],"mmm")</f>
        <v>Oct</v>
      </c>
      <c r="P200" t="str">
        <f>TEXT(Table62[[#This Row],[Date]],"yyyy")</f>
        <v>2020</v>
      </c>
    </row>
    <row r="201" spans="1:16" x14ac:dyDescent="0.2">
      <c r="A201" t="s">
        <v>15</v>
      </c>
      <c r="B201" t="s">
        <v>19</v>
      </c>
      <c r="C201" t="s">
        <v>35</v>
      </c>
      <c r="D201" t="s">
        <v>40</v>
      </c>
      <c r="E201" s="15">
        <v>27.400000000000002</v>
      </c>
      <c r="F201" s="15">
        <f>ROUNDUP(Table62[[#This Row],[Units Sold]],0)</f>
        <v>28</v>
      </c>
      <c r="G201" s="2">
        <v>11999.4</v>
      </c>
      <c r="H201" s="2">
        <v>19999</v>
      </c>
      <c r="I201" s="2">
        <v>27398.630000000005</v>
      </c>
      <c r="J201" s="2">
        <f>Table62[[#This Row],[Sale Price]]*Table62[[#This Row],[Units Sold Round]]</f>
        <v>559972</v>
      </c>
      <c r="K201" s="2">
        <f>Table62[[#This Row],[Manufacturing Price]]*Table62[[#This Row],[Units Sold Round]]</f>
        <v>335983.2</v>
      </c>
      <c r="L201" s="2">
        <f>Table62[[#This Row],[ Sales]]-Table62[[#This Row],[COGS]]-Table62[[#This Row],[Discounts]]</f>
        <v>196590.16999999998</v>
      </c>
      <c r="M201" s="3">
        <v>44531</v>
      </c>
      <c r="N201" t="str">
        <f>TEXT(Table62[[#This Row],[Date]],"mm")</f>
        <v>12</v>
      </c>
      <c r="O201" t="str">
        <f>TEXT(Table62[[#This Row],[Date]],"mmm")</f>
        <v>Dec</v>
      </c>
      <c r="P201" t="str">
        <f>TEXT(Table62[[#This Row],[Date]],"yyyy")</f>
        <v>2021</v>
      </c>
    </row>
    <row r="202" spans="1:16" x14ac:dyDescent="0.2">
      <c r="A202" t="s">
        <v>30</v>
      </c>
      <c r="B202" t="s">
        <v>21</v>
      </c>
      <c r="C202" t="s">
        <v>35</v>
      </c>
      <c r="D202" t="s">
        <v>40</v>
      </c>
      <c r="E202" s="15">
        <v>113.80000000000001</v>
      </c>
      <c r="F202" s="15">
        <f>ROUNDUP(Table62[[#This Row],[Units Sold]],0)</f>
        <v>114</v>
      </c>
      <c r="G202" s="2">
        <v>11999.4</v>
      </c>
      <c r="H202" s="2">
        <v>19999</v>
      </c>
      <c r="I202" s="2">
        <v>113794.31000000001</v>
      </c>
      <c r="J202" s="2">
        <f>Table62[[#This Row],[Sale Price]]*Table62[[#This Row],[Units Sold Round]]</f>
        <v>2279886</v>
      </c>
      <c r="K202" s="2">
        <f>Table62[[#This Row],[Manufacturing Price]]*Table62[[#This Row],[Units Sold Round]]</f>
        <v>1367931.5999999999</v>
      </c>
      <c r="L202" s="2">
        <f>Table62[[#This Row],[ Sales]]-Table62[[#This Row],[COGS]]-Table62[[#This Row],[Discounts]]</f>
        <v>798160.09000000008</v>
      </c>
      <c r="M202" s="3">
        <v>44531</v>
      </c>
      <c r="N202" t="str">
        <f>TEXT(Table62[[#This Row],[Date]],"mm")</f>
        <v>12</v>
      </c>
      <c r="O202" t="str">
        <f>TEXT(Table62[[#This Row],[Date]],"mmm")</f>
        <v>Dec</v>
      </c>
      <c r="P202" t="str">
        <f>TEXT(Table62[[#This Row],[Date]],"yyyy")</f>
        <v>2021</v>
      </c>
    </row>
    <row r="203" spans="1:16" x14ac:dyDescent="0.2">
      <c r="A203" t="s">
        <v>27</v>
      </c>
      <c r="B203" t="s">
        <v>22</v>
      </c>
      <c r="C203" t="s">
        <v>37</v>
      </c>
      <c r="D203" t="s">
        <v>40</v>
      </c>
      <c r="E203" s="15">
        <v>146.5</v>
      </c>
      <c r="F203" s="15">
        <f>ROUNDUP(Table62[[#This Row],[Units Sold]],0)</f>
        <v>147</v>
      </c>
      <c r="G203" s="2">
        <v>19794</v>
      </c>
      <c r="H203" s="2">
        <v>32990</v>
      </c>
      <c r="I203" s="2">
        <v>241651.75</v>
      </c>
      <c r="J203" s="2">
        <f>Table62[[#This Row],[Sale Price]]*Table62[[#This Row],[Units Sold Round]]</f>
        <v>4849530</v>
      </c>
      <c r="K203" s="2">
        <f>Table62[[#This Row],[Manufacturing Price]]*Table62[[#This Row],[Units Sold Round]]</f>
        <v>2909718</v>
      </c>
      <c r="L203" s="2">
        <f>Table62[[#This Row],[ Sales]]-Table62[[#This Row],[COGS]]-Table62[[#This Row],[Discounts]]</f>
        <v>1698160.25</v>
      </c>
      <c r="M203" s="3">
        <v>44256</v>
      </c>
      <c r="N203" t="str">
        <f>TEXT(Table62[[#This Row],[Date]],"mm")</f>
        <v>03</v>
      </c>
      <c r="O203" t="str">
        <f>TEXT(Table62[[#This Row],[Date]],"mmm")</f>
        <v>Mar</v>
      </c>
      <c r="P203" t="str">
        <f>TEXT(Table62[[#This Row],[Date]],"yyyy")</f>
        <v>2021</v>
      </c>
    </row>
    <row r="204" spans="1:16" x14ac:dyDescent="0.2">
      <c r="A204" t="s">
        <v>15</v>
      </c>
      <c r="B204" t="s">
        <v>23</v>
      </c>
      <c r="C204" t="s">
        <v>37</v>
      </c>
      <c r="D204" t="s">
        <v>40</v>
      </c>
      <c r="E204" s="15">
        <v>264.60000000000002</v>
      </c>
      <c r="F204" s="15">
        <f>ROUNDUP(Table62[[#This Row],[Units Sold]],0)</f>
        <v>265</v>
      </c>
      <c r="G204" s="2">
        <v>19794</v>
      </c>
      <c r="H204" s="2">
        <v>32990</v>
      </c>
      <c r="I204" s="2">
        <v>436457.7</v>
      </c>
      <c r="J204" s="2">
        <f>Table62[[#This Row],[Sale Price]]*Table62[[#This Row],[Units Sold Round]]</f>
        <v>8742350</v>
      </c>
      <c r="K204" s="2">
        <f>Table62[[#This Row],[Manufacturing Price]]*Table62[[#This Row],[Units Sold Round]]</f>
        <v>5245410</v>
      </c>
      <c r="L204" s="2">
        <f>Table62[[#This Row],[ Sales]]-Table62[[#This Row],[COGS]]-Table62[[#This Row],[Discounts]]</f>
        <v>3060482.3</v>
      </c>
      <c r="M204" s="3">
        <v>44075</v>
      </c>
      <c r="N204" t="str">
        <f>TEXT(Table62[[#This Row],[Date]],"mm")</f>
        <v>09</v>
      </c>
      <c r="O204" t="str">
        <f>TEXT(Table62[[#This Row],[Date]],"mmm")</f>
        <v>Sep</v>
      </c>
      <c r="P204" t="str">
        <f>TEXT(Table62[[#This Row],[Date]],"yyyy")</f>
        <v>2020</v>
      </c>
    </row>
    <row r="205" spans="1:16" x14ac:dyDescent="0.2">
      <c r="A205" t="s">
        <v>15</v>
      </c>
      <c r="B205" t="s">
        <v>24</v>
      </c>
      <c r="C205" t="s">
        <v>37</v>
      </c>
      <c r="D205" t="s">
        <v>40</v>
      </c>
      <c r="E205" s="15">
        <v>217.70000000000002</v>
      </c>
      <c r="F205" s="15">
        <f>ROUNDUP(Table62[[#This Row],[Units Sold]],0)</f>
        <v>218</v>
      </c>
      <c r="G205" s="2">
        <v>19794</v>
      </c>
      <c r="H205" s="2">
        <v>32990</v>
      </c>
      <c r="I205" s="2">
        <v>359096.15000000008</v>
      </c>
      <c r="J205" s="2">
        <f>Table62[[#This Row],[Sale Price]]*Table62[[#This Row],[Units Sold Round]]</f>
        <v>7191820</v>
      </c>
      <c r="K205" s="2">
        <f>Table62[[#This Row],[Manufacturing Price]]*Table62[[#This Row],[Units Sold Round]]</f>
        <v>4315092</v>
      </c>
      <c r="L205" s="2">
        <f>Table62[[#This Row],[ Sales]]-Table62[[#This Row],[COGS]]-Table62[[#This Row],[Discounts]]</f>
        <v>2517631.85</v>
      </c>
      <c r="M205" s="3">
        <v>44470</v>
      </c>
      <c r="N205" t="str">
        <f>TEXT(Table62[[#This Row],[Date]],"mm")</f>
        <v>10</v>
      </c>
      <c r="O205" t="str">
        <f>TEXT(Table62[[#This Row],[Date]],"mmm")</f>
        <v>Oct</v>
      </c>
      <c r="P205" t="str">
        <f>TEXT(Table62[[#This Row],[Date]],"yyyy")</f>
        <v>2021</v>
      </c>
    </row>
    <row r="206" spans="1:16" x14ac:dyDescent="0.2">
      <c r="A206" t="s">
        <v>27</v>
      </c>
      <c r="B206" t="s">
        <v>25</v>
      </c>
      <c r="C206" t="s">
        <v>38</v>
      </c>
      <c r="D206" t="s">
        <v>40</v>
      </c>
      <c r="E206" s="15">
        <v>86.600000000000009</v>
      </c>
      <c r="F206" s="15">
        <f>ROUNDUP(Table62[[#This Row],[Units Sold]],0)</f>
        <v>87</v>
      </c>
      <c r="G206" s="2">
        <v>13938</v>
      </c>
      <c r="H206" s="2">
        <v>23230</v>
      </c>
      <c r="I206" s="2">
        <v>100585.90000000002</v>
      </c>
      <c r="J206" s="2">
        <f>Table62[[#This Row],[Sale Price]]*Table62[[#This Row],[Units Sold Round]]</f>
        <v>2021010</v>
      </c>
      <c r="K206" s="2">
        <f>Table62[[#This Row],[Manufacturing Price]]*Table62[[#This Row],[Units Sold Round]]</f>
        <v>1212606</v>
      </c>
      <c r="L206" s="2">
        <f>Table62[[#This Row],[ Sales]]-Table62[[#This Row],[COGS]]-Table62[[#This Row],[Discounts]]</f>
        <v>707818.1</v>
      </c>
      <c r="M206" s="3">
        <v>44317</v>
      </c>
      <c r="N206" t="str">
        <f>TEXT(Table62[[#This Row],[Date]],"mm")</f>
        <v>05</v>
      </c>
      <c r="O206" t="str">
        <f>TEXT(Table62[[#This Row],[Date]],"mmm")</f>
        <v>May</v>
      </c>
      <c r="P206" t="str">
        <f>TEXT(Table62[[#This Row],[Date]],"yyyy")</f>
        <v>2021</v>
      </c>
    </row>
    <row r="207" spans="1:16" x14ac:dyDescent="0.2">
      <c r="A207" t="s">
        <v>15</v>
      </c>
      <c r="B207" t="s">
        <v>24</v>
      </c>
      <c r="C207" t="s">
        <v>38</v>
      </c>
      <c r="D207" t="s">
        <v>40</v>
      </c>
      <c r="E207" s="15">
        <v>34.9</v>
      </c>
      <c r="F207" s="15">
        <f>ROUNDUP(Table62[[#This Row],[Units Sold]],0)</f>
        <v>35</v>
      </c>
      <c r="G207" s="2">
        <v>13938</v>
      </c>
      <c r="H207" s="2">
        <v>23230</v>
      </c>
      <c r="I207" s="2">
        <v>40536.350000000006</v>
      </c>
      <c r="J207" s="2">
        <f>Table62[[#This Row],[Sale Price]]*Table62[[#This Row],[Units Sold Round]]</f>
        <v>813050</v>
      </c>
      <c r="K207" s="2">
        <f>Table62[[#This Row],[Manufacturing Price]]*Table62[[#This Row],[Units Sold Round]]</f>
        <v>487830</v>
      </c>
      <c r="L207" s="2">
        <f>Table62[[#This Row],[ Sales]]-Table62[[#This Row],[COGS]]-Table62[[#This Row],[Discounts]]</f>
        <v>284683.65000000002</v>
      </c>
      <c r="M207" s="3">
        <v>44075</v>
      </c>
      <c r="N207" t="str">
        <f>TEXT(Table62[[#This Row],[Date]],"mm")</f>
        <v>09</v>
      </c>
      <c r="O207" t="str">
        <f>TEXT(Table62[[#This Row],[Date]],"mmm")</f>
        <v>Sep</v>
      </c>
      <c r="P207" t="str">
        <f>TEXT(Table62[[#This Row],[Date]],"yyyy")</f>
        <v>2020</v>
      </c>
    </row>
    <row r="208" spans="1:16" x14ac:dyDescent="0.2">
      <c r="A208" t="s">
        <v>15</v>
      </c>
      <c r="B208" t="s">
        <v>28</v>
      </c>
      <c r="C208" t="s">
        <v>38</v>
      </c>
      <c r="D208" t="s">
        <v>40</v>
      </c>
      <c r="E208" s="15">
        <v>217.70000000000002</v>
      </c>
      <c r="F208" s="15">
        <f>ROUNDUP(Table62[[#This Row],[Units Sold]],0)</f>
        <v>218</v>
      </c>
      <c r="G208" s="2">
        <v>13938</v>
      </c>
      <c r="H208" s="2">
        <v>23230</v>
      </c>
      <c r="I208" s="2">
        <v>252858.55000000002</v>
      </c>
      <c r="J208" s="2">
        <f>Table62[[#This Row],[Sale Price]]*Table62[[#This Row],[Units Sold Round]]</f>
        <v>5064140</v>
      </c>
      <c r="K208" s="2">
        <f>Table62[[#This Row],[Manufacturing Price]]*Table62[[#This Row],[Units Sold Round]]</f>
        <v>3038484</v>
      </c>
      <c r="L208" s="2">
        <f>Table62[[#This Row],[ Sales]]-Table62[[#This Row],[COGS]]-Table62[[#This Row],[Discounts]]</f>
        <v>1772797.45</v>
      </c>
      <c r="M208" s="3">
        <v>44470</v>
      </c>
      <c r="N208" t="str">
        <f>TEXT(Table62[[#This Row],[Date]],"mm")</f>
        <v>10</v>
      </c>
      <c r="O208" t="str">
        <f>TEXT(Table62[[#This Row],[Date]],"mmm")</f>
        <v>Oct</v>
      </c>
      <c r="P208" t="str">
        <f>TEXT(Table62[[#This Row],[Date]],"yyyy")</f>
        <v>2021</v>
      </c>
    </row>
    <row r="209" spans="1:16" x14ac:dyDescent="0.2">
      <c r="A209" t="s">
        <v>20</v>
      </c>
      <c r="B209" t="s">
        <v>23</v>
      </c>
      <c r="C209" t="s">
        <v>38</v>
      </c>
      <c r="D209" t="s">
        <v>40</v>
      </c>
      <c r="E209" s="15">
        <v>151.4</v>
      </c>
      <c r="F209" s="15">
        <f>ROUNDUP(Table62[[#This Row],[Units Sold]],0)</f>
        <v>152</v>
      </c>
      <c r="G209" s="2">
        <v>13938</v>
      </c>
      <c r="H209" s="2">
        <v>23230</v>
      </c>
      <c r="I209" s="2">
        <v>175851.1</v>
      </c>
      <c r="J209" s="2">
        <f>Table62[[#This Row],[Sale Price]]*Table62[[#This Row],[Units Sold Round]]</f>
        <v>3530960</v>
      </c>
      <c r="K209" s="2">
        <f>Table62[[#This Row],[Manufacturing Price]]*Table62[[#This Row],[Units Sold Round]]</f>
        <v>2118576</v>
      </c>
      <c r="L209" s="2">
        <f>Table62[[#This Row],[ Sales]]-Table62[[#This Row],[COGS]]-Table62[[#This Row],[Discounts]]</f>
        <v>1236532.8999999999</v>
      </c>
      <c r="M209" s="3">
        <v>44105</v>
      </c>
      <c r="N209" t="str">
        <f>TEXT(Table62[[#This Row],[Date]],"mm")</f>
        <v>10</v>
      </c>
      <c r="O209" t="str">
        <f>TEXT(Table62[[#This Row],[Date]],"mmm")</f>
        <v>Oct</v>
      </c>
      <c r="P209" t="str">
        <f>TEXT(Table62[[#This Row],[Date]],"yyyy")</f>
        <v>2020</v>
      </c>
    </row>
    <row r="210" spans="1:16" x14ac:dyDescent="0.2">
      <c r="A210" t="s">
        <v>15</v>
      </c>
      <c r="B210" t="s">
        <v>29</v>
      </c>
      <c r="C210" t="s">
        <v>39</v>
      </c>
      <c r="D210" t="s">
        <v>40</v>
      </c>
      <c r="E210" s="15">
        <v>186.5</v>
      </c>
      <c r="F210" s="15">
        <f>ROUNDUP(Table62[[#This Row],[Units Sold]],0)</f>
        <v>187</v>
      </c>
      <c r="G210" s="2">
        <v>11999.4</v>
      </c>
      <c r="H210" s="2">
        <v>19999</v>
      </c>
      <c r="I210" s="2">
        <v>186490.67500000002</v>
      </c>
      <c r="J210" s="2">
        <f>Table62[[#This Row],[Sale Price]]*Table62[[#This Row],[Units Sold Round]]</f>
        <v>3739813</v>
      </c>
      <c r="K210" s="2">
        <f>Table62[[#This Row],[Manufacturing Price]]*Table62[[#This Row],[Units Sold Round]]</f>
        <v>2243887.7999999998</v>
      </c>
      <c r="L210" s="2">
        <f>Table62[[#This Row],[ Sales]]-Table62[[#This Row],[COGS]]-Table62[[#This Row],[Discounts]]</f>
        <v>1309434.5250000001</v>
      </c>
      <c r="M210" s="3">
        <v>44228</v>
      </c>
      <c r="N210" t="str">
        <f>TEXT(Table62[[#This Row],[Date]],"mm")</f>
        <v>02</v>
      </c>
      <c r="O210" t="str">
        <f>TEXT(Table62[[#This Row],[Date]],"mmm")</f>
        <v>Feb</v>
      </c>
      <c r="P210" t="str">
        <f>TEXT(Table62[[#This Row],[Date]],"yyyy")</f>
        <v>2021</v>
      </c>
    </row>
    <row r="211" spans="1:16" x14ac:dyDescent="0.2">
      <c r="A211" t="s">
        <v>30</v>
      </c>
      <c r="B211" t="s">
        <v>31</v>
      </c>
      <c r="C211" t="s">
        <v>39</v>
      </c>
      <c r="D211" t="s">
        <v>40</v>
      </c>
      <c r="E211" s="15">
        <v>107.4</v>
      </c>
      <c r="F211" s="15">
        <f>ROUNDUP(Table62[[#This Row],[Units Sold]],0)</f>
        <v>108</v>
      </c>
      <c r="G211" s="2">
        <v>11999.4</v>
      </c>
      <c r="H211" s="2">
        <v>19999</v>
      </c>
      <c r="I211" s="2">
        <v>107394.63</v>
      </c>
      <c r="J211" s="2">
        <f>Table62[[#This Row],[Sale Price]]*Table62[[#This Row],[Units Sold Round]]</f>
        <v>2159892</v>
      </c>
      <c r="K211" s="2">
        <f>Table62[[#This Row],[Manufacturing Price]]*Table62[[#This Row],[Units Sold Round]]</f>
        <v>1295935.2</v>
      </c>
      <c r="L211" s="2">
        <f>Table62[[#This Row],[ Sales]]-Table62[[#This Row],[COGS]]-Table62[[#This Row],[Discounts]]</f>
        <v>756562.17</v>
      </c>
      <c r="M211" s="3">
        <v>44287</v>
      </c>
      <c r="N211" t="str">
        <f>TEXT(Table62[[#This Row],[Date]],"mm")</f>
        <v>04</v>
      </c>
      <c r="O211" t="str">
        <f>TEXT(Table62[[#This Row],[Date]],"mmm")</f>
        <v>Apr</v>
      </c>
      <c r="P211" t="str">
        <f>TEXT(Table62[[#This Row],[Date]],"yyyy")</f>
        <v>2021</v>
      </c>
    </row>
    <row r="212" spans="1:16" x14ac:dyDescent="0.2">
      <c r="A212" t="s">
        <v>15</v>
      </c>
      <c r="B212" t="s">
        <v>33</v>
      </c>
      <c r="C212" t="s">
        <v>39</v>
      </c>
      <c r="D212" t="s">
        <v>40</v>
      </c>
      <c r="E212" s="15">
        <v>190.70000000000002</v>
      </c>
      <c r="F212" s="15">
        <f>ROUNDUP(Table62[[#This Row],[Units Sold]],0)</f>
        <v>191</v>
      </c>
      <c r="G212" s="2">
        <v>11999.4</v>
      </c>
      <c r="H212" s="2">
        <v>19999</v>
      </c>
      <c r="I212" s="2">
        <v>190690.46500000003</v>
      </c>
      <c r="J212" s="2">
        <f>Table62[[#This Row],[Sale Price]]*Table62[[#This Row],[Units Sold Round]]</f>
        <v>3819809</v>
      </c>
      <c r="K212" s="2">
        <f>Table62[[#This Row],[Manufacturing Price]]*Table62[[#This Row],[Units Sold Round]]</f>
        <v>2291885.4</v>
      </c>
      <c r="L212" s="2">
        <f>Table62[[#This Row],[ Sales]]-Table62[[#This Row],[COGS]]-Table62[[#This Row],[Discounts]]</f>
        <v>1337233.135</v>
      </c>
      <c r="M212" s="3">
        <v>44440</v>
      </c>
      <c r="N212" t="str">
        <f>TEXT(Table62[[#This Row],[Date]],"mm")</f>
        <v>09</v>
      </c>
      <c r="O212" t="str">
        <f>TEXT(Table62[[#This Row],[Date]],"mmm")</f>
        <v>Sep</v>
      </c>
      <c r="P212" t="str">
        <f>TEXT(Table62[[#This Row],[Date]],"yyyy")</f>
        <v>2021</v>
      </c>
    </row>
    <row r="213" spans="1:16" x14ac:dyDescent="0.2">
      <c r="A213" t="s">
        <v>20</v>
      </c>
      <c r="B213" t="s">
        <v>21</v>
      </c>
      <c r="C213" t="s">
        <v>39</v>
      </c>
      <c r="D213" t="s">
        <v>40</v>
      </c>
      <c r="E213" s="15">
        <v>67.100000000000009</v>
      </c>
      <c r="F213" s="15">
        <f>ROUNDUP(Table62[[#This Row],[Units Sold]],0)</f>
        <v>68</v>
      </c>
      <c r="G213" s="2">
        <v>11999.4</v>
      </c>
      <c r="H213" s="2">
        <v>19999</v>
      </c>
      <c r="I213" s="2">
        <v>67096.645000000004</v>
      </c>
      <c r="J213" s="2">
        <f>Table62[[#This Row],[Sale Price]]*Table62[[#This Row],[Units Sold Round]]</f>
        <v>1359932</v>
      </c>
      <c r="K213" s="2">
        <f>Table62[[#This Row],[Manufacturing Price]]*Table62[[#This Row],[Units Sold Round]]</f>
        <v>815959.2</v>
      </c>
      <c r="L213" s="2">
        <f>Table62[[#This Row],[ Sales]]-Table62[[#This Row],[COGS]]-Table62[[#This Row],[Discounts]]</f>
        <v>476876.15500000003</v>
      </c>
      <c r="M213" s="3">
        <v>44105</v>
      </c>
      <c r="N213" t="str">
        <f>TEXT(Table62[[#This Row],[Date]],"mm")</f>
        <v>10</v>
      </c>
      <c r="O213" t="str">
        <f>TEXT(Table62[[#This Row],[Date]],"mmm")</f>
        <v>Oct</v>
      </c>
      <c r="P213" t="str">
        <f>TEXT(Table62[[#This Row],[Date]],"yyyy")</f>
        <v>2020</v>
      </c>
    </row>
    <row r="214" spans="1:16" x14ac:dyDescent="0.2">
      <c r="A214" t="s">
        <v>15</v>
      </c>
      <c r="B214" t="s">
        <v>34</v>
      </c>
      <c r="C214" t="s">
        <v>39</v>
      </c>
      <c r="D214" t="s">
        <v>40</v>
      </c>
      <c r="E214" s="15">
        <v>177.8</v>
      </c>
      <c r="F214" s="15">
        <f>ROUNDUP(Table62[[#This Row],[Units Sold]],0)</f>
        <v>178</v>
      </c>
      <c r="G214" s="2">
        <v>11999.4</v>
      </c>
      <c r="H214" s="2">
        <v>19999</v>
      </c>
      <c r="I214" s="2">
        <v>177791.11000000002</v>
      </c>
      <c r="J214" s="2">
        <f>Table62[[#This Row],[Sale Price]]*Table62[[#This Row],[Units Sold Round]]</f>
        <v>3559822</v>
      </c>
      <c r="K214" s="2">
        <f>Table62[[#This Row],[Manufacturing Price]]*Table62[[#This Row],[Units Sold Round]]</f>
        <v>2135893.1999999997</v>
      </c>
      <c r="L214" s="2">
        <f>Table62[[#This Row],[ Sales]]-Table62[[#This Row],[COGS]]-Table62[[#This Row],[Discounts]]</f>
        <v>1246137.6900000002</v>
      </c>
      <c r="M214" s="3">
        <v>44166</v>
      </c>
      <c r="N214" t="str">
        <f>TEXT(Table62[[#This Row],[Date]],"mm")</f>
        <v>12</v>
      </c>
      <c r="O214" t="str">
        <f>TEXT(Table62[[#This Row],[Date]],"mmm")</f>
        <v>Dec</v>
      </c>
      <c r="P214" t="str">
        <f>TEXT(Table62[[#This Row],[Date]],"yyyy")</f>
        <v>2020</v>
      </c>
    </row>
    <row r="215" spans="1:16" x14ac:dyDescent="0.2">
      <c r="A215" t="s">
        <v>15</v>
      </c>
      <c r="B215" t="s">
        <v>31</v>
      </c>
      <c r="C215" t="s">
        <v>26</v>
      </c>
      <c r="D215" t="s">
        <v>41</v>
      </c>
      <c r="E215" s="15">
        <v>115.9</v>
      </c>
      <c r="F215" s="15">
        <f>ROUNDUP(Table62[[#This Row],[Units Sold]],0)</f>
        <v>116</v>
      </c>
      <c r="G215" s="2">
        <v>8999.4</v>
      </c>
      <c r="H215" s="2">
        <v>14999</v>
      </c>
      <c r="I215" s="2">
        <v>173838.41000000003</v>
      </c>
      <c r="J215" s="2">
        <f>Table62[[#This Row],[Sale Price]]*Table62[[#This Row],[Units Sold Round]]</f>
        <v>1739884</v>
      </c>
      <c r="K215" s="2">
        <f>Table62[[#This Row],[Manufacturing Price]]*Table62[[#This Row],[Units Sold Round]]</f>
        <v>1043930.3999999999</v>
      </c>
      <c r="L215" s="2">
        <f>Table62[[#This Row],[ Sales]]-Table62[[#This Row],[COGS]]-Table62[[#This Row],[Discounts]]</f>
        <v>522115.19000000006</v>
      </c>
      <c r="M215" s="3">
        <v>44105</v>
      </c>
      <c r="N215" t="str">
        <f>TEXT(Table62[[#This Row],[Date]],"mm")</f>
        <v>10</v>
      </c>
      <c r="O215" t="str">
        <f>TEXT(Table62[[#This Row],[Date]],"mmm")</f>
        <v>Oct</v>
      </c>
      <c r="P215" t="str">
        <f>TEXT(Table62[[#This Row],[Date]],"yyyy")</f>
        <v>2020</v>
      </c>
    </row>
    <row r="216" spans="1:16" x14ac:dyDescent="0.2">
      <c r="A216" t="s">
        <v>15</v>
      </c>
      <c r="B216" t="s">
        <v>19</v>
      </c>
      <c r="C216" t="s">
        <v>35</v>
      </c>
      <c r="D216" t="s">
        <v>41</v>
      </c>
      <c r="E216" s="15">
        <v>137.20000000000002</v>
      </c>
      <c r="F216" s="15">
        <f>ROUNDUP(Table62[[#This Row],[Units Sold]],0)</f>
        <v>138</v>
      </c>
      <c r="G216" s="2">
        <v>11999.4</v>
      </c>
      <c r="H216" s="2">
        <v>19999</v>
      </c>
      <c r="I216" s="2">
        <v>274386.28000000003</v>
      </c>
      <c r="J216" s="2">
        <f>Table62[[#This Row],[Sale Price]]*Table62[[#This Row],[Units Sold Round]]</f>
        <v>2759862</v>
      </c>
      <c r="K216" s="2">
        <f>Table62[[#This Row],[Manufacturing Price]]*Table62[[#This Row],[Units Sold Round]]</f>
        <v>1655917.2</v>
      </c>
      <c r="L216" s="2">
        <f>Table62[[#This Row],[ Sales]]-Table62[[#This Row],[COGS]]-Table62[[#This Row],[Discounts]]</f>
        <v>829558.52</v>
      </c>
      <c r="M216" s="3">
        <v>44197</v>
      </c>
      <c r="N216" t="str">
        <f>TEXT(Table62[[#This Row],[Date]],"mm")</f>
        <v>01</v>
      </c>
      <c r="O216" t="str">
        <f>TEXT(Table62[[#This Row],[Date]],"mmm")</f>
        <v>Jan</v>
      </c>
      <c r="P216" t="str">
        <f>TEXT(Table62[[#This Row],[Date]],"yyyy")</f>
        <v>2021</v>
      </c>
    </row>
    <row r="217" spans="1:16" x14ac:dyDescent="0.2">
      <c r="A217" t="s">
        <v>15</v>
      </c>
      <c r="B217" t="s">
        <v>36</v>
      </c>
      <c r="C217" t="s">
        <v>35</v>
      </c>
      <c r="D217" t="s">
        <v>41</v>
      </c>
      <c r="E217" s="15">
        <v>234.9</v>
      </c>
      <c r="F217" s="15">
        <f>ROUNDUP(Table62[[#This Row],[Units Sold]],0)</f>
        <v>235</v>
      </c>
      <c r="G217" s="2">
        <v>11999.4</v>
      </c>
      <c r="H217" s="2">
        <v>19999</v>
      </c>
      <c r="I217" s="2">
        <v>469776.51000000007</v>
      </c>
      <c r="J217" s="2">
        <f>Table62[[#This Row],[Sale Price]]*Table62[[#This Row],[Units Sold Round]]</f>
        <v>4699765</v>
      </c>
      <c r="K217" s="2">
        <f>Table62[[#This Row],[Manufacturing Price]]*Table62[[#This Row],[Units Sold Round]]</f>
        <v>2819859</v>
      </c>
      <c r="L217" s="2">
        <f>Table62[[#This Row],[ Sales]]-Table62[[#This Row],[COGS]]-Table62[[#This Row],[Discounts]]</f>
        <v>1410129.49</v>
      </c>
      <c r="M217" s="3">
        <v>44075</v>
      </c>
      <c r="N217" t="str">
        <f>TEXT(Table62[[#This Row],[Date]],"mm")</f>
        <v>09</v>
      </c>
      <c r="O217" t="str">
        <f>TEXT(Table62[[#This Row],[Date]],"mmm")</f>
        <v>Sep</v>
      </c>
      <c r="P217" t="str">
        <f>TEXT(Table62[[#This Row],[Date]],"yyyy")</f>
        <v>2020</v>
      </c>
    </row>
    <row r="218" spans="1:16" x14ac:dyDescent="0.2">
      <c r="A218" t="s">
        <v>15</v>
      </c>
      <c r="B218" t="s">
        <v>16</v>
      </c>
      <c r="C218" t="s">
        <v>35</v>
      </c>
      <c r="D218" t="s">
        <v>41</v>
      </c>
      <c r="E218" s="15">
        <v>268.90000000000003</v>
      </c>
      <c r="F218" s="15">
        <f>ROUNDUP(Table62[[#This Row],[Units Sold]],0)</f>
        <v>269</v>
      </c>
      <c r="G218" s="2">
        <v>11999.4</v>
      </c>
      <c r="H218" s="2">
        <v>19999</v>
      </c>
      <c r="I218" s="2">
        <v>537773.1100000001</v>
      </c>
      <c r="J218" s="2">
        <f>Table62[[#This Row],[Sale Price]]*Table62[[#This Row],[Units Sold Round]]</f>
        <v>5379731</v>
      </c>
      <c r="K218" s="2">
        <f>Table62[[#This Row],[Manufacturing Price]]*Table62[[#This Row],[Units Sold Round]]</f>
        <v>3227838.6</v>
      </c>
      <c r="L218" s="2">
        <f>Table62[[#This Row],[ Sales]]-Table62[[#This Row],[COGS]]-Table62[[#This Row],[Discounts]]</f>
        <v>1614119.2899999998</v>
      </c>
      <c r="M218" s="3">
        <v>44470</v>
      </c>
      <c r="N218" t="str">
        <f>TEXT(Table62[[#This Row],[Date]],"mm")</f>
        <v>10</v>
      </c>
      <c r="O218" t="str">
        <f>TEXT(Table62[[#This Row],[Date]],"mmm")</f>
        <v>Oct</v>
      </c>
      <c r="P218" t="str">
        <f>TEXT(Table62[[#This Row],[Date]],"yyyy")</f>
        <v>2021</v>
      </c>
    </row>
    <row r="219" spans="1:16" x14ac:dyDescent="0.2">
      <c r="A219" t="s">
        <v>27</v>
      </c>
      <c r="B219" t="s">
        <v>19</v>
      </c>
      <c r="C219" t="s">
        <v>35</v>
      </c>
      <c r="D219" t="s">
        <v>41</v>
      </c>
      <c r="E219" s="15">
        <v>243.10000000000002</v>
      </c>
      <c r="F219" s="15">
        <f>ROUNDUP(Table62[[#This Row],[Units Sold]],0)</f>
        <v>244</v>
      </c>
      <c r="G219" s="2">
        <v>11999.4</v>
      </c>
      <c r="H219" s="2">
        <v>19999</v>
      </c>
      <c r="I219" s="2">
        <v>486175.69000000006</v>
      </c>
      <c r="J219" s="2">
        <f>Table62[[#This Row],[Sale Price]]*Table62[[#This Row],[Units Sold Round]]</f>
        <v>4879756</v>
      </c>
      <c r="K219" s="2">
        <f>Table62[[#This Row],[Manufacturing Price]]*Table62[[#This Row],[Units Sold Round]]</f>
        <v>2927853.6</v>
      </c>
      <c r="L219" s="2">
        <f>Table62[[#This Row],[ Sales]]-Table62[[#This Row],[COGS]]-Table62[[#This Row],[Discounts]]</f>
        <v>1465726.71</v>
      </c>
      <c r="M219" s="3">
        <v>44531</v>
      </c>
      <c r="N219" t="str">
        <f>TEXT(Table62[[#This Row],[Date]],"mm")</f>
        <v>12</v>
      </c>
      <c r="O219" t="str">
        <f>TEXT(Table62[[#This Row],[Date]],"mmm")</f>
        <v>Dec</v>
      </c>
      <c r="P219" t="str">
        <f>TEXT(Table62[[#This Row],[Date]],"yyyy")</f>
        <v>2021</v>
      </c>
    </row>
    <row r="220" spans="1:16" x14ac:dyDescent="0.2">
      <c r="A220" t="s">
        <v>27</v>
      </c>
      <c r="B220" t="s">
        <v>21</v>
      </c>
      <c r="C220" t="s">
        <v>37</v>
      </c>
      <c r="D220" t="s">
        <v>41</v>
      </c>
      <c r="E220" s="15">
        <v>243.10000000000002</v>
      </c>
      <c r="F220" s="15">
        <f>ROUNDUP(Table62[[#This Row],[Units Sold]],0)</f>
        <v>244</v>
      </c>
      <c r="G220" s="2">
        <v>19794</v>
      </c>
      <c r="H220" s="2">
        <v>32990</v>
      </c>
      <c r="I220" s="2">
        <v>801986.90000000014</v>
      </c>
      <c r="J220" s="2">
        <f>Table62[[#This Row],[Sale Price]]*Table62[[#This Row],[Units Sold Round]]</f>
        <v>8049560</v>
      </c>
      <c r="K220" s="2">
        <f>Table62[[#This Row],[Manufacturing Price]]*Table62[[#This Row],[Units Sold Round]]</f>
        <v>4829736</v>
      </c>
      <c r="L220" s="2">
        <f>Table62[[#This Row],[ Sales]]-Table62[[#This Row],[COGS]]-Table62[[#This Row],[Discounts]]</f>
        <v>2417837.0999999996</v>
      </c>
      <c r="M220" s="3">
        <v>44531</v>
      </c>
      <c r="N220" t="str">
        <f>TEXT(Table62[[#This Row],[Date]],"mm")</f>
        <v>12</v>
      </c>
      <c r="O220" t="str">
        <f>TEXT(Table62[[#This Row],[Date]],"mmm")</f>
        <v>Dec</v>
      </c>
      <c r="P220" t="str">
        <f>TEXT(Table62[[#This Row],[Date]],"yyyy")</f>
        <v>2021</v>
      </c>
    </row>
    <row r="221" spans="1:16" x14ac:dyDescent="0.2">
      <c r="A221" t="s">
        <v>15</v>
      </c>
      <c r="B221" t="s">
        <v>22</v>
      </c>
      <c r="C221" t="s">
        <v>38</v>
      </c>
      <c r="D221" t="s">
        <v>41</v>
      </c>
      <c r="E221" s="15">
        <v>268.90000000000003</v>
      </c>
      <c r="F221" s="15">
        <f>ROUNDUP(Table62[[#This Row],[Units Sold]],0)</f>
        <v>269</v>
      </c>
      <c r="G221" s="2">
        <v>13938</v>
      </c>
      <c r="H221" s="2">
        <v>23230</v>
      </c>
      <c r="I221" s="2">
        <v>624654.70000000007</v>
      </c>
      <c r="J221" s="2">
        <f>Table62[[#This Row],[Sale Price]]*Table62[[#This Row],[Units Sold Round]]</f>
        <v>6248870</v>
      </c>
      <c r="K221" s="2">
        <f>Table62[[#This Row],[Manufacturing Price]]*Table62[[#This Row],[Units Sold Round]]</f>
        <v>3749322</v>
      </c>
      <c r="L221" s="2">
        <f>Table62[[#This Row],[ Sales]]-Table62[[#This Row],[COGS]]-Table62[[#This Row],[Discounts]]</f>
        <v>1874893.2999999998</v>
      </c>
      <c r="M221" s="3">
        <v>44470</v>
      </c>
      <c r="N221" t="str">
        <f>TEXT(Table62[[#This Row],[Date]],"mm")</f>
        <v>10</v>
      </c>
      <c r="O221" t="str">
        <f>TEXT(Table62[[#This Row],[Date]],"mmm")</f>
        <v>Oct</v>
      </c>
      <c r="P221" t="str">
        <f>TEXT(Table62[[#This Row],[Date]],"yyyy")</f>
        <v>2021</v>
      </c>
    </row>
    <row r="222" spans="1:16" x14ac:dyDescent="0.2">
      <c r="A222" t="s">
        <v>15</v>
      </c>
      <c r="B222" t="s">
        <v>23</v>
      </c>
      <c r="C222" t="s">
        <v>39</v>
      </c>
      <c r="D222" t="s">
        <v>41</v>
      </c>
      <c r="E222" s="15">
        <v>168.3</v>
      </c>
      <c r="F222" s="15">
        <f>ROUNDUP(Table62[[#This Row],[Units Sold]],0)</f>
        <v>169</v>
      </c>
      <c r="G222" s="2">
        <v>11999.4</v>
      </c>
      <c r="H222" s="2">
        <v>19999</v>
      </c>
      <c r="I222" s="2">
        <v>336583.17000000004</v>
      </c>
      <c r="J222" s="2">
        <f>Table62[[#This Row],[Sale Price]]*Table62[[#This Row],[Units Sold Round]]</f>
        <v>3379831</v>
      </c>
      <c r="K222" s="2">
        <f>Table62[[#This Row],[Manufacturing Price]]*Table62[[#This Row],[Units Sold Round]]</f>
        <v>2027898.5999999999</v>
      </c>
      <c r="L222" s="2">
        <f>Table62[[#This Row],[ Sales]]-Table62[[#This Row],[COGS]]-Table62[[#This Row],[Discounts]]</f>
        <v>1015349.2300000001</v>
      </c>
      <c r="M222" s="3">
        <v>44378</v>
      </c>
      <c r="N222" t="str">
        <f>TEXT(Table62[[#This Row],[Date]],"mm")</f>
        <v>07</v>
      </c>
      <c r="O222" t="str">
        <f>TEXT(Table62[[#This Row],[Date]],"mmm")</f>
        <v>Jul</v>
      </c>
      <c r="P222" t="str">
        <f>TEXT(Table62[[#This Row],[Date]],"yyyy")</f>
        <v>2021</v>
      </c>
    </row>
    <row r="223" spans="1:16" x14ac:dyDescent="0.2">
      <c r="A223" t="s">
        <v>27</v>
      </c>
      <c r="B223" t="s">
        <v>24</v>
      </c>
      <c r="C223" t="s">
        <v>39</v>
      </c>
      <c r="D223" t="s">
        <v>41</v>
      </c>
      <c r="E223" s="15">
        <v>112.30000000000001</v>
      </c>
      <c r="F223" s="15">
        <f>ROUNDUP(Table62[[#This Row],[Units Sold]],0)</f>
        <v>113</v>
      </c>
      <c r="G223" s="2">
        <v>11999.4</v>
      </c>
      <c r="H223" s="2">
        <v>19999</v>
      </c>
      <c r="I223" s="2">
        <v>224588.77000000002</v>
      </c>
      <c r="J223" s="2">
        <f>Table62[[#This Row],[Sale Price]]*Table62[[#This Row],[Units Sold Round]]</f>
        <v>2259887</v>
      </c>
      <c r="K223" s="2">
        <f>Table62[[#This Row],[Manufacturing Price]]*Table62[[#This Row],[Units Sold Round]]</f>
        <v>1355932.2</v>
      </c>
      <c r="L223" s="2">
        <f>Table62[[#This Row],[ Sales]]-Table62[[#This Row],[COGS]]-Table62[[#This Row],[Discounts]]</f>
        <v>679366.03</v>
      </c>
      <c r="M223" s="3">
        <v>44409</v>
      </c>
      <c r="N223" t="str">
        <f>TEXT(Table62[[#This Row],[Date]],"mm")</f>
        <v>08</v>
      </c>
      <c r="O223" t="str">
        <f>TEXT(Table62[[#This Row],[Date]],"mmm")</f>
        <v>Aug</v>
      </c>
      <c r="P223" t="str">
        <f>TEXT(Table62[[#This Row],[Date]],"yyyy")</f>
        <v>2021</v>
      </c>
    </row>
    <row r="224" spans="1:16" x14ac:dyDescent="0.2">
      <c r="A224" t="s">
        <v>15</v>
      </c>
      <c r="B224" t="s">
        <v>25</v>
      </c>
      <c r="C224" t="s">
        <v>39</v>
      </c>
      <c r="D224" t="s">
        <v>41</v>
      </c>
      <c r="E224" s="15">
        <v>115.9</v>
      </c>
      <c r="F224" s="15">
        <f>ROUNDUP(Table62[[#This Row],[Units Sold]],0)</f>
        <v>116</v>
      </c>
      <c r="G224" s="2">
        <v>11999.4</v>
      </c>
      <c r="H224" s="2">
        <v>19999</v>
      </c>
      <c r="I224" s="2">
        <v>231788.41000000003</v>
      </c>
      <c r="J224" s="2">
        <f>Table62[[#This Row],[Sale Price]]*Table62[[#This Row],[Units Sold Round]]</f>
        <v>2319884</v>
      </c>
      <c r="K224" s="2">
        <f>Table62[[#This Row],[Manufacturing Price]]*Table62[[#This Row],[Units Sold Round]]</f>
        <v>1391930.4</v>
      </c>
      <c r="L224" s="2">
        <f>Table62[[#This Row],[ Sales]]-Table62[[#This Row],[COGS]]-Table62[[#This Row],[Discounts]]</f>
        <v>696165.19000000006</v>
      </c>
      <c r="M224" s="3">
        <v>44105</v>
      </c>
      <c r="N224" t="str">
        <f>TEXT(Table62[[#This Row],[Date]],"mm")</f>
        <v>10</v>
      </c>
      <c r="O224" t="str">
        <f>TEXT(Table62[[#This Row],[Date]],"mmm")</f>
        <v>Oct</v>
      </c>
      <c r="P224" t="str">
        <f>TEXT(Table62[[#This Row],[Date]],"yyyy")</f>
        <v>2020</v>
      </c>
    </row>
    <row r="225" spans="1:16" x14ac:dyDescent="0.2">
      <c r="A225" t="s">
        <v>27</v>
      </c>
      <c r="B225" t="s">
        <v>24</v>
      </c>
      <c r="C225" t="s">
        <v>17</v>
      </c>
      <c r="D225" t="s">
        <v>41</v>
      </c>
      <c r="E225" s="15">
        <v>186.5</v>
      </c>
      <c r="F225" s="15">
        <f>ROUNDUP(Table62[[#This Row],[Units Sold]],0)</f>
        <v>187</v>
      </c>
      <c r="G225" s="2">
        <v>5579.4</v>
      </c>
      <c r="H225" s="2">
        <v>9299</v>
      </c>
      <c r="I225" s="2">
        <v>173426.35</v>
      </c>
      <c r="J225" s="2">
        <f>Table62[[#This Row],[Sale Price]]*Table62[[#This Row],[Units Sold Round]]</f>
        <v>1738913</v>
      </c>
      <c r="K225" s="2">
        <f>Table62[[#This Row],[Manufacturing Price]]*Table62[[#This Row],[Units Sold Round]]</f>
        <v>1043347.7999999999</v>
      </c>
      <c r="L225" s="2">
        <f>Table62[[#This Row],[ Sales]]-Table62[[#This Row],[COGS]]-Table62[[#This Row],[Discounts]]</f>
        <v>522138.85000000009</v>
      </c>
      <c r="M225" s="3">
        <v>44228</v>
      </c>
      <c r="N225" t="str">
        <f>TEXT(Table62[[#This Row],[Date]],"mm")</f>
        <v>02</v>
      </c>
      <c r="O225" t="str">
        <f>TEXT(Table62[[#This Row],[Date]],"mmm")</f>
        <v>Feb</v>
      </c>
      <c r="P225" t="str">
        <f>TEXT(Table62[[#This Row],[Date]],"yyyy")</f>
        <v>2021</v>
      </c>
    </row>
    <row r="226" spans="1:16" x14ac:dyDescent="0.2">
      <c r="A226" t="s">
        <v>27</v>
      </c>
      <c r="B226" t="s">
        <v>28</v>
      </c>
      <c r="C226" t="s">
        <v>17</v>
      </c>
      <c r="D226" t="s">
        <v>41</v>
      </c>
      <c r="E226" s="15">
        <v>111.60000000000001</v>
      </c>
      <c r="F226" s="15">
        <f>ROUNDUP(Table62[[#This Row],[Units Sold]],0)</f>
        <v>112</v>
      </c>
      <c r="G226" s="2">
        <v>5579.4</v>
      </c>
      <c r="H226" s="2">
        <v>9299</v>
      </c>
      <c r="I226" s="2">
        <v>103776.84000000001</v>
      </c>
      <c r="J226" s="2">
        <f>Table62[[#This Row],[Sale Price]]*Table62[[#This Row],[Units Sold Round]]</f>
        <v>1041488</v>
      </c>
      <c r="K226" s="2">
        <f>Table62[[#This Row],[Manufacturing Price]]*Table62[[#This Row],[Units Sold Round]]</f>
        <v>624892.79999999993</v>
      </c>
      <c r="L226" s="2">
        <f>Table62[[#This Row],[ Sales]]-Table62[[#This Row],[COGS]]-Table62[[#This Row],[Discounts]]</f>
        <v>312818.36000000004</v>
      </c>
      <c r="M226" s="3">
        <v>44228</v>
      </c>
      <c r="N226" t="str">
        <f>TEXT(Table62[[#This Row],[Date]],"mm")</f>
        <v>02</v>
      </c>
      <c r="O226" t="str">
        <f>TEXT(Table62[[#This Row],[Date]],"mmm")</f>
        <v>Feb</v>
      </c>
      <c r="P226" t="str">
        <f>TEXT(Table62[[#This Row],[Date]],"yyyy")</f>
        <v>2021</v>
      </c>
    </row>
    <row r="227" spans="1:16" x14ac:dyDescent="0.2">
      <c r="A227" t="s">
        <v>15</v>
      </c>
      <c r="B227" t="s">
        <v>23</v>
      </c>
      <c r="C227" t="s">
        <v>17</v>
      </c>
      <c r="D227" t="s">
        <v>41</v>
      </c>
      <c r="E227" s="15">
        <v>156.30000000000001</v>
      </c>
      <c r="F227" s="15">
        <f>ROUNDUP(Table62[[#This Row],[Units Sold]],0)</f>
        <v>157</v>
      </c>
      <c r="G227" s="2">
        <v>5579.4</v>
      </c>
      <c r="H227" s="2">
        <v>9299</v>
      </c>
      <c r="I227" s="2">
        <v>145343.37000000002</v>
      </c>
      <c r="J227" s="2">
        <f>Table62[[#This Row],[Sale Price]]*Table62[[#This Row],[Units Sold Round]]</f>
        <v>1459943</v>
      </c>
      <c r="K227" s="2">
        <f>Table62[[#This Row],[Manufacturing Price]]*Table62[[#This Row],[Units Sold Round]]</f>
        <v>875965.79999999993</v>
      </c>
      <c r="L227" s="2">
        <f>Table62[[#This Row],[ Sales]]-Table62[[#This Row],[COGS]]-Table62[[#This Row],[Discounts]]</f>
        <v>438633.83000000007</v>
      </c>
      <c r="M227" s="3">
        <v>44317</v>
      </c>
      <c r="N227" t="str">
        <f>TEXT(Table62[[#This Row],[Date]],"mm")</f>
        <v>05</v>
      </c>
      <c r="O227" t="str">
        <f>TEXT(Table62[[#This Row],[Date]],"mmm")</f>
        <v>May</v>
      </c>
      <c r="P227" t="str">
        <f>TEXT(Table62[[#This Row],[Date]],"yyyy")</f>
        <v>2021</v>
      </c>
    </row>
    <row r="228" spans="1:16" x14ac:dyDescent="0.2">
      <c r="A228" t="s">
        <v>32</v>
      </c>
      <c r="B228" t="s">
        <v>29</v>
      </c>
      <c r="C228" t="s">
        <v>17</v>
      </c>
      <c r="D228" t="s">
        <v>41</v>
      </c>
      <c r="E228" s="15">
        <v>99.100000000000009</v>
      </c>
      <c r="F228" s="15">
        <f>ROUNDUP(Table62[[#This Row],[Units Sold]],0)</f>
        <v>100</v>
      </c>
      <c r="G228" s="2">
        <v>5579.4</v>
      </c>
      <c r="H228" s="2">
        <v>9299</v>
      </c>
      <c r="I228" s="2">
        <v>92153.090000000011</v>
      </c>
      <c r="J228" s="2">
        <f>Table62[[#This Row],[Sale Price]]*Table62[[#This Row],[Units Sold Round]]</f>
        <v>929900</v>
      </c>
      <c r="K228" s="2">
        <f>Table62[[#This Row],[Manufacturing Price]]*Table62[[#This Row],[Units Sold Round]]</f>
        <v>557940</v>
      </c>
      <c r="L228" s="2">
        <f>Table62[[#This Row],[ Sales]]-Table62[[#This Row],[COGS]]-Table62[[#This Row],[Discounts]]</f>
        <v>279806.90999999997</v>
      </c>
      <c r="M228" s="3">
        <v>44348</v>
      </c>
      <c r="N228" t="str">
        <f>TEXT(Table62[[#This Row],[Date]],"mm")</f>
        <v>06</v>
      </c>
      <c r="O228" t="str">
        <f>TEXT(Table62[[#This Row],[Date]],"mmm")</f>
        <v>Jun</v>
      </c>
      <c r="P228" t="str">
        <f>TEXT(Table62[[#This Row],[Date]],"yyyy")</f>
        <v>2021</v>
      </c>
    </row>
    <row r="229" spans="1:16" x14ac:dyDescent="0.2">
      <c r="A229" t="s">
        <v>15</v>
      </c>
      <c r="B229" t="s">
        <v>31</v>
      </c>
      <c r="C229" t="s">
        <v>17</v>
      </c>
      <c r="D229" t="s">
        <v>41</v>
      </c>
      <c r="E229" s="15">
        <v>101.60000000000001</v>
      </c>
      <c r="F229" s="15">
        <f>ROUNDUP(Table62[[#This Row],[Units Sold]],0)</f>
        <v>102</v>
      </c>
      <c r="G229" s="2">
        <v>5579.4</v>
      </c>
      <c r="H229" s="2">
        <v>9299</v>
      </c>
      <c r="I229" s="2">
        <v>94477.840000000011</v>
      </c>
      <c r="J229" s="2">
        <f>Table62[[#This Row],[Sale Price]]*Table62[[#This Row],[Units Sold Round]]</f>
        <v>948498</v>
      </c>
      <c r="K229" s="2">
        <f>Table62[[#This Row],[Manufacturing Price]]*Table62[[#This Row],[Units Sold Round]]</f>
        <v>569098.79999999993</v>
      </c>
      <c r="L229" s="2">
        <f>Table62[[#This Row],[ Sales]]-Table62[[#This Row],[COGS]]-Table62[[#This Row],[Discounts]]</f>
        <v>284921.36000000004</v>
      </c>
      <c r="M229" s="3">
        <v>44136</v>
      </c>
      <c r="N229" t="str">
        <f>TEXT(Table62[[#This Row],[Date]],"mm")</f>
        <v>11</v>
      </c>
      <c r="O229" t="str">
        <f>TEXT(Table62[[#This Row],[Date]],"mmm")</f>
        <v>Nov</v>
      </c>
      <c r="P229" t="str">
        <f>TEXT(Table62[[#This Row],[Date]],"yyyy")</f>
        <v>2020</v>
      </c>
    </row>
    <row r="230" spans="1:16" x14ac:dyDescent="0.2">
      <c r="A230" t="s">
        <v>20</v>
      </c>
      <c r="B230" t="s">
        <v>33</v>
      </c>
      <c r="C230" t="s">
        <v>17</v>
      </c>
      <c r="D230" t="s">
        <v>41</v>
      </c>
      <c r="E230" s="15">
        <v>279.10000000000002</v>
      </c>
      <c r="F230" s="15">
        <f>ROUNDUP(Table62[[#This Row],[Units Sold]],0)</f>
        <v>280</v>
      </c>
      <c r="G230" s="2">
        <v>5579.4</v>
      </c>
      <c r="H230" s="2">
        <v>9299</v>
      </c>
      <c r="I230" s="2">
        <v>259535.09000000005</v>
      </c>
      <c r="J230" s="2">
        <f>Table62[[#This Row],[Sale Price]]*Table62[[#This Row],[Units Sold Round]]</f>
        <v>2603720</v>
      </c>
      <c r="K230" s="2">
        <f>Table62[[#This Row],[Manufacturing Price]]*Table62[[#This Row],[Units Sold Round]]</f>
        <v>1562232</v>
      </c>
      <c r="L230" s="2">
        <f>Table62[[#This Row],[ Sales]]-Table62[[#This Row],[COGS]]-Table62[[#This Row],[Discounts]]</f>
        <v>781952.90999999992</v>
      </c>
      <c r="M230" s="3">
        <v>44501</v>
      </c>
      <c r="N230" t="str">
        <f>TEXT(Table62[[#This Row],[Date]],"mm")</f>
        <v>11</v>
      </c>
      <c r="O230" t="str">
        <f>TEXT(Table62[[#This Row],[Date]],"mmm")</f>
        <v>Nov</v>
      </c>
      <c r="P230" t="str">
        <f>TEXT(Table62[[#This Row],[Date]],"yyyy")</f>
        <v>2021</v>
      </c>
    </row>
    <row r="231" spans="1:16" x14ac:dyDescent="0.2">
      <c r="A231" t="s">
        <v>15</v>
      </c>
      <c r="B231" t="s">
        <v>21</v>
      </c>
      <c r="C231" t="s">
        <v>17</v>
      </c>
      <c r="D231" t="s">
        <v>41</v>
      </c>
      <c r="E231" s="15">
        <v>57</v>
      </c>
      <c r="F231" s="15">
        <f>ROUNDUP(Table62[[#This Row],[Units Sold]],0)</f>
        <v>57</v>
      </c>
      <c r="G231" s="2">
        <v>5579.4</v>
      </c>
      <c r="H231" s="2">
        <v>9299</v>
      </c>
      <c r="I231" s="2">
        <v>53004.3</v>
      </c>
      <c r="J231" s="2">
        <f>Table62[[#This Row],[Sale Price]]*Table62[[#This Row],[Units Sold Round]]</f>
        <v>530043</v>
      </c>
      <c r="K231" s="2">
        <f>Table62[[#This Row],[Manufacturing Price]]*Table62[[#This Row],[Units Sold Round]]</f>
        <v>318025.8</v>
      </c>
      <c r="L231" s="2">
        <f>Table62[[#This Row],[ Sales]]-Table62[[#This Row],[COGS]]-Table62[[#This Row],[Discounts]]</f>
        <v>159012.90000000002</v>
      </c>
      <c r="M231" s="3">
        <v>44531</v>
      </c>
      <c r="N231" t="str">
        <f>TEXT(Table62[[#This Row],[Date]],"mm")</f>
        <v>12</v>
      </c>
      <c r="O231" t="str">
        <f>TEXT(Table62[[#This Row],[Date]],"mmm")</f>
        <v>Dec</v>
      </c>
      <c r="P231" t="str">
        <f>TEXT(Table62[[#This Row],[Date]],"yyyy")</f>
        <v>2021</v>
      </c>
    </row>
    <row r="232" spans="1:16" x14ac:dyDescent="0.2">
      <c r="A232" t="s">
        <v>15</v>
      </c>
      <c r="B232" t="s">
        <v>34</v>
      </c>
      <c r="C232" t="s">
        <v>17</v>
      </c>
      <c r="D232" t="s">
        <v>41</v>
      </c>
      <c r="E232" s="15">
        <v>248.70000000000002</v>
      </c>
      <c r="F232" s="15">
        <f>ROUNDUP(Table62[[#This Row],[Units Sold]],0)</f>
        <v>249</v>
      </c>
      <c r="G232" s="2">
        <v>5579.4</v>
      </c>
      <c r="H232" s="2">
        <v>9299</v>
      </c>
      <c r="I232" s="2">
        <v>231266.13000000003</v>
      </c>
      <c r="J232" s="2">
        <f>Table62[[#This Row],[Sale Price]]*Table62[[#This Row],[Units Sold Round]]</f>
        <v>2315451</v>
      </c>
      <c r="K232" s="2">
        <f>Table62[[#This Row],[Manufacturing Price]]*Table62[[#This Row],[Units Sold Round]]</f>
        <v>1389270.5999999999</v>
      </c>
      <c r="L232" s="2">
        <f>Table62[[#This Row],[ Sales]]-Table62[[#This Row],[COGS]]-Table62[[#This Row],[Discounts]]</f>
        <v>694914.27000000014</v>
      </c>
      <c r="M232" s="3">
        <v>44531</v>
      </c>
      <c r="N232" t="str">
        <f>TEXT(Table62[[#This Row],[Date]],"mm")</f>
        <v>12</v>
      </c>
      <c r="O232" t="str">
        <f>TEXT(Table62[[#This Row],[Date]],"mmm")</f>
        <v>Dec</v>
      </c>
      <c r="P232" t="str">
        <f>TEXT(Table62[[#This Row],[Date]],"yyyy")</f>
        <v>2021</v>
      </c>
    </row>
    <row r="233" spans="1:16" x14ac:dyDescent="0.2">
      <c r="A233" t="s">
        <v>15</v>
      </c>
      <c r="B233" t="s">
        <v>31</v>
      </c>
      <c r="C233" t="s">
        <v>26</v>
      </c>
      <c r="D233" t="s">
        <v>41</v>
      </c>
      <c r="E233" s="15">
        <v>138.45000000000002</v>
      </c>
      <c r="F233" s="15">
        <f>ROUNDUP(Table62[[#This Row],[Units Sold]],0)</f>
        <v>139</v>
      </c>
      <c r="G233" s="2">
        <v>8999.4</v>
      </c>
      <c r="H233" s="2">
        <v>14999</v>
      </c>
      <c r="I233" s="2">
        <v>207661.15500000003</v>
      </c>
      <c r="J233" s="2">
        <f>Table62[[#This Row],[Sale Price]]*Table62[[#This Row],[Units Sold Round]]</f>
        <v>2084861</v>
      </c>
      <c r="K233" s="2">
        <f>Table62[[#This Row],[Manufacturing Price]]*Table62[[#This Row],[Units Sold Round]]</f>
        <v>1250916.5999999999</v>
      </c>
      <c r="L233" s="2">
        <f>Table62[[#This Row],[ Sales]]-Table62[[#This Row],[COGS]]-Table62[[#This Row],[Discounts]]</f>
        <v>626283.24500000011</v>
      </c>
      <c r="M233" s="3">
        <v>44197</v>
      </c>
      <c r="N233" t="str">
        <f>TEXT(Table62[[#This Row],[Date]],"mm")</f>
        <v>01</v>
      </c>
      <c r="O233" t="str">
        <f>TEXT(Table62[[#This Row],[Date]],"mmm")</f>
        <v>Jan</v>
      </c>
      <c r="P233" t="str">
        <f>TEXT(Table62[[#This Row],[Date]],"yyyy")</f>
        <v>2021</v>
      </c>
    </row>
    <row r="234" spans="1:16" x14ac:dyDescent="0.2">
      <c r="A234" t="s">
        <v>30</v>
      </c>
      <c r="B234" t="s">
        <v>19</v>
      </c>
      <c r="C234" t="s">
        <v>26</v>
      </c>
      <c r="D234" t="s">
        <v>41</v>
      </c>
      <c r="E234" s="15">
        <v>362.70000000000005</v>
      </c>
      <c r="F234" s="15">
        <f>ROUNDUP(Table62[[#This Row],[Units Sold]],0)</f>
        <v>363</v>
      </c>
      <c r="G234" s="2">
        <v>8999.4</v>
      </c>
      <c r="H234" s="2">
        <v>14999</v>
      </c>
      <c r="I234" s="2">
        <v>544013.7300000001</v>
      </c>
      <c r="J234" s="2">
        <f>Table62[[#This Row],[Sale Price]]*Table62[[#This Row],[Units Sold Round]]</f>
        <v>5444637</v>
      </c>
      <c r="K234" s="2">
        <f>Table62[[#This Row],[Manufacturing Price]]*Table62[[#This Row],[Units Sold Round]]</f>
        <v>3266782.1999999997</v>
      </c>
      <c r="L234" s="2">
        <f>Table62[[#This Row],[ Sales]]-Table62[[#This Row],[COGS]]-Table62[[#This Row],[Discounts]]</f>
        <v>1633841.0700000003</v>
      </c>
      <c r="M234" s="3">
        <v>44378</v>
      </c>
      <c r="N234" t="str">
        <f>TEXT(Table62[[#This Row],[Date]],"mm")</f>
        <v>07</v>
      </c>
      <c r="O234" t="str">
        <f>TEXT(Table62[[#This Row],[Date]],"mmm")</f>
        <v>Jul</v>
      </c>
      <c r="P234" t="str">
        <f>TEXT(Table62[[#This Row],[Date]],"yyyy")</f>
        <v>2021</v>
      </c>
    </row>
    <row r="235" spans="1:16" x14ac:dyDescent="0.2">
      <c r="A235" t="s">
        <v>15</v>
      </c>
      <c r="B235" t="s">
        <v>36</v>
      </c>
      <c r="C235" t="s">
        <v>26</v>
      </c>
      <c r="D235" t="s">
        <v>41</v>
      </c>
      <c r="E235" s="15">
        <v>72</v>
      </c>
      <c r="F235" s="15">
        <f>ROUNDUP(Table62[[#This Row],[Units Sold]],0)</f>
        <v>72</v>
      </c>
      <c r="G235" s="2">
        <v>8999.4</v>
      </c>
      <c r="H235" s="2">
        <v>14999</v>
      </c>
      <c r="I235" s="2">
        <v>107992.8</v>
      </c>
      <c r="J235" s="2">
        <f>Table62[[#This Row],[Sale Price]]*Table62[[#This Row],[Units Sold Round]]</f>
        <v>1079928</v>
      </c>
      <c r="K235" s="2">
        <f>Table62[[#This Row],[Manufacturing Price]]*Table62[[#This Row],[Units Sold Round]]</f>
        <v>647956.79999999993</v>
      </c>
      <c r="L235" s="2">
        <f>Table62[[#This Row],[ Sales]]-Table62[[#This Row],[COGS]]-Table62[[#This Row],[Discounts]]</f>
        <v>323978.40000000008</v>
      </c>
      <c r="M235" s="3">
        <v>44075</v>
      </c>
      <c r="N235" t="str">
        <f>TEXT(Table62[[#This Row],[Date]],"mm")</f>
        <v>09</v>
      </c>
      <c r="O235" t="str">
        <f>TEXT(Table62[[#This Row],[Date]],"mmm")</f>
        <v>Sep</v>
      </c>
      <c r="P235" t="str">
        <f>TEXT(Table62[[#This Row],[Date]],"yyyy")</f>
        <v>2020</v>
      </c>
    </row>
    <row r="236" spans="1:16" x14ac:dyDescent="0.2">
      <c r="A236" t="s">
        <v>27</v>
      </c>
      <c r="B236" t="s">
        <v>16</v>
      </c>
      <c r="C236" t="s">
        <v>26</v>
      </c>
      <c r="D236" t="s">
        <v>41</v>
      </c>
      <c r="E236" s="15">
        <v>234.20000000000002</v>
      </c>
      <c r="F236" s="15">
        <f>ROUNDUP(Table62[[#This Row],[Units Sold]],0)</f>
        <v>235</v>
      </c>
      <c r="G236" s="2">
        <v>8999.4</v>
      </c>
      <c r="H236" s="2">
        <v>14999</v>
      </c>
      <c r="I236" s="2">
        <v>351276.58000000007</v>
      </c>
      <c r="J236" s="2">
        <f>Table62[[#This Row],[Sale Price]]*Table62[[#This Row],[Units Sold Round]]</f>
        <v>3524765</v>
      </c>
      <c r="K236" s="2">
        <f>Table62[[#This Row],[Manufacturing Price]]*Table62[[#This Row],[Units Sold Round]]</f>
        <v>2114859</v>
      </c>
      <c r="L236" s="2">
        <f>Table62[[#This Row],[ Sales]]-Table62[[#This Row],[COGS]]-Table62[[#This Row],[Discounts]]</f>
        <v>1058629.42</v>
      </c>
      <c r="M236" s="3">
        <v>44501</v>
      </c>
      <c r="N236" t="str">
        <f>TEXT(Table62[[#This Row],[Date]],"mm")</f>
        <v>11</v>
      </c>
      <c r="O236" t="str">
        <f>TEXT(Table62[[#This Row],[Date]],"mmm")</f>
        <v>Nov</v>
      </c>
      <c r="P236" t="str">
        <f>TEXT(Table62[[#This Row],[Date]],"yyyy")</f>
        <v>2021</v>
      </c>
    </row>
    <row r="237" spans="1:16" x14ac:dyDescent="0.2">
      <c r="A237" t="s">
        <v>32</v>
      </c>
      <c r="B237" t="s">
        <v>19</v>
      </c>
      <c r="C237" t="s">
        <v>26</v>
      </c>
      <c r="D237" t="s">
        <v>41</v>
      </c>
      <c r="E237" s="15">
        <v>110</v>
      </c>
      <c r="F237" s="15">
        <f>ROUNDUP(Table62[[#This Row],[Units Sold]],0)</f>
        <v>110</v>
      </c>
      <c r="G237" s="2">
        <v>8999.4</v>
      </c>
      <c r="H237" s="2">
        <v>14999</v>
      </c>
      <c r="I237" s="2">
        <v>164989</v>
      </c>
      <c r="J237" s="2">
        <f>Table62[[#This Row],[Sale Price]]*Table62[[#This Row],[Units Sold Round]]</f>
        <v>1649890</v>
      </c>
      <c r="K237" s="2">
        <f>Table62[[#This Row],[Manufacturing Price]]*Table62[[#This Row],[Units Sold Round]]</f>
        <v>989934</v>
      </c>
      <c r="L237" s="2">
        <f>Table62[[#This Row],[ Sales]]-Table62[[#This Row],[COGS]]-Table62[[#This Row],[Discounts]]</f>
        <v>494967</v>
      </c>
      <c r="M237" s="3">
        <v>44166</v>
      </c>
      <c r="N237" t="str">
        <f>TEXT(Table62[[#This Row],[Date]],"mm")</f>
        <v>12</v>
      </c>
      <c r="O237" t="str">
        <f>TEXT(Table62[[#This Row],[Date]],"mmm")</f>
        <v>Dec</v>
      </c>
      <c r="P237" t="str">
        <f>TEXT(Table62[[#This Row],[Date]],"yyyy")</f>
        <v>2020</v>
      </c>
    </row>
    <row r="238" spans="1:16" x14ac:dyDescent="0.2">
      <c r="A238" t="s">
        <v>15</v>
      </c>
      <c r="B238" t="s">
        <v>21</v>
      </c>
      <c r="C238" t="s">
        <v>35</v>
      </c>
      <c r="D238" t="s">
        <v>41</v>
      </c>
      <c r="E238" s="15">
        <v>130.30000000000001</v>
      </c>
      <c r="F238" s="15">
        <f>ROUNDUP(Table62[[#This Row],[Units Sold]],0)</f>
        <v>131</v>
      </c>
      <c r="G238" s="2">
        <v>11999.4</v>
      </c>
      <c r="H238" s="2">
        <v>19999</v>
      </c>
      <c r="I238" s="2">
        <v>260586.97000000003</v>
      </c>
      <c r="J238" s="2">
        <f>Table62[[#This Row],[Sale Price]]*Table62[[#This Row],[Units Sold Round]]</f>
        <v>2619869</v>
      </c>
      <c r="K238" s="2">
        <f>Table62[[#This Row],[Manufacturing Price]]*Table62[[#This Row],[Units Sold Round]]</f>
        <v>1571921.4</v>
      </c>
      <c r="L238" s="2">
        <f>Table62[[#This Row],[ Sales]]-Table62[[#This Row],[COGS]]-Table62[[#This Row],[Discounts]]</f>
        <v>787360.63000000012</v>
      </c>
      <c r="M238" s="3">
        <v>44228</v>
      </c>
      <c r="N238" t="str">
        <f>TEXT(Table62[[#This Row],[Date]],"mm")</f>
        <v>02</v>
      </c>
      <c r="O238" t="str">
        <f>TEXT(Table62[[#This Row],[Date]],"mmm")</f>
        <v>Feb</v>
      </c>
      <c r="P238" t="str">
        <f>TEXT(Table62[[#This Row],[Date]],"yyyy")</f>
        <v>2021</v>
      </c>
    </row>
    <row r="239" spans="1:16" x14ac:dyDescent="0.2">
      <c r="A239" t="s">
        <v>30</v>
      </c>
      <c r="B239" t="s">
        <v>22</v>
      </c>
      <c r="C239" t="s">
        <v>35</v>
      </c>
      <c r="D239" t="s">
        <v>41</v>
      </c>
      <c r="E239" s="15">
        <v>299.2</v>
      </c>
      <c r="F239" s="15">
        <f>ROUNDUP(Table62[[#This Row],[Units Sold]],0)</f>
        <v>300</v>
      </c>
      <c r="G239" s="2">
        <v>11999.4</v>
      </c>
      <c r="H239" s="2">
        <v>19999</v>
      </c>
      <c r="I239" s="2">
        <v>598370.07999999996</v>
      </c>
      <c r="J239" s="2">
        <f>Table62[[#This Row],[Sale Price]]*Table62[[#This Row],[Units Sold Round]]</f>
        <v>5999700</v>
      </c>
      <c r="K239" s="2">
        <f>Table62[[#This Row],[Manufacturing Price]]*Table62[[#This Row],[Units Sold Round]]</f>
        <v>3599820</v>
      </c>
      <c r="L239" s="2">
        <f>Table62[[#This Row],[ Sales]]-Table62[[#This Row],[COGS]]-Table62[[#This Row],[Discounts]]</f>
        <v>1801509.92</v>
      </c>
      <c r="M239" s="3">
        <v>44256</v>
      </c>
      <c r="N239" t="str">
        <f>TEXT(Table62[[#This Row],[Date]],"mm")</f>
        <v>03</v>
      </c>
      <c r="O239" t="str">
        <f>TEXT(Table62[[#This Row],[Date]],"mmm")</f>
        <v>Mar</v>
      </c>
      <c r="P239" t="str">
        <f>TEXT(Table62[[#This Row],[Date]],"yyyy")</f>
        <v>2021</v>
      </c>
    </row>
    <row r="240" spans="1:16" x14ac:dyDescent="0.2">
      <c r="A240" t="s">
        <v>30</v>
      </c>
      <c r="B240" t="s">
        <v>23</v>
      </c>
      <c r="C240" t="s">
        <v>35</v>
      </c>
      <c r="D240" t="s">
        <v>41</v>
      </c>
      <c r="E240" s="15">
        <v>238.5</v>
      </c>
      <c r="F240" s="15">
        <f>ROUNDUP(Table62[[#This Row],[Units Sold]],0)</f>
        <v>239</v>
      </c>
      <c r="G240" s="2">
        <v>11999.4</v>
      </c>
      <c r="H240" s="2">
        <v>19999</v>
      </c>
      <c r="I240" s="2">
        <v>476976.15</v>
      </c>
      <c r="J240" s="2">
        <f>Table62[[#This Row],[Sale Price]]*Table62[[#This Row],[Units Sold Round]]</f>
        <v>4779761</v>
      </c>
      <c r="K240" s="2">
        <f>Table62[[#This Row],[Manufacturing Price]]*Table62[[#This Row],[Units Sold Round]]</f>
        <v>2867856.6</v>
      </c>
      <c r="L240" s="2">
        <f>Table62[[#This Row],[ Sales]]-Table62[[#This Row],[COGS]]-Table62[[#This Row],[Discounts]]</f>
        <v>1434928.25</v>
      </c>
      <c r="M240" s="3">
        <v>44256</v>
      </c>
      <c r="N240" t="str">
        <f>TEXT(Table62[[#This Row],[Date]],"mm")</f>
        <v>03</v>
      </c>
      <c r="O240" t="str">
        <f>TEXT(Table62[[#This Row],[Date]],"mmm")</f>
        <v>Mar</v>
      </c>
      <c r="P240" t="str">
        <f>TEXT(Table62[[#This Row],[Date]],"yyyy")</f>
        <v>2021</v>
      </c>
    </row>
    <row r="241" spans="1:16" x14ac:dyDescent="0.2">
      <c r="A241" t="s">
        <v>32</v>
      </c>
      <c r="B241" t="s">
        <v>24</v>
      </c>
      <c r="C241" t="s">
        <v>35</v>
      </c>
      <c r="D241" t="s">
        <v>41</v>
      </c>
      <c r="E241" s="15">
        <v>160.70000000000002</v>
      </c>
      <c r="F241" s="15">
        <f>ROUNDUP(Table62[[#This Row],[Units Sold]],0)</f>
        <v>161</v>
      </c>
      <c r="G241" s="2">
        <v>11999.4</v>
      </c>
      <c r="H241" s="2">
        <v>19999</v>
      </c>
      <c r="I241" s="2">
        <v>321383.93000000005</v>
      </c>
      <c r="J241" s="2">
        <f>Table62[[#This Row],[Sale Price]]*Table62[[#This Row],[Units Sold Round]]</f>
        <v>3219839</v>
      </c>
      <c r="K241" s="2">
        <f>Table62[[#This Row],[Manufacturing Price]]*Table62[[#This Row],[Units Sold Round]]</f>
        <v>1931903.4</v>
      </c>
      <c r="L241" s="2">
        <f>Table62[[#This Row],[ Sales]]-Table62[[#This Row],[COGS]]-Table62[[#This Row],[Discounts]]</f>
        <v>966551.67</v>
      </c>
      <c r="M241" s="3">
        <v>44287</v>
      </c>
      <c r="N241" t="str">
        <f>TEXT(Table62[[#This Row],[Date]],"mm")</f>
        <v>04</v>
      </c>
      <c r="O241" t="str">
        <f>TEXT(Table62[[#This Row],[Date]],"mmm")</f>
        <v>Apr</v>
      </c>
      <c r="P241" t="str">
        <f>TEXT(Table62[[#This Row],[Date]],"yyyy")</f>
        <v>2021</v>
      </c>
    </row>
    <row r="242" spans="1:16" x14ac:dyDescent="0.2">
      <c r="A242" t="s">
        <v>15</v>
      </c>
      <c r="B242" t="s">
        <v>25</v>
      </c>
      <c r="C242" t="s">
        <v>35</v>
      </c>
      <c r="D242" t="s">
        <v>41</v>
      </c>
      <c r="E242" s="15">
        <v>232.70000000000002</v>
      </c>
      <c r="F242" s="15">
        <f>ROUNDUP(Table62[[#This Row],[Units Sold]],0)</f>
        <v>233</v>
      </c>
      <c r="G242" s="2">
        <v>11999.4</v>
      </c>
      <c r="H242" s="2">
        <v>19999</v>
      </c>
      <c r="I242" s="2">
        <v>465376.7300000001</v>
      </c>
      <c r="J242" s="2">
        <f>Table62[[#This Row],[Sale Price]]*Table62[[#This Row],[Units Sold Round]]</f>
        <v>4659767</v>
      </c>
      <c r="K242" s="2">
        <f>Table62[[#This Row],[Manufacturing Price]]*Table62[[#This Row],[Units Sold Round]]</f>
        <v>2795860.1999999997</v>
      </c>
      <c r="L242" s="2">
        <f>Table62[[#This Row],[ Sales]]-Table62[[#This Row],[COGS]]-Table62[[#This Row],[Discounts]]</f>
        <v>1398530.0700000003</v>
      </c>
      <c r="M242" s="3">
        <v>44317</v>
      </c>
      <c r="N242" t="str">
        <f>TEXT(Table62[[#This Row],[Date]],"mm")</f>
        <v>05</v>
      </c>
      <c r="O242" t="str">
        <f>TEXT(Table62[[#This Row],[Date]],"mmm")</f>
        <v>May</v>
      </c>
      <c r="P242" t="str">
        <f>TEXT(Table62[[#This Row],[Date]],"yyyy")</f>
        <v>2021</v>
      </c>
    </row>
    <row r="243" spans="1:16" x14ac:dyDescent="0.2">
      <c r="A243" t="s">
        <v>32</v>
      </c>
      <c r="B243" t="s">
        <v>24</v>
      </c>
      <c r="C243" t="s">
        <v>35</v>
      </c>
      <c r="D243" t="s">
        <v>41</v>
      </c>
      <c r="E243" s="15">
        <v>99.100000000000009</v>
      </c>
      <c r="F243" s="15">
        <f>ROUNDUP(Table62[[#This Row],[Units Sold]],0)</f>
        <v>100</v>
      </c>
      <c r="G243" s="2">
        <v>11999.4</v>
      </c>
      <c r="H243" s="2">
        <v>19999</v>
      </c>
      <c r="I243" s="2">
        <v>198190.09000000003</v>
      </c>
      <c r="J243" s="2">
        <f>Table62[[#This Row],[Sale Price]]*Table62[[#This Row],[Units Sold Round]]</f>
        <v>1999900</v>
      </c>
      <c r="K243" s="2">
        <f>Table62[[#This Row],[Manufacturing Price]]*Table62[[#This Row],[Units Sold Round]]</f>
        <v>1199940</v>
      </c>
      <c r="L243" s="2">
        <f>Table62[[#This Row],[ Sales]]-Table62[[#This Row],[COGS]]-Table62[[#This Row],[Discounts]]</f>
        <v>601769.90999999992</v>
      </c>
      <c r="M243" s="3">
        <v>44348</v>
      </c>
      <c r="N243" t="str">
        <f>TEXT(Table62[[#This Row],[Date]],"mm")</f>
        <v>06</v>
      </c>
      <c r="O243" t="str">
        <f>TEXT(Table62[[#This Row],[Date]],"mmm")</f>
        <v>Jun</v>
      </c>
      <c r="P243" t="str">
        <f>TEXT(Table62[[#This Row],[Date]],"yyyy")</f>
        <v>2021</v>
      </c>
    </row>
    <row r="244" spans="1:16" x14ac:dyDescent="0.2">
      <c r="A244" t="s">
        <v>15</v>
      </c>
      <c r="B244" t="s">
        <v>28</v>
      </c>
      <c r="C244" t="s">
        <v>35</v>
      </c>
      <c r="D244" t="s">
        <v>41</v>
      </c>
      <c r="E244" s="15">
        <v>60.2</v>
      </c>
      <c r="F244" s="15">
        <f>ROUNDUP(Table62[[#This Row],[Units Sold]],0)</f>
        <v>61</v>
      </c>
      <c r="G244" s="2">
        <v>11999.4</v>
      </c>
      <c r="H244" s="2">
        <v>19999</v>
      </c>
      <c r="I244" s="2">
        <v>120393.98000000001</v>
      </c>
      <c r="J244" s="2">
        <f>Table62[[#This Row],[Sale Price]]*Table62[[#This Row],[Units Sold Round]]</f>
        <v>1219939</v>
      </c>
      <c r="K244" s="2">
        <f>Table62[[#This Row],[Manufacturing Price]]*Table62[[#This Row],[Units Sold Round]]</f>
        <v>731963.4</v>
      </c>
      <c r="L244" s="2">
        <f>Table62[[#This Row],[ Sales]]-Table62[[#This Row],[COGS]]-Table62[[#This Row],[Discounts]]</f>
        <v>367581.62</v>
      </c>
      <c r="M244" s="3">
        <v>44348</v>
      </c>
      <c r="N244" t="str">
        <f>TEXT(Table62[[#This Row],[Date]],"mm")</f>
        <v>06</v>
      </c>
      <c r="O244" t="str">
        <f>TEXT(Table62[[#This Row],[Date]],"mmm")</f>
        <v>Jun</v>
      </c>
      <c r="P244" t="str">
        <f>TEXT(Table62[[#This Row],[Date]],"yyyy")</f>
        <v>2021</v>
      </c>
    </row>
    <row r="245" spans="1:16" x14ac:dyDescent="0.2">
      <c r="A245" t="s">
        <v>20</v>
      </c>
      <c r="B245" t="s">
        <v>23</v>
      </c>
      <c r="C245" t="s">
        <v>35</v>
      </c>
      <c r="D245" t="s">
        <v>41</v>
      </c>
      <c r="E245" s="15">
        <v>262</v>
      </c>
      <c r="F245" s="15">
        <f>ROUNDUP(Table62[[#This Row],[Units Sold]],0)</f>
        <v>262</v>
      </c>
      <c r="G245" s="2">
        <v>11999.4</v>
      </c>
      <c r="H245" s="2">
        <v>19999</v>
      </c>
      <c r="I245" s="2">
        <v>523973.80000000005</v>
      </c>
      <c r="J245" s="2">
        <f>Table62[[#This Row],[Sale Price]]*Table62[[#This Row],[Units Sold Round]]</f>
        <v>5239738</v>
      </c>
      <c r="K245" s="2">
        <f>Table62[[#This Row],[Manufacturing Price]]*Table62[[#This Row],[Units Sold Round]]</f>
        <v>3143842.8</v>
      </c>
      <c r="L245" s="2">
        <f>Table62[[#This Row],[ Sales]]-Table62[[#This Row],[COGS]]-Table62[[#This Row],[Discounts]]</f>
        <v>1571921.4000000001</v>
      </c>
      <c r="M245" s="3">
        <v>44440</v>
      </c>
      <c r="N245" t="str">
        <f>TEXT(Table62[[#This Row],[Date]],"mm")</f>
        <v>09</v>
      </c>
      <c r="O245" t="str">
        <f>TEXT(Table62[[#This Row],[Date]],"mmm")</f>
        <v>Sep</v>
      </c>
      <c r="P245" t="str">
        <f>TEXT(Table62[[#This Row],[Date]],"yyyy")</f>
        <v>2021</v>
      </c>
    </row>
    <row r="246" spans="1:16" x14ac:dyDescent="0.2">
      <c r="A246" t="s">
        <v>15</v>
      </c>
      <c r="B246" t="s">
        <v>29</v>
      </c>
      <c r="C246" t="s">
        <v>35</v>
      </c>
      <c r="D246" t="s">
        <v>41</v>
      </c>
      <c r="E246" s="15">
        <v>122.80000000000001</v>
      </c>
      <c r="F246" s="15">
        <f>ROUNDUP(Table62[[#This Row],[Units Sold]],0)</f>
        <v>123</v>
      </c>
      <c r="G246" s="2">
        <v>11999.4</v>
      </c>
      <c r="H246" s="2">
        <v>19999</v>
      </c>
      <c r="I246" s="2">
        <v>245587.72000000003</v>
      </c>
      <c r="J246" s="2">
        <f>Table62[[#This Row],[Sale Price]]*Table62[[#This Row],[Units Sold Round]]</f>
        <v>2459877</v>
      </c>
      <c r="K246" s="2">
        <f>Table62[[#This Row],[Manufacturing Price]]*Table62[[#This Row],[Units Sold Round]]</f>
        <v>1475926.2</v>
      </c>
      <c r="L246" s="2">
        <f>Table62[[#This Row],[ Sales]]-Table62[[#This Row],[COGS]]-Table62[[#This Row],[Discounts]]</f>
        <v>738363.08000000007</v>
      </c>
      <c r="M246" s="3">
        <v>44105</v>
      </c>
      <c r="N246" t="str">
        <f>TEXT(Table62[[#This Row],[Date]],"mm")</f>
        <v>10</v>
      </c>
      <c r="O246" t="str">
        <f>TEXT(Table62[[#This Row],[Date]],"mmm")</f>
        <v>Oct</v>
      </c>
      <c r="P246" t="str">
        <f>TEXT(Table62[[#This Row],[Date]],"yyyy")</f>
        <v>2020</v>
      </c>
    </row>
    <row r="247" spans="1:16" x14ac:dyDescent="0.2">
      <c r="A247" t="s">
        <v>15</v>
      </c>
      <c r="B247" t="s">
        <v>31</v>
      </c>
      <c r="C247" t="s">
        <v>35</v>
      </c>
      <c r="D247" t="s">
        <v>41</v>
      </c>
      <c r="E247" s="15">
        <v>138.9</v>
      </c>
      <c r="F247" s="15">
        <f>ROUNDUP(Table62[[#This Row],[Units Sold]],0)</f>
        <v>139</v>
      </c>
      <c r="G247" s="2">
        <v>11999.4</v>
      </c>
      <c r="H247" s="2">
        <v>19999</v>
      </c>
      <c r="I247" s="2">
        <v>277786.11000000004</v>
      </c>
      <c r="J247" s="2">
        <f>Table62[[#This Row],[Sale Price]]*Table62[[#This Row],[Units Sold Round]]</f>
        <v>2779861</v>
      </c>
      <c r="K247" s="2">
        <f>Table62[[#This Row],[Manufacturing Price]]*Table62[[#This Row],[Units Sold Round]]</f>
        <v>1667916.5999999999</v>
      </c>
      <c r="L247" s="2">
        <f>Table62[[#This Row],[ Sales]]-Table62[[#This Row],[COGS]]-Table62[[#This Row],[Discounts]]</f>
        <v>834158.29</v>
      </c>
      <c r="M247" s="3">
        <v>44105</v>
      </c>
      <c r="N247" t="str">
        <f>TEXT(Table62[[#This Row],[Date]],"mm")</f>
        <v>10</v>
      </c>
      <c r="O247" t="str">
        <f>TEXT(Table62[[#This Row],[Date]],"mmm")</f>
        <v>Oct</v>
      </c>
      <c r="P247" t="str">
        <f>TEXT(Table62[[#This Row],[Date]],"yyyy")</f>
        <v>2020</v>
      </c>
    </row>
    <row r="248" spans="1:16" x14ac:dyDescent="0.2">
      <c r="A248" t="s">
        <v>30</v>
      </c>
      <c r="B248" t="s">
        <v>33</v>
      </c>
      <c r="C248" t="s">
        <v>35</v>
      </c>
      <c r="D248" t="s">
        <v>41</v>
      </c>
      <c r="E248" s="15">
        <v>86.100000000000009</v>
      </c>
      <c r="F248" s="15">
        <f>ROUNDUP(Table62[[#This Row],[Units Sold]],0)</f>
        <v>87</v>
      </c>
      <c r="G248" s="2">
        <v>11999.4</v>
      </c>
      <c r="H248" s="2">
        <v>19999</v>
      </c>
      <c r="I248" s="2">
        <v>172191.39</v>
      </c>
      <c r="J248" s="2">
        <f>Table62[[#This Row],[Sale Price]]*Table62[[#This Row],[Units Sold Round]]</f>
        <v>1739913</v>
      </c>
      <c r="K248" s="2">
        <f>Table62[[#This Row],[Manufacturing Price]]*Table62[[#This Row],[Units Sold Round]]</f>
        <v>1043947.7999999999</v>
      </c>
      <c r="L248" s="2">
        <f>Table62[[#This Row],[ Sales]]-Table62[[#This Row],[COGS]]-Table62[[#This Row],[Discounts]]</f>
        <v>523773.81000000006</v>
      </c>
      <c r="M248" s="3">
        <v>44470</v>
      </c>
      <c r="N248" t="str">
        <f>TEXT(Table62[[#This Row],[Date]],"mm")</f>
        <v>10</v>
      </c>
      <c r="O248" t="str">
        <f>TEXT(Table62[[#This Row],[Date]],"mmm")</f>
        <v>Oct</v>
      </c>
      <c r="P248" t="str">
        <f>TEXT(Table62[[#This Row],[Date]],"yyyy")</f>
        <v>2021</v>
      </c>
    </row>
    <row r="249" spans="1:16" x14ac:dyDescent="0.2">
      <c r="A249" t="s">
        <v>30</v>
      </c>
      <c r="B249" t="s">
        <v>21</v>
      </c>
      <c r="C249" t="s">
        <v>35</v>
      </c>
      <c r="D249" t="s">
        <v>41</v>
      </c>
      <c r="E249" s="15">
        <v>70.400000000000006</v>
      </c>
      <c r="F249" s="15">
        <f>ROUNDUP(Table62[[#This Row],[Units Sold]],0)</f>
        <v>71</v>
      </c>
      <c r="G249" s="2">
        <v>11999.4</v>
      </c>
      <c r="H249" s="2">
        <v>19999</v>
      </c>
      <c r="I249" s="2">
        <v>140792.96000000002</v>
      </c>
      <c r="J249" s="2">
        <f>Table62[[#This Row],[Sale Price]]*Table62[[#This Row],[Units Sold Round]]</f>
        <v>1419929</v>
      </c>
      <c r="K249" s="2">
        <f>Table62[[#This Row],[Manufacturing Price]]*Table62[[#This Row],[Units Sold Round]]</f>
        <v>851957.4</v>
      </c>
      <c r="L249" s="2">
        <f>Table62[[#This Row],[ Sales]]-Table62[[#This Row],[COGS]]-Table62[[#This Row],[Discounts]]</f>
        <v>427178.63999999996</v>
      </c>
      <c r="M249" s="3">
        <v>44105</v>
      </c>
      <c r="N249" t="str">
        <f>TEXT(Table62[[#This Row],[Date]],"mm")</f>
        <v>10</v>
      </c>
      <c r="O249" t="str">
        <f>TEXT(Table62[[#This Row],[Date]],"mmm")</f>
        <v>Oct</v>
      </c>
      <c r="P249" t="str">
        <f>TEXT(Table62[[#This Row],[Date]],"yyyy")</f>
        <v>2020</v>
      </c>
    </row>
    <row r="250" spans="1:16" x14ac:dyDescent="0.2">
      <c r="A250" t="s">
        <v>15</v>
      </c>
      <c r="B250" t="s">
        <v>34</v>
      </c>
      <c r="C250" t="s">
        <v>35</v>
      </c>
      <c r="D250" t="s">
        <v>41</v>
      </c>
      <c r="E250" s="15">
        <v>180.20000000000002</v>
      </c>
      <c r="F250" s="15">
        <f>ROUNDUP(Table62[[#This Row],[Units Sold]],0)</f>
        <v>181</v>
      </c>
      <c r="G250" s="2">
        <v>11999.4</v>
      </c>
      <c r="H250" s="2">
        <v>19999</v>
      </c>
      <c r="I250" s="2">
        <v>360381.98000000004</v>
      </c>
      <c r="J250" s="2">
        <f>Table62[[#This Row],[Sale Price]]*Table62[[#This Row],[Units Sold Round]]</f>
        <v>3619819</v>
      </c>
      <c r="K250" s="2">
        <f>Table62[[#This Row],[Manufacturing Price]]*Table62[[#This Row],[Units Sold Round]]</f>
        <v>2171891.4</v>
      </c>
      <c r="L250" s="2">
        <f>Table62[[#This Row],[ Sales]]-Table62[[#This Row],[COGS]]-Table62[[#This Row],[Discounts]]</f>
        <v>1087545.6200000001</v>
      </c>
      <c r="M250" s="3">
        <v>44166</v>
      </c>
      <c r="N250" t="str">
        <f>TEXT(Table62[[#This Row],[Date]],"mm")</f>
        <v>12</v>
      </c>
      <c r="O250" t="str">
        <f>TEXT(Table62[[#This Row],[Date]],"mmm")</f>
        <v>Dec</v>
      </c>
      <c r="P250" t="str">
        <f>TEXT(Table62[[#This Row],[Date]],"yyyy")</f>
        <v>2020</v>
      </c>
    </row>
    <row r="251" spans="1:16" x14ac:dyDescent="0.2">
      <c r="A251" t="s">
        <v>15</v>
      </c>
      <c r="B251" t="s">
        <v>31</v>
      </c>
      <c r="C251" t="s">
        <v>35</v>
      </c>
      <c r="D251" t="s">
        <v>41</v>
      </c>
      <c r="E251" s="15">
        <v>266.3</v>
      </c>
      <c r="F251" s="15">
        <f>ROUNDUP(Table62[[#This Row],[Units Sold]],0)</f>
        <v>267</v>
      </c>
      <c r="G251" s="2">
        <v>11999.4</v>
      </c>
      <c r="H251" s="2">
        <v>19999</v>
      </c>
      <c r="I251" s="2">
        <v>532573.37</v>
      </c>
      <c r="J251" s="2">
        <f>Table62[[#This Row],[Sale Price]]*Table62[[#This Row],[Units Sold Round]]</f>
        <v>5339733</v>
      </c>
      <c r="K251" s="2">
        <f>Table62[[#This Row],[Manufacturing Price]]*Table62[[#This Row],[Units Sold Round]]</f>
        <v>3203839.8</v>
      </c>
      <c r="L251" s="2">
        <f>Table62[[#This Row],[ Sales]]-Table62[[#This Row],[COGS]]-Table62[[#This Row],[Discounts]]</f>
        <v>1603319.83</v>
      </c>
      <c r="M251" s="3">
        <v>44531</v>
      </c>
      <c r="N251" t="str">
        <f>TEXT(Table62[[#This Row],[Date]],"mm")</f>
        <v>12</v>
      </c>
      <c r="O251" t="str">
        <f>TEXT(Table62[[#This Row],[Date]],"mmm")</f>
        <v>Dec</v>
      </c>
      <c r="P251" t="str">
        <f>TEXT(Table62[[#This Row],[Date]],"yyyy")</f>
        <v>2021</v>
      </c>
    </row>
    <row r="252" spans="1:16" x14ac:dyDescent="0.2">
      <c r="A252" t="s">
        <v>15</v>
      </c>
      <c r="B252" t="s">
        <v>19</v>
      </c>
      <c r="C252" t="s">
        <v>35</v>
      </c>
      <c r="D252" t="s">
        <v>41</v>
      </c>
      <c r="E252" s="15">
        <v>213.60000000000002</v>
      </c>
      <c r="F252" s="15">
        <f>ROUNDUP(Table62[[#This Row],[Units Sold]],0)</f>
        <v>214</v>
      </c>
      <c r="G252" s="2">
        <v>11999.4</v>
      </c>
      <c r="H252" s="2">
        <v>19999</v>
      </c>
      <c r="I252" s="2">
        <v>427178.64000000007</v>
      </c>
      <c r="J252" s="2">
        <f>Table62[[#This Row],[Sale Price]]*Table62[[#This Row],[Units Sold Round]]</f>
        <v>4279786</v>
      </c>
      <c r="K252" s="2">
        <f>Table62[[#This Row],[Manufacturing Price]]*Table62[[#This Row],[Units Sold Round]]</f>
        <v>2567871.6</v>
      </c>
      <c r="L252" s="2">
        <f>Table62[[#This Row],[ Sales]]-Table62[[#This Row],[COGS]]-Table62[[#This Row],[Discounts]]</f>
        <v>1284735.7599999998</v>
      </c>
      <c r="M252" s="3">
        <v>44166</v>
      </c>
      <c r="N252" t="str">
        <f>TEXT(Table62[[#This Row],[Date]],"mm")</f>
        <v>12</v>
      </c>
      <c r="O252" t="str">
        <f>TEXT(Table62[[#This Row],[Date]],"mmm")</f>
        <v>Dec</v>
      </c>
      <c r="P252" t="str">
        <f>TEXT(Table62[[#This Row],[Date]],"yyyy")</f>
        <v>2020</v>
      </c>
    </row>
    <row r="253" spans="1:16" x14ac:dyDescent="0.2">
      <c r="A253" t="s">
        <v>20</v>
      </c>
      <c r="B253" t="s">
        <v>36</v>
      </c>
      <c r="C253" t="s">
        <v>35</v>
      </c>
      <c r="D253" t="s">
        <v>41</v>
      </c>
      <c r="E253" s="15">
        <v>211.60000000000002</v>
      </c>
      <c r="F253" s="15">
        <f>ROUNDUP(Table62[[#This Row],[Units Sold]],0)</f>
        <v>212</v>
      </c>
      <c r="G253" s="2">
        <v>11999.4</v>
      </c>
      <c r="H253" s="2">
        <v>19999</v>
      </c>
      <c r="I253" s="2">
        <v>423178.84000000008</v>
      </c>
      <c r="J253" s="2">
        <f>Table62[[#This Row],[Sale Price]]*Table62[[#This Row],[Units Sold Round]]</f>
        <v>4239788</v>
      </c>
      <c r="K253" s="2">
        <f>Table62[[#This Row],[Manufacturing Price]]*Table62[[#This Row],[Units Sold Round]]</f>
        <v>2543872.7999999998</v>
      </c>
      <c r="L253" s="2">
        <f>Table62[[#This Row],[ Sales]]-Table62[[#This Row],[COGS]]-Table62[[#This Row],[Discounts]]</f>
        <v>1272736.3600000001</v>
      </c>
      <c r="M253" s="3">
        <v>44166</v>
      </c>
      <c r="N253" t="str">
        <f>TEXT(Table62[[#This Row],[Date]],"mm")</f>
        <v>12</v>
      </c>
      <c r="O253" t="str">
        <f>TEXT(Table62[[#This Row],[Date]],"mmm")</f>
        <v>Dec</v>
      </c>
      <c r="P253" t="str">
        <f>TEXT(Table62[[#This Row],[Date]],"yyyy")</f>
        <v>2020</v>
      </c>
    </row>
    <row r="254" spans="1:16" x14ac:dyDescent="0.2">
      <c r="A254" t="s">
        <v>20</v>
      </c>
      <c r="B254" t="s">
        <v>16</v>
      </c>
      <c r="C254" t="s">
        <v>37</v>
      </c>
      <c r="D254" t="s">
        <v>41</v>
      </c>
      <c r="E254" s="15">
        <v>55.5</v>
      </c>
      <c r="F254" s="15">
        <f>ROUNDUP(Table62[[#This Row],[Units Sold]],0)</f>
        <v>56</v>
      </c>
      <c r="G254" s="2">
        <v>19794</v>
      </c>
      <c r="H254" s="2">
        <v>32990</v>
      </c>
      <c r="I254" s="2">
        <v>183094.5</v>
      </c>
      <c r="J254" s="2">
        <f>Table62[[#This Row],[Sale Price]]*Table62[[#This Row],[Units Sold Round]]</f>
        <v>1847440</v>
      </c>
      <c r="K254" s="2">
        <f>Table62[[#This Row],[Manufacturing Price]]*Table62[[#This Row],[Units Sold Round]]</f>
        <v>1108464</v>
      </c>
      <c r="L254" s="2">
        <f>Table62[[#This Row],[ Sales]]-Table62[[#This Row],[COGS]]-Table62[[#This Row],[Discounts]]</f>
        <v>555881.5</v>
      </c>
      <c r="M254" s="3">
        <v>44197</v>
      </c>
      <c r="N254" t="str">
        <f>TEXT(Table62[[#This Row],[Date]],"mm")</f>
        <v>01</v>
      </c>
      <c r="O254" t="str">
        <f>TEXT(Table62[[#This Row],[Date]],"mmm")</f>
        <v>Jan</v>
      </c>
      <c r="P254" t="str">
        <f>TEXT(Table62[[#This Row],[Date]],"yyyy")</f>
        <v>2021</v>
      </c>
    </row>
    <row r="255" spans="1:16" x14ac:dyDescent="0.2">
      <c r="A255" t="s">
        <v>20</v>
      </c>
      <c r="B255" t="s">
        <v>19</v>
      </c>
      <c r="C255" t="s">
        <v>37</v>
      </c>
      <c r="D255" t="s">
        <v>41</v>
      </c>
      <c r="E255" s="15">
        <v>286.10000000000002</v>
      </c>
      <c r="F255" s="15">
        <f>ROUNDUP(Table62[[#This Row],[Units Sold]],0)</f>
        <v>287</v>
      </c>
      <c r="G255" s="2">
        <v>19794</v>
      </c>
      <c r="H255" s="2">
        <v>32990</v>
      </c>
      <c r="I255" s="2">
        <v>943843.9</v>
      </c>
      <c r="J255" s="2">
        <f>Table62[[#This Row],[Sale Price]]*Table62[[#This Row],[Units Sold Round]]</f>
        <v>9468130</v>
      </c>
      <c r="K255" s="2">
        <f>Table62[[#This Row],[Manufacturing Price]]*Table62[[#This Row],[Units Sold Round]]</f>
        <v>5680878</v>
      </c>
      <c r="L255" s="2">
        <f>Table62[[#This Row],[ Sales]]-Table62[[#This Row],[COGS]]-Table62[[#This Row],[Discounts]]</f>
        <v>2843408.1</v>
      </c>
      <c r="M255" s="3">
        <v>44197</v>
      </c>
      <c r="N255" t="str">
        <f>TEXT(Table62[[#This Row],[Date]],"mm")</f>
        <v>01</v>
      </c>
      <c r="O255" t="str">
        <f>TEXT(Table62[[#This Row],[Date]],"mmm")</f>
        <v>Jan</v>
      </c>
      <c r="P255" t="str">
        <f>TEXT(Table62[[#This Row],[Date]],"yyyy")</f>
        <v>2021</v>
      </c>
    </row>
    <row r="256" spans="1:16" x14ac:dyDescent="0.2">
      <c r="A256" t="s">
        <v>30</v>
      </c>
      <c r="B256" t="s">
        <v>21</v>
      </c>
      <c r="C256" t="s">
        <v>37</v>
      </c>
      <c r="D256" t="s">
        <v>41</v>
      </c>
      <c r="E256" s="15">
        <v>80.7</v>
      </c>
      <c r="F256" s="15">
        <f>ROUNDUP(Table62[[#This Row],[Units Sold]],0)</f>
        <v>81</v>
      </c>
      <c r="G256" s="2">
        <v>19794</v>
      </c>
      <c r="H256" s="2">
        <v>32990</v>
      </c>
      <c r="I256" s="2">
        <v>266229.3</v>
      </c>
      <c r="J256" s="2">
        <f>Table62[[#This Row],[Sale Price]]*Table62[[#This Row],[Units Sold Round]]</f>
        <v>2672190</v>
      </c>
      <c r="K256" s="2">
        <f>Table62[[#This Row],[Manufacturing Price]]*Table62[[#This Row],[Units Sold Round]]</f>
        <v>1603314</v>
      </c>
      <c r="L256" s="2">
        <f>Table62[[#This Row],[ Sales]]-Table62[[#This Row],[COGS]]-Table62[[#This Row],[Discounts]]</f>
        <v>802646.7</v>
      </c>
      <c r="M256" s="3">
        <v>44228</v>
      </c>
      <c r="N256" t="str">
        <f>TEXT(Table62[[#This Row],[Date]],"mm")</f>
        <v>02</v>
      </c>
      <c r="O256" t="str">
        <f>TEXT(Table62[[#This Row],[Date]],"mmm")</f>
        <v>Feb</v>
      </c>
      <c r="P256" t="str">
        <f>TEXT(Table62[[#This Row],[Date]],"yyyy")</f>
        <v>2021</v>
      </c>
    </row>
    <row r="257" spans="1:16" x14ac:dyDescent="0.2">
      <c r="A257" t="s">
        <v>15</v>
      </c>
      <c r="B257" t="s">
        <v>22</v>
      </c>
      <c r="C257" t="s">
        <v>37</v>
      </c>
      <c r="D257" t="s">
        <v>41</v>
      </c>
      <c r="E257" s="15">
        <v>60.2</v>
      </c>
      <c r="F257" s="15">
        <f>ROUNDUP(Table62[[#This Row],[Units Sold]],0)</f>
        <v>61</v>
      </c>
      <c r="G257" s="2">
        <v>19794</v>
      </c>
      <c r="H257" s="2">
        <v>32990</v>
      </c>
      <c r="I257" s="2">
        <v>198599.80000000002</v>
      </c>
      <c r="J257" s="2">
        <f>Table62[[#This Row],[Sale Price]]*Table62[[#This Row],[Units Sold Round]]</f>
        <v>2012390</v>
      </c>
      <c r="K257" s="2">
        <f>Table62[[#This Row],[Manufacturing Price]]*Table62[[#This Row],[Units Sold Round]]</f>
        <v>1207434</v>
      </c>
      <c r="L257" s="2">
        <f>Table62[[#This Row],[ Sales]]-Table62[[#This Row],[COGS]]-Table62[[#This Row],[Discounts]]</f>
        <v>606356.19999999995</v>
      </c>
      <c r="M257" s="3">
        <v>44348</v>
      </c>
      <c r="N257" t="str">
        <f>TEXT(Table62[[#This Row],[Date]],"mm")</f>
        <v>06</v>
      </c>
      <c r="O257" t="str">
        <f>TEXT(Table62[[#This Row],[Date]],"mmm")</f>
        <v>Jun</v>
      </c>
      <c r="P257" t="str">
        <f>TEXT(Table62[[#This Row],[Date]],"yyyy")</f>
        <v>2021</v>
      </c>
    </row>
    <row r="258" spans="1:16" x14ac:dyDescent="0.2">
      <c r="A258" t="s">
        <v>15</v>
      </c>
      <c r="B258" t="s">
        <v>23</v>
      </c>
      <c r="C258" t="s">
        <v>37</v>
      </c>
      <c r="D258" t="s">
        <v>41</v>
      </c>
      <c r="E258" s="15">
        <v>283.2</v>
      </c>
      <c r="F258" s="15">
        <f>ROUNDUP(Table62[[#This Row],[Units Sold]],0)</f>
        <v>284</v>
      </c>
      <c r="G258" s="2">
        <v>19794</v>
      </c>
      <c r="H258" s="2">
        <v>32990</v>
      </c>
      <c r="I258" s="2">
        <v>934276.8</v>
      </c>
      <c r="J258" s="2">
        <f>Table62[[#This Row],[Sale Price]]*Table62[[#This Row],[Units Sold Round]]</f>
        <v>9369160</v>
      </c>
      <c r="K258" s="2">
        <f>Table62[[#This Row],[Manufacturing Price]]*Table62[[#This Row],[Units Sold Round]]</f>
        <v>5621496</v>
      </c>
      <c r="L258" s="2">
        <f>Table62[[#This Row],[ Sales]]-Table62[[#This Row],[COGS]]-Table62[[#This Row],[Discounts]]</f>
        <v>2813387.2</v>
      </c>
      <c r="M258" s="3">
        <v>44409</v>
      </c>
      <c r="N258" t="str">
        <f>TEXT(Table62[[#This Row],[Date]],"mm")</f>
        <v>08</v>
      </c>
      <c r="O258" t="str">
        <f>TEXT(Table62[[#This Row],[Date]],"mmm")</f>
        <v>Aug</v>
      </c>
      <c r="P258" t="str">
        <f>TEXT(Table62[[#This Row],[Date]],"yyyy")</f>
        <v>2021</v>
      </c>
    </row>
    <row r="259" spans="1:16" x14ac:dyDescent="0.2">
      <c r="A259" t="s">
        <v>15</v>
      </c>
      <c r="B259" t="s">
        <v>24</v>
      </c>
      <c r="C259" t="s">
        <v>37</v>
      </c>
      <c r="D259" t="s">
        <v>41</v>
      </c>
      <c r="E259" s="15">
        <v>157.9</v>
      </c>
      <c r="F259" s="15">
        <f>ROUNDUP(Table62[[#This Row],[Units Sold]],0)</f>
        <v>158</v>
      </c>
      <c r="G259" s="2">
        <v>19794</v>
      </c>
      <c r="H259" s="2">
        <v>32990</v>
      </c>
      <c r="I259" s="2">
        <v>520912.10000000003</v>
      </c>
      <c r="J259" s="2">
        <f>Table62[[#This Row],[Sale Price]]*Table62[[#This Row],[Units Sold Round]]</f>
        <v>5212420</v>
      </c>
      <c r="K259" s="2">
        <f>Table62[[#This Row],[Manufacturing Price]]*Table62[[#This Row],[Units Sold Round]]</f>
        <v>3127452</v>
      </c>
      <c r="L259" s="2">
        <f>Table62[[#This Row],[ Sales]]-Table62[[#This Row],[COGS]]-Table62[[#This Row],[Discounts]]</f>
        <v>1564055.9</v>
      </c>
      <c r="M259" s="3">
        <v>44409</v>
      </c>
      <c r="N259" t="str">
        <f>TEXT(Table62[[#This Row],[Date]],"mm")</f>
        <v>08</v>
      </c>
      <c r="O259" t="str">
        <f>TEXT(Table62[[#This Row],[Date]],"mmm")</f>
        <v>Aug</v>
      </c>
      <c r="P259" t="str">
        <f>TEXT(Table62[[#This Row],[Date]],"yyyy")</f>
        <v>2021</v>
      </c>
    </row>
    <row r="260" spans="1:16" x14ac:dyDescent="0.2">
      <c r="A260" t="s">
        <v>30</v>
      </c>
      <c r="B260" t="s">
        <v>25</v>
      </c>
      <c r="C260" t="s">
        <v>37</v>
      </c>
      <c r="D260" t="s">
        <v>41</v>
      </c>
      <c r="E260" s="15">
        <v>86.100000000000009</v>
      </c>
      <c r="F260" s="15">
        <f>ROUNDUP(Table62[[#This Row],[Units Sold]],0)</f>
        <v>87</v>
      </c>
      <c r="G260" s="2">
        <v>19794</v>
      </c>
      <c r="H260" s="2">
        <v>32990</v>
      </c>
      <c r="I260" s="2">
        <v>284043.90000000008</v>
      </c>
      <c r="J260" s="2">
        <f>Table62[[#This Row],[Sale Price]]*Table62[[#This Row],[Units Sold Round]]</f>
        <v>2870130</v>
      </c>
      <c r="K260" s="2">
        <f>Table62[[#This Row],[Manufacturing Price]]*Table62[[#This Row],[Units Sold Round]]</f>
        <v>1722078</v>
      </c>
      <c r="L260" s="2">
        <f>Table62[[#This Row],[ Sales]]-Table62[[#This Row],[COGS]]-Table62[[#This Row],[Discounts]]</f>
        <v>864008.09999999986</v>
      </c>
      <c r="M260" s="3">
        <v>44470</v>
      </c>
      <c r="N260" t="str">
        <f>TEXT(Table62[[#This Row],[Date]],"mm")</f>
        <v>10</v>
      </c>
      <c r="O260" t="str">
        <f>TEXT(Table62[[#This Row],[Date]],"mmm")</f>
        <v>Oct</v>
      </c>
      <c r="P260" t="str">
        <f>TEXT(Table62[[#This Row],[Date]],"yyyy")</f>
        <v>2021</v>
      </c>
    </row>
    <row r="261" spans="1:16" x14ac:dyDescent="0.2">
      <c r="A261" t="s">
        <v>30</v>
      </c>
      <c r="B261" t="s">
        <v>42</v>
      </c>
      <c r="C261" t="s">
        <v>37</v>
      </c>
      <c r="D261" t="s">
        <v>41</v>
      </c>
      <c r="E261" s="15">
        <v>70.400000000000006</v>
      </c>
      <c r="F261" s="15">
        <f>ROUNDUP(Table62[[#This Row],[Units Sold]],0)</f>
        <v>71</v>
      </c>
      <c r="G261" s="2">
        <v>19794</v>
      </c>
      <c r="H261" s="2">
        <v>32990</v>
      </c>
      <c r="I261" s="2">
        <v>232249.60000000001</v>
      </c>
      <c r="J261" s="2">
        <f>Table62[[#This Row],[Sale Price]]*Table62[[#This Row],[Units Sold Round]]</f>
        <v>2342290</v>
      </c>
      <c r="K261" s="2">
        <f>Table62[[#This Row],[Manufacturing Price]]*Table62[[#This Row],[Units Sold Round]]</f>
        <v>1405374</v>
      </c>
      <c r="L261" s="2">
        <f>Table62[[#This Row],[ Sales]]-Table62[[#This Row],[COGS]]-Table62[[#This Row],[Discounts]]</f>
        <v>704666.4</v>
      </c>
      <c r="M261" s="3">
        <v>44105</v>
      </c>
      <c r="N261" t="str">
        <f>TEXT(Table62[[#This Row],[Date]],"mm")</f>
        <v>10</v>
      </c>
      <c r="O261" t="str">
        <f>TEXT(Table62[[#This Row],[Date]],"mmm")</f>
        <v>Oct</v>
      </c>
      <c r="P261" t="str">
        <f>TEXT(Table62[[#This Row],[Date]],"yyyy")</f>
        <v>2020</v>
      </c>
    </row>
    <row r="262" spans="1:16" x14ac:dyDescent="0.2">
      <c r="A262" t="s">
        <v>15</v>
      </c>
      <c r="B262" t="s">
        <v>28</v>
      </c>
      <c r="C262" t="s">
        <v>37</v>
      </c>
      <c r="D262" t="s">
        <v>41</v>
      </c>
      <c r="E262" s="15">
        <v>103.30000000000001</v>
      </c>
      <c r="F262" s="15">
        <f>ROUNDUP(Table62[[#This Row],[Units Sold]],0)</f>
        <v>104</v>
      </c>
      <c r="G262" s="2">
        <v>19794</v>
      </c>
      <c r="H262" s="2">
        <v>32990</v>
      </c>
      <c r="I262" s="2">
        <v>340786.70000000007</v>
      </c>
      <c r="J262" s="2">
        <f>Table62[[#This Row],[Sale Price]]*Table62[[#This Row],[Units Sold Round]]</f>
        <v>3430960</v>
      </c>
      <c r="K262" s="2">
        <f>Table62[[#This Row],[Manufacturing Price]]*Table62[[#This Row],[Units Sold Round]]</f>
        <v>2058576</v>
      </c>
      <c r="L262" s="2">
        <f>Table62[[#This Row],[ Sales]]-Table62[[#This Row],[COGS]]-Table62[[#This Row],[Discounts]]</f>
        <v>1031597.2999999999</v>
      </c>
      <c r="M262" s="3">
        <v>44166</v>
      </c>
      <c r="N262" t="str">
        <f>TEXT(Table62[[#This Row],[Date]],"mm")</f>
        <v>12</v>
      </c>
      <c r="O262" t="str">
        <f>TEXT(Table62[[#This Row],[Date]],"mmm")</f>
        <v>Dec</v>
      </c>
      <c r="P262" t="str">
        <f>TEXT(Table62[[#This Row],[Date]],"yyyy")</f>
        <v>2020</v>
      </c>
    </row>
    <row r="263" spans="1:16" x14ac:dyDescent="0.2">
      <c r="A263" t="s">
        <v>32</v>
      </c>
      <c r="B263" t="s">
        <v>23</v>
      </c>
      <c r="C263" t="s">
        <v>37</v>
      </c>
      <c r="D263" t="s">
        <v>41</v>
      </c>
      <c r="E263" s="15">
        <v>125</v>
      </c>
      <c r="F263" s="15">
        <f>ROUNDUP(Table62[[#This Row],[Units Sold]],0)</f>
        <v>125</v>
      </c>
      <c r="G263" s="2">
        <v>19794</v>
      </c>
      <c r="H263" s="2">
        <v>32990</v>
      </c>
      <c r="I263" s="2">
        <v>412375</v>
      </c>
      <c r="J263" s="2">
        <f>Table62[[#This Row],[Sale Price]]*Table62[[#This Row],[Units Sold Round]]</f>
        <v>4123750</v>
      </c>
      <c r="K263" s="2">
        <f>Table62[[#This Row],[Manufacturing Price]]*Table62[[#This Row],[Units Sold Round]]</f>
        <v>2474250</v>
      </c>
      <c r="L263" s="2">
        <f>Table62[[#This Row],[ Sales]]-Table62[[#This Row],[COGS]]-Table62[[#This Row],[Discounts]]</f>
        <v>1237125</v>
      </c>
      <c r="M263" s="3">
        <v>44531</v>
      </c>
      <c r="N263" t="str">
        <f>TEXT(Table62[[#This Row],[Date]],"mm")</f>
        <v>12</v>
      </c>
      <c r="O263" t="str">
        <f>TEXT(Table62[[#This Row],[Date]],"mmm")</f>
        <v>Dec</v>
      </c>
      <c r="P263" t="str">
        <f>TEXT(Table62[[#This Row],[Date]],"yyyy")</f>
        <v>2021</v>
      </c>
    </row>
    <row r="264" spans="1:16" x14ac:dyDescent="0.2">
      <c r="A264" t="s">
        <v>15</v>
      </c>
      <c r="B264" t="s">
        <v>29</v>
      </c>
      <c r="C264" t="s">
        <v>38</v>
      </c>
      <c r="D264" t="s">
        <v>41</v>
      </c>
      <c r="E264" s="15">
        <v>138.9</v>
      </c>
      <c r="F264" s="15">
        <f>ROUNDUP(Table62[[#This Row],[Units Sold]],0)</f>
        <v>139</v>
      </c>
      <c r="G264" s="2">
        <v>13938</v>
      </c>
      <c r="H264" s="2">
        <v>23230</v>
      </c>
      <c r="I264" s="2">
        <v>322664.7</v>
      </c>
      <c r="J264" s="2">
        <f>Table62[[#This Row],[Sale Price]]*Table62[[#This Row],[Units Sold Round]]</f>
        <v>3228970</v>
      </c>
      <c r="K264" s="2">
        <f>Table62[[#This Row],[Manufacturing Price]]*Table62[[#This Row],[Units Sold Round]]</f>
        <v>1937382</v>
      </c>
      <c r="L264" s="2">
        <f>Table62[[#This Row],[ Sales]]-Table62[[#This Row],[COGS]]-Table62[[#This Row],[Discounts]]</f>
        <v>968923.3</v>
      </c>
      <c r="M264" s="3">
        <v>44105</v>
      </c>
      <c r="N264" t="str">
        <f>TEXT(Table62[[#This Row],[Date]],"mm")</f>
        <v>10</v>
      </c>
      <c r="O264" t="str">
        <f>TEXT(Table62[[#This Row],[Date]],"mmm")</f>
        <v>Oct</v>
      </c>
      <c r="P264" t="str">
        <f>TEXT(Table62[[#This Row],[Date]],"yyyy")</f>
        <v>2020</v>
      </c>
    </row>
    <row r="265" spans="1:16" x14ac:dyDescent="0.2">
      <c r="A265" t="s">
        <v>15</v>
      </c>
      <c r="B265" t="s">
        <v>31</v>
      </c>
      <c r="C265" t="s">
        <v>38</v>
      </c>
      <c r="D265" t="s">
        <v>41</v>
      </c>
      <c r="E265" s="15">
        <v>126.5</v>
      </c>
      <c r="F265" s="15">
        <f>ROUNDUP(Table62[[#This Row],[Units Sold]],0)</f>
        <v>127</v>
      </c>
      <c r="G265" s="2">
        <v>13938</v>
      </c>
      <c r="H265" s="2">
        <v>23230</v>
      </c>
      <c r="I265" s="2">
        <v>293859.5</v>
      </c>
      <c r="J265" s="2">
        <f>Table62[[#This Row],[Sale Price]]*Table62[[#This Row],[Units Sold Round]]</f>
        <v>2950210</v>
      </c>
      <c r="K265" s="2">
        <f>Table62[[#This Row],[Manufacturing Price]]*Table62[[#This Row],[Units Sold Round]]</f>
        <v>1770126</v>
      </c>
      <c r="L265" s="2">
        <f>Table62[[#This Row],[ Sales]]-Table62[[#This Row],[COGS]]-Table62[[#This Row],[Discounts]]</f>
        <v>886224.5</v>
      </c>
      <c r="M265" s="3">
        <v>44136</v>
      </c>
      <c r="N265" t="str">
        <f>TEXT(Table62[[#This Row],[Date]],"mm")</f>
        <v>11</v>
      </c>
      <c r="O265" t="str">
        <f>TEXT(Table62[[#This Row],[Date]],"mmm")</f>
        <v>Nov</v>
      </c>
      <c r="P265" t="str">
        <f>TEXT(Table62[[#This Row],[Date]],"yyyy")</f>
        <v>2020</v>
      </c>
    </row>
    <row r="266" spans="1:16" x14ac:dyDescent="0.2">
      <c r="A266" t="s">
        <v>15</v>
      </c>
      <c r="B266" t="s">
        <v>33</v>
      </c>
      <c r="C266" t="s">
        <v>38</v>
      </c>
      <c r="D266" t="s">
        <v>41</v>
      </c>
      <c r="E266" s="15">
        <v>229.70000000000002</v>
      </c>
      <c r="F266" s="15">
        <f>ROUNDUP(Table62[[#This Row],[Units Sold]],0)</f>
        <v>230</v>
      </c>
      <c r="G266" s="2">
        <v>13938</v>
      </c>
      <c r="H266" s="2">
        <v>23230</v>
      </c>
      <c r="I266" s="2">
        <v>533593.1</v>
      </c>
      <c r="J266" s="2">
        <f>Table62[[#This Row],[Sale Price]]*Table62[[#This Row],[Units Sold Round]]</f>
        <v>5342900</v>
      </c>
      <c r="K266" s="2">
        <f>Table62[[#This Row],[Manufacturing Price]]*Table62[[#This Row],[Units Sold Round]]</f>
        <v>3205740</v>
      </c>
      <c r="L266" s="2">
        <f>Table62[[#This Row],[ Sales]]-Table62[[#This Row],[COGS]]-Table62[[#This Row],[Discounts]]</f>
        <v>1603566.9</v>
      </c>
      <c r="M266" s="3">
        <v>44136</v>
      </c>
      <c r="N266" t="str">
        <f>TEXT(Table62[[#This Row],[Date]],"mm")</f>
        <v>11</v>
      </c>
      <c r="O266" t="str">
        <f>TEXT(Table62[[#This Row],[Date]],"mmm")</f>
        <v>Nov</v>
      </c>
      <c r="P266" t="str">
        <f>TEXT(Table62[[#This Row],[Date]],"yyyy")</f>
        <v>2020</v>
      </c>
    </row>
    <row r="267" spans="1:16" x14ac:dyDescent="0.2">
      <c r="A267" t="s">
        <v>15</v>
      </c>
      <c r="B267" t="s">
        <v>21</v>
      </c>
      <c r="C267" t="s">
        <v>38</v>
      </c>
      <c r="D267" t="s">
        <v>41</v>
      </c>
      <c r="E267" s="15">
        <v>266.3</v>
      </c>
      <c r="F267" s="15">
        <f>ROUNDUP(Table62[[#This Row],[Units Sold]],0)</f>
        <v>267</v>
      </c>
      <c r="G267" s="2">
        <v>13938</v>
      </c>
      <c r="H267" s="2">
        <v>23230</v>
      </c>
      <c r="I267" s="2">
        <v>618614.9</v>
      </c>
      <c r="J267" s="2">
        <f>Table62[[#This Row],[Sale Price]]*Table62[[#This Row],[Units Sold Round]]</f>
        <v>6202410</v>
      </c>
      <c r="K267" s="2">
        <f>Table62[[#This Row],[Manufacturing Price]]*Table62[[#This Row],[Units Sold Round]]</f>
        <v>3721446</v>
      </c>
      <c r="L267" s="2">
        <f>Table62[[#This Row],[ Sales]]-Table62[[#This Row],[COGS]]-Table62[[#This Row],[Discounts]]</f>
        <v>1862349.1</v>
      </c>
      <c r="M267" s="3">
        <v>44531</v>
      </c>
      <c r="N267" t="str">
        <f>TEXT(Table62[[#This Row],[Date]],"mm")</f>
        <v>12</v>
      </c>
      <c r="O267" t="str">
        <f>TEXT(Table62[[#This Row],[Date]],"mmm")</f>
        <v>Dec</v>
      </c>
      <c r="P267" t="str">
        <f>TEXT(Table62[[#This Row],[Date]],"yyyy")</f>
        <v>2021</v>
      </c>
    </row>
    <row r="268" spans="1:16" x14ac:dyDescent="0.2">
      <c r="A268" t="s">
        <v>15</v>
      </c>
      <c r="B268" t="s">
        <v>34</v>
      </c>
      <c r="C268" t="s">
        <v>38</v>
      </c>
      <c r="D268" t="s">
        <v>41</v>
      </c>
      <c r="E268" s="15">
        <v>57</v>
      </c>
      <c r="F268" s="15">
        <f>ROUNDUP(Table62[[#This Row],[Units Sold]],0)</f>
        <v>57</v>
      </c>
      <c r="G268" s="2">
        <v>13938</v>
      </c>
      <c r="H268" s="2">
        <v>23230</v>
      </c>
      <c r="I268" s="2">
        <v>132411</v>
      </c>
      <c r="J268" s="2">
        <f>Table62[[#This Row],[Sale Price]]*Table62[[#This Row],[Units Sold Round]]</f>
        <v>1324110</v>
      </c>
      <c r="K268" s="2">
        <f>Table62[[#This Row],[Manufacturing Price]]*Table62[[#This Row],[Units Sold Round]]</f>
        <v>794466</v>
      </c>
      <c r="L268" s="2">
        <f>Table62[[#This Row],[ Sales]]-Table62[[#This Row],[COGS]]-Table62[[#This Row],[Discounts]]</f>
        <v>397233</v>
      </c>
      <c r="M268" s="3">
        <v>44531</v>
      </c>
      <c r="N268" t="str">
        <f>TEXT(Table62[[#This Row],[Date]],"mm")</f>
        <v>12</v>
      </c>
      <c r="O268" t="str">
        <f>TEXT(Table62[[#This Row],[Date]],"mmm")</f>
        <v>Dec</v>
      </c>
      <c r="P268" t="str">
        <f>TEXT(Table62[[#This Row],[Date]],"yyyy")</f>
        <v>2021</v>
      </c>
    </row>
    <row r="269" spans="1:16" x14ac:dyDescent="0.2">
      <c r="A269" t="s">
        <v>15</v>
      </c>
      <c r="B269" t="s">
        <v>31</v>
      </c>
      <c r="C269" t="s">
        <v>38</v>
      </c>
      <c r="D269" t="s">
        <v>41</v>
      </c>
      <c r="E269" s="15">
        <v>248.70000000000002</v>
      </c>
      <c r="F269" s="15">
        <f>ROUNDUP(Table62[[#This Row],[Units Sold]],0)</f>
        <v>249</v>
      </c>
      <c r="G269" s="2">
        <v>13938</v>
      </c>
      <c r="H269" s="2">
        <v>23230</v>
      </c>
      <c r="I269" s="2">
        <v>577730.1</v>
      </c>
      <c r="J269" s="2">
        <f>Table62[[#This Row],[Sale Price]]*Table62[[#This Row],[Units Sold Round]]</f>
        <v>5784270</v>
      </c>
      <c r="K269" s="2">
        <f>Table62[[#This Row],[Manufacturing Price]]*Table62[[#This Row],[Units Sold Round]]</f>
        <v>3470562</v>
      </c>
      <c r="L269" s="2">
        <f>Table62[[#This Row],[ Sales]]-Table62[[#This Row],[COGS]]-Table62[[#This Row],[Discounts]]</f>
        <v>1735977.9</v>
      </c>
      <c r="M269" s="3">
        <v>44531</v>
      </c>
      <c r="N269" t="str">
        <f>TEXT(Table62[[#This Row],[Date]],"mm")</f>
        <v>12</v>
      </c>
      <c r="O269" t="str">
        <f>TEXT(Table62[[#This Row],[Date]],"mmm")</f>
        <v>Dec</v>
      </c>
      <c r="P269" t="str">
        <f>TEXT(Table62[[#This Row],[Date]],"yyyy")</f>
        <v>2021</v>
      </c>
    </row>
    <row r="270" spans="1:16" x14ac:dyDescent="0.2">
      <c r="A270" t="s">
        <v>15</v>
      </c>
      <c r="B270" t="s">
        <v>19</v>
      </c>
      <c r="C270" t="s">
        <v>39</v>
      </c>
      <c r="D270" t="s">
        <v>41</v>
      </c>
      <c r="E270" s="15">
        <v>135</v>
      </c>
      <c r="F270" s="15">
        <f>ROUNDUP(Table62[[#This Row],[Units Sold]],0)</f>
        <v>135</v>
      </c>
      <c r="G270" s="2">
        <v>11999.4</v>
      </c>
      <c r="H270" s="2">
        <v>19999</v>
      </c>
      <c r="I270" s="2">
        <v>269986.5</v>
      </c>
      <c r="J270" s="2">
        <f>Table62[[#This Row],[Sale Price]]*Table62[[#This Row],[Units Sold Round]]</f>
        <v>2699865</v>
      </c>
      <c r="K270" s="2">
        <f>Table62[[#This Row],[Manufacturing Price]]*Table62[[#This Row],[Units Sold Round]]</f>
        <v>1619919</v>
      </c>
      <c r="L270" s="2">
        <f>Table62[[#This Row],[ Sales]]-Table62[[#This Row],[COGS]]-Table62[[#This Row],[Discounts]]</f>
        <v>809959.5</v>
      </c>
      <c r="M270" s="3">
        <v>44228</v>
      </c>
      <c r="N270" t="str">
        <f>TEXT(Table62[[#This Row],[Date]],"mm")</f>
        <v>02</v>
      </c>
      <c r="O270" t="str">
        <f>TEXT(Table62[[#This Row],[Date]],"mmm")</f>
        <v>Feb</v>
      </c>
      <c r="P270" t="str">
        <f>TEXT(Table62[[#This Row],[Date]],"yyyy")</f>
        <v>2021</v>
      </c>
    </row>
    <row r="271" spans="1:16" x14ac:dyDescent="0.2">
      <c r="A271" t="s">
        <v>15</v>
      </c>
      <c r="B271" t="s">
        <v>36</v>
      </c>
      <c r="C271" t="s">
        <v>39</v>
      </c>
      <c r="D271" t="s">
        <v>41</v>
      </c>
      <c r="E271" s="15">
        <v>55.2</v>
      </c>
      <c r="F271" s="15">
        <f>ROUNDUP(Table62[[#This Row],[Units Sold]],0)</f>
        <v>56</v>
      </c>
      <c r="G271" s="2">
        <v>11999.4</v>
      </c>
      <c r="H271" s="2">
        <v>19999</v>
      </c>
      <c r="I271" s="2">
        <v>110394.48000000001</v>
      </c>
      <c r="J271" s="2">
        <f>Table62[[#This Row],[Sale Price]]*Table62[[#This Row],[Units Sold Round]]</f>
        <v>1119944</v>
      </c>
      <c r="K271" s="2">
        <f>Table62[[#This Row],[Manufacturing Price]]*Table62[[#This Row],[Units Sold Round]]</f>
        <v>671966.4</v>
      </c>
      <c r="L271" s="2">
        <f>Table62[[#This Row],[ Sales]]-Table62[[#This Row],[COGS]]-Table62[[#This Row],[Discounts]]</f>
        <v>337583.12</v>
      </c>
      <c r="M271" s="3">
        <v>44409</v>
      </c>
      <c r="N271" t="str">
        <f>TEXT(Table62[[#This Row],[Date]],"mm")</f>
        <v>08</v>
      </c>
      <c r="O271" t="str">
        <f>TEXT(Table62[[#This Row],[Date]],"mmm")</f>
        <v>Aug</v>
      </c>
      <c r="P271" t="str">
        <f>TEXT(Table62[[#This Row],[Date]],"yyyy")</f>
        <v>2021</v>
      </c>
    </row>
    <row r="272" spans="1:16" x14ac:dyDescent="0.2">
      <c r="A272" t="s">
        <v>15</v>
      </c>
      <c r="B272" t="s">
        <v>16</v>
      </c>
      <c r="C272" t="s">
        <v>39</v>
      </c>
      <c r="D272" t="s">
        <v>41</v>
      </c>
      <c r="E272" s="15">
        <v>122.80000000000001</v>
      </c>
      <c r="F272" s="15">
        <f>ROUNDUP(Table62[[#This Row],[Units Sold]],0)</f>
        <v>123</v>
      </c>
      <c r="G272" s="2">
        <v>11999.4</v>
      </c>
      <c r="H272" s="2">
        <v>19999</v>
      </c>
      <c r="I272" s="2">
        <v>245587.72000000003</v>
      </c>
      <c r="J272" s="2">
        <f>Table62[[#This Row],[Sale Price]]*Table62[[#This Row],[Units Sold Round]]</f>
        <v>2459877</v>
      </c>
      <c r="K272" s="2">
        <f>Table62[[#This Row],[Manufacturing Price]]*Table62[[#This Row],[Units Sold Round]]</f>
        <v>1475926.2</v>
      </c>
      <c r="L272" s="2">
        <f>Table62[[#This Row],[ Sales]]-Table62[[#This Row],[COGS]]-Table62[[#This Row],[Discounts]]</f>
        <v>738363.08000000007</v>
      </c>
      <c r="M272" s="3">
        <v>44105</v>
      </c>
      <c r="N272" t="str">
        <f>TEXT(Table62[[#This Row],[Date]],"mm")</f>
        <v>10</v>
      </c>
      <c r="O272" t="str">
        <f>TEXT(Table62[[#This Row],[Date]],"mmm")</f>
        <v>Oct</v>
      </c>
      <c r="P272" t="str">
        <f>TEXT(Table62[[#This Row],[Date]],"yyyy")</f>
        <v>2020</v>
      </c>
    </row>
    <row r="273" spans="1:16" x14ac:dyDescent="0.2">
      <c r="A273" t="s">
        <v>32</v>
      </c>
      <c r="B273" t="s">
        <v>19</v>
      </c>
      <c r="C273" t="s">
        <v>39</v>
      </c>
      <c r="D273" t="s">
        <v>41</v>
      </c>
      <c r="E273" s="15">
        <v>125</v>
      </c>
      <c r="F273" s="15">
        <f>ROUNDUP(Table62[[#This Row],[Units Sold]],0)</f>
        <v>125</v>
      </c>
      <c r="G273" s="2">
        <v>11999.4</v>
      </c>
      <c r="H273" s="2">
        <v>19999</v>
      </c>
      <c r="I273" s="2">
        <v>249987.5</v>
      </c>
      <c r="J273" s="2">
        <f>Table62[[#This Row],[Sale Price]]*Table62[[#This Row],[Units Sold Round]]</f>
        <v>2499875</v>
      </c>
      <c r="K273" s="2">
        <f>Table62[[#This Row],[Manufacturing Price]]*Table62[[#This Row],[Units Sold Round]]</f>
        <v>1499925</v>
      </c>
      <c r="L273" s="2">
        <f>Table62[[#This Row],[ Sales]]-Table62[[#This Row],[COGS]]-Table62[[#This Row],[Discounts]]</f>
        <v>749962.5</v>
      </c>
      <c r="M273" s="3">
        <v>44531</v>
      </c>
      <c r="N273" t="str">
        <f>TEXT(Table62[[#This Row],[Date]],"mm")</f>
        <v>12</v>
      </c>
      <c r="O273" t="str">
        <f>TEXT(Table62[[#This Row],[Date]],"mmm")</f>
        <v>Dec</v>
      </c>
      <c r="P273" t="str">
        <f>TEXT(Table62[[#This Row],[Date]],"yyyy")</f>
        <v>2021</v>
      </c>
    </row>
    <row r="274" spans="1:16" x14ac:dyDescent="0.2">
      <c r="A274" t="s">
        <v>20</v>
      </c>
      <c r="B274" t="s">
        <v>21</v>
      </c>
      <c r="C274" t="s">
        <v>35</v>
      </c>
      <c r="D274" t="s">
        <v>41</v>
      </c>
      <c r="E274" s="15">
        <v>380.1</v>
      </c>
      <c r="F274" s="15">
        <f>ROUNDUP(Table62[[#This Row],[Units Sold]],0)</f>
        <v>381</v>
      </c>
      <c r="G274" s="2">
        <v>11999.4</v>
      </c>
      <c r="H274" s="2">
        <v>19999</v>
      </c>
      <c r="I274" s="2">
        <v>760161.99000000011</v>
      </c>
      <c r="J274" s="2">
        <f>Table62[[#This Row],[Sale Price]]*Table62[[#This Row],[Units Sold Round]]</f>
        <v>7619619</v>
      </c>
      <c r="K274" s="2">
        <f>Table62[[#This Row],[Manufacturing Price]]*Table62[[#This Row],[Units Sold Round]]</f>
        <v>4571771.3999999994</v>
      </c>
      <c r="L274" s="2">
        <f>Table62[[#This Row],[ Sales]]-Table62[[#This Row],[COGS]]-Table62[[#This Row],[Discounts]]</f>
        <v>2287685.6100000003</v>
      </c>
      <c r="M274" s="3">
        <v>44287</v>
      </c>
      <c r="N274" t="str">
        <f>TEXT(Table62[[#This Row],[Date]],"mm")</f>
        <v>04</v>
      </c>
      <c r="O274" t="str">
        <f>TEXT(Table62[[#This Row],[Date]],"mmm")</f>
        <v>Apr</v>
      </c>
      <c r="P274" t="str">
        <f>TEXT(Table62[[#This Row],[Date]],"yyyy")</f>
        <v>2021</v>
      </c>
    </row>
    <row r="275" spans="1:16" x14ac:dyDescent="0.2">
      <c r="A275" t="s">
        <v>15</v>
      </c>
      <c r="B275" t="s">
        <v>22</v>
      </c>
      <c r="C275" t="s">
        <v>17</v>
      </c>
      <c r="D275" t="s">
        <v>41</v>
      </c>
      <c r="E275" s="15">
        <v>111.75</v>
      </c>
      <c r="F275" s="15">
        <f>ROUNDUP(Table62[[#This Row],[Units Sold]],0)</f>
        <v>112</v>
      </c>
      <c r="G275" s="2">
        <v>5579.4</v>
      </c>
      <c r="H275" s="2">
        <v>9299</v>
      </c>
      <c r="I275" s="2">
        <v>103916.32500000001</v>
      </c>
      <c r="J275" s="2">
        <f>Table62[[#This Row],[Sale Price]]*Table62[[#This Row],[Units Sold Round]]</f>
        <v>1041488</v>
      </c>
      <c r="K275" s="2">
        <f>Table62[[#This Row],[Manufacturing Price]]*Table62[[#This Row],[Units Sold Round]]</f>
        <v>624892.79999999993</v>
      </c>
      <c r="L275" s="2">
        <f>Table62[[#This Row],[ Sales]]-Table62[[#This Row],[COGS]]-Table62[[#This Row],[Discounts]]</f>
        <v>312678.87500000006</v>
      </c>
      <c r="M275" s="3">
        <v>44197</v>
      </c>
      <c r="N275" t="str">
        <f>TEXT(Table62[[#This Row],[Date]],"mm")</f>
        <v>01</v>
      </c>
      <c r="O275" t="str">
        <f>TEXT(Table62[[#This Row],[Date]],"mmm")</f>
        <v>Jan</v>
      </c>
      <c r="P275" t="str">
        <f>TEXT(Table62[[#This Row],[Date]],"yyyy")</f>
        <v>2021</v>
      </c>
    </row>
    <row r="276" spans="1:16" x14ac:dyDescent="0.2">
      <c r="A276" t="s">
        <v>20</v>
      </c>
      <c r="B276" t="s">
        <v>23</v>
      </c>
      <c r="C276" t="s">
        <v>17</v>
      </c>
      <c r="D276" t="s">
        <v>41</v>
      </c>
      <c r="E276" s="15">
        <v>284.40000000000003</v>
      </c>
      <c r="F276" s="15">
        <f>ROUNDUP(Table62[[#This Row],[Units Sold]],0)</f>
        <v>285</v>
      </c>
      <c r="G276" s="2">
        <v>5579.4</v>
      </c>
      <c r="H276" s="2">
        <v>9299</v>
      </c>
      <c r="I276" s="2">
        <v>264463.56</v>
      </c>
      <c r="J276" s="2">
        <f>Table62[[#This Row],[Sale Price]]*Table62[[#This Row],[Units Sold Round]]</f>
        <v>2650215</v>
      </c>
      <c r="K276" s="2">
        <f>Table62[[#This Row],[Manufacturing Price]]*Table62[[#This Row],[Units Sold Round]]</f>
        <v>1590129</v>
      </c>
      <c r="L276" s="2">
        <f>Table62[[#This Row],[ Sales]]-Table62[[#This Row],[COGS]]-Table62[[#This Row],[Discounts]]</f>
        <v>795622.44</v>
      </c>
      <c r="M276" s="3">
        <v>44348</v>
      </c>
      <c r="N276" t="str">
        <f>TEXT(Table62[[#This Row],[Date]],"mm")</f>
        <v>06</v>
      </c>
      <c r="O276" t="str">
        <f>TEXT(Table62[[#This Row],[Date]],"mmm")</f>
        <v>Jun</v>
      </c>
      <c r="P276" t="str">
        <f>TEXT(Table62[[#This Row],[Date]],"yyyy")</f>
        <v>2021</v>
      </c>
    </row>
    <row r="277" spans="1:16" x14ac:dyDescent="0.2">
      <c r="A277" t="s">
        <v>27</v>
      </c>
      <c r="B277" t="s">
        <v>24</v>
      </c>
      <c r="C277" t="s">
        <v>17</v>
      </c>
      <c r="D277" t="s">
        <v>41</v>
      </c>
      <c r="E277" s="15">
        <v>56.2</v>
      </c>
      <c r="F277" s="15">
        <f>ROUNDUP(Table62[[#This Row],[Units Sold]],0)</f>
        <v>57</v>
      </c>
      <c r="G277" s="2">
        <v>5579.4</v>
      </c>
      <c r="H277" s="2">
        <v>9299</v>
      </c>
      <c r="I277" s="2">
        <v>52260.380000000005</v>
      </c>
      <c r="J277" s="2">
        <f>Table62[[#This Row],[Sale Price]]*Table62[[#This Row],[Units Sold Round]]</f>
        <v>530043</v>
      </c>
      <c r="K277" s="2">
        <f>Table62[[#This Row],[Manufacturing Price]]*Table62[[#This Row],[Units Sold Round]]</f>
        <v>318025.8</v>
      </c>
      <c r="L277" s="2">
        <f>Table62[[#This Row],[ Sales]]-Table62[[#This Row],[COGS]]-Table62[[#This Row],[Discounts]]</f>
        <v>159756.82</v>
      </c>
      <c r="M277" s="3">
        <v>44440</v>
      </c>
      <c r="N277" t="str">
        <f>TEXT(Table62[[#This Row],[Date]],"mm")</f>
        <v>09</v>
      </c>
      <c r="O277" t="str">
        <f>TEXT(Table62[[#This Row],[Date]],"mmm")</f>
        <v>Sep</v>
      </c>
      <c r="P277" t="str">
        <f>TEXT(Table62[[#This Row],[Date]],"yyyy")</f>
        <v>2021</v>
      </c>
    </row>
    <row r="278" spans="1:16" x14ac:dyDescent="0.2">
      <c r="A278" t="s">
        <v>27</v>
      </c>
      <c r="B278" t="s">
        <v>25</v>
      </c>
      <c r="C278" t="s">
        <v>17</v>
      </c>
      <c r="D278" t="s">
        <v>41</v>
      </c>
      <c r="E278" s="15">
        <v>229.9</v>
      </c>
      <c r="F278" s="15">
        <f>ROUNDUP(Table62[[#This Row],[Units Sold]],0)</f>
        <v>230</v>
      </c>
      <c r="G278" s="2">
        <v>5579.4</v>
      </c>
      <c r="H278" s="2">
        <v>9299</v>
      </c>
      <c r="I278" s="2">
        <v>213784.01</v>
      </c>
      <c r="J278" s="2">
        <f>Table62[[#This Row],[Sale Price]]*Table62[[#This Row],[Units Sold Round]]</f>
        <v>2138770</v>
      </c>
      <c r="K278" s="2">
        <f>Table62[[#This Row],[Manufacturing Price]]*Table62[[#This Row],[Units Sold Round]]</f>
        <v>1283262</v>
      </c>
      <c r="L278" s="2">
        <f>Table62[[#This Row],[ Sales]]-Table62[[#This Row],[COGS]]-Table62[[#This Row],[Discounts]]</f>
        <v>641723.99</v>
      </c>
      <c r="M278" s="3">
        <v>44105</v>
      </c>
      <c r="N278" t="str">
        <f>TEXT(Table62[[#This Row],[Date]],"mm")</f>
        <v>10</v>
      </c>
      <c r="O278" t="str">
        <f>TEXT(Table62[[#This Row],[Date]],"mmm")</f>
        <v>Oct</v>
      </c>
      <c r="P278" t="str">
        <f>TEXT(Table62[[#This Row],[Date]],"yyyy")</f>
        <v>2020</v>
      </c>
    </row>
    <row r="279" spans="1:16" x14ac:dyDescent="0.2">
      <c r="A279" t="s">
        <v>20</v>
      </c>
      <c r="B279" t="s">
        <v>42</v>
      </c>
      <c r="C279" t="s">
        <v>17</v>
      </c>
      <c r="D279" t="s">
        <v>41</v>
      </c>
      <c r="E279" s="15">
        <v>203</v>
      </c>
      <c r="F279" s="15">
        <f>ROUNDUP(Table62[[#This Row],[Units Sold]],0)</f>
        <v>203</v>
      </c>
      <c r="G279" s="2">
        <v>5579.4</v>
      </c>
      <c r="H279" s="2">
        <v>9299</v>
      </c>
      <c r="I279" s="2">
        <v>188769.7</v>
      </c>
      <c r="J279" s="2">
        <f>Table62[[#This Row],[Sale Price]]*Table62[[#This Row],[Units Sold Round]]</f>
        <v>1887697</v>
      </c>
      <c r="K279" s="2">
        <f>Table62[[#This Row],[Manufacturing Price]]*Table62[[#This Row],[Units Sold Round]]</f>
        <v>1132618.2</v>
      </c>
      <c r="L279" s="2">
        <f>Table62[[#This Row],[ Sales]]-Table62[[#This Row],[COGS]]-Table62[[#This Row],[Discounts]]</f>
        <v>566309.10000000009</v>
      </c>
      <c r="M279" s="3">
        <v>44501</v>
      </c>
      <c r="N279" t="str">
        <f>TEXT(Table62[[#This Row],[Date]],"mm")</f>
        <v>11</v>
      </c>
      <c r="O279" t="str">
        <f>TEXT(Table62[[#This Row],[Date]],"mmm")</f>
        <v>Nov</v>
      </c>
      <c r="P279" t="str">
        <f>TEXT(Table62[[#This Row],[Date]],"yyyy")</f>
        <v>2021</v>
      </c>
    </row>
    <row r="280" spans="1:16" x14ac:dyDescent="0.2">
      <c r="A280" t="s">
        <v>15</v>
      </c>
      <c r="B280" t="s">
        <v>28</v>
      </c>
      <c r="C280" t="s">
        <v>17</v>
      </c>
      <c r="D280" t="s">
        <v>41</v>
      </c>
      <c r="E280" s="15">
        <v>26.3</v>
      </c>
      <c r="F280" s="15">
        <f>ROUNDUP(Table62[[#This Row],[Units Sold]],0)</f>
        <v>27</v>
      </c>
      <c r="G280" s="2">
        <v>5579.4</v>
      </c>
      <c r="H280" s="2">
        <v>9299</v>
      </c>
      <c r="I280" s="2">
        <v>24456.370000000003</v>
      </c>
      <c r="J280" s="2">
        <f>Table62[[#This Row],[Sale Price]]*Table62[[#This Row],[Units Sold Round]]</f>
        <v>251073</v>
      </c>
      <c r="K280" s="2">
        <f>Table62[[#This Row],[Manufacturing Price]]*Table62[[#This Row],[Units Sold Round]]</f>
        <v>150643.79999999999</v>
      </c>
      <c r="L280" s="2">
        <f>Table62[[#This Row],[ Sales]]-Table62[[#This Row],[COGS]]-Table62[[#This Row],[Discounts]]</f>
        <v>75972.830000000016</v>
      </c>
      <c r="M280" s="3">
        <v>44136</v>
      </c>
      <c r="N280" t="str">
        <f>TEXT(Table62[[#This Row],[Date]],"mm")</f>
        <v>11</v>
      </c>
      <c r="O280" t="str">
        <f>TEXT(Table62[[#This Row],[Date]],"mmm")</f>
        <v>Nov</v>
      </c>
      <c r="P280" t="str">
        <f>TEXT(Table62[[#This Row],[Date]],"yyyy")</f>
        <v>2020</v>
      </c>
    </row>
    <row r="281" spans="1:16" x14ac:dyDescent="0.2">
      <c r="A281" t="s">
        <v>30</v>
      </c>
      <c r="B281" t="s">
        <v>23</v>
      </c>
      <c r="C281" t="s">
        <v>17</v>
      </c>
      <c r="D281" t="s">
        <v>41</v>
      </c>
      <c r="E281" s="15">
        <v>88.7</v>
      </c>
      <c r="F281" s="15">
        <f>ROUNDUP(Table62[[#This Row],[Units Sold]],0)</f>
        <v>89</v>
      </c>
      <c r="G281" s="2">
        <v>5579.4</v>
      </c>
      <c r="H281" s="2">
        <v>9299</v>
      </c>
      <c r="I281" s="2">
        <v>82482.13</v>
      </c>
      <c r="J281" s="2">
        <f>Table62[[#This Row],[Sale Price]]*Table62[[#This Row],[Units Sold Round]]</f>
        <v>827611</v>
      </c>
      <c r="K281" s="2">
        <f>Table62[[#This Row],[Manufacturing Price]]*Table62[[#This Row],[Units Sold Round]]</f>
        <v>496566.6</v>
      </c>
      <c r="L281" s="2">
        <f>Table62[[#This Row],[ Sales]]-Table62[[#This Row],[COGS]]-Table62[[#This Row],[Discounts]]</f>
        <v>248562.27000000002</v>
      </c>
      <c r="M281" s="3">
        <v>44166</v>
      </c>
      <c r="N281" t="str">
        <f>TEXT(Table62[[#This Row],[Date]],"mm")</f>
        <v>12</v>
      </c>
      <c r="O281" t="str">
        <f>TEXT(Table62[[#This Row],[Date]],"mmm")</f>
        <v>Dec</v>
      </c>
      <c r="P281" t="str">
        <f>TEXT(Table62[[#This Row],[Date]],"yyyy")</f>
        <v>2020</v>
      </c>
    </row>
    <row r="282" spans="1:16" x14ac:dyDescent="0.2">
      <c r="A282" t="s">
        <v>15</v>
      </c>
      <c r="B282" t="s">
        <v>29</v>
      </c>
      <c r="C282" t="s">
        <v>26</v>
      </c>
      <c r="D282" t="s">
        <v>41</v>
      </c>
      <c r="E282" s="15">
        <v>98</v>
      </c>
      <c r="F282" s="15">
        <f>ROUNDUP(Table62[[#This Row],[Units Sold]],0)</f>
        <v>98</v>
      </c>
      <c r="G282" s="2">
        <v>8999.4</v>
      </c>
      <c r="H282" s="2">
        <v>14999</v>
      </c>
      <c r="I282" s="2">
        <v>146990.20000000001</v>
      </c>
      <c r="J282" s="2">
        <f>Table62[[#This Row],[Sale Price]]*Table62[[#This Row],[Units Sold Round]]</f>
        <v>1469902</v>
      </c>
      <c r="K282" s="2">
        <f>Table62[[#This Row],[Manufacturing Price]]*Table62[[#This Row],[Units Sold Round]]</f>
        <v>881941.2</v>
      </c>
      <c r="L282" s="2">
        <f>Table62[[#This Row],[ Sales]]-Table62[[#This Row],[COGS]]-Table62[[#This Row],[Discounts]]</f>
        <v>440970.60000000003</v>
      </c>
      <c r="M282" s="3">
        <v>44287</v>
      </c>
      <c r="N282" t="str">
        <f>TEXT(Table62[[#This Row],[Date]],"mm")</f>
        <v>04</v>
      </c>
      <c r="O282" t="str">
        <f>TEXT(Table62[[#This Row],[Date]],"mmm")</f>
        <v>Apr</v>
      </c>
      <c r="P282" t="str">
        <f>TEXT(Table62[[#This Row],[Date]],"yyyy")</f>
        <v>2021</v>
      </c>
    </row>
    <row r="283" spans="1:16" x14ac:dyDescent="0.2">
      <c r="A283" t="s">
        <v>15</v>
      </c>
      <c r="B283" t="s">
        <v>31</v>
      </c>
      <c r="C283" t="s">
        <v>26</v>
      </c>
      <c r="D283" t="s">
        <v>41</v>
      </c>
      <c r="E283" s="15">
        <v>146</v>
      </c>
      <c r="F283" s="15">
        <f>ROUNDUP(Table62[[#This Row],[Units Sold]],0)</f>
        <v>146</v>
      </c>
      <c r="G283" s="2">
        <v>8999.4</v>
      </c>
      <c r="H283" s="2">
        <v>14999</v>
      </c>
      <c r="I283" s="2">
        <v>218985.40000000002</v>
      </c>
      <c r="J283" s="2">
        <f>Table62[[#This Row],[Sale Price]]*Table62[[#This Row],[Units Sold Round]]</f>
        <v>2189854</v>
      </c>
      <c r="K283" s="2">
        <f>Table62[[#This Row],[Manufacturing Price]]*Table62[[#This Row],[Units Sold Round]]</f>
        <v>1313912.3999999999</v>
      </c>
      <c r="L283" s="2">
        <f>Table62[[#This Row],[ Sales]]-Table62[[#This Row],[COGS]]-Table62[[#This Row],[Discounts]]</f>
        <v>656956.20000000007</v>
      </c>
      <c r="M283" s="3">
        <v>44317</v>
      </c>
      <c r="N283" t="str">
        <f>TEXT(Table62[[#This Row],[Date]],"mm")</f>
        <v>05</v>
      </c>
      <c r="O283" t="str">
        <f>TEXT(Table62[[#This Row],[Date]],"mmm")</f>
        <v>May</v>
      </c>
      <c r="P283" t="str">
        <f>TEXT(Table62[[#This Row],[Date]],"yyyy")</f>
        <v>2021</v>
      </c>
    </row>
    <row r="284" spans="1:16" x14ac:dyDescent="0.2">
      <c r="A284" t="s">
        <v>15</v>
      </c>
      <c r="B284" t="s">
        <v>33</v>
      </c>
      <c r="C284" t="s">
        <v>26</v>
      </c>
      <c r="D284" t="s">
        <v>41</v>
      </c>
      <c r="E284" s="15">
        <v>140.30000000000001</v>
      </c>
      <c r="F284" s="15">
        <f>ROUNDUP(Table62[[#This Row],[Units Sold]],0)</f>
        <v>141</v>
      </c>
      <c r="G284" s="2">
        <v>8999.4</v>
      </c>
      <c r="H284" s="2">
        <v>14999</v>
      </c>
      <c r="I284" s="2">
        <v>210435.97000000003</v>
      </c>
      <c r="J284" s="2">
        <f>Table62[[#This Row],[Sale Price]]*Table62[[#This Row],[Units Sold Round]]</f>
        <v>2114859</v>
      </c>
      <c r="K284" s="2">
        <f>Table62[[#This Row],[Manufacturing Price]]*Table62[[#This Row],[Units Sold Round]]</f>
        <v>1268915.3999999999</v>
      </c>
      <c r="L284" s="2">
        <f>Table62[[#This Row],[ Sales]]-Table62[[#This Row],[COGS]]-Table62[[#This Row],[Discounts]]</f>
        <v>635507.63000000012</v>
      </c>
      <c r="M284" s="3">
        <v>44105</v>
      </c>
      <c r="N284" t="str">
        <f>TEXT(Table62[[#This Row],[Date]],"mm")</f>
        <v>10</v>
      </c>
      <c r="O284" t="str">
        <f>TEXT(Table62[[#This Row],[Date]],"mmm")</f>
        <v>Oct</v>
      </c>
      <c r="P284" t="str">
        <f>TEXT(Table62[[#This Row],[Date]],"yyyy")</f>
        <v>2020</v>
      </c>
    </row>
    <row r="285" spans="1:16" x14ac:dyDescent="0.2">
      <c r="A285" t="s">
        <v>27</v>
      </c>
      <c r="B285" t="s">
        <v>21</v>
      </c>
      <c r="C285" t="s">
        <v>26</v>
      </c>
      <c r="D285" t="s">
        <v>41</v>
      </c>
      <c r="E285" s="15">
        <v>272.3</v>
      </c>
      <c r="F285" s="15">
        <f>ROUNDUP(Table62[[#This Row],[Units Sold]],0)</f>
        <v>273</v>
      </c>
      <c r="G285" s="2">
        <v>8999.4</v>
      </c>
      <c r="H285" s="2">
        <v>14999</v>
      </c>
      <c r="I285" s="2">
        <v>408422.77</v>
      </c>
      <c r="J285" s="2">
        <f>Table62[[#This Row],[Sale Price]]*Table62[[#This Row],[Units Sold Round]]</f>
        <v>4094727</v>
      </c>
      <c r="K285" s="2">
        <f>Table62[[#This Row],[Manufacturing Price]]*Table62[[#This Row],[Units Sold Round]]</f>
        <v>2456836.1999999997</v>
      </c>
      <c r="L285" s="2">
        <f>Table62[[#This Row],[ Sales]]-Table62[[#This Row],[COGS]]-Table62[[#This Row],[Discounts]]</f>
        <v>1229468.0300000003</v>
      </c>
      <c r="M285" s="3">
        <v>44501</v>
      </c>
      <c r="N285" t="str">
        <f>TEXT(Table62[[#This Row],[Date]],"mm")</f>
        <v>11</v>
      </c>
      <c r="O285" t="str">
        <f>TEXT(Table62[[#This Row],[Date]],"mmm")</f>
        <v>Nov</v>
      </c>
      <c r="P285" t="str">
        <f>TEXT(Table62[[#This Row],[Date]],"yyyy")</f>
        <v>2021</v>
      </c>
    </row>
    <row r="286" spans="1:16" x14ac:dyDescent="0.2">
      <c r="A286" t="s">
        <v>15</v>
      </c>
      <c r="B286" t="s">
        <v>34</v>
      </c>
      <c r="C286" t="s">
        <v>35</v>
      </c>
      <c r="D286" t="s">
        <v>41</v>
      </c>
      <c r="E286" s="15">
        <v>149.6</v>
      </c>
      <c r="F286" s="15">
        <f>ROUNDUP(Table62[[#This Row],[Units Sold]],0)</f>
        <v>150</v>
      </c>
      <c r="G286" s="2">
        <v>11999.4</v>
      </c>
      <c r="H286" s="2">
        <v>19999</v>
      </c>
      <c r="I286" s="2">
        <v>299185.03999999998</v>
      </c>
      <c r="J286" s="2">
        <f>Table62[[#This Row],[Sale Price]]*Table62[[#This Row],[Units Sold Round]]</f>
        <v>2999850</v>
      </c>
      <c r="K286" s="2">
        <f>Table62[[#This Row],[Manufacturing Price]]*Table62[[#This Row],[Units Sold Round]]</f>
        <v>1799910</v>
      </c>
      <c r="L286" s="2">
        <f>Table62[[#This Row],[ Sales]]-Table62[[#This Row],[COGS]]-Table62[[#This Row],[Discounts]]</f>
        <v>900754.96</v>
      </c>
      <c r="M286" s="3">
        <v>44348</v>
      </c>
      <c r="N286" t="str">
        <f>TEXT(Table62[[#This Row],[Date]],"mm")</f>
        <v>06</v>
      </c>
      <c r="O286" t="str">
        <f>TEXT(Table62[[#This Row],[Date]],"mmm")</f>
        <v>Jun</v>
      </c>
      <c r="P286" t="str">
        <f>TEXT(Table62[[#This Row],[Date]],"yyyy")</f>
        <v>2021</v>
      </c>
    </row>
    <row r="287" spans="1:16" x14ac:dyDescent="0.2">
      <c r="A287" t="s">
        <v>27</v>
      </c>
      <c r="B287" t="s">
        <v>31</v>
      </c>
      <c r="C287" t="s">
        <v>35</v>
      </c>
      <c r="D287" t="s">
        <v>41</v>
      </c>
      <c r="E287" s="15">
        <v>229.9</v>
      </c>
      <c r="F287" s="15">
        <f>ROUNDUP(Table62[[#This Row],[Units Sold]],0)</f>
        <v>230</v>
      </c>
      <c r="G287" s="2">
        <v>11999.4</v>
      </c>
      <c r="H287" s="2">
        <v>19999</v>
      </c>
      <c r="I287" s="2">
        <v>459777.01000000007</v>
      </c>
      <c r="J287" s="2">
        <f>Table62[[#This Row],[Sale Price]]*Table62[[#This Row],[Units Sold Round]]</f>
        <v>4599770</v>
      </c>
      <c r="K287" s="2">
        <f>Table62[[#This Row],[Manufacturing Price]]*Table62[[#This Row],[Units Sold Round]]</f>
        <v>2759862</v>
      </c>
      <c r="L287" s="2">
        <f>Table62[[#This Row],[ Sales]]-Table62[[#This Row],[COGS]]-Table62[[#This Row],[Discounts]]</f>
        <v>1380130.99</v>
      </c>
      <c r="M287" s="3">
        <v>44105</v>
      </c>
      <c r="N287" t="str">
        <f>TEXT(Table62[[#This Row],[Date]],"mm")</f>
        <v>10</v>
      </c>
      <c r="O287" t="str">
        <f>TEXT(Table62[[#This Row],[Date]],"mmm")</f>
        <v>Oct</v>
      </c>
      <c r="P287" t="str">
        <f>TEXT(Table62[[#This Row],[Date]],"yyyy")</f>
        <v>2020</v>
      </c>
    </row>
    <row r="288" spans="1:16" x14ac:dyDescent="0.2">
      <c r="A288" t="s">
        <v>15</v>
      </c>
      <c r="B288" t="s">
        <v>19</v>
      </c>
      <c r="C288" t="s">
        <v>35</v>
      </c>
      <c r="D288" t="s">
        <v>41</v>
      </c>
      <c r="E288" s="15">
        <v>72.7</v>
      </c>
      <c r="F288" s="15">
        <f>ROUNDUP(Table62[[#This Row],[Units Sold]],0)</f>
        <v>73</v>
      </c>
      <c r="G288" s="2">
        <v>11999.4</v>
      </c>
      <c r="H288" s="2">
        <v>19999</v>
      </c>
      <c r="I288" s="2">
        <v>145392.73000000001</v>
      </c>
      <c r="J288" s="2">
        <f>Table62[[#This Row],[Sale Price]]*Table62[[#This Row],[Units Sold Round]]</f>
        <v>1459927</v>
      </c>
      <c r="K288" s="2">
        <f>Table62[[#This Row],[Manufacturing Price]]*Table62[[#This Row],[Units Sold Round]]</f>
        <v>875956.2</v>
      </c>
      <c r="L288" s="2">
        <f>Table62[[#This Row],[ Sales]]-Table62[[#This Row],[COGS]]-Table62[[#This Row],[Discounts]]</f>
        <v>438578.07000000007</v>
      </c>
      <c r="M288" s="3">
        <v>44105</v>
      </c>
      <c r="N288" t="str">
        <f>TEXT(Table62[[#This Row],[Date]],"mm")</f>
        <v>10</v>
      </c>
      <c r="O288" t="str">
        <f>TEXT(Table62[[#This Row],[Date]],"mmm")</f>
        <v>Oct</v>
      </c>
      <c r="P288" t="str">
        <f>TEXT(Table62[[#This Row],[Date]],"yyyy")</f>
        <v>2020</v>
      </c>
    </row>
    <row r="289" spans="1:16" x14ac:dyDescent="0.2">
      <c r="A289" t="s">
        <v>30</v>
      </c>
      <c r="B289" t="s">
        <v>36</v>
      </c>
      <c r="C289" t="s">
        <v>37</v>
      </c>
      <c r="D289" t="s">
        <v>41</v>
      </c>
      <c r="E289" s="15">
        <v>95.2</v>
      </c>
      <c r="F289" s="15">
        <f>ROUNDUP(Table62[[#This Row],[Units Sold]],0)</f>
        <v>96</v>
      </c>
      <c r="G289" s="2">
        <v>19794</v>
      </c>
      <c r="H289" s="2">
        <v>32990</v>
      </c>
      <c r="I289" s="2">
        <v>314064.8</v>
      </c>
      <c r="J289" s="2">
        <f>Table62[[#This Row],[Sale Price]]*Table62[[#This Row],[Units Sold Round]]</f>
        <v>3167040</v>
      </c>
      <c r="K289" s="2">
        <f>Table62[[#This Row],[Manufacturing Price]]*Table62[[#This Row],[Units Sold Round]]</f>
        <v>1900224</v>
      </c>
      <c r="L289" s="2">
        <f>Table62[[#This Row],[ Sales]]-Table62[[#This Row],[COGS]]-Table62[[#This Row],[Discounts]]</f>
        <v>952751.2</v>
      </c>
      <c r="M289" s="3">
        <v>44228</v>
      </c>
      <c r="N289" t="str">
        <f>TEXT(Table62[[#This Row],[Date]],"mm")</f>
        <v>02</v>
      </c>
      <c r="O289" t="str">
        <f>TEXT(Table62[[#This Row],[Date]],"mmm")</f>
        <v>Feb</v>
      </c>
      <c r="P289" t="str">
        <f>TEXT(Table62[[#This Row],[Date]],"yyyy")</f>
        <v>2021</v>
      </c>
    </row>
    <row r="290" spans="1:16" x14ac:dyDescent="0.2">
      <c r="A290" t="s">
        <v>30</v>
      </c>
      <c r="B290" t="s">
        <v>16</v>
      </c>
      <c r="C290" t="s">
        <v>37</v>
      </c>
      <c r="D290" t="s">
        <v>41</v>
      </c>
      <c r="E290" s="15">
        <v>275.5</v>
      </c>
      <c r="F290" s="15">
        <f>ROUNDUP(Table62[[#This Row],[Units Sold]],0)</f>
        <v>276</v>
      </c>
      <c r="G290" s="2">
        <v>19794</v>
      </c>
      <c r="H290" s="2">
        <v>32990</v>
      </c>
      <c r="I290" s="2">
        <v>908874.5</v>
      </c>
      <c r="J290" s="2">
        <f>Table62[[#This Row],[Sale Price]]*Table62[[#This Row],[Units Sold Round]]</f>
        <v>9105240</v>
      </c>
      <c r="K290" s="2">
        <f>Table62[[#This Row],[Manufacturing Price]]*Table62[[#This Row],[Units Sold Round]]</f>
        <v>5463144</v>
      </c>
      <c r="L290" s="2">
        <f>Table62[[#This Row],[ Sales]]-Table62[[#This Row],[COGS]]-Table62[[#This Row],[Discounts]]</f>
        <v>2733221.5</v>
      </c>
      <c r="M290" s="3">
        <v>44228</v>
      </c>
      <c r="N290" t="str">
        <f>TEXT(Table62[[#This Row],[Date]],"mm")</f>
        <v>02</v>
      </c>
      <c r="O290" t="str">
        <f>TEXT(Table62[[#This Row],[Date]],"mmm")</f>
        <v>Feb</v>
      </c>
      <c r="P290" t="str">
        <f>TEXT(Table62[[#This Row],[Date]],"yyyy")</f>
        <v>2021</v>
      </c>
    </row>
    <row r="291" spans="1:16" x14ac:dyDescent="0.2">
      <c r="A291" t="s">
        <v>20</v>
      </c>
      <c r="B291" t="s">
        <v>19</v>
      </c>
      <c r="C291" t="s">
        <v>37</v>
      </c>
      <c r="D291" t="s">
        <v>41</v>
      </c>
      <c r="E291" s="15">
        <v>153</v>
      </c>
      <c r="F291" s="15">
        <f>ROUNDUP(Table62[[#This Row],[Units Sold]],0)</f>
        <v>153</v>
      </c>
      <c r="G291" s="2">
        <v>19794</v>
      </c>
      <c r="H291" s="2">
        <v>32990</v>
      </c>
      <c r="I291" s="2">
        <v>504747</v>
      </c>
      <c r="J291" s="2">
        <f>Table62[[#This Row],[Sale Price]]*Table62[[#This Row],[Units Sold Round]]</f>
        <v>5047470</v>
      </c>
      <c r="K291" s="2">
        <f>Table62[[#This Row],[Manufacturing Price]]*Table62[[#This Row],[Units Sold Round]]</f>
        <v>3028482</v>
      </c>
      <c r="L291" s="2">
        <f>Table62[[#This Row],[ Sales]]-Table62[[#This Row],[COGS]]-Table62[[#This Row],[Discounts]]</f>
        <v>1514241</v>
      </c>
      <c r="M291" s="3">
        <v>44317</v>
      </c>
      <c r="N291" t="str">
        <f>TEXT(Table62[[#This Row],[Date]],"mm")</f>
        <v>05</v>
      </c>
      <c r="O291" t="str">
        <f>TEXT(Table62[[#This Row],[Date]],"mmm")</f>
        <v>May</v>
      </c>
      <c r="P291" t="str">
        <f>TEXT(Table62[[#This Row],[Date]],"yyyy")</f>
        <v>2021</v>
      </c>
    </row>
    <row r="292" spans="1:16" x14ac:dyDescent="0.2">
      <c r="A292" t="s">
        <v>15</v>
      </c>
      <c r="B292" t="s">
        <v>21</v>
      </c>
      <c r="C292" t="s">
        <v>37</v>
      </c>
      <c r="D292" t="s">
        <v>41</v>
      </c>
      <c r="E292" s="15">
        <v>149.6</v>
      </c>
      <c r="F292" s="15">
        <f>ROUNDUP(Table62[[#This Row],[Units Sold]],0)</f>
        <v>150</v>
      </c>
      <c r="G292" s="2">
        <v>19794</v>
      </c>
      <c r="H292" s="2">
        <v>32990</v>
      </c>
      <c r="I292" s="2">
        <v>493530.4</v>
      </c>
      <c r="J292" s="2">
        <f>Table62[[#This Row],[Sale Price]]*Table62[[#This Row],[Units Sold Round]]</f>
        <v>4948500</v>
      </c>
      <c r="K292" s="2">
        <f>Table62[[#This Row],[Manufacturing Price]]*Table62[[#This Row],[Units Sold Round]]</f>
        <v>2969100</v>
      </c>
      <c r="L292" s="2">
        <f>Table62[[#This Row],[ Sales]]-Table62[[#This Row],[COGS]]-Table62[[#This Row],[Discounts]]</f>
        <v>1485869.6</v>
      </c>
      <c r="M292" s="3">
        <v>44348</v>
      </c>
      <c r="N292" t="str">
        <f>TEXT(Table62[[#This Row],[Date]],"mm")</f>
        <v>06</v>
      </c>
      <c r="O292" t="str">
        <f>TEXT(Table62[[#This Row],[Date]],"mmm")</f>
        <v>Jun</v>
      </c>
      <c r="P292" t="str">
        <f>TEXT(Table62[[#This Row],[Date]],"yyyy")</f>
        <v>2021</v>
      </c>
    </row>
    <row r="293" spans="1:16" x14ac:dyDescent="0.2">
      <c r="A293" t="s">
        <v>15</v>
      </c>
      <c r="B293" t="s">
        <v>22</v>
      </c>
      <c r="C293" t="s">
        <v>37</v>
      </c>
      <c r="D293" t="s">
        <v>41</v>
      </c>
      <c r="E293" s="15">
        <v>149.80000000000001</v>
      </c>
      <c r="F293" s="15">
        <f>ROUNDUP(Table62[[#This Row],[Units Sold]],0)</f>
        <v>150</v>
      </c>
      <c r="G293" s="2">
        <v>19794</v>
      </c>
      <c r="H293" s="2">
        <v>32990</v>
      </c>
      <c r="I293" s="2">
        <v>494190.2</v>
      </c>
      <c r="J293" s="2">
        <f>Table62[[#This Row],[Sale Price]]*Table62[[#This Row],[Units Sold Round]]</f>
        <v>4948500</v>
      </c>
      <c r="K293" s="2">
        <f>Table62[[#This Row],[Manufacturing Price]]*Table62[[#This Row],[Units Sold Round]]</f>
        <v>2969100</v>
      </c>
      <c r="L293" s="2">
        <f>Table62[[#This Row],[ Sales]]-Table62[[#This Row],[COGS]]-Table62[[#This Row],[Discounts]]</f>
        <v>1485209.8</v>
      </c>
      <c r="M293" s="3">
        <v>44348</v>
      </c>
      <c r="N293" t="str">
        <f>TEXT(Table62[[#This Row],[Date]],"mm")</f>
        <v>06</v>
      </c>
      <c r="O293" t="str">
        <f>TEXT(Table62[[#This Row],[Date]],"mmm")</f>
        <v>Jun</v>
      </c>
      <c r="P293" t="str">
        <f>TEXT(Table62[[#This Row],[Date]],"yyyy")</f>
        <v>2021</v>
      </c>
    </row>
    <row r="294" spans="1:16" x14ac:dyDescent="0.2">
      <c r="A294" t="s">
        <v>32</v>
      </c>
      <c r="B294" t="s">
        <v>23</v>
      </c>
      <c r="C294" t="s">
        <v>37</v>
      </c>
      <c r="D294" t="s">
        <v>41</v>
      </c>
      <c r="E294" s="15">
        <v>122.10000000000001</v>
      </c>
      <c r="F294" s="15">
        <f>ROUNDUP(Table62[[#This Row],[Units Sold]],0)</f>
        <v>123</v>
      </c>
      <c r="G294" s="2">
        <v>19794</v>
      </c>
      <c r="H294" s="2">
        <v>32990</v>
      </c>
      <c r="I294" s="2">
        <v>402807.90000000008</v>
      </c>
      <c r="J294" s="2">
        <f>Table62[[#This Row],[Sale Price]]*Table62[[#This Row],[Units Sold Round]]</f>
        <v>4057770</v>
      </c>
      <c r="K294" s="2">
        <f>Table62[[#This Row],[Manufacturing Price]]*Table62[[#This Row],[Units Sold Round]]</f>
        <v>2434662</v>
      </c>
      <c r="L294" s="2">
        <f>Table62[[#This Row],[ Sales]]-Table62[[#This Row],[COGS]]-Table62[[#This Row],[Discounts]]</f>
        <v>1220300.0999999999</v>
      </c>
      <c r="M294" s="3">
        <v>44105</v>
      </c>
      <c r="N294" t="str">
        <f>TEXT(Table62[[#This Row],[Date]],"mm")</f>
        <v>10</v>
      </c>
      <c r="O294" t="str">
        <f>TEXT(Table62[[#This Row],[Date]],"mmm")</f>
        <v>Oct</v>
      </c>
      <c r="P294" t="str">
        <f>TEXT(Table62[[#This Row],[Date]],"yyyy")</f>
        <v>2020</v>
      </c>
    </row>
    <row r="295" spans="1:16" x14ac:dyDescent="0.2">
      <c r="A295" t="s">
        <v>15</v>
      </c>
      <c r="B295" t="s">
        <v>24</v>
      </c>
      <c r="C295" t="s">
        <v>37</v>
      </c>
      <c r="D295" t="s">
        <v>41</v>
      </c>
      <c r="E295" s="15">
        <v>207.60000000000002</v>
      </c>
      <c r="F295" s="15">
        <f>ROUNDUP(Table62[[#This Row],[Units Sold]],0)</f>
        <v>208</v>
      </c>
      <c r="G295" s="2">
        <v>19794</v>
      </c>
      <c r="H295" s="2">
        <v>32990</v>
      </c>
      <c r="I295" s="2">
        <v>684872.40000000014</v>
      </c>
      <c r="J295" s="2">
        <f>Table62[[#This Row],[Sale Price]]*Table62[[#This Row],[Units Sold Round]]</f>
        <v>6861920</v>
      </c>
      <c r="K295" s="2">
        <f>Table62[[#This Row],[Manufacturing Price]]*Table62[[#This Row],[Units Sold Round]]</f>
        <v>4117152</v>
      </c>
      <c r="L295" s="2">
        <f>Table62[[#This Row],[ Sales]]-Table62[[#This Row],[COGS]]-Table62[[#This Row],[Discounts]]</f>
        <v>2059895.5999999999</v>
      </c>
      <c r="M295" s="3">
        <v>44105</v>
      </c>
      <c r="N295" t="str">
        <f>TEXT(Table62[[#This Row],[Date]],"mm")</f>
        <v>10</v>
      </c>
      <c r="O295" t="str">
        <f>TEXT(Table62[[#This Row],[Date]],"mmm")</f>
        <v>Oct</v>
      </c>
      <c r="P295" t="str">
        <f>TEXT(Table62[[#This Row],[Date]],"yyyy")</f>
        <v>2020</v>
      </c>
    </row>
    <row r="296" spans="1:16" x14ac:dyDescent="0.2">
      <c r="A296" t="s">
        <v>20</v>
      </c>
      <c r="B296" t="s">
        <v>25</v>
      </c>
      <c r="C296" t="s">
        <v>38</v>
      </c>
      <c r="D296" t="s">
        <v>41</v>
      </c>
      <c r="E296" s="15">
        <v>284.40000000000003</v>
      </c>
      <c r="F296" s="15">
        <f>ROUNDUP(Table62[[#This Row],[Units Sold]],0)</f>
        <v>285</v>
      </c>
      <c r="G296" s="2">
        <v>13938</v>
      </c>
      <c r="H296" s="2">
        <v>23230</v>
      </c>
      <c r="I296" s="2">
        <v>660661.20000000019</v>
      </c>
      <c r="J296" s="2">
        <f>Table62[[#This Row],[Sale Price]]*Table62[[#This Row],[Units Sold Round]]</f>
        <v>6620550</v>
      </c>
      <c r="K296" s="2">
        <f>Table62[[#This Row],[Manufacturing Price]]*Table62[[#This Row],[Units Sold Round]]</f>
        <v>3972330</v>
      </c>
      <c r="L296" s="2">
        <f>Table62[[#This Row],[ Sales]]-Table62[[#This Row],[COGS]]-Table62[[#This Row],[Discounts]]</f>
        <v>1987558.7999999998</v>
      </c>
      <c r="M296" s="3">
        <v>44348</v>
      </c>
      <c r="N296" t="str">
        <f>TEXT(Table62[[#This Row],[Date]],"mm")</f>
        <v>06</v>
      </c>
      <c r="O296" t="str">
        <f>TEXT(Table62[[#This Row],[Date]],"mmm")</f>
        <v>Jun</v>
      </c>
      <c r="P296" t="str">
        <f>TEXT(Table62[[#This Row],[Date]],"yyyy")</f>
        <v>2021</v>
      </c>
    </row>
    <row r="297" spans="1:16" x14ac:dyDescent="0.2">
      <c r="A297" t="s">
        <v>15</v>
      </c>
      <c r="B297" t="s">
        <v>42</v>
      </c>
      <c r="C297" t="s">
        <v>38</v>
      </c>
      <c r="D297" t="s">
        <v>41</v>
      </c>
      <c r="E297" s="15">
        <v>149.80000000000001</v>
      </c>
      <c r="F297" s="15">
        <f>ROUNDUP(Table62[[#This Row],[Units Sold]],0)</f>
        <v>150</v>
      </c>
      <c r="G297" s="2">
        <v>13938</v>
      </c>
      <c r="H297" s="2">
        <v>23230</v>
      </c>
      <c r="I297" s="2">
        <v>347985.40000000008</v>
      </c>
      <c r="J297" s="2">
        <f>Table62[[#This Row],[Sale Price]]*Table62[[#This Row],[Units Sold Round]]</f>
        <v>3484500</v>
      </c>
      <c r="K297" s="2">
        <f>Table62[[#This Row],[Manufacturing Price]]*Table62[[#This Row],[Units Sold Round]]</f>
        <v>2090700</v>
      </c>
      <c r="L297" s="2">
        <f>Table62[[#This Row],[ Sales]]-Table62[[#This Row],[COGS]]-Table62[[#This Row],[Discounts]]</f>
        <v>1045814.5999999999</v>
      </c>
      <c r="M297" s="3">
        <v>44348</v>
      </c>
      <c r="N297" t="str">
        <f>TEXT(Table62[[#This Row],[Date]],"mm")</f>
        <v>06</v>
      </c>
      <c r="O297" t="str">
        <f>TEXT(Table62[[#This Row],[Date]],"mmm")</f>
        <v>Jun</v>
      </c>
      <c r="P297" t="str">
        <f>TEXT(Table62[[#This Row],[Date]],"yyyy")</f>
        <v>2021</v>
      </c>
    </row>
    <row r="298" spans="1:16" x14ac:dyDescent="0.2">
      <c r="A298" t="s">
        <v>32</v>
      </c>
      <c r="B298" t="s">
        <v>28</v>
      </c>
      <c r="C298" t="s">
        <v>38</v>
      </c>
      <c r="D298" t="s">
        <v>41</v>
      </c>
      <c r="E298" s="15">
        <v>122.10000000000001</v>
      </c>
      <c r="F298" s="15">
        <f>ROUNDUP(Table62[[#This Row],[Units Sold]],0)</f>
        <v>123</v>
      </c>
      <c r="G298" s="2">
        <v>13938</v>
      </c>
      <c r="H298" s="2">
        <v>23230</v>
      </c>
      <c r="I298" s="2">
        <v>283638.3</v>
      </c>
      <c r="J298" s="2">
        <f>Table62[[#This Row],[Sale Price]]*Table62[[#This Row],[Units Sold Round]]</f>
        <v>2857290</v>
      </c>
      <c r="K298" s="2">
        <f>Table62[[#This Row],[Manufacturing Price]]*Table62[[#This Row],[Units Sold Round]]</f>
        <v>1714374</v>
      </c>
      <c r="L298" s="2">
        <f>Table62[[#This Row],[ Sales]]-Table62[[#This Row],[COGS]]-Table62[[#This Row],[Discounts]]</f>
        <v>859277.7</v>
      </c>
      <c r="M298" s="3">
        <v>44105</v>
      </c>
      <c r="N298" t="str">
        <f>TEXT(Table62[[#This Row],[Date]],"mm")</f>
        <v>10</v>
      </c>
      <c r="O298" t="str">
        <f>TEXT(Table62[[#This Row],[Date]],"mmm")</f>
        <v>Oct</v>
      </c>
      <c r="P298" t="str">
        <f>TEXT(Table62[[#This Row],[Date]],"yyyy")</f>
        <v>2020</v>
      </c>
    </row>
    <row r="299" spans="1:16" x14ac:dyDescent="0.2">
      <c r="A299" t="s">
        <v>15</v>
      </c>
      <c r="B299" t="s">
        <v>23</v>
      </c>
      <c r="C299" t="s">
        <v>38</v>
      </c>
      <c r="D299" t="s">
        <v>41</v>
      </c>
      <c r="E299" s="15">
        <v>112.30000000000001</v>
      </c>
      <c r="F299" s="15">
        <f>ROUNDUP(Table62[[#This Row],[Units Sold]],0)</f>
        <v>113</v>
      </c>
      <c r="G299" s="2">
        <v>13938</v>
      </c>
      <c r="H299" s="2">
        <v>23230</v>
      </c>
      <c r="I299" s="2">
        <v>260872.90000000005</v>
      </c>
      <c r="J299" s="2">
        <f>Table62[[#This Row],[Sale Price]]*Table62[[#This Row],[Units Sold Round]]</f>
        <v>2624990</v>
      </c>
      <c r="K299" s="2">
        <f>Table62[[#This Row],[Manufacturing Price]]*Table62[[#This Row],[Units Sold Round]]</f>
        <v>1574994</v>
      </c>
      <c r="L299" s="2">
        <f>Table62[[#This Row],[ Sales]]-Table62[[#This Row],[COGS]]-Table62[[#This Row],[Discounts]]</f>
        <v>789123.1</v>
      </c>
      <c r="M299" s="3">
        <v>44136</v>
      </c>
      <c r="N299" t="str">
        <f>TEXT(Table62[[#This Row],[Date]],"mm")</f>
        <v>11</v>
      </c>
      <c r="O299" t="str">
        <f>TEXT(Table62[[#This Row],[Date]],"mmm")</f>
        <v>Nov</v>
      </c>
      <c r="P299" t="str">
        <f>TEXT(Table62[[#This Row],[Date]],"yyyy")</f>
        <v>2020</v>
      </c>
    </row>
    <row r="300" spans="1:16" x14ac:dyDescent="0.2">
      <c r="A300" t="s">
        <v>32</v>
      </c>
      <c r="B300" t="s">
        <v>29</v>
      </c>
      <c r="C300" t="s">
        <v>38</v>
      </c>
      <c r="D300" t="s">
        <v>41</v>
      </c>
      <c r="E300" s="15">
        <v>243.60000000000002</v>
      </c>
      <c r="F300" s="15">
        <f>ROUNDUP(Table62[[#This Row],[Units Sold]],0)</f>
        <v>244</v>
      </c>
      <c r="G300" s="2">
        <v>13938</v>
      </c>
      <c r="H300" s="2">
        <v>23230</v>
      </c>
      <c r="I300" s="2">
        <v>565882.80000000016</v>
      </c>
      <c r="J300" s="2">
        <f>Table62[[#This Row],[Sale Price]]*Table62[[#This Row],[Units Sold Round]]</f>
        <v>5668120</v>
      </c>
      <c r="K300" s="2">
        <f>Table62[[#This Row],[Manufacturing Price]]*Table62[[#This Row],[Units Sold Round]]</f>
        <v>3400872</v>
      </c>
      <c r="L300" s="2">
        <f>Table62[[#This Row],[ Sales]]-Table62[[#This Row],[COGS]]-Table62[[#This Row],[Discounts]]</f>
        <v>1701365.1999999997</v>
      </c>
      <c r="M300" s="3">
        <v>44166</v>
      </c>
      <c r="N300" t="str">
        <f>TEXT(Table62[[#This Row],[Date]],"mm")</f>
        <v>12</v>
      </c>
      <c r="O300" t="str">
        <f>TEXT(Table62[[#This Row],[Date]],"mmm")</f>
        <v>Dec</v>
      </c>
      <c r="P300" t="str">
        <f>TEXT(Table62[[#This Row],[Date]],"yyyy")</f>
        <v>2020</v>
      </c>
    </row>
    <row r="301" spans="1:16" x14ac:dyDescent="0.2">
      <c r="A301" t="s">
        <v>30</v>
      </c>
      <c r="B301" t="s">
        <v>31</v>
      </c>
      <c r="C301" t="s">
        <v>39</v>
      </c>
      <c r="D301" t="s">
        <v>41</v>
      </c>
      <c r="E301" s="15">
        <v>198.75</v>
      </c>
      <c r="F301" s="15">
        <f>ROUNDUP(Table62[[#This Row],[Units Sold]],0)</f>
        <v>199</v>
      </c>
      <c r="G301" s="2">
        <v>11999.4</v>
      </c>
      <c r="H301" s="2">
        <v>19999</v>
      </c>
      <c r="I301" s="2">
        <v>397480.125</v>
      </c>
      <c r="J301" s="2">
        <f>Table62[[#This Row],[Sale Price]]*Table62[[#This Row],[Units Sold Round]]</f>
        <v>3979801</v>
      </c>
      <c r="K301" s="2">
        <f>Table62[[#This Row],[Manufacturing Price]]*Table62[[#This Row],[Units Sold Round]]</f>
        <v>2387880.6</v>
      </c>
      <c r="L301" s="2">
        <f>Table62[[#This Row],[ Sales]]-Table62[[#This Row],[COGS]]-Table62[[#This Row],[Discounts]]</f>
        <v>1194440.2749999999</v>
      </c>
      <c r="M301" s="3">
        <v>44197</v>
      </c>
      <c r="N301" t="str">
        <f>TEXT(Table62[[#This Row],[Date]],"mm")</f>
        <v>01</v>
      </c>
      <c r="O301" t="str">
        <f>TEXT(Table62[[#This Row],[Date]],"mmm")</f>
        <v>Jan</v>
      </c>
      <c r="P301" t="str">
        <f>TEXT(Table62[[#This Row],[Date]],"yyyy")</f>
        <v>2021</v>
      </c>
    </row>
    <row r="302" spans="1:16" x14ac:dyDescent="0.2">
      <c r="A302" t="s">
        <v>15</v>
      </c>
      <c r="B302" t="s">
        <v>33</v>
      </c>
      <c r="C302" t="s">
        <v>39</v>
      </c>
      <c r="D302" t="s">
        <v>41</v>
      </c>
      <c r="E302" s="15">
        <v>167.9</v>
      </c>
      <c r="F302" s="15">
        <f>ROUNDUP(Table62[[#This Row],[Units Sold]],0)</f>
        <v>168</v>
      </c>
      <c r="G302" s="2">
        <v>11999.4</v>
      </c>
      <c r="H302" s="2">
        <v>19999</v>
      </c>
      <c r="I302" s="2">
        <v>335783.21</v>
      </c>
      <c r="J302" s="2">
        <f>Table62[[#This Row],[Sale Price]]*Table62[[#This Row],[Units Sold Round]]</f>
        <v>3359832</v>
      </c>
      <c r="K302" s="2">
        <f>Table62[[#This Row],[Manufacturing Price]]*Table62[[#This Row],[Units Sold Round]]</f>
        <v>2015899.2</v>
      </c>
      <c r="L302" s="2">
        <f>Table62[[#This Row],[ Sales]]-Table62[[#This Row],[COGS]]-Table62[[#This Row],[Discounts]]</f>
        <v>1008149.5900000001</v>
      </c>
      <c r="M302" s="3">
        <v>44440</v>
      </c>
      <c r="N302" t="str">
        <f>TEXT(Table62[[#This Row],[Date]],"mm")</f>
        <v>09</v>
      </c>
      <c r="O302" t="str">
        <f>TEXT(Table62[[#This Row],[Date]],"mmm")</f>
        <v>Sep</v>
      </c>
      <c r="P302" t="str">
        <f>TEXT(Table62[[#This Row],[Date]],"yyyy")</f>
        <v>2021</v>
      </c>
    </row>
    <row r="303" spans="1:16" x14ac:dyDescent="0.2">
      <c r="A303" t="s">
        <v>15</v>
      </c>
      <c r="B303" t="s">
        <v>21</v>
      </c>
      <c r="C303" t="s">
        <v>39</v>
      </c>
      <c r="D303" t="s">
        <v>41</v>
      </c>
      <c r="E303" s="15">
        <v>72.7</v>
      </c>
      <c r="F303" s="15">
        <f>ROUNDUP(Table62[[#This Row],[Units Sold]],0)</f>
        <v>73</v>
      </c>
      <c r="G303" s="2">
        <v>11999.4</v>
      </c>
      <c r="H303" s="2">
        <v>19999</v>
      </c>
      <c r="I303" s="2">
        <v>145392.73000000001</v>
      </c>
      <c r="J303" s="2">
        <f>Table62[[#This Row],[Sale Price]]*Table62[[#This Row],[Units Sold Round]]</f>
        <v>1459927</v>
      </c>
      <c r="K303" s="2">
        <f>Table62[[#This Row],[Manufacturing Price]]*Table62[[#This Row],[Units Sold Round]]</f>
        <v>875956.2</v>
      </c>
      <c r="L303" s="2">
        <f>Table62[[#This Row],[ Sales]]-Table62[[#This Row],[COGS]]-Table62[[#This Row],[Discounts]]</f>
        <v>438578.07000000007</v>
      </c>
      <c r="M303" s="3">
        <v>44105</v>
      </c>
      <c r="N303" t="str">
        <f>TEXT(Table62[[#This Row],[Date]],"mm")</f>
        <v>10</v>
      </c>
      <c r="O303" t="str">
        <f>TEXT(Table62[[#This Row],[Date]],"mmm")</f>
        <v>Oct</v>
      </c>
      <c r="P303" t="str">
        <f>TEXT(Table62[[#This Row],[Date]],"yyyy")</f>
        <v>2020</v>
      </c>
    </row>
    <row r="304" spans="1:16" x14ac:dyDescent="0.2">
      <c r="A304" t="s">
        <v>15</v>
      </c>
      <c r="B304" t="s">
        <v>34</v>
      </c>
      <c r="C304" t="s">
        <v>39</v>
      </c>
      <c r="D304" t="s">
        <v>41</v>
      </c>
      <c r="E304" s="15">
        <v>140.30000000000001</v>
      </c>
      <c r="F304" s="15">
        <f>ROUNDUP(Table62[[#This Row],[Units Sold]],0)</f>
        <v>141</v>
      </c>
      <c r="G304" s="2">
        <v>11999.4</v>
      </c>
      <c r="H304" s="2">
        <v>19999</v>
      </c>
      <c r="I304" s="2">
        <v>280585.97000000003</v>
      </c>
      <c r="J304" s="2">
        <f>Table62[[#This Row],[Sale Price]]*Table62[[#This Row],[Units Sold Round]]</f>
        <v>2819859</v>
      </c>
      <c r="K304" s="2">
        <f>Table62[[#This Row],[Manufacturing Price]]*Table62[[#This Row],[Units Sold Round]]</f>
        <v>1691915.4</v>
      </c>
      <c r="L304" s="2">
        <f>Table62[[#This Row],[ Sales]]-Table62[[#This Row],[COGS]]-Table62[[#This Row],[Discounts]]</f>
        <v>847357.63000000012</v>
      </c>
      <c r="M304" s="3">
        <v>44105</v>
      </c>
      <c r="N304" t="str">
        <f>TEXT(Table62[[#This Row],[Date]],"mm")</f>
        <v>10</v>
      </c>
      <c r="O304" t="str">
        <f>TEXT(Table62[[#This Row],[Date]],"mmm")</f>
        <v>Oct</v>
      </c>
      <c r="P304" t="str">
        <f>TEXT(Table62[[#This Row],[Date]],"yyyy")</f>
        <v>2020</v>
      </c>
    </row>
    <row r="305" spans="1:16" x14ac:dyDescent="0.2">
      <c r="A305" t="s">
        <v>15</v>
      </c>
      <c r="B305" t="s">
        <v>31</v>
      </c>
      <c r="C305" t="s">
        <v>39</v>
      </c>
      <c r="D305" t="s">
        <v>41</v>
      </c>
      <c r="E305" s="15">
        <v>207.60000000000002</v>
      </c>
      <c r="F305" s="15">
        <f>ROUNDUP(Table62[[#This Row],[Units Sold]],0)</f>
        <v>208</v>
      </c>
      <c r="G305" s="2">
        <v>11999.4</v>
      </c>
      <c r="H305" s="2">
        <v>19999</v>
      </c>
      <c r="I305" s="2">
        <v>415179.24000000005</v>
      </c>
      <c r="J305" s="2">
        <f>Table62[[#This Row],[Sale Price]]*Table62[[#This Row],[Units Sold Round]]</f>
        <v>4159792</v>
      </c>
      <c r="K305" s="2">
        <f>Table62[[#This Row],[Manufacturing Price]]*Table62[[#This Row],[Units Sold Round]]</f>
        <v>2495875.1999999997</v>
      </c>
      <c r="L305" s="2">
        <f>Table62[[#This Row],[ Sales]]-Table62[[#This Row],[COGS]]-Table62[[#This Row],[Discounts]]</f>
        <v>1248737.5600000003</v>
      </c>
      <c r="M305" s="3">
        <v>44105</v>
      </c>
      <c r="N305" t="str">
        <f>TEXT(Table62[[#This Row],[Date]],"mm")</f>
        <v>10</v>
      </c>
      <c r="O305" t="str">
        <f>TEXT(Table62[[#This Row],[Date]],"mmm")</f>
        <v>Oct</v>
      </c>
      <c r="P305" t="str">
        <f>TEXT(Table62[[#This Row],[Date]],"yyyy")</f>
        <v>2020</v>
      </c>
    </row>
    <row r="306" spans="1:16" x14ac:dyDescent="0.2">
      <c r="A306" t="s">
        <v>15</v>
      </c>
      <c r="B306" t="s">
        <v>19</v>
      </c>
      <c r="C306" t="s">
        <v>26</v>
      </c>
      <c r="D306" t="s">
        <v>41</v>
      </c>
      <c r="E306" s="15">
        <v>175.70000000000002</v>
      </c>
      <c r="F306" s="15">
        <f>ROUNDUP(Table62[[#This Row],[Units Sold]],0)</f>
        <v>176</v>
      </c>
      <c r="G306" s="2">
        <v>8999.4</v>
      </c>
      <c r="H306" s="2">
        <v>14999</v>
      </c>
      <c r="I306" s="2">
        <v>263532.43000000005</v>
      </c>
      <c r="J306" s="2">
        <f>Table62[[#This Row],[Sale Price]]*Table62[[#This Row],[Units Sold Round]]</f>
        <v>2639824</v>
      </c>
      <c r="K306" s="2">
        <f>Table62[[#This Row],[Manufacturing Price]]*Table62[[#This Row],[Units Sold Round]]</f>
        <v>1583894.4</v>
      </c>
      <c r="L306" s="2">
        <f>Table62[[#This Row],[ Sales]]-Table62[[#This Row],[COGS]]-Table62[[#This Row],[Discounts]]</f>
        <v>792397.17</v>
      </c>
      <c r="M306" s="3">
        <v>44105</v>
      </c>
      <c r="N306" t="str">
        <f>TEXT(Table62[[#This Row],[Date]],"mm")</f>
        <v>10</v>
      </c>
      <c r="O306" t="str">
        <f>TEXT(Table62[[#This Row],[Date]],"mmm")</f>
        <v>Oct</v>
      </c>
      <c r="P306" t="str">
        <f>TEXT(Table62[[#This Row],[Date]],"yyyy")</f>
        <v>2020</v>
      </c>
    </row>
    <row r="307" spans="1:16" x14ac:dyDescent="0.2">
      <c r="A307" t="s">
        <v>20</v>
      </c>
      <c r="B307" t="s">
        <v>36</v>
      </c>
      <c r="C307" t="s">
        <v>35</v>
      </c>
      <c r="D307" t="s">
        <v>41</v>
      </c>
      <c r="E307" s="15">
        <v>219.8</v>
      </c>
      <c r="F307" s="15">
        <f>ROUNDUP(Table62[[#This Row],[Units Sold]],0)</f>
        <v>220</v>
      </c>
      <c r="G307" s="2">
        <v>11999.4</v>
      </c>
      <c r="H307" s="2">
        <v>19999</v>
      </c>
      <c r="I307" s="2">
        <v>439578.02</v>
      </c>
      <c r="J307" s="2">
        <f>Table62[[#This Row],[Sale Price]]*Table62[[#This Row],[Units Sold Round]]</f>
        <v>4399780</v>
      </c>
      <c r="K307" s="2">
        <f>Table62[[#This Row],[Manufacturing Price]]*Table62[[#This Row],[Units Sold Round]]</f>
        <v>2639868</v>
      </c>
      <c r="L307" s="2">
        <f>Table62[[#This Row],[ Sales]]-Table62[[#This Row],[COGS]]-Table62[[#This Row],[Discounts]]</f>
        <v>1320333.98</v>
      </c>
      <c r="M307" s="3">
        <v>44409</v>
      </c>
      <c r="N307" t="str">
        <f>TEXT(Table62[[#This Row],[Date]],"mm")</f>
        <v>08</v>
      </c>
      <c r="O307" t="str">
        <f>TEXT(Table62[[#This Row],[Date]],"mmm")</f>
        <v>Aug</v>
      </c>
      <c r="P307" t="str">
        <f>TEXT(Table62[[#This Row],[Date]],"yyyy")</f>
        <v>2021</v>
      </c>
    </row>
    <row r="308" spans="1:16" x14ac:dyDescent="0.2">
      <c r="A308" t="s">
        <v>20</v>
      </c>
      <c r="B308" t="s">
        <v>16</v>
      </c>
      <c r="C308" t="s">
        <v>35</v>
      </c>
      <c r="D308" t="s">
        <v>41</v>
      </c>
      <c r="E308" s="15">
        <v>174.3</v>
      </c>
      <c r="F308" s="15">
        <f>ROUNDUP(Table62[[#This Row],[Units Sold]],0)</f>
        <v>175</v>
      </c>
      <c r="G308" s="2">
        <v>11999.4</v>
      </c>
      <c r="H308" s="2">
        <v>19999</v>
      </c>
      <c r="I308" s="2">
        <v>348582.57000000007</v>
      </c>
      <c r="J308" s="2">
        <f>Table62[[#This Row],[Sale Price]]*Table62[[#This Row],[Units Sold Round]]</f>
        <v>3499825</v>
      </c>
      <c r="K308" s="2">
        <f>Table62[[#This Row],[Manufacturing Price]]*Table62[[#This Row],[Units Sold Round]]</f>
        <v>2099895</v>
      </c>
      <c r="L308" s="2">
        <f>Table62[[#This Row],[ Sales]]-Table62[[#This Row],[COGS]]-Table62[[#This Row],[Discounts]]</f>
        <v>1051347.43</v>
      </c>
      <c r="M308" s="3">
        <v>44409</v>
      </c>
      <c r="N308" t="str">
        <f>TEXT(Table62[[#This Row],[Date]],"mm")</f>
        <v>08</v>
      </c>
      <c r="O308" t="str">
        <f>TEXT(Table62[[#This Row],[Date]],"mmm")</f>
        <v>Aug</v>
      </c>
      <c r="P308" t="str">
        <f>TEXT(Table62[[#This Row],[Date]],"yyyy")</f>
        <v>2021</v>
      </c>
    </row>
    <row r="309" spans="1:16" x14ac:dyDescent="0.2">
      <c r="A309" t="s">
        <v>20</v>
      </c>
      <c r="B309" t="s">
        <v>19</v>
      </c>
      <c r="C309" t="s">
        <v>35</v>
      </c>
      <c r="D309" t="s">
        <v>41</v>
      </c>
      <c r="E309" s="15">
        <v>115.30000000000001</v>
      </c>
      <c r="F309" s="15">
        <f>ROUNDUP(Table62[[#This Row],[Units Sold]],0)</f>
        <v>116</v>
      </c>
      <c r="G309" s="2">
        <v>11999.4</v>
      </c>
      <c r="H309" s="2">
        <v>19999</v>
      </c>
      <c r="I309" s="2">
        <v>230588.47000000003</v>
      </c>
      <c r="J309" s="2">
        <f>Table62[[#This Row],[Sale Price]]*Table62[[#This Row],[Units Sold Round]]</f>
        <v>2319884</v>
      </c>
      <c r="K309" s="2">
        <f>Table62[[#This Row],[Manufacturing Price]]*Table62[[#This Row],[Units Sold Round]]</f>
        <v>1391930.4</v>
      </c>
      <c r="L309" s="2">
        <f>Table62[[#This Row],[ Sales]]-Table62[[#This Row],[COGS]]-Table62[[#This Row],[Discounts]]</f>
        <v>697365.13000000012</v>
      </c>
      <c r="M309" s="3">
        <v>44470</v>
      </c>
      <c r="N309" t="str">
        <f>TEXT(Table62[[#This Row],[Date]],"mm")</f>
        <v>10</v>
      </c>
      <c r="O309" t="str">
        <f>TEXT(Table62[[#This Row],[Date]],"mmm")</f>
        <v>Oct</v>
      </c>
      <c r="P309" t="str">
        <f>TEXT(Table62[[#This Row],[Date]],"yyyy")</f>
        <v>2021</v>
      </c>
    </row>
    <row r="310" spans="1:16" x14ac:dyDescent="0.2">
      <c r="A310" t="s">
        <v>15</v>
      </c>
      <c r="B310" t="s">
        <v>21</v>
      </c>
      <c r="C310" t="s">
        <v>35</v>
      </c>
      <c r="D310" t="s">
        <v>41</v>
      </c>
      <c r="E310" s="15">
        <v>175.70000000000002</v>
      </c>
      <c r="F310" s="15">
        <f>ROUNDUP(Table62[[#This Row],[Units Sold]],0)</f>
        <v>176</v>
      </c>
      <c r="G310" s="2">
        <v>11999.4</v>
      </c>
      <c r="H310" s="2">
        <v>19999</v>
      </c>
      <c r="I310" s="2">
        <v>351382.43000000005</v>
      </c>
      <c r="J310" s="2">
        <f>Table62[[#This Row],[Sale Price]]*Table62[[#This Row],[Units Sold Round]]</f>
        <v>3519824</v>
      </c>
      <c r="K310" s="2">
        <f>Table62[[#This Row],[Manufacturing Price]]*Table62[[#This Row],[Units Sold Round]]</f>
        <v>2111894.4</v>
      </c>
      <c r="L310" s="2">
        <f>Table62[[#This Row],[ Sales]]-Table62[[#This Row],[COGS]]-Table62[[#This Row],[Discounts]]</f>
        <v>1056547.17</v>
      </c>
      <c r="M310" s="3">
        <v>44105</v>
      </c>
      <c r="N310" t="str">
        <f>TEXT(Table62[[#This Row],[Date]],"mm")</f>
        <v>10</v>
      </c>
      <c r="O310" t="str">
        <f>TEXT(Table62[[#This Row],[Date]],"mmm")</f>
        <v>Oct</v>
      </c>
      <c r="P310" t="str">
        <f>TEXT(Table62[[#This Row],[Date]],"yyyy")</f>
        <v>2020</v>
      </c>
    </row>
    <row r="311" spans="1:16" x14ac:dyDescent="0.2">
      <c r="A311" t="s">
        <v>15</v>
      </c>
      <c r="B311" t="s">
        <v>22</v>
      </c>
      <c r="C311" t="s">
        <v>37</v>
      </c>
      <c r="D311" t="s">
        <v>41</v>
      </c>
      <c r="E311" s="15">
        <v>100.10000000000001</v>
      </c>
      <c r="F311" s="15">
        <f>ROUNDUP(Table62[[#This Row],[Units Sold]],0)</f>
        <v>101</v>
      </c>
      <c r="G311" s="2">
        <v>19794</v>
      </c>
      <c r="H311" s="2">
        <v>32990</v>
      </c>
      <c r="I311" s="2">
        <v>330229.90000000008</v>
      </c>
      <c r="J311" s="2">
        <f>Table62[[#This Row],[Sale Price]]*Table62[[#This Row],[Units Sold Round]]</f>
        <v>3331990</v>
      </c>
      <c r="K311" s="2">
        <f>Table62[[#This Row],[Manufacturing Price]]*Table62[[#This Row],[Units Sold Round]]</f>
        <v>1999194</v>
      </c>
      <c r="L311" s="2">
        <f>Table62[[#This Row],[ Sales]]-Table62[[#This Row],[COGS]]-Table62[[#This Row],[Discounts]]</f>
        <v>1002566.0999999999</v>
      </c>
      <c r="M311" s="3">
        <v>44409</v>
      </c>
      <c r="N311" t="str">
        <f>TEXT(Table62[[#This Row],[Date]],"mm")</f>
        <v>08</v>
      </c>
      <c r="O311" t="str">
        <f>TEXT(Table62[[#This Row],[Date]],"mmm")</f>
        <v>Aug</v>
      </c>
      <c r="P311" t="str">
        <f>TEXT(Table62[[#This Row],[Date]],"yyyy")</f>
        <v>2021</v>
      </c>
    </row>
    <row r="312" spans="1:16" x14ac:dyDescent="0.2">
      <c r="A312" t="s">
        <v>15</v>
      </c>
      <c r="B312" t="s">
        <v>34</v>
      </c>
      <c r="C312" t="s">
        <v>37</v>
      </c>
      <c r="D312" t="s">
        <v>41</v>
      </c>
      <c r="E312" s="15">
        <v>133.30000000000001</v>
      </c>
      <c r="F312" s="15">
        <f>ROUNDUP(Table62[[#This Row],[Units Sold]],0)</f>
        <v>134</v>
      </c>
      <c r="G312" s="2">
        <v>19794</v>
      </c>
      <c r="H312" s="2">
        <v>32990</v>
      </c>
      <c r="I312" s="2">
        <v>439756.7</v>
      </c>
      <c r="J312" s="2">
        <f>Table62[[#This Row],[Sale Price]]*Table62[[#This Row],[Units Sold Round]]</f>
        <v>4420660</v>
      </c>
      <c r="K312" s="2">
        <f>Table62[[#This Row],[Manufacturing Price]]*Table62[[#This Row],[Units Sold Round]]</f>
        <v>2652396</v>
      </c>
      <c r="L312" s="2">
        <f>Table62[[#This Row],[ Sales]]-Table62[[#This Row],[COGS]]-Table62[[#This Row],[Discounts]]</f>
        <v>1328507.3</v>
      </c>
      <c r="M312" s="3">
        <v>44501</v>
      </c>
      <c r="N312" t="str">
        <f>TEXT(Table62[[#This Row],[Date]],"mm")</f>
        <v>11</v>
      </c>
      <c r="O312" t="str">
        <f>TEXT(Table62[[#This Row],[Date]],"mmm")</f>
        <v>Nov</v>
      </c>
      <c r="P312" t="str">
        <f>TEXT(Table62[[#This Row],[Date]],"yyyy")</f>
        <v>2021</v>
      </c>
    </row>
    <row r="313" spans="1:16" x14ac:dyDescent="0.2">
      <c r="A313" t="s">
        <v>20</v>
      </c>
      <c r="B313" t="s">
        <v>24</v>
      </c>
      <c r="C313" t="s">
        <v>38</v>
      </c>
      <c r="D313" t="s">
        <v>41</v>
      </c>
      <c r="E313" s="15">
        <v>115.30000000000001</v>
      </c>
      <c r="F313" s="15">
        <f>ROUNDUP(Table62[[#This Row],[Units Sold]],0)</f>
        <v>116</v>
      </c>
      <c r="G313" s="2">
        <v>13938</v>
      </c>
      <c r="H313" s="2">
        <v>23230</v>
      </c>
      <c r="I313" s="2">
        <v>267841.90000000008</v>
      </c>
      <c r="J313" s="2">
        <f>Table62[[#This Row],[Sale Price]]*Table62[[#This Row],[Units Sold Round]]</f>
        <v>2694680</v>
      </c>
      <c r="K313" s="2">
        <f>Table62[[#This Row],[Manufacturing Price]]*Table62[[#This Row],[Units Sold Round]]</f>
        <v>1616808</v>
      </c>
      <c r="L313" s="2">
        <f>Table62[[#This Row],[ Sales]]-Table62[[#This Row],[COGS]]-Table62[[#This Row],[Discounts]]</f>
        <v>810030.09999999986</v>
      </c>
      <c r="M313" s="3">
        <v>44470</v>
      </c>
      <c r="N313" t="str">
        <f>TEXT(Table62[[#This Row],[Date]],"mm")</f>
        <v>10</v>
      </c>
      <c r="O313" t="str">
        <f>TEXT(Table62[[#This Row],[Date]],"mmm")</f>
        <v>Oct</v>
      </c>
      <c r="P313" t="str">
        <f>TEXT(Table62[[#This Row],[Date]],"yyyy")</f>
        <v>2021</v>
      </c>
    </row>
    <row r="314" spans="1:16" x14ac:dyDescent="0.2">
      <c r="A314" t="s">
        <v>27</v>
      </c>
      <c r="B314" t="s">
        <v>25</v>
      </c>
      <c r="C314" t="s">
        <v>17</v>
      </c>
      <c r="D314" t="s">
        <v>41</v>
      </c>
      <c r="E314" s="15">
        <v>72.7</v>
      </c>
      <c r="F314" s="15">
        <f>ROUNDUP(Table62[[#This Row],[Units Sold]],0)</f>
        <v>73</v>
      </c>
      <c r="G314" s="2">
        <v>5579.4</v>
      </c>
      <c r="H314" s="2">
        <v>9299</v>
      </c>
      <c r="I314" s="2">
        <v>67603.73000000001</v>
      </c>
      <c r="J314" s="2">
        <f>Table62[[#This Row],[Sale Price]]*Table62[[#This Row],[Units Sold Round]]</f>
        <v>678827</v>
      </c>
      <c r="K314" s="2">
        <f>Table62[[#This Row],[Manufacturing Price]]*Table62[[#This Row],[Units Sold Round]]</f>
        <v>407296.19999999995</v>
      </c>
      <c r="L314" s="2">
        <f>Table62[[#This Row],[ Sales]]-Table62[[#This Row],[COGS]]-Table62[[#This Row],[Discounts]]</f>
        <v>203927.07000000004</v>
      </c>
      <c r="M314" s="3">
        <v>44228</v>
      </c>
      <c r="N314" t="str">
        <f>TEXT(Table62[[#This Row],[Date]],"mm")</f>
        <v>02</v>
      </c>
      <c r="O314" t="str">
        <f>TEXT(Table62[[#This Row],[Date]],"mmm")</f>
        <v>Feb</v>
      </c>
      <c r="P314" t="str">
        <f>TEXT(Table62[[#This Row],[Date]],"yyyy")</f>
        <v>2021</v>
      </c>
    </row>
    <row r="315" spans="1:16" x14ac:dyDescent="0.2">
      <c r="A315" t="s">
        <v>27</v>
      </c>
      <c r="B315" t="s">
        <v>42</v>
      </c>
      <c r="C315" t="s">
        <v>17</v>
      </c>
      <c r="D315" t="s">
        <v>41</v>
      </c>
      <c r="E315" s="15">
        <v>188.4</v>
      </c>
      <c r="F315" s="15">
        <f>ROUNDUP(Table62[[#This Row],[Units Sold]],0)</f>
        <v>189</v>
      </c>
      <c r="G315" s="2">
        <v>5579.4</v>
      </c>
      <c r="H315" s="2">
        <v>9299</v>
      </c>
      <c r="I315" s="2">
        <v>175193.16000000003</v>
      </c>
      <c r="J315" s="2">
        <f>Table62[[#This Row],[Sale Price]]*Table62[[#This Row],[Units Sold Round]]</f>
        <v>1757511</v>
      </c>
      <c r="K315" s="2">
        <f>Table62[[#This Row],[Manufacturing Price]]*Table62[[#This Row],[Units Sold Round]]</f>
        <v>1054506.5999999999</v>
      </c>
      <c r="L315" s="2">
        <f>Table62[[#This Row],[ Sales]]-Table62[[#This Row],[COGS]]-Table62[[#This Row],[Discounts]]</f>
        <v>527811.24000000011</v>
      </c>
      <c r="M315" s="3">
        <v>44409</v>
      </c>
      <c r="N315" t="str">
        <f>TEXT(Table62[[#This Row],[Date]],"mm")</f>
        <v>08</v>
      </c>
      <c r="O315" t="str">
        <f>TEXT(Table62[[#This Row],[Date]],"mmm")</f>
        <v>Aug</v>
      </c>
      <c r="P315" t="str">
        <f>TEXT(Table62[[#This Row],[Date]],"yyyy")</f>
        <v>2021</v>
      </c>
    </row>
    <row r="316" spans="1:16" x14ac:dyDescent="0.2">
      <c r="A316" t="s">
        <v>15</v>
      </c>
      <c r="B316" t="s">
        <v>28</v>
      </c>
      <c r="C316" t="s">
        <v>17</v>
      </c>
      <c r="D316" t="s">
        <v>41</v>
      </c>
      <c r="E316" s="15">
        <v>183.4</v>
      </c>
      <c r="F316" s="15">
        <f>ROUNDUP(Table62[[#This Row],[Units Sold]],0)</f>
        <v>184</v>
      </c>
      <c r="G316" s="2">
        <v>5579.4</v>
      </c>
      <c r="H316" s="2">
        <v>9299</v>
      </c>
      <c r="I316" s="2">
        <v>170543.66000000003</v>
      </c>
      <c r="J316" s="2">
        <f>Table62[[#This Row],[Sale Price]]*Table62[[#This Row],[Units Sold Round]]</f>
        <v>1711016</v>
      </c>
      <c r="K316" s="2">
        <f>Table62[[#This Row],[Manufacturing Price]]*Table62[[#This Row],[Units Sold Round]]</f>
        <v>1026609.6</v>
      </c>
      <c r="L316" s="2">
        <f>Table62[[#This Row],[ Sales]]-Table62[[#This Row],[COGS]]-Table62[[#This Row],[Discounts]]</f>
        <v>513862.74</v>
      </c>
      <c r="M316" s="3">
        <v>44075</v>
      </c>
      <c r="N316" t="str">
        <f>TEXT(Table62[[#This Row],[Date]],"mm")</f>
        <v>09</v>
      </c>
      <c r="O316" t="str">
        <f>TEXT(Table62[[#This Row],[Date]],"mmm")</f>
        <v>Sep</v>
      </c>
      <c r="P316" t="str">
        <f>TEXT(Table62[[#This Row],[Date]],"yyyy")</f>
        <v>2020</v>
      </c>
    </row>
    <row r="317" spans="1:16" x14ac:dyDescent="0.2">
      <c r="A317" t="s">
        <v>27</v>
      </c>
      <c r="B317" t="s">
        <v>23</v>
      </c>
      <c r="C317" t="s">
        <v>26</v>
      </c>
      <c r="D317" t="s">
        <v>41</v>
      </c>
      <c r="E317" s="15">
        <v>234</v>
      </c>
      <c r="F317" s="15">
        <f>ROUNDUP(Table62[[#This Row],[Units Sold]],0)</f>
        <v>234</v>
      </c>
      <c r="G317" s="2">
        <v>8999.4</v>
      </c>
      <c r="H317" s="2">
        <v>14999</v>
      </c>
      <c r="I317" s="2">
        <v>350976.60000000003</v>
      </c>
      <c r="J317" s="2">
        <f>Table62[[#This Row],[Sale Price]]*Table62[[#This Row],[Units Sold Round]]</f>
        <v>3509766</v>
      </c>
      <c r="K317" s="2">
        <f>Table62[[#This Row],[Manufacturing Price]]*Table62[[#This Row],[Units Sold Round]]</f>
        <v>2105859.6</v>
      </c>
      <c r="L317" s="2">
        <f>Table62[[#This Row],[ Sales]]-Table62[[#This Row],[COGS]]-Table62[[#This Row],[Discounts]]</f>
        <v>1052929.7999999998</v>
      </c>
      <c r="M317" s="3">
        <v>44197</v>
      </c>
      <c r="N317" t="str">
        <f>TEXT(Table62[[#This Row],[Date]],"mm")</f>
        <v>01</v>
      </c>
      <c r="O317" t="str">
        <f>TEXT(Table62[[#This Row],[Date]],"mmm")</f>
        <v>Jan</v>
      </c>
      <c r="P317" t="str">
        <f>TEXT(Table62[[#This Row],[Date]],"yyyy")</f>
        <v>2021</v>
      </c>
    </row>
    <row r="318" spans="1:16" x14ac:dyDescent="0.2">
      <c r="A318" t="s">
        <v>27</v>
      </c>
      <c r="B318" t="s">
        <v>29</v>
      </c>
      <c r="C318" t="s">
        <v>26</v>
      </c>
      <c r="D318" t="s">
        <v>41</v>
      </c>
      <c r="E318" s="15">
        <v>234.20000000000002</v>
      </c>
      <c r="F318" s="15">
        <f>ROUNDUP(Table62[[#This Row],[Units Sold]],0)</f>
        <v>235</v>
      </c>
      <c r="G318" s="2">
        <v>8999.4</v>
      </c>
      <c r="H318" s="2">
        <v>14999</v>
      </c>
      <c r="I318" s="2">
        <v>351276.58000000007</v>
      </c>
      <c r="J318" s="2">
        <f>Table62[[#This Row],[Sale Price]]*Table62[[#This Row],[Units Sold Round]]</f>
        <v>3524765</v>
      </c>
      <c r="K318" s="2">
        <f>Table62[[#This Row],[Manufacturing Price]]*Table62[[#This Row],[Units Sold Round]]</f>
        <v>2114859</v>
      </c>
      <c r="L318" s="2">
        <f>Table62[[#This Row],[ Sales]]-Table62[[#This Row],[COGS]]-Table62[[#This Row],[Discounts]]</f>
        <v>1058629.42</v>
      </c>
      <c r="M318" s="3">
        <v>44501</v>
      </c>
      <c r="N318" t="str">
        <f>TEXT(Table62[[#This Row],[Date]],"mm")</f>
        <v>11</v>
      </c>
      <c r="O318" t="str">
        <f>TEXT(Table62[[#This Row],[Date]],"mmm")</f>
        <v>Nov</v>
      </c>
      <c r="P318" t="str">
        <f>TEXT(Table62[[#This Row],[Date]],"yyyy")</f>
        <v>2021</v>
      </c>
    </row>
    <row r="319" spans="1:16" x14ac:dyDescent="0.2">
      <c r="A319" t="s">
        <v>15</v>
      </c>
      <c r="B319" t="s">
        <v>31</v>
      </c>
      <c r="C319" t="s">
        <v>35</v>
      </c>
      <c r="D319" t="s">
        <v>41</v>
      </c>
      <c r="E319" s="15">
        <v>103.10000000000001</v>
      </c>
      <c r="F319" s="15">
        <f>ROUNDUP(Table62[[#This Row],[Units Sold]],0)</f>
        <v>104</v>
      </c>
      <c r="G319" s="2">
        <v>11999.4</v>
      </c>
      <c r="H319" s="2">
        <v>19999</v>
      </c>
      <c r="I319" s="2">
        <v>206189.69000000003</v>
      </c>
      <c r="J319" s="2">
        <f>Table62[[#This Row],[Sale Price]]*Table62[[#This Row],[Units Sold Round]]</f>
        <v>2079896</v>
      </c>
      <c r="K319" s="2">
        <f>Table62[[#This Row],[Manufacturing Price]]*Table62[[#This Row],[Units Sold Round]]</f>
        <v>1247937.5999999999</v>
      </c>
      <c r="L319" s="2">
        <f>Table62[[#This Row],[ Sales]]-Table62[[#This Row],[COGS]]-Table62[[#This Row],[Discounts]]</f>
        <v>625768.71000000008</v>
      </c>
      <c r="M319" s="3">
        <v>44075</v>
      </c>
      <c r="N319" t="str">
        <f>TEXT(Table62[[#This Row],[Date]],"mm")</f>
        <v>09</v>
      </c>
      <c r="O319" t="str">
        <f>TEXT(Table62[[#This Row],[Date]],"mmm")</f>
        <v>Sep</v>
      </c>
      <c r="P319" t="str">
        <f>TEXT(Table62[[#This Row],[Date]],"yyyy")</f>
        <v>2020</v>
      </c>
    </row>
    <row r="320" spans="1:16" x14ac:dyDescent="0.2">
      <c r="A320" t="s">
        <v>20</v>
      </c>
      <c r="B320" t="s">
        <v>33</v>
      </c>
      <c r="C320" t="s">
        <v>37</v>
      </c>
      <c r="D320" t="s">
        <v>41</v>
      </c>
      <c r="E320" s="15">
        <v>126.2</v>
      </c>
      <c r="F320" s="15">
        <f>ROUNDUP(Table62[[#This Row],[Units Sold]],0)</f>
        <v>127</v>
      </c>
      <c r="G320" s="2">
        <v>19794</v>
      </c>
      <c r="H320" s="2">
        <v>32990</v>
      </c>
      <c r="I320" s="2">
        <v>416333.80000000005</v>
      </c>
      <c r="J320" s="2">
        <f>Table62[[#This Row],[Sale Price]]*Table62[[#This Row],[Units Sold Round]]</f>
        <v>4189730</v>
      </c>
      <c r="K320" s="2">
        <f>Table62[[#This Row],[Manufacturing Price]]*Table62[[#This Row],[Units Sold Round]]</f>
        <v>2513838</v>
      </c>
      <c r="L320" s="2">
        <f>Table62[[#This Row],[ Sales]]-Table62[[#This Row],[COGS]]-Table62[[#This Row],[Discounts]]</f>
        <v>1259558.2</v>
      </c>
      <c r="M320" s="3">
        <v>44317</v>
      </c>
      <c r="N320" t="str">
        <f>TEXT(Table62[[#This Row],[Date]],"mm")</f>
        <v>05</v>
      </c>
      <c r="O320" t="str">
        <f>TEXT(Table62[[#This Row],[Date]],"mmm")</f>
        <v>May</v>
      </c>
      <c r="P320" t="str">
        <f>TEXT(Table62[[#This Row],[Date]],"yyyy")</f>
        <v>2021</v>
      </c>
    </row>
    <row r="321" spans="1:16" x14ac:dyDescent="0.2">
      <c r="A321" t="s">
        <v>15</v>
      </c>
      <c r="B321" t="s">
        <v>21</v>
      </c>
      <c r="C321" t="s">
        <v>37</v>
      </c>
      <c r="D321" t="s">
        <v>41</v>
      </c>
      <c r="E321" s="15">
        <v>113.5</v>
      </c>
      <c r="F321" s="15">
        <f>ROUNDUP(Table62[[#This Row],[Units Sold]],0)</f>
        <v>114</v>
      </c>
      <c r="G321" s="2">
        <v>19794</v>
      </c>
      <c r="H321" s="2">
        <v>32990</v>
      </c>
      <c r="I321" s="2">
        <v>374436.5</v>
      </c>
      <c r="J321" s="2">
        <f>Table62[[#This Row],[Sale Price]]*Table62[[#This Row],[Units Sold Round]]</f>
        <v>3760860</v>
      </c>
      <c r="K321" s="2">
        <f>Table62[[#This Row],[Manufacturing Price]]*Table62[[#This Row],[Units Sold Round]]</f>
        <v>2256516</v>
      </c>
      <c r="L321" s="2">
        <f>Table62[[#This Row],[ Sales]]-Table62[[#This Row],[COGS]]-Table62[[#This Row],[Discounts]]</f>
        <v>1129907.5</v>
      </c>
      <c r="M321" s="3">
        <v>44348</v>
      </c>
      <c r="N321" t="str">
        <f>TEXT(Table62[[#This Row],[Date]],"mm")</f>
        <v>06</v>
      </c>
      <c r="O321" t="str">
        <f>TEXT(Table62[[#This Row],[Date]],"mmm")</f>
        <v>Jun</v>
      </c>
      <c r="P321" t="str">
        <f>TEXT(Table62[[#This Row],[Date]],"yyyy")</f>
        <v>2021</v>
      </c>
    </row>
    <row r="322" spans="1:16" x14ac:dyDescent="0.2">
      <c r="A322" t="s">
        <v>15</v>
      </c>
      <c r="B322" t="s">
        <v>34</v>
      </c>
      <c r="C322" t="s">
        <v>37</v>
      </c>
      <c r="D322" t="s">
        <v>41</v>
      </c>
      <c r="E322" s="15">
        <v>54.7</v>
      </c>
      <c r="F322" s="15">
        <f>ROUNDUP(Table62[[#This Row],[Units Sold]],0)</f>
        <v>55</v>
      </c>
      <c r="G322" s="2">
        <v>19794</v>
      </c>
      <c r="H322" s="2">
        <v>32990</v>
      </c>
      <c r="I322" s="2">
        <v>180455.30000000002</v>
      </c>
      <c r="J322" s="2">
        <f>Table62[[#This Row],[Sale Price]]*Table62[[#This Row],[Units Sold Round]]</f>
        <v>1814450</v>
      </c>
      <c r="K322" s="2">
        <f>Table62[[#This Row],[Manufacturing Price]]*Table62[[#This Row],[Units Sold Round]]</f>
        <v>1088670</v>
      </c>
      <c r="L322" s="2">
        <f>Table62[[#This Row],[ Sales]]-Table62[[#This Row],[COGS]]-Table62[[#This Row],[Discounts]]</f>
        <v>545324.69999999995</v>
      </c>
      <c r="M322" s="3">
        <v>44501</v>
      </c>
      <c r="N322" t="str">
        <f>TEXT(Table62[[#This Row],[Date]],"mm")</f>
        <v>11</v>
      </c>
      <c r="O322" t="str">
        <f>TEXT(Table62[[#This Row],[Date]],"mmm")</f>
        <v>Nov</v>
      </c>
      <c r="P322" t="str">
        <f>TEXT(Table62[[#This Row],[Date]],"yyyy")</f>
        <v>2021</v>
      </c>
    </row>
    <row r="323" spans="1:16" x14ac:dyDescent="0.2">
      <c r="A323" t="s">
        <v>15</v>
      </c>
      <c r="B323" t="s">
        <v>31</v>
      </c>
      <c r="C323" t="s">
        <v>37</v>
      </c>
      <c r="D323" t="s">
        <v>41</v>
      </c>
      <c r="E323" s="15">
        <v>158.20000000000002</v>
      </c>
      <c r="F323" s="15">
        <f>ROUNDUP(Table62[[#This Row],[Units Sold]],0)</f>
        <v>159</v>
      </c>
      <c r="G323" s="2">
        <v>19794</v>
      </c>
      <c r="H323" s="2">
        <v>32990</v>
      </c>
      <c r="I323" s="2">
        <v>521901.8000000001</v>
      </c>
      <c r="J323" s="2">
        <f>Table62[[#This Row],[Sale Price]]*Table62[[#This Row],[Units Sold Round]]</f>
        <v>5245410</v>
      </c>
      <c r="K323" s="2">
        <f>Table62[[#This Row],[Manufacturing Price]]*Table62[[#This Row],[Units Sold Round]]</f>
        <v>3147246</v>
      </c>
      <c r="L323" s="2">
        <f>Table62[[#This Row],[ Sales]]-Table62[[#This Row],[COGS]]-Table62[[#This Row],[Discounts]]</f>
        <v>1576262.2</v>
      </c>
      <c r="M323" s="3">
        <v>44531</v>
      </c>
      <c r="N323" t="str">
        <f>TEXT(Table62[[#This Row],[Date]],"mm")</f>
        <v>12</v>
      </c>
      <c r="O323" t="str">
        <f>TEXT(Table62[[#This Row],[Date]],"mmm")</f>
        <v>Dec</v>
      </c>
      <c r="P323" t="str">
        <f>TEXT(Table62[[#This Row],[Date]],"yyyy")</f>
        <v>2021</v>
      </c>
    </row>
    <row r="324" spans="1:16" x14ac:dyDescent="0.2">
      <c r="A324" t="s">
        <v>27</v>
      </c>
      <c r="B324" t="s">
        <v>19</v>
      </c>
      <c r="C324" t="s">
        <v>38</v>
      </c>
      <c r="D324" t="s">
        <v>41</v>
      </c>
      <c r="E324" s="15">
        <v>173.85000000000002</v>
      </c>
      <c r="F324" s="15">
        <f>ROUNDUP(Table62[[#This Row],[Units Sold]],0)</f>
        <v>174</v>
      </c>
      <c r="G324" s="2">
        <v>13938</v>
      </c>
      <c r="H324" s="2">
        <v>23230</v>
      </c>
      <c r="I324" s="2">
        <v>403853.55000000005</v>
      </c>
      <c r="J324" s="2">
        <f>Table62[[#This Row],[Sale Price]]*Table62[[#This Row],[Units Sold Round]]</f>
        <v>4042020</v>
      </c>
      <c r="K324" s="2">
        <f>Table62[[#This Row],[Manufacturing Price]]*Table62[[#This Row],[Units Sold Round]]</f>
        <v>2425212</v>
      </c>
      <c r="L324" s="2">
        <f>Table62[[#This Row],[ Sales]]-Table62[[#This Row],[COGS]]-Table62[[#This Row],[Discounts]]</f>
        <v>1212954.45</v>
      </c>
      <c r="M324" s="3">
        <v>44287</v>
      </c>
      <c r="N324" t="str">
        <f>TEXT(Table62[[#This Row],[Date]],"mm")</f>
        <v>04</v>
      </c>
      <c r="O324" t="str">
        <f>TEXT(Table62[[#This Row],[Date]],"mmm")</f>
        <v>Apr</v>
      </c>
      <c r="P324" t="str">
        <f>TEXT(Table62[[#This Row],[Date]],"yyyy")</f>
        <v>2021</v>
      </c>
    </row>
    <row r="325" spans="1:16" x14ac:dyDescent="0.2">
      <c r="A325" t="s">
        <v>27</v>
      </c>
      <c r="B325" t="s">
        <v>36</v>
      </c>
      <c r="C325" t="s">
        <v>38</v>
      </c>
      <c r="D325" t="s">
        <v>41</v>
      </c>
      <c r="E325" s="15">
        <v>221.5</v>
      </c>
      <c r="F325" s="15">
        <f>ROUNDUP(Table62[[#This Row],[Units Sold]],0)</f>
        <v>222</v>
      </c>
      <c r="G325" s="2">
        <v>13938</v>
      </c>
      <c r="H325" s="2">
        <v>23230</v>
      </c>
      <c r="I325" s="2">
        <v>514544.5</v>
      </c>
      <c r="J325" s="2">
        <f>Table62[[#This Row],[Sale Price]]*Table62[[#This Row],[Units Sold Round]]</f>
        <v>5157060</v>
      </c>
      <c r="K325" s="2">
        <f>Table62[[#This Row],[Manufacturing Price]]*Table62[[#This Row],[Units Sold Round]]</f>
        <v>3094236</v>
      </c>
      <c r="L325" s="2">
        <f>Table62[[#This Row],[ Sales]]-Table62[[#This Row],[COGS]]-Table62[[#This Row],[Discounts]]</f>
        <v>1548279.5</v>
      </c>
      <c r="M325" s="3">
        <v>44075</v>
      </c>
      <c r="N325" t="str">
        <f>TEXT(Table62[[#This Row],[Date]],"mm")</f>
        <v>09</v>
      </c>
      <c r="O325" t="str">
        <f>TEXT(Table62[[#This Row],[Date]],"mmm")</f>
        <v>Sep</v>
      </c>
      <c r="P325" t="str">
        <f>TEXT(Table62[[#This Row],[Date]],"yyyy")</f>
        <v>2020</v>
      </c>
    </row>
    <row r="326" spans="1:16" x14ac:dyDescent="0.2">
      <c r="A326" t="s">
        <v>15</v>
      </c>
      <c r="B326" t="s">
        <v>16</v>
      </c>
      <c r="C326" t="s">
        <v>38</v>
      </c>
      <c r="D326" t="s">
        <v>41</v>
      </c>
      <c r="E326" s="15">
        <v>158.20000000000002</v>
      </c>
      <c r="F326" s="15">
        <f>ROUNDUP(Table62[[#This Row],[Units Sold]],0)</f>
        <v>159</v>
      </c>
      <c r="G326" s="2">
        <v>13938</v>
      </c>
      <c r="H326" s="2">
        <v>23230</v>
      </c>
      <c r="I326" s="2">
        <v>367498.60000000009</v>
      </c>
      <c r="J326" s="2">
        <f>Table62[[#This Row],[Sale Price]]*Table62[[#This Row],[Units Sold Round]]</f>
        <v>3693570</v>
      </c>
      <c r="K326" s="2">
        <f>Table62[[#This Row],[Manufacturing Price]]*Table62[[#This Row],[Units Sold Round]]</f>
        <v>2216142</v>
      </c>
      <c r="L326" s="2">
        <f>Table62[[#This Row],[ Sales]]-Table62[[#This Row],[COGS]]-Table62[[#This Row],[Discounts]]</f>
        <v>1109929.3999999999</v>
      </c>
      <c r="M326" s="3">
        <v>44531</v>
      </c>
      <c r="N326" t="str">
        <f>TEXT(Table62[[#This Row],[Date]],"mm")</f>
        <v>12</v>
      </c>
      <c r="O326" t="str">
        <f>TEXT(Table62[[#This Row],[Date]],"mmm")</f>
        <v>Dec</v>
      </c>
      <c r="P326" t="str">
        <f>TEXT(Table62[[#This Row],[Date]],"yyyy")</f>
        <v>2021</v>
      </c>
    </row>
    <row r="327" spans="1:16" x14ac:dyDescent="0.2">
      <c r="A327" t="s">
        <v>15</v>
      </c>
      <c r="B327" t="s">
        <v>19</v>
      </c>
      <c r="C327" t="s">
        <v>39</v>
      </c>
      <c r="D327" t="s">
        <v>41</v>
      </c>
      <c r="E327" s="15">
        <v>113.5</v>
      </c>
      <c r="F327" s="15">
        <f>ROUNDUP(Table62[[#This Row],[Units Sold]],0)</f>
        <v>114</v>
      </c>
      <c r="G327" s="2">
        <v>11999.4</v>
      </c>
      <c r="H327" s="2">
        <v>19999</v>
      </c>
      <c r="I327" s="2">
        <v>226988.65000000002</v>
      </c>
      <c r="J327" s="2">
        <f>Table62[[#This Row],[Sale Price]]*Table62[[#This Row],[Units Sold Round]]</f>
        <v>2279886</v>
      </c>
      <c r="K327" s="2">
        <f>Table62[[#This Row],[Manufacturing Price]]*Table62[[#This Row],[Units Sold Round]]</f>
        <v>1367931.5999999999</v>
      </c>
      <c r="L327" s="2">
        <f>Table62[[#This Row],[ Sales]]-Table62[[#This Row],[COGS]]-Table62[[#This Row],[Discounts]]</f>
        <v>684965.75000000012</v>
      </c>
      <c r="M327" s="3">
        <v>44348</v>
      </c>
      <c r="N327" t="str">
        <f>TEXT(Table62[[#This Row],[Date]],"mm")</f>
        <v>06</v>
      </c>
      <c r="O327" t="str">
        <f>TEXT(Table62[[#This Row],[Date]],"mmm")</f>
        <v>Jun</v>
      </c>
      <c r="P327" t="str">
        <f>TEXT(Table62[[#This Row],[Date]],"yyyy")</f>
        <v>2021</v>
      </c>
    </row>
    <row r="328" spans="1:16" x14ac:dyDescent="0.2">
      <c r="A328" t="s">
        <v>15</v>
      </c>
      <c r="B328" t="s">
        <v>21</v>
      </c>
      <c r="C328" t="s">
        <v>17</v>
      </c>
      <c r="D328" t="s">
        <v>41</v>
      </c>
      <c r="E328" s="15">
        <v>176.10000000000002</v>
      </c>
      <c r="F328" s="15">
        <f>ROUNDUP(Table62[[#This Row],[Units Sold]],0)</f>
        <v>177</v>
      </c>
      <c r="G328" s="2">
        <v>5579.4</v>
      </c>
      <c r="H328" s="2">
        <v>9299</v>
      </c>
      <c r="I328" s="2">
        <v>163755.39000000001</v>
      </c>
      <c r="J328" s="2">
        <f>Table62[[#This Row],[Sale Price]]*Table62[[#This Row],[Units Sold Round]]</f>
        <v>1645923</v>
      </c>
      <c r="K328" s="2">
        <f>Table62[[#This Row],[Manufacturing Price]]*Table62[[#This Row],[Units Sold Round]]</f>
        <v>987553.79999999993</v>
      </c>
      <c r="L328" s="2">
        <f>Table62[[#This Row],[ Sales]]-Table62[[#This Row],[COGS]]-Table62[[#This Row],[Discounts]]</f>
        <v>494613.81000000006</v>
      </c>
      <c r="M328" s="3">
        <v>44256</v>
      </c>
      <c r="N328" t="str">
        <f>TEXT(Table62[[#This Row],[Date]],"mm")</f>
        <v>03</v>
      </c>
      <c r="O328" t="str">
        <f>TEXT(Table62[[#This Row],[Date]],"mmm")</f>
        <v>Mar</v>
      </c>
      <c r="P328" t="str">
        <f>TEXT(Table62[[#This Row],[Date]],"yyyy")</f>
        <v>2021</v>
      </c>
    </row>
    <row r="329" spans="1:16" x14ac:dyDescent="0.2">
      <c r="A329" t="s">
        <v>32</v>
      </c>
      <c r="B329" t="s">
        <v>22</v>
      </c>
      <c r="C329" t="s">
        <v>17</v>
      </c>
      <c r="D329" t="s">
        <v>41</v>
      </c>
      <c r="E329" s="15">
        <v>44.800000000000004</v>
      </c>
      <c r="F329" s="15">
        <f>ROUNDUP(Table62[[#This Row],[Units Sold]],0)</f>
        <v>45</v>
      </c>
      <c r="G329" s="2">
        <v>5579.4</v>
      </c>
      <c r="H329" s="2">
        <v>9299</v>
      </c>
      <c r="I329" s="2">
        <v>41659.520000000004</v>
      </c>
      <c r="J329" s="2">
        <f>Table62[[#This Row],[Sale Price]]*Table62[[#This Row],[Units Sold Round]]</f>
        <v>418455</v>
      </c>
      <c r="K329" s="2">
        <f>Table62[[#This Row],[Manufacturing Price]]*Table62[[#This Row],[Units Sold Round]]</f>
        <v>251072.99999999997</v>
      </c>
      <c r="L329" s="2">
        <f>Table62[[#This Row],[ Sales]]-Table62[[#This Row],[COGS]]-Table62[[#This Row],[Discounts]]</f>
        <v>125722.48000000003</v>
      </c>
      <c r="M329" s="3">
        <v>44348</v>
      </c>
      <c r="N329" t="str">
        <f>TEXT(Table62[[#This Row],[Date]],"mm")</f>
        <v>06</v>
      </c>
      <c r="O329" t="str">
        <f>TEXT(Table62[[#This Row],[Date]],"mmm")</f>
        <v>Jun</v>
      </c>
      <c r="P329" t="str">
        <f>TEXT(Table62[[#This Row],[Date]],"yyyy")</f>
        <v>2021</v>
      </c>
    </row>
    <row r="330" spans="1:16" x14ac:dyDescent="0.2">
      <c r="A330" t="s">
        <v>32</v>
      </c>
      <c r="B330" t="s">
        <v>34</v>
      </c>
      <c r="C330" t="s">
        <v>17</v>
      </c>
      <c r="D330" t="s">
        <v>41</v>
      </c>
      <c r="E330" s="15">
        <v>218.10000000000002</v>
      </c>
      <c r="F330" s="15">
        <f>ROUNDUP(Table62[[#This Row],[Units Sold]],0)</f>
        <v>219</v>
      </c>
      <c r="G330" s="2">
        <v>5579.4</v>
      </c>
      <c r="H330" s="2">
        <v>9299</v>
      </c>
      <c r="I330" s="2">
        <v>202811.19000000003</v>
      </c>
      <c r="J330" s="2">
        <f>Table62[[#This Row],[Sale Price]]*Table62[[#This Row],[Units Sold Round]]</f>
        <v>2036481</v>
      </c>
      <c r="K330" s="2">
        <f>Table62[[#This Row],[Manufacturing Price]]*Table62[[#This Row],[Units Sold Round]]</f>
        <v>1221888.5999999999</v>
      </c>
      <c r="L330" s="2">
        <f>Table62[[#This Row],[ Sales]]-Table62[[#This Row],[COGS]]-Table62[[#This Row],[Discounts]]</f>
        <v>611781.21000000008</v>
      </c>
      <c r="M330" s="3">
        <v>44470</v>
      </c>
      <c r="N330" t="str">
        <f>TEXT(Table62[[#This Row],[Date]],"mm")</f>
        <v>10</v>
      </c>
      <c r="O330" t="str">
        <f>TEXT(Table62[[#This Row],[Date]],"mmm")</f>
        <v>Oct</v>
      </c>
      <c r="P330" t="str">
        <f>TEXT(Table62[[#This Row],[Date]],"yyyy")</f>
        <v>2021</v>
      </c>
    </row>
    <row r="331" spans="1:16" x14ac:dyDescent="0.2">
      <c r="A331" t="s">
        <v>15</v>
      </c>
      <c r="B331" t="s">
        <v>24</v>
      </c>
      <c r="C331" t="s">
        <v>26</v>
      </c>
      <c r="D331" t="s">
        <v>41</v>
      </c>
      <c r="E331" s="15">
        <v>197.60000000000002</v>
      </c>
      <c r="F331" s="15">
        <f>ROUNDUP(Table62[[#This Row],[Units Sold]],0)</f>
        <v>198</v>
      </c>
      <c r="G331" s="2">
        <v>8999.4</v>
      </c>
      <c r="H331" s="2">
        <v>14999</v>
      </c>
      <c r="I331" s="2">
        <v>296380.24000000005</v>
      </c>
      <c r="J331" s="2">
        <f>Table62[[#This Row],[Sale Price]]*Table62[[#This Row],[Units Sold Round]]</f>
        <v>2969802</v>
      </c>
      <c r="K331" s="2">
        <f>Table62[[#This Row],[Manufacturing Price]]*Table62[[#This Row],[Units Sold Round]]</f>
        <v>1781881.2</v>
      </c>
      <c r="L331" s="2">
        <f>Table62[[#This Row],[ Sales]]-Table62[[#This Row],[COGS]]-Table62[[#This Row],[Discounts]]</f>
        <v>891540.56</v>
      </c>
      <c r="M331" s="3">
        <v>44470</v>
      </c>
      <c r="N331" t="str">
        <f>TEXT(Table62[[#This Row],[Date]],"mm")</f>
        <v>10</v>
      </c>
      <c r="O331" t="str">
        <f>TEXT(Table62[[#This Row],[Date]],"mmm")</f>
        <v>Oct</v>
      </c>
      <c r="P331" t="str">
        <f>TEXT(Table62[[#This Row],[Date]],"yyyy")</f>
        <v>2021</v>
      </c>
    </row>
    <row r="332" spans="1:16" x14ac:dyDescent="0.2">
      <c r="A332" t="s">
        <v>32</v>
      </c>
      <c r="B332" t="s">
        <v>25</v>
      </c>
      <c r="C332" t="s">
        <v>26</v>
      </c>
      <c r="D332" t="s">
        <v>41</v>
      </c>
      <c r="E332" s="15">
        <v>218.10000000000002</v>
      </c>
      <c r="F332" s="15">
        <f>ROUNDUP(Table62[[#This Row],[Units Sold]],0)</f>
        <v>219</v>
      </c>
      <c r="G332" s="2">
        <v>8999.4</v>
      </c>
      <c r="H332" s="2">
        <v>14999</v>
      </c>
      <c r="I332" s="2">
        <v>327128.19000000006</v>
      </c>
      <c r="J332" s="2">
        <f>Table62[[#This Row],[Sale Price]]*Table62[[#This Row],[Units Sold Round]]</f>
        <v>3284781</v>
      </c>
      <c r="K332" s="2">
        <f>Table62[[#This Row],[Manufacturing Price]]*Table62[[#This Row],[Units Sold Round]]</f>
        <v>1970868.5999999999</v>
      </c>
      <c r="L332" s="2">
        <f>Table62[[#This Row],[ Sales]]-Table62[[#This Row],[COGS]]-Table62[[#This Row],[Discounts]]</f>
        <v>986784.21000000008</v>
      </c>
      <c r="M332" s="3">
        <v>44470</v>
      </c>
      <c r="N332" t="str">
        <f>TEXT(Table62[[#This Row],[Date]],"mm")</f>
        <v>10</v>
      </c>
      <c r="O332" t="str">
        <f>TEXT(Table62[[#This Row],[Date]],"mmm")</f>
        <v>Oct</v>
      </c>
      <c r="P332" t="str">
        <f>TEXT(Table62[[#This Row],[Date]],"yyyy")</f>
        <v>2021</v>
      </c>
    </row>
    <row r="333" spans="1:16" x14ac:dyDescent="0.2">
      <c r="A333" t="s">
        <v>30</v>
      </c>
      <c r="B333" t="s">
        <v>42</v>
      </c>
      <c r="C333" t="s">
        <v>26</v>
      </c>
      <c r="D333" t="s">
        <v>41</v>
      </c>
      <c r="E333" s="15">
        <v>250</v>
      </c>
      <c r="F333" s="15">
        <f>ROUNDUP(Table62[[#This Row],[Units Sold]],0)</f>
        <v>250</v>
      </c>
      <c r="G333" s="2">
        <v>8999.4</v>
      </c>
      <c r="H333" s="2">
        <v>14999</v>
      </c>
      <c r="I333" s="2">
        <v>374975</v>
      </c>
      <c r="J333" s="2">
        <f>Table62[[#This Row],[Sale Price]]*Table62[[#This Row],[Units Sold Round]]</f>
        <v>3749750</v>
      </c>
      <c r="K333" s="2">
        <f>Table62[[#This Row],[Manufacturing Price]]*Table62[[#This Row],[Units Sold Round]]</f>
        <v>2249850</v>
      </c>
      <c r="L333" s="2">
        <f>Table62[[#This Row],[ Sales]]-Table62[[#This Row],[COGS]]-Table62[[#This Row],[Discounts]]</f>
        <v>1124925</v>
      </c>
      <c r="M333" s="3">
        <v>44136</v>
      </c>
      <c r="N333" t="str">
        <f>TEXT(Table62[[#This Row],[Date]],"mm")</f>
        <v>11</v>
      </c>
      <c r="O333" t="str">
        <f>TEXT(Table62[[#This Row],[Date]],"mmm")</f>
        <v>Nov</v>
      </c>
      <c r="P333" t="str">
        <f>TEXT(Table62[[#This Row],[Date]],"yyyy")</f>
        <v>2020</v>
      </c>
    </row>
    <row r="334" spans="1:16" x14ac:dyDescent="0.2">
      <c r="A334" t="s">
        <v>32</v>
      </c>
      <c r="B334" t="s">
        <v>28</v>
      </c>
      <c r="C334" t="s">
        <v>35</v>
      </c>
      <c r="D334" t="s">
        <v>41</v>
      </c>
      <c r="E334" s="15">
        <v>170.20000000000002</v>
      </c>
      <c r="F334" s="15">
        <f>ROUNDUP(Table62[[#This Row],[Units Sold]],0)</f>
        <v>171</v>
      </c>
      <c r="G334" s="2">
        <v>11999.4</v>
      </c>
      <c r="H334" s="2">
        <v>19999</v>
      </c>
      <c r="I334" s="2">
        <v>340382.98000000004</v>
      </c>
      <c r="J334" s="2">
        <f>Table62[[#This Row],[Sale Price]]*Table62[[#This Row],[Units Sold Round]]</f>
        <v>3419829</v>
      </c>
      <c r="K334" s="2">
        <f>Table62[[#This Row],[Manufacturing Price]]*Table62[[#This Row],[Units Sold Round]]</f>
        <v>2051897.4</v>
      </c>
      <c r="L334" s="2">
        <f>Table62[[#This Row],[ Sales]]-Table62[[#This Row],[COGS]]-Table62[[#This Row],[Discounts]]</f>
        <v>1027548.6200000001</v>
      </c>
      <c r="M334" s="3">
        <v>44317</v>
      </c>
      <c r="N334" t="str">
        <f>TEXT(Table62[[#This Row],[Date]],"mm")</f>
        <v>05</v>
      </c>
      <c r="O334" t="str">
        <f>TEXT(Table62[[#This Row],[Date]],"mmm")</f>
        <v>May</v>
      </c>
      <c r="P334" t="str">
        <f>TEXT(Table62[[#This Row],[Date]],"yyyy")</f>
        <v>2021</v>
      </c>
    </row>
    <row r="335" spans="1:16" x14ac:dyDescent="0.2">
      <c r="A335" t="s">
        <v>32</v>
      </c>
      <c r="B335" t="s">
        <v>23</v>
      </c>
      <c r="C335" t="s">
        <v>35</v>
      </c>
      <c r="D335" t="s">
        <v>41</v>
      </c>
      <c r="E335" s="15">
        <v>44.800000000000004</v>
      </c>
      <c r="F335" s="15">
        <f>ROUNDUP(Table62[[#This Row],[Units Sold]],0)</f>
        <v>45</v>
      </c>
      <c r="G335" s="2">
        <v>11999.4</v>
      </c>
      <c r="H335" s="2">
        <v>19999</v>
      </c>
      <c r="I335" s="2">
        <v>89595.520000000019</v>
      </c>
      <c r="J335" s="2">
        <f>Table62[[#This Row],[Sale Price]]*Table62[[#This Row],[Units Sold Round]]</f>
        <v>899955</v>
      </c>
      <c r="K335" s="2">
        <f>Table62[[#This Row],[Manufacturing Price]]*Table62[[#This Row],[Units Sold Round]]</f>
        <v>539973</v>
      </c>
      <c r="L335" s="2">
        <f>Table62[[#This Row],[ Sales]]-Table62[[#This Row],[COGS]]-Table62[[#This Row],[Discounts]]</f>
        <v>270386.48</v>
      </c>
      <c r="M335" s="3">
        <v>44348</v>
      </c>
      <c r="N335" t="str">
        <f>TEXT(Table62[[#This Row],[Date]],"mm")</f>
        <v>06</v>
      </c>
      <c r="O335" t="str">
        <f>TEXT(Table62[[#This Row],[Date]],"mmm")</f>
        <v>Jun</v>
      </c>
      <c r="P335" t="str">
        <f>TEXT(Table62[[#This Row],[Date]],"yyyy")</f>
        <v>2021</v>
      </c>
    </row>
    <row r="336" spans="1:16" x14ac:dyDescent="0.2">
      <c r="A336" t="s">
        <v>30</v>
      </c>
      <c r="B336" t="s">
        <v>29</v>
      </c>
      <c r="C336" t="s">
        <v>35</v>
      </c>
      <c r="D336" t="s">
        <v>41</v>
      </c>
      <c r="E336" s="15">
        <v>351.3</v>
      </c>
      <c r="F336" s="15">
        <f>ROUNDUP(Table62[[#This Row],[Units Sold]],0)</f>
        <v>352</v>
      </c>
      <c r="G336" s="2">
        <v>11999.4</v>
      </c>
      <c r="H336" s="2">
        <v>19999</v>
      </c>
      <c r="I336" s="2">
        <v>702564.87000000011</v>
      </c>
      <c r="J336" s="2">
        <f>Table62[[#This Row],[Sale Price]]*Table62[[#This Row],[Units Sold Round]]</f>
        <v>7039648</v>
      </c>
      <c r="K336" s="2">
        <f>Table62[[#This Row],[Manufacturing Price]]*Table62[[#This Row],[Units Sold Round]]</f>
        <v>4223788.8</v>
      </c>
      <c r="L336" s="2">
        <f>Table62[[#This Row],[ Sales]]-Table62[[#This Row],[COGS]]-Table62[[#This Row],[Discounts]]</f>
        <v>2113294.33</v>
      </c>
      <c r="M336" s="3">
        <v>44378</v>
      </c>
      <c r="N336" t="str">
        <f>TEXT(Table62[[#This Row],[Date]],"mm")</f>
        <v>07</v>
      </c>
      <c r="O336" t="str">
        <f>TEXT(Table62[[#This Row],[Date]],"mmm")</f>
        <v>Jul</v>
      </c>
      <c r="P336" t="str">
        <f>TEXT(Table62[[#This Row],[Date]],"yyyy")</f>
        <v>2021</v>
      </c>
    </row>
    <row r="337" spans="1:16" x14ac:dyDescent="0.2">
      <c r="A337" t="s">
        <v>20</v>
      </c>
      <c r="B337" t="s">
        <v>31</v>
      </c>
      <c r="C337" t="s">
        <v>35</v>
      </c>
      <c r="D337" t="s">
        <v>41</v>
      </c>
      <c r="E337" s="15">
        <v>210.10000000000002</v>
      </c>
      <c r="F337" s="15">
        <f>ROUNDUP(Table62[[#This Row],[Units Sold]],0)</f>
        <v>211</v>
      </c>
      <c r="G337" s="2">
        <v>11999.4</v>
      </c>
      <c r="H337" s="2">
        <v>19999</v>
      </c>
      <c r="I337" s="2">
        <v>420178.99000000005</v>
      </c>
      <c r="J337" s="2">
        <f>Table62[[#This Row],[Sale Price]]*Table62[[#This Row],[Units Sold Round]]</f>
        <v>4219789</v>
      </c>
      <c r="K337" s="2">
        <f>Table62[[#This Row],[Manufacturing Price]]*Table62[[#This Row],[Units Sold Round]]</f>
        <v>2531873.4</v>
      </c>
      <c r="L337" s="2">
        <f>Table62[[#This Row],[ Sales]]-Table62[[#This Row],[COGS]]-Table62[[#This Row],[Discounts]]</f>
        <v>1267736.6100000001</v>
      </c>
      <c r="M337" s="3">
        <v>44409</v>
      </c>
      <c r="N337" t="str">
        <f>TEXT(Table62[[#This Row],[Date]],"mm")</f>
        <v>08</v>
      </c>
      <c r="O337" t="str">
        <f>TEXT(Table62[[#This Row],[Date]],"mmm")</f>
        <v>Aug</v>
      </c>
      <c r="P337" t="str">
        <f>TEXT(Table62[[#This Row],[Date]],"yyyy")</f>
        <v>2021</v>
      </c>
    </row>
    <row r="338" spans="1:16" x14ac:dyDescent="0.2">
      <c r="A338" t="s">
        <v>20</v>
      </c>
      <c r="B338" t="s">
        <v>33</v>
      </c>
      <c r="C338" t="s">
        <v>35</v>
      </c>
      <c r="D338" t="s">
        <v>41</v>
      </c>
      <c r="E338" s="15">
        <v>293.10000000000002</v>
      </c>
      <c r="F338" s="15">
        <f>ROUNDUP(Table62[[#This Row],[Units Sold]],0)</f>
        <v>294</v>
      </c>
      <c r="G338" s="2">
        <v>11999.4</v>
      </c>
      <c r="H338" s="2">
        <v>19999</v>
      </c>
      <c r="I338" s="2">
        <v>586170.69000000006</v>
      </c>
      <c r="J338" s="2">
        <f>Table62[[#This Row],[Sale Price]]*Table62[[#This Row],[Units Sold Round]]</f>
        <v>5879706</v>
      </c>
      <c r="K338" s="2">
        <f>Table62[[#This Row],[Manufacturing Price]]*Table62[[#This Row],[Units Sold Round]]</f>
        <v>3527823.6</v>
      </c>
      <c r="L338" s="2">
        <f>Table62[[#This Row],[ Sales]]-Table62[[#This Row],[COGS]]-Table62[[#This Row],[Discounts]]</f>
        <v>1765711.71</v>
      </c>
      <c r="M338" s="3">
        <v>44075</v>
      </c>
      <c r="N338" t="str">
        <f>TEXT(Table62[[#This Row],[Date]],"mm")</f>
        <v>09</v>
      </c>
      <c r="O338" t="str">
        <f>TEXT(Table62[[#This Row],[Date]],"mmm")</f>
        <v>Sep</v>
      </c>
      <c r="P338" t="str">
        <f>TEXT(Table62[[#This Row],[Date]],"yyyy")</f>
        <v>2020</v>
      </c>
    </row>
    <row r="339" spans="1:16" x14ac:dyDescent="0.2">
      <c r="A339" t="s">
        <v>15</v>
      </c>
      <c r="B339" t="s">
        <v>21</v>
      </c>
      <c r="C339" t="s">
        <v>35</v>
      </c>
      <c r="D339" t="s">
        <v>41</v>
      </c>
      <c r="E339" s="15">
        <v>153.5</v>
      </c>
      <c r="F339" s="15">
        <f>ROUNDUP(Table62[[#This Row],[Units Sold]],0)</f>
        <v>154</v>
      </c>
      <c r="G339" s="2">
        <v>11999.4</v>
      </c>
      <c r="H339" s="2">
        <v>19999</v>
      </c>
      <c r="I339" s="2">
        <v>306984.65000000002</v>
      </c>
      <c r="J339" s="2">
        <f>Table62[[#This Row],[Sale Price]]*Table62[[#This Row],[Units Sold Round]]</f>
        <v>3079846</v>
      </c>
      <c r="K339" s="2">
        <f>Table62[[#This Row],[Manufacturing Price]]*Table62[[#This Row],[Units Sold Round]]</f>
        <v>1847907.5999999999</v>
      </c>
      <c r="L339" s="2">
        <f>Table62[[#This Row],[ Sales]]-Table62[[#This Row],[COGS]]-Table62[[#This Row],[Discounts]]</f>
        <v>924953.75000000012</v>
      </c>
      <c r="M339" s="3">
        <v>44440</v>
      </c>
      <c r="N339" t="str">
        <f>TEXT(Table62[[#This Row],[Date]],"mm")</f>
        <v>09</v>
      </c>
      <c r="O339" t="str">
        <f>TEXT(Table62[[#This Row],[Date]],"mmm")</f>
        <v>Sep</v>
      </c>
      <c r="P339" t="str">
        <f>TEXT(Table62[[#This Row],[Date]],"yyyy")</f>
        <v>2021</v>
      </c>
    </row>
    <row r="340" spans="1:16" x14ac:dyDescent="0.2">
      <c r="A340" t="s">
        <v>32</v>
      </c>
      <c r="B340" t="s">
        <v>34</v>
      </c>
      <c r="C340" t="s">
        <v>35</v>
      </c>
      <c r="D340" t="s">
        <v>41</v>
      </c>
      <c r="E340" s="15">
        <v>112.30000000000001</v>
      </c>
      <c r="F340" s="15">
        <f>ROUNDUP(Table62[[#This Row],[Units Sold]],0)</f>
        <v>113</v>
      </c>
      <c r="G340" s="2">
        <v>11999.4</v>
      </c>
      <c r="H340" s="2">
        <v>19999</v>
      </c>
      <c r="I340" s="2">
        <v>224588.77000000002</v>
      </c>
      <c r="J340" s="2">
        <f>Table62[[#This Row],[Sale Price]]*Table62[[#This Row],[Units Sold Round]]</f>
        <v>2259887</v>
      </c>
      <c r="K340" s="2">
        <f>Table62[[#This Row],[Manufacturing Price]]*Table62[[#This Row],[Units Sold Round]]</f>
        <v>1355932.2</v>
      </c>
      <c r="L340" s="2">
        <f>Table62[[#This Row],[ Sales]]-Table62[[#This Row],[COGS]]-Table62[[#This Row],[Discounts]]</f>
        <v>679366.03</v>
      </c>
      <c r="M340" s="3">
        <v>44075</v>
      </c>
      <c r="N340" t="str">
        <f>TEXT(Table62[[#This Row],[Date]],"mm")</f>
        <v>09</v>
      </c>
      <c r="O340" t="str">
        <f>TEXT(Table62[[#This Row],[Date]],"mmm")</f>
        <v>Sep</v>
      </c>
      <c r="P340" t="str">
        <f>TEXT(Table62[[#This Row],[Date]],"yyyy")</f>
        <v>2020</v>
      </c>
    </row>
    <row r="341" spans="1:16" x14ac:dyDescent="0.2">
      <c r="A341" t="s">
        <v>32</v>
      </c>
      <c r="B341" t="s">
        <v>31</v>
      </c>
      <c r="C341" t="s">
        <v>35</v>
      </c>
      <c r="D341" t="s">
        <v>41</v>
      </c>
      <c r="E341" s="15">
        <v>140.4</v>
      </c>
      <c r="F341" s="15">
        <f>ROUNDUP(Table62[[#This Row],[Units Sold]],0)</f>
        <v>141</v>
      </c>
      <c r="G341" s="2">
        <v>11999.4</v>
      </c>
      <c r="H341" s="2">
        <v>19999</v>
      </c>
      <c r="I341" s="2">
        <v>280785.96000000002</v>
      </c>
      <c r="J341" s="2">
        <f>Table62[[#This Row],[Sale Price]]*Table62[[#This Row],[Units Sold Round]]</f>
        <v>2819859</v>
      </c>
      <c r="K341" s="2">
        <f>Table62[[#This Row],[Manufacturing Price]]*Table62[[#This Row],[Units Sold Round]]</f>
        <v>1691915.4</v>
      </c>
      <c r="L341" s="2">
        <f>Table62[[#This Row],[ Sales]]-Table62[[#This Row],[COGS]]-Table62[[#This Row],[Discounts]]</f>
        <v>847157.64000000013</v>
      </c>
      <c r="M341" s="3">
        <v>44136</v>
      </c>
      <c r="N341" t="str">
        <f>TEXT(Table62[[#This Row],[Date]],"mm")</f>
        <v>11</v>
      </c>
      <c r="O341" t="str">
        <f>TEXT(Table62[[#This Row],[Date]],"mmm")</f>
        <v>Nov</v>
      </c>
      <c r="P341" t="str">
        <f>TEXT(Table62[[#This Row],[Date]],"yyyy")</f>
        <v>2020</v>
      </c>
    </row>
    <row r="342" spans="1:16" x14ac:dyDescent="0.2">
      <c r="A342" t="s">
        <v>27</v>
      </c>
      <c r="B342" t="s">
        <v>19</v>
      </c>
      <c r="C342" t="s">
        <v>35</v>
      </c>
      <c r="D342" t="s">
        <v>41</v>
      </c>
      <c r="E342" s="15">
        <v>276.3</v>
      </c>
      <c r="F342" s="15">
        <f>ROUNDUP(Table62[[#This Row],[Units Sold]],0)</f>
        <v>277</v>
      </c>
      <c r="G342" s="2">
        <v>11999.4</v>
      </c>
      <c r="H342" s="2">
        <v>19999</v>
      </c>
      <c r="I342" s="2">
        <v>552572.37</v>
      </c>
      <c r="J342" s="2">
        <f>Table62[[#This Row],[Sale Price]]*Table62[[#This Row],[Units Sold Round]]</f>
        <v>5539723</v>
      </c>
      <c r="K342" s="2">
        <f>Table62[[#This Row],[Manufacturing Price]]*Table62[[#This Row],[Units Sold Round]]</f>
        <v>3323833.8</v>
      </c>
      <c r="L342" s="2">
        <f>Table62[[#This Row],[ Sales]]-Table62[[#This Row],[COGS]]-Table62[[#This Row],[Discounts]]</f>
        <v>1663316.83</v>
      </c>
      <c r="M342" s="3">
        <v>44136</v>
      </c>
      <c r="N342" t="str">
        <f>TEXT(Table62[[#This Row],[Date]],"mm")</f>
        <v>11</v>
      </c>
      <c r="O342" t="str">
        <f>TEXT(Table62[[#This Row],[Date]],"mmm")</f>
        <v>Nov</v>
      </c>
      <c r="P342" t="str">
        <f>TEXT(Table62[[#This Row],[Date]],"yyyy")</f>
        <v>2020</v>
      </c>
    </row>
    <row r="343" spans="1:16" x14ac:dyDescent="0.2">
      <c r="A343" t="s">
        <v>15</v>
      </c>
      <c r="B343" t="s">
        <v>36</v>
      </c>
      <c r="C343" t="s">
        <v>35</v>
      </c>
      <c r="D343" t="s">
        <v>41</v>
      </c>
      <c r="E343" s="15">
        <v>212.5</v>
      </c>
      <c r="F343" s="15">
        <f>ROUNDUP(Table62[[#This Row],[Units Sold]],0)</f>
        <v>213</v>
      </c>
      <c r="G343" s="2">
        <v>11999.4</v>
      </c>
      <c r="H343" s="2">
        <v>19999</v>
      </c>
      <c r="I343" s="2">
        <v>424978.75</v>
      </c>
      <c r="J343" s="2">
        <f>Table62[[#This Row],[Sale Price]]*Table62[[#This Row],[Units Sold Round]]</f>
        <v>4259787</v>
      </c>
      <c r="K343" s="2">
        <f>Table62[[#This Row],[Manufacturing Price]]*Table62[[#This Row],[Units Sold Round]]</f>
        <v>2555872.1999999997</v>
      </c>
      <c r="L343" s="2">
        <f>Table62[[#This Row],[ Sales]]-Table62[[#This Row],[COGS]]-Table62[[#This Row],[Discounts]]</f>
        <v>1278936.0500000003</v>
      </c>
      <c r="M343" s="3">
        <v>44166</v>
      </c>
      <c r="N343" t="str">
        <f>TEXT(Table62[[#This Row],[Date]],"mm")</f>
        <v>12</v>
      </c>
      <c r="O343" t="str">
        <f>TEXT(Table62[[#This Row],[Date]],"mmm")</f>
        <v>Dec</v>
      </c>
      <c r="P343" t="str">
        <f>TEXT(Table62[[#This Row],[Date]],"yyyy")</f>
        <v>2020</v>
      </c>
    </row>
    <row r="344" spans="1:16" x14ac:dyDescent="0.2">
      <c r="A344" t="s">
        <v>32</v>
      </c>
      <c r="B344" t="s">
        <v>16</v>
      </c>
      <c r="C344" t="s">
        <v>37</v>
      </c>
      <c r="D344" t="s">
        <v>41</v>
      </c>
      <c r="E344" s="15">
        <v>165.9</v>
      </c>
      <c r="F344" s="15">
        <f>ROUNDUP(Table62[[#This Row],[Units Sold]],0)</f>
        <v>166</v>
      </c>
      <c r="G344" s="2">
        <v>19794</v>
      </c>
      <c r="H344" s="2">
        <v>32990</v>
      </c>
      <c r="I344" s="2">
        <v>547304.1</v>
      </c>
      <c r="J344" s="2">
        <f>Table62[[#This Row],[Sale Price]]*Table62[[#This Row],[Units Sold Round]]</f>
        <v>5476340</v>
      </c>
      <c r="K344" s="2">
        <f>Table62[[#This Row],[Manufacturing Price]]*Table62[[#This Row],[Units Sold Round]]</f>
        <v>3285804</v>
      </c>
      <c r="L344" s="2">
        <f>Table62[[#This Row],[ Sales]]-Table62[[#This Row],[COGS]]-Table62[[#This Row],[Discounts]]</f>
        <v>1643231.9</v>
      </c>
      <c r="M344" s="3">
        <v>44378</v>
      </c>
      <c r="N344" t="str">
        <f>TEXT(Table62[[#This Row],[Date]],"mm")</f>
        <v>07</v>
      </c>
      <c r="O344" t="str">
        <f>TEXT(Table62[[#This Row],[Date]],"mmm")</f>
        <v>Jul</v>
      </c>
      <c r="P344" t="str">
        <f>TEXT(Table62[[#This Row],[Date]],"yyyy")</f>
        <v>2021</v>
      </c>
    </row>
    <row r="345" spans="1:16" x14ac:dyDescent="0.2">
      <c r="A345" t="s">
        <v>15</v>
      </c>
      <c r="B345" t="s">
        <v>19</v>
      </c>
      <c r="C345" t="s">
        <v>37</v>
      </c>
      <c r="D345" t="s">
        <v>41</v>
      </c>
      <c r="E345" s="15">
        <v>60.900000000000006</v>
      </c>
      <c r="F345" s="15">
        <f>ROUNDUP(Table62[[#This Row],[Units Sold]],0)</f>
        <v>61</v>
      </c>
      <c r="G345" s="2">
        <v>19794</v>
      </c>
      <c r="H345" s="2">
        <v>32990</v>
      </c>
      <c r="I345" s="2">
        <v>200909.10000000003</v>
      </c>
      <c r="J345" s="2">
        <f>Table62[[#This Row],[Sale Price]]*Table62[[#This Row],[Units Sold Round]]</f>
        <v>2012390</v>
      </c>
      <c r="K345" s="2">
        <f>Table62[[#This Row],[Manufacturing Price]]*Table62[[#This Row],[Units Sold Round]]</f>
        <v>1207434</v>
      </c>
      <c r="L345" s="2">
        <f>Table62[[#This Row],[ Sales]]-Table62[[#This Row],[COGS]]-Table62[[#This Row],[Discounts]]</f>
        <v>604046.89999999991</v>
      </c>
      <c r="M345" s="3">
        <v>44409</v>
      </c>
      <c r="N345" t="str">
        <f>TEXT(Table62[[#This Row],[Date]],"mm")</f>
        <v>08</v>
      </c>
      <c r="O345" t="str">
        <f>TEXT(Table62[[#This Row],[Date]],"mmm")</f>
        <v>Aug</v>
      </c>
      <c r="P345" t="str">
        <f>TEXT(Table62[[#This Row],[Date]],"yyyy")</f>
        <v>2021</v>
      </c>
    </row>
    <row r="346" spans="1:16" x14ac:dyDescent="0.2">
      <c r="A346" t="s">
        <v>30</v>
      </c>
      <c r="B346" t="s">
        <v>21</v>
      </c>
      <c r="C346" t="s">
        <v>37</v>
      </c>
      <c r="D346" t="s">
        <v>41</v>
      </c>
      <c r="E346" s="15">
        <v>208.70000000000002</v>
      </c>
      <c r="F346" s="15">
        <f>ROUNDUP(Table62[[#This Row],[Units Sold]],0)</f>
        <v>209</v>
      </c>
      <c r="G346" s="2">
        <v>19794</v>
      </c>
      <c r="H346" s="2">
        <v>32990</v>
      </c>
      <c r="I346" s="2">
        <v>688501.30000000016</v>
      </c>
      <c r="J346" s="2">
        <f>Table62[[#This Row],[Sale Price]]*Table62[[#This Row],[Units Sold Round]]</f>
        <v>6894910</v>
      </c>
      <c r="K346" s="2">
        <f>Table62[[#This Row],[Manufacturing Price]]*Table62[[#This Row],[Units Sold Round]]</f>
        <v>4136946</v>
      </c>
      <c r="L346" s="2">
        <f>Table62[[#This Row],[ Sales]]-Table62[[#This Row],[COGS]]-Table62[[#This Row],[Discounts]]</f>
        <v>2069462.6999999997</v>
      </c>
      <c r="M346" s="3">
        <v>44440</v>
      </c>
      <c r="N346" t="str">
        <f>TEXT(Table62[[#This Row],[Date]],"mm")</f>
        <v>09</v>
      </c>
      <c r="O346" t="str">
        <f>TEXT(Table62[[#This Row],[Date]],"mmm")</f>
        <v>Sep</v>
      </c>
      <c r="P346" t="str">
        <f>TEXT(Table62[[#This Row],[Date]],"yyyy")</f>
        <v>2021</v>
      </c>
    </row>
    <row r="347" spans="1:16" x14ac:dyDescent="0.2">
      <c r="A347" t="s">
        <v>15</v>
      </c>
      <c r="B347" t="s">
        <v>22</v>
      </c>
      <c r="C347" t="s">
        <v>37</v>
      </c>
      <c r="D347" t="s">
        <v>41</v>
      </c>
      <c r="E347" s="15">
        <v>197.60000000000002</v>
      </c>
      <c r="F347" s="15">
        <f>ROUNDUP(Table62[[#This Row],[Units Sold]],0)</f>
        <v>198</v>
      </c>
      <c r="G347" s="2">
        <v>19794</v>
      </c>
      <c r="H347" s="2">
        <v>32990</v>
      </c>
      <c r="I347" s="2">
        <v>651882.40000000014</v>
      </c>
      <c r="J347" s="2">
        <f>Table62[[#This Row],[Sale Price]]*Table62[[#This Row],[Units Sold Round]]</f>
        <v>6532020</v>
      </c>
      <c r="K347" s="2">
        <f>Table62[[#This Row],[Manufacturing Price]]*Table62[[#This Row],[Units Sold Round]]</f>
        <v>3919212</v>
      </c>
      <c r="L347" s="2">
        <f>Table62[[#This Row],[ Sales]]-Table62[[#This Row],[COGS]]-Table62[[#This Row],[Discounts]]</f>
        <v>1960925.5999999999</v>
      </c>
      <c r="M347" s="3">
        <v>44470</v>
      </c>
      <c r="N347" t="str">
        <f>TEXT(Table62[[#This Row],[Date]],"mm")</f>
        <v>10</v>
      </c>
      <c r="O347" t="str">
        <f>TEXT(Table62[[#This Row],[Date]],"mmm")</f>
        <v>Oct</v>
      </c>
      <c r="P347" t="str">
        <f>TEXT(Table62[[#This Row],[Date]],"yyyy")</f>
        <v>2021</v>
      </c>
    </row>
    <row r="348" spans="1:16" x14ac:dyDescent="0.2">
      <c r="A348" t="s">
        <v>15</v>
      </c>
      <c r="B348" t="s">
        <v>34</v>
      </c>
      <c r="C348" t="s">
        <v>37</v>
      </c>
      <c r="D348" t="s">
        <v>41</v>
      </c>
      <c r="E348" s="15">
        <v>142.1</v>
      </c>
      <c r="F348" s="15">
        <f>ROUNDUP(Table62[[#This Row],[Units Sold]],0)</f>
        <v>143</v>
      </c>
      <c r="G348" s="2">
        <v>19794</v>
      </c>
      <c r="H348" s="2">
        <v>32990</v>
      </c>
      <c r="I348" s="2">
        <v>468787.9</v>
      </c>
      <c r="J348" s="2">
        <f>Table62[[#This Row],[Sale Price]]*Table62[[#This Row],[Units Sold Round]]</f>
        <v>4717570</v>
      </c>
      <c r="K348" s="2">
        <f>Table62[[#This Row],[Manufacturing Price]]*Table62[[#This Row],[Units Sold Round]]</f>
        <v>2830542</v>
      </c>
      <c r="L348" s="2">
        <f>Table62[[#This Row],[ Sales]]-Table62[[#This Row],[COGS]]-Table62[[#This Row],[Discounts]]</f>
        <v>1418240.1</v>
      </c>
      <c r="M348" s="3">
        <v>44166</v>
      </c>
      <c r="N348" t="str">
        <f>TEXT(Table62[[#This Row],[Date]],"mm")</f>
        <v>12</v>
      </c>
      <c r="O348" t="str">
        <f>TEXT(Table62[[#This Row],[Date]],"mmm")</f>
        <v>Dec</v>
      </c>
      <c r="P348" t="str">
        <f>TEXT(Table62[[#This Row],[Date]],"yyyy")</f>
        <v>2020</v>
      </c>
    </row>
    <row r="349" spans="1:16" x14ac:dyDescent="0.2">
      <c r="A349" t="s">
        <v>32</v>
      </c>
      <c r="B349" t="s">
        <v>24</v>
      </c>
      <c r="C349" t="s">
        <v>37</v>
      </c>
      <c r="D349" t="s">
        <v>41</v>
      </c>
      <c r="E349" s="15">
        <v>137.20000000000002</v>
      </c>
      <c r="F349" s="15">
        <f>ROUNDUP(Table62[[#This Row],[Units Sold]],0)</f>
        <v>138</v>
      </c>
      <c r="G349" s="2">
        <v>19794</v>
      </c>
      <c r="H349" s="2">
        <v>32990</v>
      </c>
      <c r="I349" s="2">
        <v>452622.8000000001</v>
      </c>
      <c r="J349" s="2">
        <f>Table62[[#This Row],[Sale Price]]*Table62[[#This Row],[Units Sold Round]]</f>
        <v>4552620</v>
      </c>
      <c r="K349" s="2">
        <f>Table62[[#This Row],[Manufacturing Price]]*Table62[[#This Row],[Units Sold Round]]</f>
        <v>2731572</v>
      </c>
      <c r="L349" s="2">
        <f>Table62[[#This Row],[ Sales]]-Table62[[#This Row],[COGS]]-Table62[[#This Row],[Discounts]]</f>
        <v>1368425.2</v>
      </c>
      <c r="M349" s="3">
        <v>44531</v>
      </c>
      <c r="N349" t="str">
        <f>TEXT(Table62[[#This Row],[Date]],"mm")</f>
        <v>12</v>
      </c>
      <c r="O349" t="str">
        <f>TEXT(Table62[[#This Row],[Date]],"mmm")</f>
        <v>Dec</v>
      </c>
      <c r="P349" t="str">
        <f>TEXT(Table62[[#This Row],[Date]],"yyyy")</f>
        <v>2021</v>
      </c>
    </row>
    <row r="350" spans="1:16" x14ac:dyDescent="0.2">
      <c r="A350" t="s">
        <v>15</v>
      </c>
      <c r="B350" t="s">
        <v>25</v>
      </c>
      <c r="C350" t="s">
        <v>37</v>
      </c>
      <c r="D350" t="s">
        <v>41</v>
      </c>
      <c r="E350" s="15">
        <v>58.800000000000004</v>
      </c>
      <c r="F350" s="15">
        <f>ROUNDUP(Table62[[#This Row],[Units Sold]],0)</f>
        <v>59</v>
      </c>
      <c r="G350" s="2">
        <v>19794</v>
      </c>
      <c r="H350" s="2">
        <v>32990</v>
      </c>
      <c r="I350" s="2">
        <v>193981.20000000004</v>
      </c>
      <c r="J350" s="2">
        <f>Table62[[#This Row],[Sale Price]]*Table62[[#This Row],[Units Sold Round]]</f>
        <v>1946410</v>
      </c>
      <c r="K350" s="2">
        <f>Table62[[#This Row],[Manufacturing Price]]*Table62[[#This Row],[Units Sold Round]]</f>
        <v>1167846</v>
      </c>
      <c r="L350" s="2">
        <f>Table62[[#This Row],[ Sales]]-Table62[[#This Row],[COGS]]-Table62[[#This Row],[Discounts]]</f>
        <v>584582.79999999993</v>
      </c>
      <c r="M350" s="3">
        <v>44166</v>
      </c>
      <c r="N350" t="str">
        <f>TEXT(Table62[[#This Row],[Date]],"mm")</f>
        <v>12</v>
      </c>
      <c r="O350" t="str">
        <f>TEXT(Table62[[#This Row],[Date]],"mmm")</f>
        <v>Dec</v>
      </c>
      <c r="P350" t="str">
        <f>TEXT(Table62[[#This Row],[Date]],"yyyy")</f>
        <v>2020</v>
      </c>
    </row>
    <row r="351" spans="1:16" x14ac:dyDescent="0.2">
      <c r="A351" t="s">
        <v>27</v>
      </c>
      <c r="B351" t="s">
        <v>42</v>
      </c>
      <c r="C351" t="s">
        <v>38</v>
      </c>
      <c r="D351" t="s">
        <v>41</v>
      </c>
      <c r="E351" s="15">
        <v>324.45000000000005</v>
      </c>
      <c r="F351" s="15">
        <f>ROUNDUP(Table62[[#This Row],[Units Sold]],0)</f>
        <v>325</v>
      </c>
      <c r="G351" s="2">
        <v>13938</v>
      </c>
      <c r="H351" s="2">
        <v>23230</v>
      </c>
      <c r="I351" s="2">
        <v>753697.35000000009</v>
      </c>
      <c r="J351" s="2">
        <f>Table62[[#This Row],[Sale Price]]*Table62[[#This Row],[Units Sold Round]]</f>
        <v>7549750</v>
      </c>
      <c r="K351" s="2">
        <f>Table62[[#This Row],[Manufacturing Price]]*Table62[[#This Row],[Units Sold Round]]</f>
        <v>4529850</v>
      </c>
      <c r="L351" s="2">
        <f>Table62[[#This Row],[ Sales]]-Table62[[#This Row],[COGS]]-Table62[[#This Row],[Discounts]]</f>
        <v>2266202.65</v>
      </c>
      <c r="M351" s="3">
        <v>44197</v>
      </c>
      <c r="N351" t="str">
        <f>TEXT(Table62[[#This Row],[Date]],"mm")</f>
        <v>01</v>
      </c>
      <c r="O351" t="str">
        <f>TEXT(Table62[[#This Row],[Date]],"mmm")</f>
        <v>Jan</v>
      </c>
      <c r="P351" t="str">
        <f>TEXT(Table62[[#This Row],[Date]],"yyyy")</f>
        <v>2021</v>
      </c>
    </row>
    <row r="352" spans="1:16" x14ac:dyDescent="0.2">
      <c r="A352" t="s">
        <v>32</v>
      </c>
      <c r="B352" t="s">
        <v>28</v>
      </c>
      <c r="C352" t="s">
        <v>38</v>
      </c>
      <c r="D352" t="s">
        <v>41</v>
      </c>
      <c r="E352" s="15">
        <v>95.9</v>
      </c>
      <c r="F352" s="15">
        <f>ROUNDUP(Table62[[#This Row],[Units Sold]],0)</f>
        <v>96</v>
      </c>
      <c r="G352" s="2">
        <v>13938</v>
      </c>
      <c r="H352" s="2">
        <v>23230</v>
      </c>
      <c r="I352" s="2">
        <v>222775.7</v>
      </c>
      <c r="J352" s="2">
        <f>Table62[[#This Row],[Sale Price]]*Table62[[#This Row],[Units Sold Round]]</f>
        <v>2230080</v>
      </c>
      <c r="K352" s="2">
        <f>Table62[[#This Row],[Manufacturing Price]]*Table62[[#This Row],[Units Sold Round]]</f>
        <v>1338048</v>
      </c>
      <c r="L352" s="2">
        <f>Table62[[#This Row],[ Sales]]-Table62[[#This Row],[COGS]]-Table62[[#This Row],[Discounts]]</f>
        <v>669256.30000000005</v>
      </c>
      <c r="M352" s="3">
        <v>44228</v>
      </c>
      <c r="N352" t="str">
        <f>TEXT(Table62[[#This Row],[Date]],"mm")</f>
        <v>02</v>
      </c>
      <c r="O352" t="str">
        <f>TEXT(Table62[[#This Row],[Date]],"mmm")</f>
        <v>Feb</v>
      </c>
      <c r="P352" t="str">
        <f>TEXT(Table62[[#This Row],[Date]],"yyyy")</f>
        <v>2021</v>
      </c>
    </row>
    <row r="353" spans="1:16" x14ac:dyDescent="0.2">
      <c r="A353" t="s">
        <v>32</v>
      </c>
      <c r="B353" t="s">
        <v>23</v>
      </c>
      <c r="C353" t="s">
        <v>38</v>
      </c>
      <c r="D353" t="s">
        <v>41</v>
      </c>
      <c r="E353" s="15">
        <v>274.7</v>
      </c>
      <c r="F353" s="15">
        <f>ROUNDUP(Table62[[#This Row],[Units Sold]],0)</f>
        <v>275</v>
      </c>
      <c r="G353" s="2">
        <v>13938</v>
      </c>
      <c r="H353" s="2">
        <v>23230</v>
      </c>
      <c r="I353" s="2">
        <v>638128.10000000009</v>
      </c>
      <c r="J353" s="2">
        <f>Table62[[#This Row],[Sale Price]]*Table62[[#This Row],[Units Sold Round]]</f>
        <v>6388250</v>
      </c>
      <c r="K353" s="2">
        <f>Table62[[#This Row],[Manufacturing Price]]*Table62[[#This Row],[Units Sold Round]]</f>
        <v>3832950</v>
      </c>
      <c r="L353" s="2">
        <f>Table62[[#This Row],[ Sales]]-Table62[[#This Row],[COGS]]-Table62[[#This Row],[Discounts]]</f>
        <v>1917171.9</v>
      </c>
      <c r="M353" s="3">
        <v>44228</v>
      </c>
      <c r="N353" t="str">
        <f>TEXT(Table62[[#This Row],[Date]],"mm")</f>
        <v>02</v>
      </c>
      <c r="O353" t="str">
        <f>TEXT(Table62[[#This Row],[Date]],"mmm")</f>
        <v>Feb</v>
      </c>
      <c r="P353" t="str">
        <f>TEXT(Table62[[#This Row],[Date]],"yyyy")</f>
        <v>2021</v>
      </c>
    </row>
    <row r="354" spans="1:16" x14ac:dyDescent="0.2">
      <c r="A354" t="s">
        <v>30</v>
      </c>
      <c r="B354" t="s">
        <v>29</v>
      </c>
      <c r="C354" t="s">
        <v>39</v>
      </c>
      <c r="D354" t="s">
        <v>41</v>
      </c>
      <c r="E354" s="15">
        <v>164.5</v>
      </c>
      <c r="F354" s="15">
        <f>ROUNDUP(Table62[[#This Row],[Units Sold]],0)</f>
        <v>165</v>
      </c>
      <c r="G354" s="2">
        <v>11999.4</v>
      </c>
      <c r="H354" s="2">
        <v>19999</v>
      </c>
      <c r="I354" s="2">
        <v>328983.55000000005</v>
      </c>
      <c r="J354" s="2">
        <f>Table62[[#This Row],[Sale Price]]*Table62[[#This Row],[Units Sold Round]]</f>
        <v>3299835</v>
      </c>
      <c r="K354" s="2">
        <f>Table62[[#This Row],[Manufacturing Price]]*Table62[[#This Row],[Units Sold Round]]</f>
        <v>1979901</v>
      </c>
      <c r="L354" s="2">
        <f>Table62[[#This Row],[ Sales]]-Table62[[#This Row],[COGS]]-Table62[[#This Row],[Discounts]]</f>
        <v>990950.45</v>
      </c>
      <c r="M354" s="3">
        <v>44317</v>
      </c>
      <c r="N354" t="str">
        <f>TEXT(Table62[[#This Row],[Date]],"mm")</f>
        <v>05</v>
      </c>
      <c r="O354" t="str">
        <f>TEXT(Table62[[#This Row],[Date]],"mmm")</f>
        <v>May</v>
      </c>
      <c r="P354" t="str">
        <f>TEXT(Table62[[#This Row],[Date]],"yyyy")</f>
        <v>2021</v>
      </c>
    </row>
    <row r="355" spans="1:16" x14ac:dyDescent="0.2">
      <c r="A355" t="s">
        <v>15</v>
      </c>
      <c r="B355" t="s">
        <v>31</v>
      </c>
      <c r="C355" t="s">
        <v>39</v>
      </c>
      <c r="D355" t="s">
        <v>41</v>
      </c>
      <c r="E355" s="15">
        <v>287.60000000000002</v>
      </c>
      <c r="F355" s="15">
        <f>ROUNDUP(Table62[[#This Row],[Units Sold]],0)</f>
        <v>288</v>
      </c>
      <c r="G355" s="2">
        <v>11999.4</v>
      </c>
      <c r="H355" s="2">
        <v>19999</v>
      </c>
      <c r="I355" s="2">
        <v>575171.24000000011</v>
      </c>
      <c r="J355" s="2">
        <f>Table62[[#This Row],[Sale Price]]*Table62[[#This Row],[Units Sold Round]]</f>
        <v>5759712</v>
      </c>
      <c r="K355" s="2">
        <f>Table62[[#This Row],[Manufacturing Price]]*Table62[[#This Row],[Units Sold Round]]</f>
        <v>3455827.1999999997</v>
      </c>
      <c r="L355" s="2">
        <f>Table62[[#This Row],[ Sales]]-Table62[[#This Row],[COGS]]-Table62[[#This Row],[Discounts]]</f>
        <v>1728713.56</v>
      </c>
      <c r="M355" s="3">
        <v>44440</v>
      </c>
      <c r="N355" t="str">
        <f>TEXT(Table62[[#This Row],[Date]],"mm")</f>
        <v>09</v>
      </c>
      <c r="O355" t="str">
        <f>TEXT(Table62[[#This Row],[Date]],"mmm")</f>
        <v>Sep</v>
      </c>
      <c r="P355" t="str">
        <f>TEXT(Table62[[#This Row],[Date]],"yyyy")</f>
        <v>2021</v>
      </c>
    </row>
    <row r="356" spans="1:16" x14ac:dyDescent="0.2">
      <c r="A356" t="s">
        <v>30</v>
      </c>
      <c r="B356" t="s">
        <v>33</v>
      </c>
      <c r="C356" t="s">
        <v>39</v>
      </c>
      <c r="D356" t="s">
        <v>41</v>
      </c>
      <c r="E356" s="15">
        <v>99.4</v>
      </c>
      <c r="F356" s="15">
        <f>ROUNDUP(Table62[[#This Row],[Units Sold]],0)</f>
        <v>100</v>
      </c>
      <c r="G356" s="2">
        <v>11999.4</v>
      </c>
      <c r="H356" s="2">
        <v>19999</v>
      </c>
      <c r="I356" s="2">
        <v>198790.06000000003</v>
      </c>
      <c r="J356" s="2">
        <f>Table62[[#This Row],[Sale Price]]*Table62[[#This Row],[Units Sold Round]]</f>
        <v>1999900</v>
      </c>
      <c r="K356" s="2">
        <f>Table62[[#This Row],[Manufacturing Price]]*Table62[[#This Row],[Units Sold Round]]</f>
        <v>1199940</v>
      </c>
      <c r="L356" s="2">
        <f>Table62[[#This Row],[ Sales]]-Table62[[#This Row],[COGS]]-Table62[[#This Row],[Discounts]]</f>
        <v>601169.93999999994</v>
      </c>
      <c r="M356" s="3">
        <v>44075</v>
      </c>
      <c r="N356" t="str">
        <f>TEXT(Table62[[#This Row],[Date]],"mm")</f>
        <v>09</v>
      </c>
      <c r="O356" t="str">
        <f>TEXT(Table62[[#This Row],[Date]],"mmm")</f>
        <v>Sep</v>
      </c>
      <c r="P356" t="str">
        <f>TEXT(Table62[[#This Row],[Date]],"yyyy")</f>
        <v>2020</v>
      </c>
    </row>
    <row r="357" spans="1:16" x14ac:dyDescent="0.2">
      <c r="A357" t="s">
        <v>15</v>
      </c>
      <c r="B357" t="s">
        <v>21</v>
      </c>
      <c r="C357" t="s">
        <v>39</v>
      </c>
      <c r="D357" t="s">
        <v>41</v>
      </c>
      <c r="E357" s="15">
        <v>111.80000000000001</v>
      </c>
      <c r="F357" s="15">
        <f>ROUNDUP(Table62[[#This Row],[Units Sold]],0)</f>
        <v>112</v>
      </c>
      <c r="G357" s="2">
        <v>11999.4</v>
      </c>
      <c r="H357" s="2">
        <v>19999</v>
      </c>
      <c r="I357" s="2">
        <v>223588.82000000004</v>
      </c>
      <c r="J357" s="2">
        <f>Table62[[#This Row],[Sale Price]]*Table62[[#This Row],[Units Sold Round]]</f>
        <v>2239888</v>
      </c>
      <c r="K357" s="2">
        <f>Table62[[#This Row],[Manufacturing Price]]*Table62[[#This Row],[Units Sold Round]]</f>
        <v>1343932.8</v>
      </c>
      <c r="L357" s="2">
        <f>Table62[[#This Row],[ Sales]]-Table62[[#This Row],[COGS]]-Table62[[#This Row],[Discounts]]</f>
        <v>672366.37999999989</v>
      </c>
      <c r="M357" s="3">
        <v>44501</v>
      </c>
      <c r="N357" t="str">
        <f>TEXT(Table62[[#This Row],[Date]],"mm")</f>
        <v>11</v>
      </c>
      <c r="O357" t="str">
        <f>TEXT(Table62[[#This Row],[Date]],"mmm")</f>
        <v>Nov</v>
      </c>
      <c r="P357" t="str">
        <f>TEXT(Table62[[#This Row],[Date]],"yyyy")</f>
        <v>2021</v>
      </c>
    </row>
    <row r="358" spans="1:16" x14ac:dyDescent="0.2">
      <c r="A358" t="s">
        <v>32</v>
      </c>
      <c r="B358" t="s">
        <v>34</v>
      </c>
      <c r="C358" t="s">
        <v>39</v>
      </c>
      <c r="D358" t="s">
        <v>41</v>
      </c>
      <c r="E358" s="15">
        <v>137.20000000000002</v>
      </c>
      <c r="F358" s="15">
        <f>ROUNDUP(Table62[[#This Row],[Units Sold]],0)</f>
        <v>138</v>
      </c>
      <c r="G358" s="2">
        <v>11999.4</v>
      </c>
      <c r="H358" s="2">
        <v>19999</v>
      </c>
      <c r="I358" s="2">
        <v>274386.28000000003</v>
      </c>
      <c r="J358" s="2">
        <f>Table62[[#This Row],[Sale Price]]*Table62[[#This Row],[Units Sold Round]]</f>
        <v>2759862</v>
      </c>
      <c r="K358" s="2">
        <f>Table62[[#This Row],[Manufacturing Price]]*Table62[[#This Row],[Units Sold Round]]</f>
        <v>1655917.2</v>
      </c>
      <c r="L358" s="2">
        <f>Table62[[#This Row],[ Sales]]-Table62[[#This Row],[COGS]]-Table62[[#This Row],[Discounts]]</f>
        <v>829558.52</v>
      </c>
      <c r="M358" s="3">
        <v>44531</v>
      </c>
      <c r="N358" t="str">
        <f>TEXT(Table62[[#This Row],[Date]],"mm")</f>
        <v>12</v>
      </c>
      <c r="O358" t="str">
        <f>TEXT(Table62[[#This Row],[Date]],"mmm")</f>
        <v>Dec</v>
      </c>
      <c r="P358" t="str">
        <f>TEXT(Table62[[#This Row],[Date]],"yyyy")</f>
        <v>2021</v>
      </c>
    </row>
    <row r="359" spans="1:16" x14ac:dyDescent="0.2">
      <c r="A359" t="s">
        <v>15</v>
      </c>
      <c r="B359" t="s">
        <v>31</v>
      </c>
      <c r="C359" t="s">
        <v>26</v>
      </c>
      <c r="D359" t="s">
        <v>41</v>
      </c>
      <c r="E359" s="15">
        <v>48.800000000000004</v>
      </c>
      <c r="F359" s="15">
        <f>ROUNDUP(Table62[[#This Row],[Units Sold]],0)</f>
        <v>49</v>
      </c>
      <c r="G359" s="2">
        <v>8999.4</v>
      </c>
      <c r="H359" s="2">
        <v>14999</v>
      </c>
      <c r="I359" s="2">
        <v>73195.12000000001</v>
      </c>
      <c r="J359" s="2">
        <f>Table62[[#This Row],[Sale Price]]*Table62[[#This Row],[Units Sold Round]]</f>
        <v>734951</v>
      </c>
      <c r="K359" s="2">
        <f>Table62[[#This Row],[Manufacturing Price]]*Table62[[#This Row],[Units Sold Round]]</f>
        <v>440970.6</v>
      </c>
      <c r="L359" s="2">
        <f>Table62[[#This Row],[ Sales]]-Table62[[#This Row],[COGS]]-Table62[[#This Row],[Discounts]]</f>
        <v>220785.28000000003</v>
      </c>
      <c r="M359" s="3">
        <v>44228</v>
      </c>
      <c r="N359" t="str">
        <f>TEXT(Table62[[#This Row],[Date]],"mm")</f>
        <v>02</v>
      </c>
      <c r="O359" t="str">
        <f>TEXT(Table62[[#This Row],[Date]],"mmm")</f>
        <v>Feb</v>
      </c>
      <c r="P359" t="str">
        <f>TEXT(Table62[[#This Row],[Date]],"yyyy")</f>
        <v>2021</v>
      </c>
    </row>
    <row r="360" spans="1:16" x14ac:dyDescent="0.2">
      <c r="A360" t="s">
        <v>15</v>
      </c>
      <c r="B360" t="s">
        <v>19</v>
      </c>
      <c r="C360" t="s">
        <v>26</v>
      </c>
      <c r="D360" t="s">
        <v>41</v>
      </c>
      <c r="E360" s="15">
        <v>128.20000000000002</v>
      </c>
      <c r="F360" s="15">
        <f>ROUNDUP(Table62[[#This Row],[Units Sold]],0)</f>
        <v>129</v>
      </c>
      <c r="G360" s="2">
        <v>8999.4</v>
      </c>
      <c r="H360" s="2">
        <v>14999</v>
      </c>
      <c r="I360" s="2">
        <v>192287.18000000005</v>
      </c>
      <c r="J360" s="2">
        <f>Table62[[#This Row],[Sale Price]]*Table62[[#This Row],[Units Sold Round]]</f>
        <v>1934871</v>
      </c>
      <c r="K360" s="2">
        <f>Table62[[#This Row],[Manufacturing Price]]*Table62[[#This Row],[Units Sold Round]]</f>
        <v>1160922.5999999999</v>
      </c>
      <c r="L360" s="2">
        <f>Table62[[#This Row],[ Sales]]-Table62[[#This Row],[COGS]]-Table62[[#This Row],[Discounts]]</f>
        <v>581661.22000000009</v>
      </c>
      <c r="M360" s="3">
        <v>44348</v>
      </c>
      <c r="N360" t="str">
        <f>TEXT(Table62[[#This Row],[Date]],"mm")</f>
        <v>06</v>
      </c>
      <c r="O360" t="str">
        <f>TEXT(Table62[[#This Row],[Date]],"mmm")</f>
        <v>Jun</v>
      </c>
      <c r="P360" t="str">
        <f>TEXT(Table62[[#This Row],[Date]],"yyyy")</f>
        <v>2021</v>
      </c>
    </row>
    <row r="361" spans="1:16" x14ac:dyDescent="0.2">
      <c r="A361" t="s">
        <v>15</v>
      </c>
      <c r="B361" t="s">
        <v>36</v>
      </c>
      <c r="C361" t="s">
        <v>35</v>
      </c>
      <c r="D361" t="s">
        <v>41</v>
      </c>
      <c r="E361" s="15">
        <v>25.700000000000003</v>
      </c>
      <c r="F361" s="15">
        <f>ROUNDUP(Table62[[#This Row],[Units Sold]],0)</f>
        <v>26</v>
      </c>
      <c r="G361" s="2">
        <v>11999.4</v>
      </c>
      <c r="H361" s="2">
        <v>19999</v>
      </c>
      <c r="I361" s="2">
        <v>51397.430000000008</v>
      </c>
      <c r="J361" s="2">
        <f>Table62[[#This Row],[Sale Price]]*Table62[[#This Row],[Units Sold Round]]</f>
        <v>519974</v>
      </c>
      <c r="K361" s="2">
        <f>Table62[[#This Row],[Manufacturing Price]]*Table62[[#This Row],[Units Sold Round]]</f>
        <v>311984.39999999997</v>
      </c>
      <c r="L361" s="2">
        <f>Table62[[#This Row],[ Sales]]-Table62[[#This Row],[COGS]]-Table62[[#This Row],[Discounts]]</f>
        <v>156592.17000000004</v>
      </c>
      <c r="M361" s="3">
        <v>44317</v>
      </c>
      <c r="N361" t="str">
        <f>TEXT(Table62[[#This Row],[Date]],"mm")</f>
        <v>05</v>
      </c>
      <c r="O361" t="str">
        <f>TEXT(Table62[[#This Row],[Date]],"mmm")</f>
        <v>May</v>
      </c>
      <c r="P361" t="str">
        <f>TEXT(Table62[[#This Row],[Date]],"yyyy")</f>
        <v>2021</v>
      </c>
    </row>
    <row r="362" spans="1:16" x14ac:dyDescent="0.2">
      <c r="A362" t="s">
        <v>15</v>
      </c>
      <c r="B362" t="s">
        <v>16</v>
      </c>
      <c r="C362" t="s">
        <v>39</v>
      </c>
      <c r="D362" t="s">
        <v>41</v>
      </c>
      <c r="E362" s="15">
        <v>128.20000000000002</v>
      </c>
      <c r="F362" s="15">
        <f>ROUNDUP(Table62[[#This Row],[Units Sold]],0)</f>
        <v>129</v>
      </c>
      <c r="G362" s="2">
        <v>11999.4</v>
      </c>
      <c r="H362" s="2">
        <v>19999</v>
      </c>
      <c r="I362" s="2">
        <v>256387.18000000005</v>
      </c>
      <c r="J362" s="2">
        <f>Table62[[#This Row],[Sale Price]]*Table62[[#This Row],[Units Sold Round]]</f>
        <v>2579871</v>
      </c>
      <c r="K362" s="2">
        <f>Table62[[#This Row],[Manufacturing Price]]*Table62[[#This Row],[Units Sold Round]]</f>
        <v>1547922.5999999999</v>
      </c>
      <c r="L362" s="2">
        <f>Table62[[#This Row],[ Sales]]-Table62[[#This Row],[COGS]]-Table62[[#This Row],[Discounts]]</f>
        <v>775561.22000000009</v>
      </c>
      <c r="M362" s="3">
        <v>44348</v>
      </c>
      <c r="N362" t="str">
        <f>TEXT(Table62[[#This Row],[Date]],"mm")</f>
        <v>06</v>
      </c>
      <c r="O362" t="str">
        <f>TEXT(Table62[[#This Row],[Date]],"mmm")</f>
        <v>Jun</v>
      </c>
      <c r="P362" t="str">
        <f>TEXT(Table62[[#This Row],[Date]],"yyyy")</f>
        <v>2021</v>
      </c>
    </row>
    <row r="363" spans="1:16" x14ac:dyDescent="0.2">
      <c r="A363" t="s">
        <v>30</v>
      </c>
      <c r="B363" t="s">
        <v>19</v>
      </c>
      <c r="C363" t="s">
        <v>17</v>
      </c>
      <c r="D363" t="s">
        <v>41</v>
      </c>
      <c r="E363" s="15">
        <v>154</v>
      </c>
      <c r="F363" s="15">
        <f>ROUNDUP(Table62[[#This Row],[Units Sold]],0)</f>
        <v>154</v>
      </c>
      <c r="G363" s="2">
        <v>5579.4</v>
      </c>
      <c r="H363" s="2">
        <v>9299</v>
      </c>
      <c r="I363" s="2">
        <v>143204.6</v>
      </c>
      <c r="J363" s="2">
        <f>Table62[[#This Row],[Sale Price]]*Table62[[#This Row],[Units Sold Round]]</f>
        <v>1432046</v>
      </c>
      <c r="K363" s="2">
        <f>Table62[[#This Row],[Manufacturing Price]]*Table62[[#This Row],[Units Sold Round]]</f>
        <v>859227.6</v>
      </c>
      <c r="L363" s="2">
        <f>Table62[[#This Row],[ Sales]]-Table62[[#This Row],[COGS]]-Table62[[#This Row],[Discounts]]</f>
        <v>429613.80000000005</v>
      </c>
      <c r="M363" s="3">
        <v>44409</v>
      </c>
      <c r="N363" t="str">
        <f>TEXT(Table62[[#This Row],[Date]],"mm")</f>
        <v>08</v>
      </c>
      <c r="O363" t="str">
        <f>TEXT(Table62[[#This Row],[Date]],"mmm")</f>
        <v>Aug</v>
      </c>
      <c r="P363" t="str">
        <f>TEXT(Table62[[#This Row],[Date]],"yyyy")</f>
        <v>2021</v>
      </c>
    </row>
    <row r="364" spans="1:16" x14ac:dyDescent="0.2">
      <c r="A364" t="s">
        <v>20</v>
      </c>
      <c r="B364" t="s">
        <v>21</v>
      </c>
      <c r="C364" t="s">
        <v>17</v>
      </c>
      <c r="D364" t="s">
        <v>41</v>
      </c>
      <c r="E364" s="15">
        <v>49</v>
      </c>
      <c r="F364" s="15">
        <f>ROUNDUP(Table62[[#This Row],[Units Sold]],0)</f>
        <v>49</v>
      </c>
      <c r="G364" s="2">
        <v>5579.4</v>
      </c>
      <c r="H364" s="2">
        <v>9299</v>
      </c>
      <c r="I364" s="2">
        <v>45565.100000000006</v>
      </c>
      <c r="J364" s="2">
        <f>Table62[[#This Row],[Sale Price]]*Table62[[#This Row],[Units Sold Round]]</f>
        <v>455651</v>
      </c>
      <c r="K364" s="2">
        <f>Table62[[#This Row],[Manufacturing Price]]*Table62[[#This Row],[Units Sold Round]]</f>
        <v>273390.59999999998</v>
      </c>
      <c r="L364" s="2">
        <f>Table62[[#This Row],[ Sales]]-Table62[[#This Row],[COGS]]-Table62[[#This Row],[Discounts]]</f>
        <v>136695.30000000002</v>
      </c>
      <c r="M364" s="3">
        <v>44501</v>
      </c>
      <c r="N364" t="str">
        <f>TEXT(Table62[[#This Row],[Date]],"mm")</f>
        <v>11</v>
      </c>
      <c r="O364" t="str">
        <f>TEXT(Table62[[#This Row],[Date]],"mmm")</f>
        <v>Nov</v>
      </c>
      <c r="P364" t="str">
        <f>TEXT(Table62[[#This Row],[Date]],"yyyy")</f>
        <v>2021</v>
      </c>
    </row>
    <row r="365" spans="1:16" x14ac:dyDescent="0.2">
      <c r="A365" t="s">
        <v>15</v>
      </c>
      <c r="B365" t="s">
        <v>22</v>
      </c>
      <c r="C365" t="s">
        <v>17</v>
      </c>
      <c r="D365" t="s">
        <v>41</v>
      </c>
      <c r="E365" s="15">
        <v>136.20000000000002</v>
      </c>
      <c r="F365" s="15">
        <f>ROUNDUP(Table62[[#This Row],[Units Sold]],0)</f>
        <v>137</v>
      </c>
      <c r="G365" s="2">
        <v>5579.4</v>
      </c>
      <c r="H365" s="2">
        <v>9299</v>
      </c>
      <c r="I365" s="2">
        <v>126652.38</v>
      </c>
      <c r="J365" s="2">
        <f>Table62[[#This Row],[Sale Price]]*Table62[[#This Row],[Units Sold Round]]</f>
        <v>1273963</v>
      </c>
      <c r="K365" s="2">
        <f>Table62[[#This Row],[Manufacturing Price]]*Table62[[#This Row],[Units Sold Round]]</f>
        <v>764377.79999999993</v>
      </c>
      <c r="L365" s="2">
        <f>Table62[[#This Row],[ Sales]]-Table62[[#This Row],[COGS]]-Table62[[#This Row],[Discounts]]</f>
        <v>382932.82000000007</v>
      </c>
      <c r="M365" s="3">
        <v>44531</v>
      </c>
      <c r="N365" t="str">
        <f>TEXT(Table62[[#This Row],[Date]],"mm")</f>
        <v>12</v>
      </c>
      <c r="O365" t="str">
        <f>TEXT(Table62[[#This Row],[Date]],"mmm")</f>
        <v>Dec</v>
      </c>
      <c r="P365" t="str">
        <f>TEXT(Table62[[#This Row],[Date]],"yyyy")</f>
        <v>2021</v>
      </c>
    </row>
    <row r="366" spans="1:16" x14ac:dyDescent="0.2">
      <c r="A366" t="s">
        <v>20</v>
      </c>
      <c r="B366" t="s">
        <v>34</v>
      </c>
      <c r="C366" t="s">
        <v>26</v>
      </c>
      <c r="D366" t="s">
        <v>41</v>
      </c>
      <c r="E366" s="15">
        <v>250.10000000000002</v>
      </c>
      <c r="F366" s="15">
        <f>ROUNDUP(Table62[[#This Row],[Units Sold]],0)</f>
        <v>251</v>
      </c>
      <c r="G366" s="2">
        <v>8999.4</v>
      </c>
      <c r="H366" s="2">
        <v>14999</v>
      </c>
      <c r="I366" s="2">
        <v>375124.99000000005</v>
      </c>
      <c r="J366" s="2">
        <f>Table62[[#This Row],[Sale Price]]*Table62[[#This Row],[Units Sold Round]]</f>
        <v>3764749</v>
      </c>
      <c r="K366" s="2">
        <f>Table62[[#This Row],[Manufacturing Price]]*Table62[[#This Row],[Units Sold Round]]</f>
        <v>2258849.4</v>
      </c>
      <c r="L366" s="2">
        <f>Table62[[#This Row],[ Sales]]-Table62[[#This Row],[COGS]]-Table62[[#This Row],[Discounts]]</f>
        <v>1130774.6100000001</v>
      </c>
      <c r="M366" s="3">
        <v>44256</v>
      </c>
      <c r="N366" t="str">
        <f>TEXT(Table62[[#This Row],[Date]],"mm")</f>
        <v>03</v>
      </c>
      <c r="O366" t="str">
        <f>TEXT(Table62[[#This Row],[Date]],"mmm")</f>
        <v>Mar</v>
      </c>
      <c r="P366" t="str">
        <f>TEXT(Table62[[#This Row],[Date]],"yyyy")</f>
        <v>2021</v>
      </c>
    </row>
    <row r="367" spans="1:16" x14ac:dyDescent="0.2">
      <c r="A367" t="s">
        <v>15</v>
      </c>
      <c r="B367" t="s">
        <v>24</v>
      </c>
      <c r="C367" t="s">
        <v>26</v>
      </c>
      <c r="D367" t="s">
        <v>41</v>
      </c>
      <c r="E367" s="15">
        <v>70.8</v>
      </c>
      <c r="F367" s="15">
        <f>ROUNDUP(Table62[[#This Row],[Units Sold]],0)</f>
        <v>71</v>
      </c>
      <c r="G367" s="2">
        <v>8999.4</v>
      </c>
      <c r="H367" s="2">
        <v>14999</v>
      </c>
      <c r="I367" s="2">
        <v>106192.92</v>
      </c>
      <c r="J367" s="2">
        <f>Table62[[#This Row],[Sale Price]]*Table62[[#This Row],[Units Sold Round]]</f>
        <v>1064929</v>
      </c>
      <c r="K367" s="2">
        <f>Table62[[#This Row],[Manufacturing Price]]*Table62[[#This Row],[Units Sold Round]]</f>
        <v>638957.4</v>
      </c>
      <c r="L367" s="2">
        <f>Table62[[#This Row],[ Sales]]-Table62[[#This Row],[COGS]]-Table62[[#This Row],[Discounts]]</f>
        <v>319778.68</v>
      </c>
      <c r="M367" s="3">
        <v>44348</v>
      </c>
      <c r="N367" t="str">
        <f>TEXT(Table62[[#This Row],[Date]],"mm")</f>
        <v>06</v>
      </c>
      <c r="O367" t="str">
        <f>TEXT(Table62[[#This Row],[Date]],"mmm")</f>
        <v>Jun</v>
      </c>
      <c r="P367" t="str">
        <f>TEXT(Table62[[#This Row],[Date]],"yyyy")</f>
        <v>2021</v>
      </c>
    </row>
    <row r="368" spans="1:16" x14ac:dyDescent="0.2">
      <c r="A368" t="s">
        <v>15</v>
      </c>
      <c r="B368" t="s">
        <v>25</v>
      </c>
      <c r="C368" t="s">
        <v>26</v>
      </c>
      <c r="D368" t="s">
        <v>41</v>
      </c>
      <c r="E368" s="15">
        <v>64.5</v>
      </c>
      <c r="F368" s="15">
        <f>ROUNDUP(Table62[[#This Row],[Units Sold]],0)</f>
        <v>65</v>
      </c>
      <c r="G368" s="2">
        <v>8999.4</v>
      </c>
      <c r="H368" s="2">
        <v>14999</v>
      </c>
      <c r="I368" s="2">
        <v>96743.55</v>
      </c>
      <c r="J368" s="2">
        <f>Table62[[#This Row],[Sale Price]]*Table62[[#This Row],[Units Sold Round]]</f>
        <v>974935</v>
      </c>
      <c r="K368" s="2">
        <f>Table62[[#This Row],[Manufacturing Price]]*Table62[[#This Row],[Units Sold Round]]</f>
        <v>584961</v>
      </c>
      <c r="L368" s="2">
        <f>Table62[[#This Row],[ Sales]]-Table62[[#This Row],[COGS]]-Table62[[#This Row],[Discounts]]</f>
        <v>293230.45</v>
      </c>
      <c r="M368" s="3">
        <v>44378</v>
      </c>
      <c r="N368" t="str">
        <f>TEXT(Table62[[#This Row],[Date]],"mm")</f>
        <v>07</v>
      </c>
      <c r="O368" t="str">
        <f>TEXT(Table62[[#This Row],[Date]],"mmm")</f>
        <v>Jul</v>
      </c>
      <c r="P368" t="str">
        <f>TEXT(Table62[[#This Row],[Date]],"yyyy")</f>
        <v>2021</v>
      </c>
    </row>
    <row r="369" spans="1:16" x14ac:dyDescent="0.2">
      <c r="A369" t="s">
        <v>32</v>
      </c>
      <c r="B369" t="s">
        <v>42</v>
      </c>
      <c r="C369" t="s">
        <v>26</v>
      </c>
      <c r="D369" t="s">
        <v>41</v>
      </c>
      <c r="E369" s="15">
        <v>156.20000000000002</v>
      </c>
      <c r="F369" s="15">
        <f>ROUNDUP(Table62[[#This Row],[Units Sold]],0)</f>
        <v>157</v>
      </c>
      <c r="G369" s="2">
        <v>8999.4</v>
      </c>
      <c r="H369" s="2">
        <v>14999</v>
      </c>
      <c r="I369" s="2">
        <v>234284.38000000003</v>
      </c>
      <c r="J369" s="2">
        <f>Table62[[#This Row],[Sale Price]]*Table62[[#This Row],[Units Sold Round]]</f>
        <v>2354843</v>
      </c>
      <c r="K369" s="2">
        <f>Table62[[#This Row],[Manufacturing Price]]*Table62[[#This Row],[Units Sold Round]]</f>
        <v>1412905.8</v>
      </c>
      <c r="L369" s="2">
        <f>Table62[[#This Row],[ Sales]]-Table62[[#This Row],[COGS]]-Table62[[#This Row],[Discounts]]</f>
        <v>707652.82</v>
      </c>
      <c r="M369" s="3">
        <v>44409</v>
      </c>
      <c r="N369" t="str">
        <f>TEXT(Table62[[#This Row],[Date]],"mm")</f>
        <v>08</v>
      </c>
      <c r="O369" t="str">
        <f>TEXT(Table62[[#This Row],[Date]],"mmm")</f>
        <v>Aug</v>
      </c>
      <c r="P369" t="str">
        <f>TEXT(Table62[[#This Row],[Date]],"yyyy")</f>
        <v>2021</v>
      </c>
    </row>
    <row r="370" spans="1:16" x14ac:dyDescent="0.2">
      <c r="A370" t="s">
        <v>32</v>
      </c>
      <c r="B370" t="s">
        <v>28</v>
      </c>
      <c r="C370" t="s">
        <v>26</v>
      </c>
      <c r="D370" t="s">
        <v>41</v>
      </c>
      <c r="E370" s="15">
        <v>128.30000000000001</v>
      </c>
      <c r="F370" s="15">
        <f>ROUNDUP(Table62[[#This Row],[Units Sold]],0)</f>
        <v>129</v>
      </c>
      <c r="G370" s="2">
        <v>8999.4</v>
      </c>
      <c r="H370" s="2">
        <v>14999</v>
      </c>
      <c r="I370" s="2">
        <v>192437.17000000004</v>
      </c>
      <c r="J370" s="2">
        <f>Table62[[#This Row],[Sale Price]]*Table62[[#This Row],[Units Sold Round]]</f>
        <v>1934871</v>
      </c>
      <c r="K370" s="2">
        <f>Table62[[#This Row],[Manufacturing Price]]*Table62[[#This Row],[Units Sold Round]]</f>
        <v>1160922.5999999999</v>
      </c>
      <c r="L370" s="2">
        <f>Table62[[#This Row],[ Sales]]-Table62[[#This Row],[COGS]]-Table62[[#This Row],[Discounts]]</f>
        <v>581511.2300000001</v>
      </c>
      <c r="M370" s="3">
        <v>44075</v>
      </c>
      <c r="N370" t="str">
        <f>TEXT(Table62[[#This Row],[Date]],"mm")</f>
        <v>09</v>
      </c>
      <c r="O370" t="str">
        <f>TEXT(Table62[[#This Row],[Date]],"mmm")</f>
        <v>Sep</v>
      </c>
      <c r="P370" t="str">
        <f>TEXT(Table62[[#This Row],[Date]],"yyyy")</f>
        <v>2020</v>
      </c>
    </row>
    <row r="371" spans="1:16" x14ac:dyDescent="0.2">
      <c r="A371" t="s">
        <v>20</v>
      </c>
      <c r="B371" t="s">
        <v>23</v>
      </c>
      <c r="C371" t="s">
        <v>26</v>
      </c>
      <c r="D371" t="s">
        <v>41</v>
      </c>
      <c r="E371" s="15">
        <v>71.100000000000009</v>
      </c>
      <c r="F371" s="15">
        <f>ROUNDUP(Table62[[#This Row],[Units Sold]],0)</f>
        <v>72</v>
      </c>
      <c r="G371" s="2">
        <v>8999.4</v>
      </c>
      <c r="H371" s="2">
        <v>14999</v>
      </c>
      <c r="I371" s="2">
        <v>106642.89000000001</v>
      </c>
      <c r="J371" s="2">
        <f>Table62[[#This Row],[Sale Price]]*Table62[[#This Row],[Units Sold Round]]</f>
        <v>1079928</v>
      </c>
      <c r="K371" s="2">
        <f>Table62[[#This Row],[Manufacturing Price]]*Table62[[#This Row],[Units Sold Round]]</f>
        <v>647956.79999999993</v>
      </c>
      <c r="L371" s="2">
        <f>Table62[[#This Row],[ Sales]]-Table62[[#This Row],[COGS]]-Table62[[#This Row],[Discounts]]</f>
        <v>325328.31000000006</v>
      </c>
      <c r="M371" s="3">
        <v>44531</v>
      </c>
      <c r="N371" t="str">
        <f>TEXT(Table62[[#This Row],[Date]],"mm")</f>
        <v>12</v>
      </c>
      <c r="O371" t="str">
        <f>TEXT(Table62[[#This Row],[Date]],"mmm")</f>
        <v>Dec</v>
      </c>
      <c r="P371" t="str">
        <f>TEXT(Table62[[#This Row],[Date]],"yyyy")</f>
        <v>2021</v>
      </c>
    </row>
    <row r="372" spans="1:16" x14ac:dyDescent="0.2">
      <c r="A372" t="s">
        <v>30</v>
      </c>
      <c r="B372" t="s">
        <v>29</v>
      </c>
      <c r="C372" t="s">
        <v>35</v>
      </c>
      <c r="D372" t="s">
        <v>41</v>
      </c>
      <c r="E372" s="15">
        <v>111.4</v>
      </c>
      <c r="F372" s="15">
        <f>ROUNDUP(Table62[[#This Row],[Units Sold]],0)</f>
        <v>112</v>
      </c>
      <c r="G372" s="2">
        <v>11999.4</v>
      </c>
      <c r="H372" s="2">
        <v>19999</v>
      </c>
      <c r="I372" s="2">
        <v>222788.86000000002</v>
      </c>
      <c r="J372" s="2">
        <f>Table62[[#This Row],[Sale Price]]*Table62[[#This Row],[Units Sold Round]]</f>
        <v>2239888</v>
      </c>
      <c r="K372" s="2">
        <f>Table62[[#This Row],[Manufacturing Price]]*Table62[[#This Row],[Units Sold Round]]</f>
        <v>1343932.8</v>
      </c>
      <c r="L372" s="2">
        <f>Table62[[#This Row],[ Sales]]-Table62[[#This Row],[COGS]]-Table62[[#This Row],[Discounts]]</f>
        <v>673166.34</v>
      </c>
      <c r="M372" s="3">
        <v>44256</v>
      </c>
      <c r="N372" t="str">
        <f>TEXT(Table62[[#This Row],[Date]],"mm")</f>
        <v>03</v>
      </c>
      <c r="O372" t="str">
        <f>TEXT(Table62[[#This Row],[Date]],"mmm")</f>
        <v>Mar</v>
      </c>
      <c r="P372" t="str">
        <f>TEXT(Table62[[#This Row],[Date]],"yyyy")</f>
        <v>2021</v>
      </c>
    </row>
    <row r="373" spans="1:16" x14ac:dyDescent="0.2">
      <c r="A373" t="s">
        <v>15</v>
      </c>
      <c r="B373" t="s">
        <v>31</v>
      </c>
      <c r="C373" t="s">
        <v>35</v>
      </c>
      <c r="D373" t="s">
        <v>41</v>
      </c>
      <c r="E373" s="15">
        <v>125.9</v>
      </c>
      <c r="F373" s="15">
        <f>ROUNDUP(Table62[[#This Row],[Units Sold]],0)</f>
        <v>126</v>
      </c>
      <c r="G373" s="2">
        <v>11999.4</v>
      </c>
      <c r="H373" s="2">
        <v>19999</v>
      </c>
      <c r="I373" s="2">
        <v>251787.41000000003</v>
      </c>
      <c r="J373" s="2">
        <f>Table62[[#This Row],[Sale Price]]*Table62[[#This Row],[Units Sold Round]]</f>
        <v>2519874</v>
      </c>
      <c r="K373" s="2">
        <f>Table62[[#This Row],[Manufacturing Price]]*Table62[[#This Row],[Units Sold Round]]</f>
        <v>1511924.4</v>
      </c>
      <c r="L373" s="2">
        <f>Table62[[#This Row],[ Sales]]-Table62[[#This Row],[COGS]]-Table62[[#This Row],[Discounts]]</f>
        <v>756162.19000000006</v>
      </c>
      <c r="M373" s="3">
        <v>44287</v>
      </c>
      <c r="N373" t="str">
        <f>TEXT(Table62[[#This Row],[Date]],"mm")</f>
        <v>04</v>
      </c>
      <c r="O373" t="str">
        <f>TEXT(Table62[[#This Row],[Date]],"mmm")</f>
        <v>Apr</v>
      </c>
      <c r="P373" t="str">
        <f>TEXT(Table62[[#This Row],[Date]],"yyyy")</f>
        <v>2021</v>
      </c>
    </row>
    <row r="374" spans="1:16" x14ac:dyDescent="0.2">
      <c r="A374" t="s">
        <v>15</v>
      </c>
      <c r="B374" t="s">
        <v>33</v>
      </c>
      <c r="C374" t="s">
        <v>35</v>
      </c>
      <c r="D374" t="s">
        <v>41</v>
      </c>
      <c r="E374" s="15">
        <v>109.5</v>
      </c>
      <c r="F374" s="15">
        <f>ROUNDUP(Table62[[#This Row],[Units Sold]],0)</f>
        <v>110</v>
      </c>
      <c r="G374" s="2">
        <v>11999.4</v>
      </c>
      <c r="H374" s="2">
        <v>19999</v>
      </c>
      <c r="I374" s="2">
        <v>218989.05000000002</v>
      </c>
      <c r="J374" s="2">
        <f>Table62[[#This Row],[Sale Price]]*Table62[[#This Row],[Units Sold Round]]</f>
        <v>2199890</v>
      </c>
      <c r="K374" s="2">
        <f>Table62[[#This Row],[Manufacturing Price]]*Table62[[#This Row],[Units Sold Round]]</f>
        <v>1319934</v>
      </c>
      <c r="L374" s="2">
        <f>Table62[[#This Row],[ Sales]]-Table62[[#This Row],[COGS]]-Table62[[#This Row],[Discounts]]</f>
        <v>660966.94999999995</v>
      </c>
      <c r="M374" s="3">
        <v>44317</v>
      </c>
      <c r="N374" t="str">
        <f>TEXT(Table62[[#This Row],[Date]],"mm")</f>
        <v>05</v>
      </c>
      <c r="O374" t="str">
        <f>TEXT(Table62[[#This Row],[Date]],"mmm")</f>
        <v>May</v>
      </c>
      <c r="P374" t="str">
        <f>TEXT(Table62[[#This Row],[Date]],"yyyy")</f>
        <v>2021</v>
      </c>
    </row>
    <row r="375" spans="1:16" x14ac:dyDescent="0.2">
      <c r="A375" t="s">
        <v>15</v>
      </c>
      <c r="B375" t="s">
        <v>21</v>
      </c>
      <c r="C375" t="s">
        <v>35</v>
      </c>
      <c r="D375" t="s">
        <v>41</v>
      </c>
      <c r="E375" s="15">
        <v>136.6</v>
      </c>
      <c r="F375" s="15">
        <f>ROUNDUP(Table62[[#This Row],[Units Sold]],0)</f>
        <v>137</v>
      </c>
      <c r="G375" s="2">
        <v>11999.4</v>
      </c>
      <c r="H375" s="2">
        <v>19999</v>
      </c>
      <c r="I375" s="2">
        <v>273186.34000000003</v>
      </c>
      <c r="J375" s="2">
        <f>Table62[[#This Row],[Sale Price]]*Table62[[#This Row],[Units Sold Round]]</f>
        <v>2739863</v>
      </c>
      <c r="K375" s="2">
        <f>Table62[[#This Row],[Manufacturing Price]]*Table62[[#This Row],[Units Sold Round]]</f>
        <v>1643917.8</v>
      </c>
      <c r="L375" s="2">
        <f>Table62[[#This Row],[ Sales]]-Table62[[#This Row],[COGS]]-Table62[[#This Row],[Discounts]]</f>
        <v>822758.85999999987</v>
      </c>
      <c r="M375" s="3">
        <v>44348</v>
      </c>
      <c r="N375" t="str">
        <f>TEXT(Table62[[#This Row],[Date]],"mm")</f>
        <v>06</v>
      </c>
      <c r="O375" t="str">
        <f>TEXT(Table62[[#This Row],[Date]],"mmm")</f>
        <v>Jun</v>
      </c>
      <c r="P375" t="str">
        <f>TEXT(Table62[[#This Row],[Date]],"yyyy")</f>
        <v>2021</v>
      </c>
    </row>
    <row r="376" spans="1:16" x14ac:dyDescent="0.2">
      <c r="A376" t="s">
        <v>32</v>
      </c>
      <c r="B376" t="s">
        <v>34</v>
      </c>
      <c r="C376" t="s">
        <v>35</v>
      </c>
      <c r="D376" t="s">
        <v>41</v>
      </c>
      <c r="E376" s="15">
        <v>246</v>
      </c>
      <c r="F376" s="15">
        <f>ROUNDUP(Table62[[#This Row],[Units Sold]],0)</f>
        <v>246</v>
      </c>
      <c r="G376" s="2">
        <v>11999.4</v>
      </c>
      <c r="H376" s="2">
        <v>19999</v>
      </c>
      <c r="I376" s="2">
        <v>491975.4</v>
      </c>
      <c r="J376" s="2">
        <f>Table62[[#This Row],[Sale Price]]*Table62[[#This Row],[Units Sold Round]]</f>
        <v>4919754</v>
      </c>
      <c r="K376" s="2">
        <f>Table62[[#This Row],[Manufacturing Price]]*Table62[[#This Row],[Units Sold Round]]</f>
        <v>2951852.4</v>
      </c>
      <c r="L376" s="2">
        <f>Table62[[#This Row],[ Sales]]-Table62[[#This Row],[COGS]]-Table62[[#This Row],[Discounts]]</f>
        <v>1475926.2000000002</v>
      </c>
      <c r="M376" s="3">
        <v>44348</v>
      </c>
      <c r="N376" t="str">
        <f>TEXT(Table62[[#This Row],[Date]],"mm")</f>
        <v>06</v>
      </c>
      <c r="O376" t="str">
        <f>TEXT(Table62[[#This Row],[Date]],"mmm")</f>
        <v>Jun</v>
      </c>
      <c r="P376" t="str">
        <f>TEXT(Table62[[#This Row],[Date]],"yyyy")</f>
        <v>2021</v>
      </c>
    </row>
    <row r="377" spans="1:16" x14ac:dyDescent="0.2">
      <c r="A377" t="s">
        <v>15</v>
      </c>
      <c r="B377" t="s">
        <v>31</v>
      </c>
      <c r="C377" t="s">
        <v>35</v>
      </c>
      <c r="D377" t="s">
        <v>41</v>
      </c>
      <c r="E377" s="15">
        <v>67.8</v>
      </c>
      <c r="F377" s="15">
        <f>ROUNDUP(Table62[[#This Row],[Units Sold]],0)</f>
        <v>68</v>
      </c>
      <c r="G377" s="2">
        <v>11999.4</v>
      </c>
      <c r="H377" s="2">
        <v>19999</v>
      </c>
      <c r="I377" s="2">
        <v>135593.22</v>
      </c>
      <c r="J377" s="2">
        <f>Table62[[#This Row],[Sale Price]]*Table62[[#This Row],[Units Sold Round]]</f>
        <v>1359932</v>
      </c>
      <c r="K377" s="2">
        <f>Table62[[#This Row],[Manufacturing Price]]*Table62[[#This Row],[Units Sold Round]]</f>
        <v>815959.2</v>
      </c>
      <c r="L377" s="2">
        <f>Table62[[#This Row],[ Sales]]-Table62[[#This Row],[COGS]]-Table62[[#This Row],[Discounts]]</f>
        <v>408379.58000000007</v>
      </c>
      <c r="M377" s="3">
        <v>44409</v>
      </c>
      <c r="N377" t="str">
        <f>TEXT(Table62[[#This Row],[Date]],"mm")</f>
        <v>08</v>
      </c>
      <c r="O377" t="str">
        <f>TEXT(Table62[[#This Row],[Date]],"mmm")</f>
        <v>Aug</v>
      </c>
      <c r="P377" t="str">
        <f>TEXT(Table62[[#This Row],[Date]],"yyyy")</f>
        <v>2021</v>
      </c>
    </row>
    <row r="378" spans="1:16" x14ac:dyDescent="0.2">
      <c r="A378" t="s">
        <v>15</v>
      </c>
      <c r="B378" t="s">
        <v>19</v>
      </c>
      <c r="C378" t="s">
        <v>35</v>
      </c>
      <c r="D378" t="s">
        <v>41</v>
      </c>
      <c r="E378" s="15">
        <v>159.80000000000001</v>
      </c>
      <c r="F378" s="15">
        <f>ROUNDUP(Table62[[#This Row],[Units Sold]],0)</f>
        <v>160</v>
      </c>
      <c r="G378" s="2">
        <v>11999.4</v>
      </c>
      <c r="H378" s="2">
        <v>19999</v>
      </c>
      <c r="I378" s="2">
        <v>319584.02</v>
      </c>
      <c r="J378" s="2">
        <f>Table62[[#This Row],[Sale Price]]*Table62[[#This Row],[Units Sold Round]]</f>
        <v>3199840</v>
      </c>
      <c r="K378" s="2">
        <f>Table62[[#This Row],[Manufacturing Price]]*Table62[[#This Row],[Units Sold Round]]</f>
        <v>1919904</v>
      </c>
      <c r="L378" s="2">
        <f>Table62[[#This Row],[ Sales]]-Table62[[#This Row],[COGS]]-Table62[[#This Row],[Discounts]]</f>
        <v>960351.98</v>
      </c>
      <c r="M378" s="3">
        <v>44409</v>
      </c>
      <c r="N378" t="str">
        <f>TEXT(Table62[[#This Row],[Date]],"mm")</f>
        <v>08</v>
      </c>
      <c r="O378" t="str">
        <f>TEXT(Table62[[#This Row],[Date]],"mmm")</f>
        <v>Aug</v>
      </c>
      <c r="P378" t="str">
        <f>TEXT(Table62[[#This Row],[Date]],"yyyy")</f>
        <v>2021</v>
      </c>
    </row>
    <row r="379" spans="1:16" x14ac:dyDescent="0.2">
      <c r="A379" t="s">
        <v>15</v>
      </c>
      <c r="B379" t="s">
        <v>36</v>
      </c>
      <c r="C379" t="s">
        <v>35</v>
      </c>
      <c r="D379" t="s">
        <v>41</v>
      </c>
      <c r="E379" s="15">
        <v>240.9</v>
      </c>
      <c r="F379" s="15">
        <f>ROUNDUP(Table62[[#This Row],[Units Sold]],0)</f>
        <v>241</v>
      </c>
      <c r="G379" s="2">
        <v>11999.4</v>
      </c>
      <c r="H379" s="2">
        <v>19999</v>
      </c>
      <c r="I379" s="2">
        <v>481775.91000000009</v>
      </c>
      <c r="J379" s="2">
        <f>Table62[[#This Row],[Sale Price]]*Table62[[#This Row],[Units Sold Round]]</f>
        <v>4819759</v>
      </c>
      <c r="K379" s="2">
        <f>Table62[[#This Row],[Manufacturing Price]]*Table62[[#This Row],[Units Sold Round]]</f>
        <v>2891855.4</v>
      </c>
      <c r="L379" s="2">
        <f>Table62[[#This Row],[ Sales]]-Table62[[#This Row],[COGS]]-Table62[[#This Row],[Discounts]]</f>
        <v>1446127.69</v>
      </c>
      <c r="M379" s="3">
        <v>44075</v>
      </c>
      <c r="N379" t="str">
        <f>TEXT(Table62[[#This Row],[Date]],"mm")</f>
        <v>09</v>
      </c>
      <c r="O379" t="str">
        <f>TEXT(Table62[[#This Row],[Date]],"mmm")</f>
        <v>Sep</v>
      </c>
      <c r="P379" t="str">
        <f>TEXT(Table62[[#This Row],[Date]],"yyyy")</f>
        <v>2020</v>
      </c>
    </row>
    <row r="380" spans="1:16" x14ac:dyDescent="0.2">
      <c r="A380" t="s">
        <v>15</v>
      </c>
      <c r="B380" t="s">
        <v>16</v>
      </c>
      <c r="C380" t="s">
        <v>35</v>
      </c>
      <c r="D380" t="s">
        <v>41</v>
      </c>
      <c r="E380" s="15">
        <v>193.4</v>
      </c>
      <c r="F380" s="15">
        <f>ROUNDUP(Table62[[#This Row],[Units Sold]],0)</f>
        <v>194</v>
      </c>
      <c r="G380" s="2">
        <v>11999.4</v>
      </c>
      <c r="H380" s="2">
        <v>19999</v>
      </c>
      <c r="I380" s="2">
        <v>386780.66000000003</v>
      </c>
      <c r="J380" s="2">
        <f>Table62[[#This Row],[Sale Price]]*Table62[[#This Row],[Units Sold Round]]</f>
        <v>3879806</v>
      </c>
      <c r="K380" s="2">
        <f>Table62[[#This Row],[Manufacturing Price]]*Table62[[#This Row],[Units Sold Round]]</f>
        <v>2327883.6</v>
      </c>
      <c r="L380" s="2">
        <f>Table62[[#This Row],[ Sales]]-Table62[[#This Row],[COGS]]-Table62[[#This Row],[Discounts]]</f>
        <v>1165141.7399999998</v>
      </c>
      <c r="M380" s="3">
        <v>44440</v>
      </c>
      <c r="N380" t="str">
        <f>TEXT(Table62[[#This Row],[Date]],"mm")</f>
        <v>09</v>
      </c>
      <c r="O380" t="str">
        <f>TEXT(Table62[[#This Row],[Date]],"mmm")</f>
        <v>Sep</v>
      </c>
      <c r="P380" t="str">
        <f>TEXT(Table62[[#This Row],[Date]],"yyyy")</f>
        <v>2021</v>
      </c>
    </row>
    <row r="381" spans="1:16" x14ac:dyDescent="0.2">
      <c r="A381" t="s">
        <v>15</v>
      </c>
      <c r="B381" t="s">
        <v>19</v>
      </c>
      <c r="C381" t="s">
        <v>35</v>
      </c>
      <c r="D381" t="s">
        <v>41</v>
      </c>
      <c r="E381" s="15">
        <v>299.3</v>
      </c>
      <c r="F381" s="15">
        <f>ROUNDUP(Table62[[#This Row],[Units Sold]],0)</f>
        <v>300</v>
      </c>
      <c r="G381" s="2">
        <v>11999.4</v>
      </c>
      <c r="H381" s="2">
        <v>19999</v>
      </c>
      <c r="I381" s="2">
        <v>598570.07000000007</v>
      </c>
      <c r="J381" s="2">
        <f>Table62[[#This Row],[Sale Price]]*Table62[[#This Row],[Units Sold Round]]</f>
        <v>5999700</v>
      </c>
      <c r="K381" s="2">
        <f>Table62[[#This Row],[Manufacturing Price]]*Table62[[#This Row],[Units Sold Round]]</f>
        <v>3599820</v>
      </c>
      <c r="L381" s="2">
        <f>Table62[[#This Row],[ Sales]]-Table62[[#This Row],[COGS]]-Table62[[#This Row],[Discounts]]</f>
        <v>1801309.93</v>
      </c>
      <c r="M381" s="3">
        <v>44440</v>
      </c>
      <c r="N381" t="str">
        <f>TEXT(Table62[[#This Row],[Date]],"mm")</f>
        <v>09</v>
      </c>
      <c r="O381" t="str">
        <f>TEXT(Table62[[#This Row],[Date]],"mmm")</f>
        <v>Sep</v>
      </c>
      <c r="P381" t="str">
        <f>TEXT(Table62[[#This Row],[Date]],"yyyy")</f>
        <v>2021</v>
      </c>
    </row>
    <row r="382" spans="1:16" x14ac:dyDescent="0.2">
      <c r="A382" t="s">
        <v>15</v>
      </c>
      <c r="B382" t="s">
        <v>21</v>
      </c>
      <c r="C382" t="s">
        <v>35</v>
      </c>
      <c r="D382" t="s">
        <v>41</v>
      </c>
      <c r="E382" s="15">
        <v>214.60000000000002</v>
      </c>
      <c r="F382" s="15">
        <f>ROUNDUP(Table62[[#This Row],[Units Sold]],0)</f>
        <v>215</v>
      </c>
      <c r="G382" s="2">
        <v>11999.4</v>
      </c>
      <c r="H382" s="2">
        <v>19999</v>
      </c>
      <c r="I382" s="2">
        <v>429178.54000000004</v>
      </c>
      <c r="J382" s="2">
        <f>Table62[[#This Row],[Sale Price]]*Table62[[#This Row],[Units Sold Round]]</f>
        <v>4299785</v>
      </c>
      <c r="K382" s="2">
        <f>Table62[[#This Row],[Manufacturing Price]]*Table62[[#This Row],[Units Sold Round]]</f>
        <v>2579871</v>
      </c>
      <c r="L382" s="2">
        <f>Table62[[#This Row],[ Sales]]-Table62[[#This Row],[COGS]]-Table62[[#This Row],[Discounts]]</f>
        <v>1290735.46</v>
      </c>
      <c r="M382" s="3">
        <v>44136</v>
      </c>
      <c r="N382" t="str">
        <f>TEXT(Table62[[#This Row],[Date]],"mm")</f>
        <v>11</v>
      </c>
      <c r="O382" t="str">
        <f>TEXT(Table62[[#This Row],[Date]],"mmm")</f>
        <v>Nov</v>
      </c>
      <c r="P382" t="str">
        <f>TEXT(Table62[[#This Row],[Date]],"yyyy")</f>
        <v>2020</v>
      </c>
    </row>
    <row r="383" spans="1:16" x14ac:dyDescent="0.2">
      <c r="A383" t="s">
        <v>15</v>
      </c>
      <c r="B383" t="s">
        <v>22</v>
      </c>
      <c r="C383" t="s">
        <v>35</v>
      </c>
      <c r="D383" t="s">
        <v>41</v>
      </c>
      <c r="E383" s="15">
        <v>194.60000000000002</v>
      </c>
      <c r="F383" s="15">
        <f>ROUNDUP(Table62[[#This Row],[Units Sold]],0)</f>
        <v>195</v>
      </c>
      <c r="G383" s="2">
        <v>11999.4</v>
      </c>
      <c r="H383" s="2">
        <v>19999</v>
      </c>
      <c r="I383" s="2">
        <v>389180.54000000004</v>
      </c>
      <c r="J383" s="2">
        <f>Table62[[#This Row],[Sale Price]]*Table62[[#This Row],[Units Sold Round]]</f>
        <v>3899805</v>
      </c>
      <c r="K383" s="2">
        <f>Table62[[#This Row],[Manufacturing Price]]*Table62[[#This Row],[Units Sold Round]]</f>
        <v>2339883</v>
      </c>
      <c r="L383" s="2">
        <f>Table62[[#This Row],[ Sales]]-Table62[[#This Row],[COGS]]-Table62[[#This Row],[Discounts]]</f>
        <v>1170741.46</v>
      </c>
      <c r="M383" s="3">
        <v>44166</v>
      </c>
      <c r="N383" t="str">
        <f>TEXT(Table62[[#This Row],[Date]],"mm")</f>
        <v>12</v>
      </c>
      <c r="O383" t="str">
        <f>TEXT(Table62[[#This Row],[Date]],"mmm")</f>
        <v>Dec</v>
      </c>
      <c r="P383" t="str">
        <f>TEXT(Table62[[#This Row],[Date]],"yyyy")</f>
        <v>2020</v>
      </c>
    </row>
    <row r="384" spans="1:16" x14ac:dyDescent="0.2">
      <c r="A384" t="s">
        <v>15</v>
      </c>
      <c r="B384" t="s">
        <v>34</v>
      </c>
      <c r="C384" t="s">
        <v>35</v>
      </c>
      <c r="D384" t="s">
        <v>41</v>
      </c>
      <c r="E384" s="15">
        <v>136.20000000000002</v>
      </c>
      <c r="F384" s="15">
        <f>ROUNDUP(Table62[[#This Row],[Units Sold]],0)</f>
        <v>137</v>
      </c>
      <c r="G384" s="2">
        <v>11999.4</v>
      </c>
      <c r="H384" s="2">
        <v>19999</v>
      </c>
      <c r="I384" s="2">
        <v>272386.38000000006</v>
      </c>
      <c r="J384" s="2">
        <f>Table62[[#This Row],[Sale Price]]*Table62[[#This Row],[Units Sold Round]]</f>
        <v>2739863</v>
      </c>
      <c r="K384" s="2">
        <f>Table62[[#This Row],[Manufacturing Price]]*Table62[[#This Row],[Units Sold Round]]</f>
        <v>1643917.8</v>
      </c>
      <c r="L384" s="2">
        <f>Table62[[#This Row],[ Sales]]-Table62[[#This Row],[COGS]]-Table62[[#This Row],[Discounts]]</f>
        <v>823558.81999999983</v>
      </c>
      <c r="M384" s="3">
        <v>44531</v>
      </c>
      <c r="N384" t="str">
        <f>TEXT(Table62[[#This Row],[Date]],"mm")</f>
        <v>12</v>
      </c>
      <c r="O384" t="str">
        <f>TEXT(Table62[[#This Row],[Date]],"mmm")</f>
        <v>Dec</v>
      </c>
      <c r="P384" t="str">
        <f>TEXT(Table62[[#This Row],[Date]],"yyyy")</f>
        <v>2021</v>
      </c>
    </row>
    <row r="385" spans="1:16" x14ac:dyDescent="0.2">
      <c r="A385" t="s">
        <v>27</v>
      </c>
      <c r="B385" t="s">
        <v>24</v>
      </c>
      <c r="C385" t="s">
        <v>37</v>
      </c>
      <c r="D385" t="s">
        <v>41</v>
      </c>
      <c r="E385" s="15">
        <v>59.800000000000004</v>
      </c>
      <c r="F385" s="15">
        <f>ROUNDUP(Table62[[#This Row],[Units Sold]],0)</f>
        <v>60</v>
      </c>
      <c r="G385" s="2">
        <v>19794</v>
      </c>
      <c r="H385" s="2">
        <v>32990</v>
      </c>
      <c r="I385" s="2">
        <v>197280.20000000004</v>
      </c>
      <c r="J385" s="2">
        <f>Table62[[#This Row],[Sale Price]]*Table62[[#This Row],[Units Sold Round]]</f>
        <v>1979400</v>
      </c>
      <c r="K385" s="2">
        <f>Table62[[#This Row],[Manufacturing Price]]*Table62[[#This Row],[Units Sold Round]]</f>
        <v>1187640</v>
      </c>
      <c r="L385" s="2">
        <f>Table62[[#This Row],[ Sales]]-Table62[[#This Row],[COGS]]-Table62[[#This Row],[Discounts]]</f>
        <v>594479.79999999993</v>
      </c>
      <c r="M385" s="3">
        <v>44256</v>
      </c>
      <c r="N385" t="str">
        <f>TEXT(Table62[[#This Row],[Date]],"mm")</f>
        <v>03</v>
      </c>
      <c r="O385" t="str">
        <f>TEXT(Table62[[#This Row],[Date]],"mmm")</f>
        <v>Mar</v>
      </c>
      <c r="P385" t="str">
        <f>TEXT(Table62[[#This Row],[Date]],"yyyy")</f>
        <v>2021</v>
      </c>
    </row>
    <row r="386" spans="1:16" x14ac:dyDescent="0.2">
      <c r="A386" t="s">
        <v>15</v>
      </c>
      <c r="B386" t="s">
        <v>25</v>
      </c>
      <c r="C386" t="s">
        <v>37</v>
      </c>
      <c r="D386" t="s">
        <v>41</v>
      </c>
      <c r="E386" s="15">
        <v>290.7</v>
      </c>
      <c r="F386" s="15">
        <f>ROUNDUP(Table62[[#This Row],[Units Sold]],0)</f>
        <v>291</v>
      </c>
      <c r="G386" s="2">
        <v>19794</v>
      </c>
      <c r="H386" s="2">
        <v>32990</v>
      </c>
      <c r="I386" s="2">
        <v>959019.3</v>
      </c>
      <c r="J386" s="2">
        <f>Table62[[#This Row],[Sale Price]]*Table62[[#This Row],[Units Sold Round]]</f>
        <v>9600090</v>
      </c>
      <c r="K386" s="2">
        <f>Table62[[#This Row],[Manufacturing Price]]*Table62[[#This Row],[Units Sold Round]]</f>
        <v>5760054</v>
      </c>
      <c r="L386" s="2">
        <f>Table62[[#This Row],[ Sales]]-Table62[[#This Row],[COGS]]-Table62[[#This Row],[Discounts]]</f>
        <v>2881016.7</v>
      </c>
      <c r="M386" s="3">
        <v>44348</v>
      </c>
      <c r="N386" t="str">
        <f>TEXT(Table62[[#This Row],[Date]],"mm")</f>
        <v>06</v>
      </c>
      <c r="O386" t="str">
        <f>TEXT(Table62[[#This Row],[Date]],"mmm")</f>
        <v>Jun</v>
      </c>
      <c r="P386" t="str">
        <f>TEXT(Table62[[#This Row],[Date]],"yyyy")</f>
        <v>2021</v>
      </c>
    </row>
    <row r="387" spans="1:16" x14ac:dyDescent="0.2">
      <c r="A387" t="s">
        <v>15</v>
      </c>
      <c r="B387" t="s">
        <v>42</v>
      </c>
      <c r="C387" t="s">
        <v>37</v>
      </c>
      <c r="D387" t="s">
        <v>41</v>
      </c>
      <c r="E387" s="15">
        <v>233.8</v>
      </c>
      <c r="F387" s="15">
        <f>ROUNDUP(Table62[[#This Row],[Units Sold]],0)</f>
        <v>234</v>
      </c>
      <c r="G387" s="2">
        <v>19794</v>
      </c>
      <c r="H387" s="2">
        <v>32990</v>
      </c>
      <c r="I387" s="2">
        <v>771306.20000000007</v>
      </c>
      <c r="J387" s="2">
        <f>Table62[[#This Row],[Sale Price]]*Table62[[#This Row],[Units Sold Round]]</f>
        <v>7719660</v>
      </c>
      <c r="K387" s="2">
        <f>Table62[[#This Row],[Manufacturing Price]]*Table62[[#This Row],[Units Sold Round]]</f>
        <v>4631796</v>
      </c>
      <c r="L387" s="2">
        <f>Table62[[#This Row],[ Sales]]-Table62[[#This Row],[COGS]]-Table62[[#This Row],[Discounts]]</f>
        <v>2316557.7999999998</v>
      </c>
      <c r="M387" s="3">
        <v>44348</v>
      </c>
      <c r="N387" t="str">
        <f>TEXT(Table62[[#This Row],[Date]],"mm")</f>
        <v>06</v>
      </c>
      <c r="O387" t="str">
        <f>TEXT(Table62[[#This Row],[Date]],"mmm")</f>
        <v>Jun</v>
      </c>
      <c r="P387" t="str">
        <f>TEXT(Table62[[#This Row],[Date]],"yyyy")</f>
        <v>2021</v>
      </c>
    </row>
    <row r="388" spans="1:16" x14ac:dyDescent="0.2">
      <c r="A388" t="s">
        <v>32</v>
      </c>
      <c r="B388" t="s">
        <v>28</v>
      </c>
      <c r="C388" t="s">
        <v>37</v>
      </c>
      <c r="D388" t="s">
        <v>41</v>
      </c>
      <c r="E388" s="15">
        <v>38.6</v>
      </c>
      <c r="F388" s="15">
        <f>ROUNDUP(Table62[[#This Row],[Units Sold]],0)</f>
        <v>39</v>
      </c>
      <c r="G388" s="2">
        <v>19794</v>
      </c>
      <c r="H388" s="2">
        <v>32990</v>
      </c>
      <c r="I388" s="2">
        <v>127341.40000000001</v>
      </c>
      <c r="J388" s="2">
        <f>Table62[[#This Row],[Sale Price]]*Table62[[#This Row],[Units Sold Round]]</f>
        <v>1286610</v>
      </c>
      <c r="K388" s="2">
        <f>Table62[[#This Row],[Manufacturing Price]]*Table62[[#This Row],[Units Sold Round]]</f>
        <v>771966</v>
      </c>
      <c r="L388" s="2">
        <f>Table62[[#This Row],[ Sales]]-Table62[[#This Row],[COGS]]-Table62[[#This Row],[Discounts]]</f>
        <v>387302.6</v>
      </c>
      <c r="M388" s="3">
        <v>44136</v>
      </c>
      <c r="N388" t="str">
        <f>TEXT(Table62[[#This Row],[Date]],"mm")</f>
        <v>11</v>
      </c>
      <c r="O388" t="str">
        <f>TEXT(Table62[[#This Row],[Date]],"mmm")</f>
        <v>Nov</v>
      </c>
      <c r="P388" t="str">
        <f>TEXT(Table62[[#This Row],[Date]],"yyyy")</f>
        <v>2020</v>
      </c>
    </row>
    <row r="389" spans="1:16" x14ac:dyDescent="0.2">
      <c r="A389" t="s">
        <v>32</v>
      </c>
      <c r="B389" t="s">
        <v>23</v>
      </c>
      <c r="C389" t="s">
        <v>37</v>
      </c>
      <c r="D389" t="s">
        <v>41</v>
      </c>
      <c r="E389" s="15">
        <v>63.5</v>
      </c>
      <c r="F389" s="15">
        <f>ROUNDUP(Table62[[#This Row],[Units Sold]],0)</f>
        <v>64</v>
      </c>
      <c r="G389" s="2">
        <v>19794</v>
      </c>
      <c r="H389" s="2">
        <v>32990</v>
      </c>
      <c r="I389" s="2">
        <v>209486.5</v>
      </c>
      <c r="J389" s="2">
        <f>Table62[[#This Row],[Sale Price]]*Table62[[#This Row],[Units Sold Round]]</f>
        <v>2111360</v>
      </c>
      <c r="K389" s="2">
        <f>Table62[[#This Row],[Manufacturing Price]]*Table62[[#This Row],[Units Sold Round]]</f>
        <v>1266816</v>
      </c>
      <c r="L389" s="2">
        <f>Table62[[#This Row],[ Sales]]-Table62[[#This Row],[COGS]]-Table62[[#This Row],[Discounts]]</f>
        <v>635057.5</v>
      </c>
      <c r="M389" s="3">
        <v>44531</v>
      </c>
      <c r="N389" t="str">
        <f>TEXT(Table62[[#This Row],[Date]],"mm")</f>
        <v>12</v>
      </c>
      <c r="O389" t="str">
        <f>TEXT(Table62[[#This Row],[Date]],"mmm")</f>
        <v>Dec</v>
      </c>
      <c r="P389" t="str">
        <f>TEXT(Table62[[#This Row],[Date]],"yyyy")</f>
        <v>2021</v>
      </c>
    </row>
    <row r="390" spans="1:16" x14ac:dyDescent="0.2">
      <c r="A390" t="s">
        <v>15</v>
      </c>
      <c r="B390" t="s">
        <v>29</v>
      </c>
      <c r="C390" t="s">
        <v>38</v>
      </c>
      <c r="D390" t="s">
        <v>41</v>
      </c>
      <c r="E390" s="15">
        <v>57.45</v>
      </c>
      <c r="F390" s="15">
        <f>ROUNDUP(Table62[[#This Row],[Units Sold]],0)</f>
        <v>58</v>
      </c>
      <c r="G390" s="2">
        <v>13938</v>
      </c>
      <c r="H390" s="2">
        <v>23230</v>
      </c>
      <c r="I390" s="2">
        <v>133456.35</v>
      </c>
      <c r="J390" s="2">
        <f>Table62[[#This Row],[Sale Price]]*Table62[[#This Row],[Units Sold Round]]</f>
        <v>1347340</v>
      </c>
      <c r="K390" s="2">
        <f>Table62[[#This Row],[Manufacturing Price]]*Table62[[#This Row],[Units Sold Round]]</f>
        <v>808404</v>
      </c>
      <c r="L390" s="2">
        <f>Table62[[#This Row],[ Sales]]-Table62[[#This Row],[COGS]]-Table62[[#This Row],[Discounts]]</f>
        <v>405479.65</v>
      </c>
      <c r="M390" s="3">
        <v>44287</v>
      </c>
      <c r="N390" t="str">
        <f>TEXT(Table62[[#This Row],[Date]],"mm")</f>
        <v>04</v>
      </c>
      <c r="O390" t="str">
        <f>TEXT(Table62[[#This Row],[Date]],"mmm")</f>
        <v>Apr</v>
      </c>
      <c r="P390" t="str">
        <f>TEXT(Table62[[#This Row],[Date]],"yyyy")</f>
        <v>2021</v>
      </c>
    </row>
    <row r="391" spans="1:16" x14ac:dyDescent="0.2">
      <c r="A391" t="s">
        <v>15</v>
      </c>
      <c r="B391" t="s">
        <v>31</v>
      </c>
      <c r="C391" t="s">
        <v>38</v>
      </c>
      <c r="D391" t="s">
        <v>41</v>
      </c>
      <c r="E391" s="15">
        <v>233.8</v>
      </c>
      <c r="F391" s="15">
        <f>ROUNDUP(Table62[[#This Row],[Units Sold]],0)</f>
        <v>234</v>
      </c>
      <c r="G391" s="2">
        <v>13938</v>
      </c>
      <c r="H391" s="2">
        <v>23230</v>
      </c>
      <c r="I391" s="2">
        <v>543117.4</v>
      </c>
      <c r="J391" s="2">
        <f>Table62[[#This Row],[Sale Price]]*Table62[[#This Row],[Units Sold Round]]</f>
        <v>5435820</v>
      </c>
      <c r="K391" s="2">
        <f>Table62[[#This Row],[Manufacturing Price]]*Table62[[#This Row],[Units Sold Round]]</f>
        <v>3261492</v>
      </c>
      <c r="L391" s="2">
        <f>Table62[[#This Row],[ Sales]]-Table62[[#This Row],[COGS]]-Table62[[#This Row],[Discounts]]</f>
        <v>1631210.6</v>
      </c>
      <c r="M391" s="3">
        <v>44348</v>
      </c>
      <c r="N391" t="str">
        <f>TEXT(Table62[[#This Row],[Date]],"mm")</f>
        <v>06</v>
      </c>
      <c r="O391" t="str">
        <f>TEXT(Table62[[#This Row],[Date]],"mmm")</f>
        <v>Jun</v>
      </c>
      <c r="P391" t="str">
        <f>TEXT(Table62[[#This Row],[Date]],"yyyy")</f>
        <v>2021</v>
      </c>
    </row>
    <row r="392" spans="1:16" x14ac:dyDescent="0.2">
      <c r="A392" t="s">
        <v>15</v>
      </c>
      <c r="B392" t="s">
        <v>33</v>
      </c>
      <c r="C392" t="s">
        <v>38</v>
      </c>
      <c r="D392" t="s">
        <v>41</v>
      </c>
      <c r="E392" s="15">
        <v>38.1</v>
      </c>
      <c r="F392" s="15">
        <f>ROUNDUP(Table62[[#This Row],[Units Sold]],0)</f>
        <v>39</v>
      </c>
      <c r="G392" s="2">
        <v>13938</v>
      </c>
      <c r="H392" s="2">
        <v>23230</v>
      </c>
      <c r="I392" s="2">
        <v>88506.3</v>
      </c>
      <c r="J392" s="2">
        <f>Table62[[#This Row],[Sale Price]]*Table62[[#This Row],[Units Sold Round]]</f>
        <v>905970</v>
      </c>
      <c r="K392" s="2">
        <f>Table62[[#This Row],[Manufacturing Price]]*Table62[[#This Row],[Units Sold Round]]</f>
        <v>543582</v>
      </c>
      <c r="L392" s="2">
        <f>Table62[[#This Row],[ Sales]]-Table62[[#This Row],[COGS]]-Table62[[#This Row],[Discounts]]</f>
        <v>273881.7</v>
      </c>
      <c r="M392" s="3">
        <v>44409</v>
      </c>
      <c r="N392" t="str">
        <f>TEXT(Table62[[#This Row],[Date]],"mm")</f>
        <v>08</v>
      </c>
      <c r="O392" t="str">
        <f>TEXT(Table62[[#This Row],[Date]],"mmm")</f>
        <v>Aug</v>
      </c>
      <c r="P392" t="str">
        <f>TEXT(Table62[[#This Row],[Date]],"yyyy")</f>
        <v>2021</v>
      </c>
    </row>
    <row r="393" spans="1:16" x14ac:dyDescent="0.2">
      <c r="A393" t="s">
        <v>15</v>
      </c>
      <c r="B393" t="s">
        <v>21</v>
      </c>
      <c r="C393" t="s">
        <v>38</v>
      </c>
      <c r="D393" t="s">
        <v>41</v>
      </c>
      <c r="E393" s="15">
        <v>42.2</v>
      </c>
      <c r="F393" s="15">
        <f>ROUNDUP(Table62[[#This Row],[Units Sold]],0)</f>
        <v>43</v>
      </c>
      <c r="G393" s="2">
        <v>13938</v>
      </c>
      <c r="H393" s="2">
        <v>23230</v>
      </c>
      <c r="I393" s="2">
        <v>98030.60000000002</v>
      </c>
      <c r="J393" s="2">
        <f>Table62[[#This Row],[Sale Price]]*Table62[[#This Row],[Units Sold Round]]</f>
        <v>998890</v>
      </c>
      <c r="K393" s="2">
        <f>Table62[[#This Row],[Manufacturing Price]]*Table62[[#This Row],[Units Sold Round]]</f>
        <v>599334</v>
      </c>
      <c r="L393" s="2">
        <f>Table62[[#This Row],[ Sales]]-Table62[[#This Row],[COGS]]-Table62[[#This Row],[Discounts]]</f>
        <v>301525.39999999997</v>
      </c>
      <c r="M393" s="3">
        <v>44409</v>
      </c>
      <c r="N393" t="str">
        <f>TEXT(Table62[[#This Row],[Date]],"mm")</f>
        <v>08</v>
      </c>
      <c r="O393" t="str">
        <f>TEXT(Table62[[#This Row],[Date]],"mmm")</f>
        <v>Aug</v>
      </c>
      <c r="P393" t="str">
        <f>TEXT(Table62[[#This Row],[Date]],"yyyy")</f>
        <v>2021</v>
      </c>
    </row>
    <row r="394" spans="1:16" x14ac:dyDescent="0.2">
      <c r="A394" t="s">
        <v>32</v>
      </c>
      <c r="B394" t="s">
        <v>34</v>
      </c>
      <c r="C394" t="s">
        <v>38</v>
      </c>
      <c r="D394" t="s">
        <v>41</v>
      </c>
      <c r="E394" s="15">
        <v>213.4</v>
      </c>
      <c r="F394" s="15">
        <f>ROUNDUP(Table62[[#This Row],[Units Sold]],0)</f>
        <v>214</v>
      </c>
      <c r="G394" s="2">
        <v>13938</v>
      </c>
      <c r="H394" s="2">
        <v>23230</v>
      </c>
      <c r="I394" s="2">
        <v>495728.2</v>
      </c>
      <c r="J394" s="2">
        <f>Table62[[#This Row],[Sale Price]]*Table62[[#This Row],[Units Sold Round]]</f>
        <v>4971220</v>
      </c>
      <c r="K394" s="2">
        <f>Table62[[#This Row],[Manufacturing Price]]*Table62[[#This Row],[Units Sold Round]]</f>
        <v>2982732</v>
      </c>
      <c r="L394" s="2">
        <f>Table62[[#This Row],[ Sales]]-Table62[[#This Row],[COGS]]-Table62[[#This Row],[Discounts]]</f>
        <v>1492759.8</v>
      </c>
      <c r="M394" s="3">
        <v>44440</v>
      </c>
      <c r="N394" t="str">
        <f>TEXT(Table62[[#This Row],[Date]],"mm")</f>
        <v>09</v>
      </c>
      <c r="O394" t="str">
        <f>TEXT(Table62[[#This Row],[Date]],"mmm")</f>
        <v>Sep</v>
      </c>
      <c r="P394" t="str">
        <f>TEXT(Table62[[#This Row],[Date]],"yyyy")</f>
        <v>2021</v>
      </c>
    </row>
    <row r="395" spans="1:16" x14ac:dyDescent="0.2">
      <c r="A395" t="s">
        <v>32</v>
      </c>
      <c r="B395" t="s">
        <v>31</v>
      </c>
      <c r="C395" t="s">
        <v>38</v>
      </c>
      <c r="D395" t="s">
        <v>41</v>
      </c>
      <c r="E395" s="15">
        <v>80.800000000000011</v>
      </c>
      <c r="F395" s="15">
        <f>ROUNDUP(Table62[[#This Row],[Units Sold]],0)</f>
        <v>81</v>
      </c>
      <c r="G395" s="2">
        <v>13938</v>
      </c>
      <c r="H395" s="2">
        <v>23230</v>
      </c>
      <c r="I395" s="2">
        <v>187698.40000000002</v>
      </c>
      <c r="J395" s="2">
        <f>Table62[[#This Row],[Sale Price]]*Table62[[#This Row],[Units Sold Round]]</f>
        <v>1881630</v>
      </c>
      <c r="K395" s="2">
        <f>Table62[[#This Row],[Manufacturing Price]]*Table62[[#This Row],[Units Sold Round]]</f>
        <v>1128978</v>
      </c>
      <c r="L395" s="2">
        <f>Table62[[#This Row],[ Sales]]-Table62[[#This Row],[COGS]]-Table62[[#This Row],[Discounts]]</f>
        <v>564953.59999999998</v>
      </c>
      <c r="M395" s="3">
        <v>44166</v>
      </c>
      <c r="N395" t="str">
        <f>TEXT(Table62[[#This Row],[Date]],"mm")</f>
        <v>12</v>
      </c>
      <c r="O395" t="str">
        <f>TEXT(Table62[[#This Row],[Date]],"mmm")</f>
        <v>Dec</v>
      </c>
      <c r="P395" t="str">
        <f>TEXT(Table62[[#This Row],[Date]],"yyyy")</f>
        <v>2020</v>
      </c>
    </row>
    <row r="396" spans="1:16" x14ac:dyDescent="0.2">
      <c r="A396" t="s">
        <v>15</v>
      </c>
      <c r="B396" t="s">
        <v>19</v>
      </c>
      <c r="C396" t="s">
        <v>39</v>
      </c>
      <c r="D396" t="s">
        <v>41</v>
      </c>
      <c r="E396" s="15">
        <v>70.8</v>
      </c>
      <c r="F396" s="15">
        <f>ROUNDUP(Table62[[#This Row],[Units Sold]],0)</f>
        <v>71</v>
      </c>
      <c r="G396" s="2">
        <v>11999.4</v>
      </c>
      <c r="H396" s="2">
        <v>19999</v>
      </c>
      <c r="I396" s="2">
        <v>141592.92000000001</v>
      </c>
      <c r="J396" s="2">
        <f>Table62[[#This Row],[Sale Price]]*Table62[[#This Row],[Units Sold Round]]</f>
        <v>1419929</v>
      </c>
      <c r="K396" s="2">
        <f>Table62[[#This Row],[Manufacturing Price]]*Table62[[#This Row],[Units Sold Round]]</f>
        <v>851957.4</v>
      </c>
      <c r="L396" s="2">
        <f>Table62[[#This Row],[ Sales]]-Table62[[#This Row],[COGS]]-Table62[[#This Row],[Discounts]]</f>
        <v>426378.67999999993</v>
      </c>
      <c r="M396" s="3">
        <v>44348</v>
      </c>
      <c r="N396" t="str">
        <f>TEXT(Table62[[#This Row],[Date]],"mm")</f>
        <v>06</v>
      </c>
      <c r="O396" t="str">
        <f>TEXT(Table62[[#This Row],[Date]],"mmm")</f>
        <v>Jun</v>
      </c>
      <c r="P396" t="str">
        <f>TEXT(Table62[[#This Row],[Date]],"yyyy")</f>
        <v>2021</v>
      </c>
    </row>
    <row r="397" spans="1:16" x14ac:dyDescent="0.2">
      <c r="A397" t="s">
        <v>15</v>
      </c>
      <c r="B397" t="s">
        <v>36</v>
      </c>
      <c r="C397" t="s">
        <v>39</v>
      </c>
      <c r="D397" t="s">
        <v>41</v>
      </c>
      <c r="E397" s="15">
        <v>290.7</v>
      </c>
      <c r="F397" s="15">
        <f>ROUNDUP(Table62[[#This Row],[Units Sold]],0)</f>
        <v>291</v>
      </c>
      <c r="G397" s="2">
        <v>11999.4</v>
      </c>
      <c r="H397" s="2">
        <v>19999</v>
      </c>
      <c r="I397" s="2">
        <v>581370.93000000005</v>
      </c>
      <c r="J397" s="2">
        <f>Table62[[#This Row],[Sale Price]]*Table62[[#This Row],[Units Sold Round]]</f>
        <v>5819709</v>
      </c>
      <c r="K397" s="2">
        <f>Table62[[#This Row],[Manufacturing Price]]*Table62[[#This Row],[Units Sold Round]]</f>
        <v>3491825.4</v>
      </c>
      <c r="L397" s="2">
        <f>Table62[[#This Row],[ Sales]]-Table62[[#This Row],[COGS]]-Table62[[#This Row],[Discounts]]</f>
        <v>1746512.67</v>
      </c>
      <c r="M397" s="3">
        <v>44348</v>
      </c>
      <c r="N397" t="str">
        <f>TEXT(Table62[[#This Row],[Date]],"mm")</f>
        <v>06</v>
      </c>
      <c r="O397" t="str">
        <f>TEXT(Table62[[#This Row],[Date]],"mmm")</f>
        <v>Jun</v>
      </c>
      <c r="P397" t="str">
        <f>TEXT(Table62[[#This Row],[Date]],"yyyy")</f>
        <v>2021</v>
      </c>
    </row>
    <row r="398" spans="1:16" x14ac:dyDescent="0.2">
      <c r="A398" t="s">
        <v>15</v>
      </c>
      <c r="B398" t="s">
        <v>16</v>
      </c>
      <c r="C398" t="s">
        <v>39</v>
      </c>
      <c r="D398" t="s">
        <v>41</v>
      </c>
      <c r="E398" s="15">
        <v>136.6</v>
      </c>
      <c r="F398" s="15">
        <f>ROUNDUP(Table62[[#This Row],[Units Sold]],0)</f>
        <v>137</v>
      </c>
      <c r="G398" s="2">
        <v>11999.4</v>
      </c>
      <c r="H398" s="2">
        <v>19999</v>
      </c>
      <c r="I398" s="2">
        <v>273186.34000000003</v>
      </c>
      <c r="J398" s="2">
        <f>Table62[[#This Row],[Sale Price]]*Table62[[#This Row],[Units Sold Round]]</f>
        <v>2739863</v>
      </c>
      <c r="K398" s="2">
        <f>Table62[[#This Row],[Manufacturing Price]]*Table62[[#This Row],[Units Sold Round]]</f>
        <v>1643917.8</v>
      </c>
      <c r="L398" s="2">
        <f>Table62[[#This Row],[ Sales]]-Table62[[#This Row],[COGS]]-Table62[[#This Row],[Discounts]]</f>
        <v>822758.85999999987</v>
      </c>
      <c r="M398" s="3">
        <v>44348</v>
      </c>
      <c r="N398" t="str">
        <f>TEXT(Table62[[#This Row],[Date]],"mm")</f>
        <v>06</v>
      </c>
      <c r="O398" t="str">
        <f>TEXT(Table62[[#This Row],[Date]],"mmm")</f>
        <v>Jun</v>
      </c>
      <c r="P398" t="str">
        <f>TEXT(Table62[[#This Row],[Date]],"yyyy")</f>
        <v>2021</v>
      </c>
    </row>
    <row r="399" spans="1:16" x14ac:dyDescent="0.2">
      <c r="A399" t="s">
        <v>32</v>
      </c>
      <c r="B399" t="s">
        <v>19</v>
      </c>
      <c r="C399" t="s">
        <v>39</v>
      </c>
      <c r="D399" t="s">
        <v>41</v>
      </c>
      <c r="E399" s="15">
        <v>246</v>
      </c>
      <c r="F399" s="15">
        <f>ROUNDUP(Table62[[#This Row],[Units Sold]],0)</f>
        <v>246</v>
      </c>
      <c r="G399" s="2">
        <v>11999.4</v>
      </c>
      <c r="H399" s="2">
        <v>19999</v>
      </c>
      <c r="I399" s="2">
        <v>491975.4</v>
      </c>
      <c r="J399" s="2">
        <f>Table62[[#This Row],[Sale Price]]*Table62[[#This Row],[Units Sold Round]]</f>
        <v>4919754</v>
      </c>
      <c r="K399" s="2">
        <f>Table62[[#This Row],[Manufacturing Price]]*Table62[[#This Row],[Units Sold Round]]</f>
        <v>2951852.4</v>
      </c>
      <c r="L399" s="2">
        <f>Table62[[#This Row],[ Sales]]-Table62[[#This Row],[COGS]]-Table62[[#This Row],[Discounts]]</f>
        <v>1475926.2000000002</v>
      </c>
      <c r="M399" s="3">
        <v>44348</v>
      </c>
      <c r="N399" t="str">
        <f>TEXT(Table62[[#This Row],[Date]],"mm")</f>
        <v>06</v>
      </c>
      <c r="O399" t="str">
        <f>TEXT(Table62[[#This Row],[Date]],"mmm")</f>
        <v>Jun</v>
      </c>
      <c r="P399" t="str">
        <f>TEXT(Table62[[#This Row],[Date]],"yyyy")</f>
        <v>2021</v>
      </c>
    </row>
    <row r="400" spans="1:16" x14ac:dyDescent="0.2">
      <c r="A400" t="s">
        <v>15</v>
      </c>
      <c r="B400" t="s">
        <v>21</v>
      </c>
      <c r="C400" t="s">
        <v>39</v>
      </c>
      <c r="D400" t="s">
        <v>41</v>
      </c>
      <c r="E400" s="15">
        <v>152</v>
      </c>
      <c r="F400" s="15">
        <f>ROUNDUP(Table62[[#This Row],[Units Sold]],0)</f>
        <v>152</v>
      </c>
      <c r="G400" s="2">
        <v>11999.4</v>
      </c>
      <c r="H400" s="2">
        <v>19999</v>
      </c>
      <c r="I400" s="2">
        <v>303984.8</v>
      </c>
      <c r="J400" s="2">
        <f>Table62[[#This Row],[Sale Price]]*Table62[[#This Row],[Units Sold Round]]</f>
        <v>3039848</v>
      </c>
      <c r="K400" s="2">
        <f>Table62[[#This Row],[Manufacturing Price]]*Table62[[#This Row],[Units Sold Round]]</f>
        <v>1823908.8</v>
      </c>
      <c r="L400" s="2">
        <f>Table62[[#This Row],[ Sales]]-Table62[[#This Row],[COGS]]-Table62[[#This Row],[Discounts]]</f>
        <v>911954.39999999991</v>
      </c>
      <c r="M400" s="3">
        <v>44501</v>
      </c>
      <c r="N400" t="str">
        <f>TEXT(Table62[[#This Row],[Date]],"mm")</f>
        <v>11</v>
      </c>
      <c r="O400" t="str">
        <f>TEXT(Table62[[#This Row],[Date]],"mmm")</f>
        <v>Nov</v>
      </c>
      <c r="P400" t="str">
        <f>TEXT(Table62[[#This Row],[Date]],"yyyy")</f>
        <v>2021</v>
      </c>
    </row>
    <row r="401" spans="1:16" x14ac:dyDescent="0.2">
      <c r="A401" t="s">
        <v>20</v>
      </c>
      <c r="B401" t="s">
        <v>22</v>
      </c>
      <c r="C401" t="s">
        <v>39</v>
      </c>
      <c r="D401" t="s">
        <v>41</v>
      </c>
      <c r="E401" s="15">
        <v>71.100000000000009</v>
      </c>
      <c r="F401" s="15">
        <f>ROUNDUP(Table62[[#This Row],[Units Sold]],0)</f>
        <v>72</v>
      </c>
      <c r="G401" s="2">
        <v>11999.4</v>
      </c>
      <c r="H401" s="2">
        <v>19999</v>
      </c>
      <c r="I401" s="2">
        <v>142192.89000000001</v>
      </c>
      <c r="J401" s="2">
        <f>Table62[[#This Row],[Sale Price]]*Table62[[#This Row],[Units Sold Round]]</f>
        <v>1439928</v>
      </c>
      <c r="K401" s="2">
        <f>Table62[[#This Row],[Manufacturing Price]]*Table62[[#This Row],[Units Sold Round]]</f>
        <v>863956.79999999993</v>
      </c>
      <c r="L401" s="2">
        <f>Table62[[#This Row],[ Sales]]-Table62[[#This Row],[COGS]]-Table62[[#This Row],[Discounts]]</f>
        <v>433778.31000000006</v>
      </c>
      <c r="M401" s="3">
        <v>44531</v>
      </c>
      <c r="N401" t="str">
        <f>TEXT(Table62[[#This Row],[Date]],"mm")</f>
        <v>12</v>
      </c>
      <c r="O401" t="str">
        <f>TEXT(Table62[[#This Row],[Date]],"mmm")</f>
        <v>Dec</v>
      </c>
      <c r="P401" t="str">
        <f>TEXT(Table62[[#This Row],[Date]],"yyyy")</f>
        <v>2021</v>
      </c>
    </row>
    <row r="402" spans="1:16" x14ac:dyDescent="0.2">
      <c r="A402" t="s">
        <v>27</v>
      </c>
      <c r="B402" t="s">
        <v>34</v>
      </c>
      <c r="C402" t="s">
        <v>39</v>
      </c>
      <c r="D402" t="s">
        <v>41</v>
      </c>
      <c r="E402" s="15">
        <v>137.5</v>
      </c>
      <c r="F402" s="15">
        <f>ROUNDUP(Table62[[#This Row],[Units Sold]],0)</f>
        <v>138</v>
      </c>
      <c r="G402" s="2">
        <v>11999.4</v>
      </c>
      <c r="H402" s="2">
        <v>19999</v>
      </c>
      <c r="I402" s="2">
        <v>274986.25</v>
      </c>
      <c r="J402" s="2">
        <f>Table62[[#This Row],[Sale Price]]*Table62[[#This Row],[Units Sold Round]]</f>
        <v>2759862</v>
      </c>
      <c r="K402" s="2">
        <f>Table62[[#This Row],[Manufacturing Price]]*Table62[[#This Row],[Units Sold Round]]</f>
        <v>1655917.2</v>
      </c>
      <c r="L402" s="2">
        <f>Table62[[#This Row],[ Sales]]-Table62[[#This Row],[COGS]]-Table62[[#This Row],[Discounts]]</f>
        <v>828958.55</v>
      </c>
      <c r="M402" s="3">
        <v>44166</v>
      </c>
      <c r="N402" t="str">
        <f>TEXT(Table62[[#This Row],[Date]],"mm")</f>
        <v>12</v>
      </c>
      <c r="O402" t="str">
        <f>TEXT(Table62[[#This Row],[Date]],"mmm")</f>
        <v>Dec</v>
      </c>
      <c r="P402" t="str">
        <f>TEXT(Table62[[#This Row],[Date]],"yyyy")</f>
        <v>2020</v>
      </c>
    </row>
    <row r="403" spans="1:16" x14ac:dyDescent="0.2">
      <c r="A403" t="s">
        <v>32</v>
      </c>
      <c r="B403" t="s">
        <v>24</v>
      </c>
      <c r="C403" t="s">
        <v>39</v>
      </c>
      <c r="D403" t="s">
        <v>41</v>
      </c>
      <c r="E403" s="15">
        <v>63.5</v>
      </c>
      <c r="F403" s="15">
        <f>ROUNDUP(Table62[[#This Row],[Units Sold]],0)</f>
        <v>64</v>
      </c>
      <c r="G403" s="2">
        <v>11999.4</v>
      </c>
      <c r="H403" s="2">
        <v>19999</v>
      </c>
      <c r="I403" s="2">
        <v>126993.65000000001</v>
      </c>
      <c r="J403" s="2">
        <f>Table62[[#This Row],[Sale Price]]*Table62[[#This Row],[Units Sold Round]]</f>
        <v>1279936</v>
      </c>
      <c r="K403" s="2">
        <f>Table62[[#This Row],[Manufacturing Price]]*Table62[[#This Row],[Units Sold Round]]</f>
        <v>767961.59999999998</v>
      </c>
      <c r="L403" s="2">
        <f>Table62[[#This Row],[ Sales]]-Table62[[#This Row],[COGS]]-Table62[[#This Row],[Discounts]]</f>
        <v>384980.75</v>
      </c>
      <c r="M403" s="3">
        <v>44531</v>
      </c>
      <c r="N403" t="str">
        <f>TEXT(Table62[[#This Row],[Date]],"mm")</f>
        <v>12</v>
      </c>
      <c r="O403" t="str">
        <f>TEXT(Table62[[#This Row],[Date]],"mmm")</f>
        <v>Dec</v>
      </c>
      <c r="P403" t="str">
        <f>TEXT(Table62[[#This Row],[Date]],"yyyy")</f>
        <v>2021</v>
      </c>
    </row>
    <row r="404" spans="1:16" x14ac:dyDescent="0.2">
      <c r="A404" t="s">
        <v>15</v>
      </c>
      <c r="B404" t="s">
        <v>25</v>
      </c>
      <c r="C404" t="s">
        <v>38</v>
      </c>
      <c r="D404" t="s">
        <v>41</v>
      </c>
      <c r="E404" s="15">
        <v>43.650000000000006</v>
      </c>
      <c r="F404" s="15">
        <f>ROUNDUP(Table62[[#This Row],[Units Sold]],0)</f>
        <v>44</v>
      </c>
      <c r="G404" s="2">
        <v>13938</v>
      </c>
      <c r="H404" s="2">
        <v>23230</v>
      </c>
      <c r="I404" s="2">
        <v>101398.95000000001</v>
      </c>
      <c r="J404" s="2">
        <f>Table62[[#This Row],[Sale Price]]*Table62[[#This Row],[Units Sold Round]]</f>
        <v>1022120</v>
      </c>
      <c r="K404" s="2">
        <f>Table62[[#This Row],[Manufacturing Price]]*Table62[[#This Row],[Units Sold Round]]</f>
        <v>613272</v>
      </c>
      <c r="L404" s="2">
        <f>Table62[[#This Row],[ Sales]]-Table62[[#This Row],[COGS]]-Table62[[#This Row],[Discounts]]</f>
        <v>307449.05</v>
      </c>
      <c r="M404" s="3">
        <v>44378</v>
      </c>
      <c r="N404" t="str">
        <f>TEXT(Table62[[#This Row],[Date]],"mm")</f>
        <v>07</v>
      </c>
      <c r="O404" t="str">
        <f>TEXT(Table62[[#This Row],[Date]],"mmm")</f>
        <v>Jul</v>
      </c>
      <c r="P404" t="str">
        <f>TEXT(Table62[[#This Row],[Date]],"yyyy")</f>
        <v>2021</v>
      </c>
    </row>
    <row r="405" spans="1:16" x14ac:dyDescent="0.2">
      <c r="A405" t="s">
        <v>32</v>
      </c>
      <c r="B405" t="s">
        <v>42</v>
      </c>
      <c r="C405" t="s">
        <v>17</v>
      </c>
      <c r="D405" t="s">
        <v>41</v>
      </c>
      <c r="E405" s="15">
        <v>109.4</v>
      </c>
      <c r="F405" s="15">
        <f>ROUNDUP(Table62[[#This Row],[Units Sold]],0)</f>
        <v>110</v>
      </c>
      <c r="G405" s="2">
        <v>5579.4</v>
      </c>
      <c r="H405" s="2">
        <v>9299</v>
      </c>
      <c r="I405" s="2">
        <v>101731.06000000001</v>
      </c>
      <c r="J405" s="2">
        <f>Table62[[#This Row],[Sale Price]]*Table62[[#This Row],[Units Sold Round]]</f>
        <v>1022890</v>
      </c>
      <c r="K405" s="2">
        <f>Table62[[#This Row],[Manufacturing Price]]*Table62[[#This Row],[Units Sold Round]]</f>
        <v>613734</v>
      </c>
      <c r="L405" s="2">
        <f>Table62[[#This Row],[ Sales]]-Table62[[#This Row],[COGS]]-Table62[[#This Row],[Discounts]]</f>
        <v>307424.94</v>
      </c>
      <c r="M405" s="3">
        <v>44348</v>
      </c>
      <c r="N405" t="str">
        <f>TEXT(Table62[[#This Row],[Date]],"mm")</f>
        <v>06</v>
      </c>
      <c r="O405" t="str">
        <f>TEXT(Table62[[#This Row],[Date]],"mmm")</f>
        <v>Jun</v>
      </c>
      <c r="P405" t="str">
        <f>TEXT(Table62[[#This Row],[Date]],"yyyy")</f>
        <v>2021</v>
      </c>
    </row>
    <row r="406" spans="1:16" x14ac:dyDescent="0.2">
      <c r="A406" t="s">
        <v>27</v>
      </c>
      <c r="B406" t="s">
        <v>28</v>
      </c>
      <c r="C406" t="s">
        <v>17</v>
      </c>
      <c r="D406" t="s">
        <v>41</v>
      </c>
      <c r="E406" s="15">
        <v>36.700000000000003</v>
      </c>
      <c r="F406" s="15">
        <f>ROUNDUP(Table62[[#This Row],[Units Sold]],0)</f>
        <v>37</v>
      </c>
      <c r="G406" s="2">
        <v>5579.4</v>
      </c>
      <c r="H406" s="2">
        <v>9299</v>
      </c>
      <c r="I406" s="2">
        <v>34127.330000000009</v>
      </c>
      <c r="J406" s="2">
        <f>Table62[[#This Row],[Sale Price]]*Table62[[#This Row],[Units Sold Round]]</f>
        <v>344063</v>
      </c>
      <c r="K406" s="2">
        <f>Table62[[#This Row],[Manufacturing Price]]*Table62[[#This Row],[Units Sold Round]]</f>
        <v>206437.8</v>
      </c>
      <c r="L406" s="2">
        <f>Table62[[#This Row],[ Sales]]-Table62[[#This Row],[COGS]]-Table62[[#This Row],[Discounts]]</f>
        <v>103497.87</v>
      </c>
      <c r="M406" s="3">
        <v>44105</v>
      </c>
      <c r="N406" t="str">
        <f>TEXT(Table62[[#This Row],[Date]],"mm")</f>
        <v>10</v>
      </c>
      <c r="O406" t="str">
        <f>TEXT(Table62[[#This Row],[Date]],"mmm")</f>
        <v>Oct</v>
      </c>
      <c r="P406" t="str">
        <f>TEXT(Table62[[#This Row],[Date]],"yyyy")</f>
        <v>2020</v>
      </c>
    </row>
    <row r="407" spans="1:16" x14ac:dyDescent="0.2">
      <c r="A407" t="s">
        <v>32</v>
      </c>
      <c r="B407" t="s">
        <v>23</v>
      </c>
      <c r="C407" t="s">
        <v>26</v>
      </c>
      <c r="D407" t="s">
        <v>41</v>
      </c>
      <c r="E407" s="15">
        <v>380.25</v>
      </c>
      <c r="F407" s="15">
        <f>ROUNDUP(Table62[[#This Row],[Units Sold]],0)</f>
        <v>381</v>
      </c>
      <c r="G407" s="2">
        <v>8999.4</v>
      </c>
      <c r="H407" s="2">
        <v>14999</v>
      </c>
      <c r="I407" s="2">
        <v>570336.97499999998</v>
      </c>
      <c r="J407" s="2">
        <f>Table62[[#This Row],[Sale Price]]*Table62[[#This Row],[Units Sold Round]]</f>
        <v>5714619</v>
      </c>
      <c r="K407" s="2">
        <f>Table62[[#This Row],[Manufacturing Price]]*Table62[[#This Row],[Units Sold Round]]</f>
        <v>3428771.4</v>
      </c>
      <c r="L407" s="2">
        <f>Table62[[#This Row],[ Sales]]-Table62[[#This Row],[COGS]]-Table62[[#This Row],[Discounts]]</f>
        <v>1715510.625</v>
      </c>
      <c r="M407" s="3">
        <v>44287</v>
      </c>
      <c r="N407" t="str">
        <f>TEXT(Table62[[#This Row],[Date]],"mm")</f>
        <v>04</v>
      </c>
      <c r="O407" t="str">
        <f>TEXT(Table62[[#This Row],[Date]],"mmm")</f>
        <v>Apr</v>
      </c>
      <c r="P407" t="str">
        <f>TEXT(Table62[[#This Row],[Date]],"yyyy")</f>
        <v>2021</v>
      </c>
    </row>
    <row r="408" spans="1:16" x14ac:dyDescent="0.2">
      <c r="A408" t="s">
        <v>15</v>
      </c>
      <c r="B408" t="s">
        <v>29</v>
      </c>
      <c r="C408" t="s">
        <v>26</v>
      </c>
      <c r="D408" t="s">
        <v>41</v>
      </c>
      <c r="E408" s="15">
        <v>166.60000000000002</v>
      </c>
      <c r="F408" s="15">
        <f>ROUNDUP(Table62[[#This Row],[Units Sold]],0)</f>
        <v>167</v>
      </c>
      <c r="G408" s="2">
        <v>8999.4</v>
      </c>
      <c r="H408" s="2">
        <v>14999</v>
      </c>
      <c r="I408" s="2">
        <v>249883.34000000005</v>
      </c>
      <c r="J408" s="2">
        <f>Table62[[#This Row],[Sale Price]]*Table62[[#This Row],[Units Sold Round]]</f>
        <v>2504833</v>
      </c>
      <c r="K408" s="2">
        <f>Table62[[#This Row],[Manufacturing Price]]*Table62[[#This Row],[Units Sold Round]]</f>
        <v>1502899.8</v>
      </c>
      <c r="L408" s="2">
        <f>Table62[[#This Row],[ Sales]]-Table62[[#This Row],[COGS]]-Table62[[#This Row],[Discounts]]</f>
        <v>752049.85999999987</v>
      </c>
      <c r="M408" s="3">
        <v>44317</v>
      </c>
      <c r="N408" t="str">
        <f>TEXT(Table62[[#This Row],[Date]],"mm")</f>
        <v>05</v>
      </c>
      <c r="O408" t="str">
        <f>TEXT(Table62[[#This Row],[Date]],"mmm")</f>
        <v>May</v>
      </c>
      <c r="P408" t="str">
        <f>TEXT(Table62[[#This Row],[Date]],"yyyy")</f>
        <v>2021</v>
      </c>
    </row>
    <row r="409" spans="1:16" x14ac:dyDescent="0.2">
      <c r="A409" t="s">
        <v>32</v>
      </c>
      <c r="B409" t="s">
        <v>31</v>
      </c>
      <c r="C409" t="s">
        <v>26</v>
      </c>
      <c r="D409" t="s">
        <v>41</v>
      </c>
      <c r="E409" s="15">
        <v>32.200000000000003</v>
      </c>
      <c r="F409" s="15">
        <f>ROUNDUP(Table62[[#This Row],[Units Sold]],0)</f>
        <v>33</v>
      </c>
      <c r="G409" s="2">
        <v>8999.4</v>
      </c>
      <c r="H409" s="2">
        <v>14999</v>
      </c>
      <c r="I409" s="2">
        <v>48296.780000000006</v>
      </c>
      <c r="J409" s="2">
        <f>Table62[[#This Row],[Sale Price]]*Table62[[#This Row],[Units Sold Round]]</f>
        <v>494967</v>
      </c>
      <c r="K409" s="2">
        <f>Table62[[#This Row],[Manufacturing Price]]*Table62[[#This Row],[Units Sold Round]]</f>
        <v>296980.2</v>
      </c>
      <c r="L409" s="2">
        <f>Table62[[#This Row],[ Sales]]-Table62[[#This Row],[COGS]]-Table62[[#This Row],[Discounts]]</f>
        <v>149690.01999999999</v>
      </c>
      <c r="M409" s="3">
        <v>44075</v>
      </c>
      <c r="N409" t="str">
        <f>TEXT(Table62[[#This Row],[Date]],"mm")</f>
        <v>09</v>
      </c>
      <c r="O409" t="str">
        <f>TEXT(Table62[[#This Row],[Date]],"mmm")</f>
        <v>Sep</v>
      </c>
      <c r="P409" t="str">
        <f>TEXT(Table62[[#This Row],[Date]],"yyyy")</f>
        <v>2020</v>
      </c>
    </row>
    <row r="410" spans="1:16" x14ac:dyDescent="0.2">
      <c r="A410" t="s">
        <v>27</v>
      </c>
      <c r="B410" t="s">
        <v>33</v>
      </c>
      <c r="C410" t="s">
        <v>26</v>
      </c>
      <c r="D410" t="s">
        <v>41</v>
      </c>
      <c r="E410" s="15">
        <v>232.10000000000002</v>
      </c>
      <c r="F410" s="15">
        <f>ROUNDUP(Table62[[#This Row],[Units Sold]],0)</f>
        <v>233</v>
      </c>
      <c r="G410" s="2">
        <v>8999.4</v>
      </c>
      <c r="H410" s="2">
        <v>14999</v>
      </c>
      <c r="I410" s="2">
        <v>348126.79000000004</v>
      </c>
      <c r="J410" s="2">
        <f>Table62[[#This Row],[Sale Price]]*Table62[[#This Row],[Units Sold Round]]</f>
        <v>3494767</v>
      </c>
      <c r="K410" s="2">
        <f>Table62[[#This Row],[Manufacturing Price]]*Table62[[#This Row],[Units Sold Round]]</f>
        <v>2096860.2</v>
      </c>
      <c r="L410" s="2">
        <f>Table62[[#This Row],[ Sales]]-Table62[[#This Row],[COGS]]-Table62[[#This Row],[Discounts]]</f>
        <v>1049780.01</v>
      </c>
      <c r="M410" s="3">
        <v>44501</v>
      </c>
      <c r="N410" t="str">
        <f>TEXT(Table62[[#This Row],[Date]],"mm")</f>
        <v>11</v>
      </c>
      <c r="O410" t="str">
        <f>TEXT(Table62[[#This Row],[Date]],"mmm")</f>
        <v>Nov</v>
      </c>
      <c r="P410" t="str">
        <f>TEXT(Table62[[#This Row],[Date]],"yyyy")</f>
        <v>2021</v>
      </c>
    </row>
    <row r="411" spans="1:16" x14ac:dyDescent="0.2">
      <c r="A411" t="s">
        <v>30</v>
      </c>
      <c r="B411" t="s">
        <v>21</v>
      </c>
      <c r="C411" t="s">
        <v>26</v>
      </c>
      <c r="D411" t="s">
        <v>41</v>
      </c>
      <c r="E411" s="15">
        <v>185.70000000000002</v>
      </c>
      <c r="F411" s="15">
        <f>ROUNDUP(Table62[[#This Row],[Units Sold]],0)</f>
        <v>186</v>
      </c>
      <c r="G411" s="2">
        <v>8999.4</v>
      </c>
      <c r="H411" s="2">
        <v>14999</v>
      </c>
      <c r="I411" s="2">
        <v>278531.43000000005</v>
      </c>
      <c r="J411" s="2">
        <f>Table62[[#This Row],[Sale Price]]*Table62[[#This Row],[Units Sold Round]]</f>
        <v>2789814</v>
      </c>
      <c r="K411" s="2">
        <f>Table62[[#This Row],[Manufacturing Price]]*Table62[[#This Row],[Units Sold Round]]</f>
        <v>1673888.4</v>
      </c>
      <c r="L411" s="2">
        <f>Table62[[#This Row],[ Sales]]-Table62[[#This Row],[COGS]]-Table62[[#This Row],[Discounts]]</f>
        <v>837394.17</v>
      </c>
      <c r="M411" s="3">
        <v>44136</v>
      </c>
      <c r="N411" t="str">
        <f>TEXT(Table62[[#This Row],[Date]],"mm")</f>
        <v>11</v>
      </c>
      <c r="O411" t="str">
        <f>TEXT(Table62[[#This Row],[Date]],"mmm")</f>
        <v>Nov</v>
      </c>
      <c r="P411" t="str">
        <f>TEXT(Table62[[#This Row],[Date]],"yyyy")</f>
        <v>2020</v>
      </c>
    </row>
    <row r="412" spans="1:16" x14ac:dyDescent="0.2">
      <c r="A412" t="s">
        <v>15</v>
      </c>
      <c r="B412" t="s">
        <v>34</v>
      </c>
      <c r="C412" t="s">
        <v>26</v>
      </c>
      <c r="D412" t="s">
        <v>41</v>
      </c>
      <c r="E412" s="15">
        <v>161.10000000000002</v>
      </c>
      <c r="F412" s="15">
        <f>ROUNDUP(Table62[[#This Row],[Units Sold]],0)</f>
        <v>162</v>
      </c>
      <c r="G412" s="2">
        <v>8999.4</v>
      </c>
      <c r="H412" s="2">
        <v>14999</v>
      </c>
      <c r="I412" s="2">
        <v>241633.89000000004</v>
      </c>
      <c r="J412" s="2">
        <f>Table62[[#This Row],[Sale Price]]*Table62[[#This Row],[Units Sold Round]]</f>
        <v>2429838</v>
      </c>
      <c r="K412" s="2">
        <f>Table62[[#This Row],[Manufacturing Price]]*Table62[[#This Row],[Units Sold Round]]</f>
        <v>1457902.8</v>
      </c>
      <c r="L412" s="2">
        <f>Table62[[#This Row],[ Sales]]-Table62[[#This Row],[COGS]]-Table62[[#This Row],[Discounts]]</f>
        <v>730301.30999999994</v>
      </c>
      <c r="M412" s="3">
        <v>44166</v>
      </c>
      <c r="N412" t="str">
        <f>TEXT(Table62[[#This Row],[Date]],"mm")</f>
        <v>12</v>
      </c>
      <c r="O412" t="str">
        <f>TEXT(Table62[[#This Row],[Date]],"mmm")</f>
        <v>Dec</v>
      </c>
      <c r="P412" t="str">
        <f>TEXT(Table62[[#This Row],[Date]],"yyyy")</f>
        <v>2020</v>
      </c>
    </row>
    <row r="413" spans="1:16" x14ac:dyDescent="0.2">
      <c r="A413" t="s">
        <v>30</v>
      </c>
      <c r="B413" t="s">
        <v>31</v>
      </c>
      <c r="C413" t="s">
        <v>26</v>
      </c>
      <c r="D413" t="s">
        <v>41</v>
      </c>
      <c r="E413" s="15">
        <v>279.7</v>
      </c>
      <c r="F413" s="15">
        <f>ROUNDUP(Table62[[#This Row],[Units Sold]],0)</f>
        <v>280</v>
      </c>
      <c r="G413" s="2">
        <v>8999.4</v>
      </c>
      <c r="H413" s="2">
        <v>14999</v>
      </c>
      <c r="I413" s="2">
        <v>419522.03</v>
      </c>
      <c r="J413" s="2">
        <f>Table62[[#This Row],[Sale Price]]*Table62[[#This Row],[Units Sold Round]]</f>
        <v>4199720</v>
      </c>
      <c r="K413" s="2">
        <f>Table62[[#This Row],[Manufacturing Price]]*Table62[[#This Row],[Units Sold Round]]</f>
        <v>2519832</v>
      </c>
      <c r="L413" s="2">
        <f>Table62[[#This Row],[ Sales]]-Table62[[#This Row],[COGS]]-Table62[[#This Row],[Discounts]]</f>
        <v>1260365.97</v>
      </c>
      <c r="M413" s="3">
        <v>44531</v>
      </c>
      <c r="N413" t="str">
        <f>TEXT(Table62[[#This Row],[Date]],"mm")</f>
        <v>12</v>
      </c>
      <c r="O413" t="str">
        <f>TEXT(Table62[[#This Row],[Date]],"mmm")</f>
        <v>Dec</v>
      </c>
      <c r="P413" t="str">
        <f>TEXT(Table62[[#This Row],[Date]],"yyyy")</f>
        <v>2021</v>
      </c>
    </row>
    <row r="414" spans="1:16" x14ac:dyDescent="0.2">
      <c r="A414" t="s">
        <v>32</v>
      </c>
      <c r="B414" t="s">
        <v>19</v>
      </c>
      <c r="C414" t="s">
        <v>26</v>
      </c>
      <c r="D414" t="s">
        <v>41</v>
      </c>
      <c r="E414" s="15">
        <v>33.4</v>
      </c>
      <c r="F414" s="15">
        <f>ROUNDUP(Table62[[#This Row],[Units Sold]],0)</f>
        <v>34</v>
      </c>
      <c r="G414" s="2">
        <v>8999.4</v>
      </c>
      <c r="H414" s="2">
        <v>14999</v>
      </c>
      <c r="I414" s="2">
        <v>50096.66</v>
      </c>
      <c r="J414" s="2">
        <f>Table62[[#This Row],[Sale Price]]*Table62[[#This Row],[Units Sold Round]]</f>
        <v>509966</v>
      </c>
      <c r="K414" s="2">
        <f>Table62[[#This Row],[Manufacturing Price]]*Table62[[#This Row],[Units Sold Round]]</f>
        <v>305979.59999999998</v>
      </c>
      <c r="L414" s="2">
        <f>Table62[[#This Row],[ Sales]]-Table62[[#This Row],[COGS]]-Table62[[#This Row],[Discounts]]</f>
        <v>153889.74000000002</v>
      </c>
      <c r="M414" s="3">
        <v>44166</v>
      </c>
      <c r="N414" t="str">
        <f>TEXT(Table62[[#This Row],[Date]],"mm")</f>
        <v>12</v>
      </c>
      <c r="O414" t="str">
        <f>TEXT(Table62[[#This Row],[Date]],"mmm")</f>
        <v>Dec</v>
      </c>
      <c r="P414" t="str">
        <f>TEXT(Table62[[#This Row],[Date]],"yyyy")</f>
        <v>2020</v>
      </c>
    </row>
    <row r="415" spans="1:16" x14ac:dyDescent="0.2">
      <c r="A415" t="s">
        <v>32</v>
      </c>
      <c r="B415" t="s">
        <v>36</v>
      </c>
      <c r="C415" t="s">
        <v>35</v>
      </c>
      <c r="D415" t="s">
        <v>41</v>
      </c>
      <c r="E415" s="15">
        <v>256.5</v>
      </c>
      <c r="F415" s="15">
        <f>ROUNDUP(Table62[[#This Row],[Units Sold]],0)</f>
        <v>257</v>
      </c>
      <c r="G415" s="2">
        <v>11999.4</v>
      </c>
      <c r="H415" s="2">
        <v>19999</v>
      </c>
      <c r="I415" s="2">
        <v>512974.35000000003</v>
      </c>
      <c r="J415" s="2">
        <f>Table62[[#This Row],[Sale Price]]*Table62[[#This Row],[Units Sold Round]]</f>
        <v>5139743</v>
      </c>
      <c r="K415" s="2">
        <f>Table62[[#This Row],[Manufacturing Price]]*Table62[[#This Row],[Units Sold Round]]</f>
        <v>3083845.8</v>
      </c>
      <c r="L415" s="2">
        <f>Table62[[#This Row],[ Sales]]-Table62[[#This Row],[COGS]]-Table62[[#This Row],[Discounts]]</f>
        <v>1542922.85</v>
      </c>
      <c r="M415" s="3">
        <v>44197</v>
      </c>
      <c r="N415" t="str">
        <f>TEXT(Table62[[#This Row],[Date]],"mm")</f>
        <v>01</v>
      </c>
      <c r="O415" t="str">
        <f>TEXT(Table62[[#This Row],[Date]],"mmm")</f>
        <v>Jan</v>
      </c>
      <c r="P415" t="str">
        <f>TEXT(Table62[[#This Row],[Date]],"yyyy")</f>
        <v>2021</v>
      </c>
    </row>
    <row r="416" spans="1:16" x14ac:dyDescent="0.2">
      <c r="A416" t="s">
        <v>15</v>
      </c>
      <c r="B416" t="s">
        <v>16</v>
      </c>
      <c r="C416" t="s">
        <v>35</v>
      </c>
      <c r="D416" t="s">
        <v>41</v>
      </c>
      <c r="E416" s="15">
        <v>241.70000000000002</v>
      </c>
      <c r="F416" s="15">
        <f>ROUNDUP(Table62[[#This Row],[Units Sold]],0)</f>
        <v>242</v>
      </c>
      <c r="G416" s="2">
        <v>11999.4</v>
      </c>
      <c r="H416" s="2">
        <v>19999</v>
      </c>
      <c r="I416" s="2">
        <v>483375.83000000007</v>
      </c>
      <c r="J416" s="2">
        <f>Table62[[#This Row],[Sale Price]]*Table62[[#This Row],[Units Sold Round]]</f>
        <v>4839758</v>
      </c>
      <c r="K416" s="2">
        <f>Table62[[#This Row],[Manufacturing Price]]*Table62[[#This Row],[Units Sold Round]]</f>
        <v>2903854.8</v>
      </c>
      <c r="L416" s="2">
        <f>Table62[[#This Row],[ Sales]]-Table62[[#This Row],[COGS]]-Table62[[#This Row],[Discounts]]</f>
        <v>1452527.37</v>
      </c>
      <c r="M416" s="3">
        <v>44197</v>
      </c>
      <c r="N416" t="str">
        <f>TEXT(Table62[[#This Row],[Date]],"mm")</f>
        <v>01</v>
      </c>
      <c r="O416" t="str">
        <f>TEXT(Table62[[#This Row],[Date]],"mmm")</f>
        <v>Jan</v>
      </c>
      <c r="P416" t="str">
        <f>TEXT(Table62[[#This Row],[Date]],"yyyy")</f>
        <v>2021</v>
      </c>
    </row>
    <row r="417" spans="1:16" x14ac:dyDescent="0.2">
      <c r="A417" t="s">
        <v>20</v>
      </c>
      <c r="B417" t="s">
        <v>19</v>
      </c>
      <c r="C417" t="s">
        <v>35</v>
      </c>
      <c r="D417" t="s">
        <v>41</v>
      </c>
      <c r="E417" s="15">
        <v>367.5</v>
      </c>
      <c r="F417" s="15">
        <f>ROUNDUP(Table62[[#This Row],[Units Sold]],0)</f>
        <v>368</v>
      </c>
      <c r="G417" s="2">
        <v>11999.4</v>
      </c>
      <c r="H417" s="2">
        <v>19999</v>
      </c>
      <c r="I417" s="2">
        <v>734963.25</v>
      </c>
      <c r="J417" s="2">
        <f>Table62[[#This Row],[Sale Price]]*Table62[[#This Row],[Units Sold Round]]</f>
        <v>7359632</v>
      </c>
      <c r="K417" s="2">
        <f>Table62[[#This Row],[Manufacturing Price]]*Table62[[#This Row],[Units Sold Round]]</f>
        <v>4415779.2</v>
      </c>
      <c r="L417" s="2">
        <f>Table62[[#This Row],[ Sales]]-Table62[[#This Row],[COGS]]-Table62[[#This Row],[Discounts]]</f>
        <v>2208889.5499999998</v>
      </c>
      <c r="M417" s="3">
        <v>44287</v>
      </c>
      <c r="N417" t="str">
        <f>TEXT(Table62[[#This Row],[Date]],"mm")</f>
        <v>04</v>
      </c>
      <c r="O417" t="str">
        <f>TEXT(Table62[[#This Row],[Date]],"mmm")</f>
        <v>Apr</v>
      </c>
      <c r="P417" t="str">
        <f>TEXT(Table62[[#This Row],[Date]],"yyyy")</f>
        <v>2021</v>
      </c>
    </row>
    <row r="418" spans="1:16" x14ac:dyDescent="0.2">
      <c r="A418" t="s">
        <v>32</v>
      </c>
      <c r="B418" t="s">
        <v>21</v>
      </c>
      <c r="C418" t="s">
        <v>35</v>
      </c>
      <c r="D418" t="s">
        <v>41</v>
      </c>
      <c r="E418" s="15">
        <v>109.4</v>
      </c>
      <c r="F418" s="15">
        <f>ROUNDUP(Table62[[#This Row],[Units Sold]],0)</f>
        <v>110</v>
      </c>
      <c r="G418" s="2">
        <v>11999.4</v>
      </c>
      <c r="H418" s="2">
        <v>19999</v>
      </c>
      <c r="I418" s="2">
        <v>218789.06000000003</v>
      </c>
      <c r="J418" s="2">
        <f>Table62[[#This Row],[Sale Price]]*Table62[[#This Row],[Units Sold Round]]</f>
        <v>2199890</v>
      </c>
      <c r="K418" s="2">
        <f>Table62[[#This Row],[Manufacturing Price]]*Table62[[#This Row],[Units Sold Round]]</f>
        <v>1319934</v>
      </c>
      <c r="L418" s="2">
        <f>Table62[[#This Row],[ Sales]]-Table62[[#This Row],[COGS]]-Table62[[#This Row],[Discounts]]</f>
        <v>661166.93999999994</v>
      </c>
      <c r="M418" s="3">
        <v>44348</v>
      </c>
      <c r="N418" t="str">
        <f>TEXT(Table62[[#This Row],[Date]],"mm")</f>
        <v>06</v>
      </c>
      <c r="O418" t="str">
        <f>TEXT(Table62[[#This Row],[Date]],"mmm")</f>
        <v>Jun</v>
      </c>
      <c r="P418" t="str">
        <f>TEXT(Table62[[#This Row],[Date]],"yyyy")</f>
        <v>2021</v>
      </c>
    </row>
    <row r="419" spans="1:16" x14ac:dyDescent="0.2">
      <c r="A419" t="s">
        <v>20</v>
      </c>
      <c r="B419" t="s">
        <v>22</v>
      </c>
      <c r="C419" t="s">
        <v>35</v>
      </c>
      <c r="D419" t="s">
        <v>41</v>
      </c>
      <c r="E419" s="15">
        <v>122.7</v>
      </c>
      <c r="F419" s="15">
        <f>ROUNDUP(Table62[[#This Row],[Units Sold]],0)</f>
        <v>123</v>
      </c>
      <c r="G419" s="2">
        <v>11999.4</v>
      </c>
      <c r="H419" s="2">
        <v>19999</v>
      </c>
      <c r="I419" s="2">
        <v>245387.73000000004</v>
      </c>
      <c r="J419" s="2">
        <f>Table62[[#This Row],[Sale Price]]*Table62[[#This Row],[Units Sold Round]]</f>
        <v>2459877</v>
      </c>
      <c r="K419" s="2">
        <f>Table62[[#This Row],[Manufacturing Price]]*Table62[[#This Row],[Units Sold Round]]</f>
        <v>1475926.2</v>
      </c>
      <c r="L419" s="2">
        <f>Table62[[#This Row],[ Sales]]-Table62[[#This Row],[COGS]]-Table62[[#This Row],[Discounts]]</f>
        <v>738563.07000000007</v>
      </c>
      <c r="M419" s="3">
        <v>44470</v>
      </c>
      <c r="N419" t="str">
        <f>TEXT(Table62[[#This Row],[Date]],"mm")</f>
        <v>10</v>
      </c>
      <c r="O419" t="str">
        <f>TEXT(Table62[[#This Row],[Date]],"mmm")</f>
        <v>Oct</v>
      </c>
      <c r="P419" t="str">
        <f>TEXT(Table62[[#This Row],[Date]],"yyyy")</f>
        <v>2021</v>
      </c>
    </row>
    <row r="420" spans="1:16" x14ac:dyDescent="0.2">
      <c r="A420" t="s">
        <v>27</v>
      </c>
      <c r="B420" t="s">
        <v>34</v>
      </c>
      <c r="C420" t="s">
        <v>35</v>
      </c>
      <c r="D420" t="s">
        <v>41</v>
      </c>
      <c r="E420" s="15">
        <v>36.700000000000003</v>
      </c>
      <c r="F420" s="15">
        <f>ROUNDUP(Table62[[#This Row],[Units Sold]],0)</f>
        <v>37</v>
      </c>
      <c r="G420" s="2">
        <v>11999.4</v>
      </c>
      <c r="H420" s="2">
        <v>19999</v>
      </c>
      <c r="I420" s="2">
        <v>73396.33</v>
      </c>
      <c r="J420" s="2">
        <f>Table62[[#This Row],[Sale Price]]*Table62[[#This Row],[Units Sold Round]]</f>
        <v>739963</v>
      </c>
      <c r="K420" s="2">
        <f>Table62[[#This Row],[Manufacturing Price]]*Table62[[#This Row],[Units Sold Round]]</f>
        <v>443977.8</v>
      </c>
      <c r="L420" s="2">
        <f>Table62[[#This Row],[ Sales]]-Table62[[#This Row],[COGS]]-Table62[[#This Row],[Discounts]]</f>
        <v>222588.87</v>
      </c>
      <c r="M420" s="3">
        <v>44105</v>
      </c>
      <c r="N420" t="str">
        <f>TEXT(Table62[[#This Row],[Date]],"mm")</f>
        <v>10</v>
      </c>
      <c r="O420" t="str">
        <f>TEXT(Table62[[#This Row],[Date]],"mmm")</f>
        <v>Oct</v>
      </c>
      <c r="P420" t="str">
        <f>TEXT(Table62[[#This Row],[Date]],"yyyy")</f>
        <v>2020</v>
      </c>
    </row>
    <row r="421" spans="1:16" x14ac:dyDescent="0.2">
      <c r="A421" t="s">
        <v>32</v>
      </c>
      <c r="B421" t="s">
        <v>24</v>
      </c>
      <c r="C421" t="s">
        <v>35</v>
      </c>
      <c r="D421" t="s">
        <v>41</v>
      </c>
      <c r="E421" s="15">
        <v>132.4</v>
      </c>
      <c r="F421" s="15">
        <f>ROUNDUP(Table62[[#This Row],[Units Sold]],0)</f>
        <v>133</v>
      </c>
      <c r="G421" s="2">
        <v>11999.4</v>
      </c>
      <c r="H421" s="2">
        <v>19999</v>
      </c>
      <c r="I421" s="2">
        <v>264786.76</v>
      </c>
      <c r="J421" s="2">
        <f>Table62[[#This Row],[Sale Price]]*Table62[[#This Row],[Units Sold Round]]</f>
        <v>2659867</v>
      </c>
      <c r="K421" s="2">
        <f>Table62[[#This Row],[Manufacturing Price]]*Table62[[#This Row],[Units Sold Round]]</f>
        <v>1595920.2</v>
      </c>
      <c r="L421" s="2">
        <f>Table62[[#This Row],[ Sales]]-Table62[[#This Row],[COGS]]-Table62[[#This Row],[Discounts]]</f>
        <v>799160.04</v>
      </c>
      <c r="M421" s="3">
        <v>44501</v>
      </c>
      <c r="N421" t="str">
        <f>TEXT(Table62[[#This Row],[Date]],"mm")</f>
        <v>11</v>
      </c>
      <c r="O421" t="str">
        <f>TEXT(Table62[[#This Row],[Date]],"mmm")</f>
        <v>Nov</v>
      </c>
      <c r="P421" t="str">
        <f>TEXT(Table62[[#This Row],[Date]],"yyyy")</f>
        <v>2021</v>
      </c>
    </row>
    <row r="422" spans="1:16" x14ac:dyDescent="0.2">
      <c r="A422" t="s">
        <v>27</v>
      </c>
      <c r="B422" t="s">
        <v>25</v>
      </c>
      <c r="C422" t="s">
        <v>35</v>
      </c>
      <c r="D422" t="s">
        <v>41</v>
      </c>
      <c r="E422" s="15">
        <v>177.5</v>
      </c>
      <c r="F422" s="15">
        <f>ROUNDUP(Table62[[#This Row],[Units Sold]],0)</f>
        <v>178</v>
      </c>
      <c r="G422" s="2">
        <v>11999.4</v>
      </c>
      <c r="H422" s="2">
        <v>19999</v>
      </c>
      <c r="I422" s="2">
        <v>354982.25</v>
      </c>
      <c r="J422" s="2">
        <f>Table62[[#This Row],[Sale Price]]*Table62[[#This Row],[Units Sold Round]]</f>
        <v>3559822</v>
      </c>
      <c r="K422" s="2">
        <f>Table62[[#This Row],[Manufacturing Price]]*Table62[[#This Row],[Units Sold Round]]</f>
        <v>2135893.1999999997</v>
      </c>
      <c r="L422" s="2">
        <f>Table62[[#This Row],[ Sales]]-Table62[[#This Row],[COGS]]-Table62[[#This Row],[Discounts]]</f>
        <v>1068946.5500000003</v>
      </c>
      <c r="M422" s="3">
        <v>44136</v>
      </c>
      <c r="N422" t="str">
        <f>TEXT(Table62[[#This Row],[Date]],"mm")</f>
        <v>11</v>
      </c>
      <c r="O422" t="str">
        <f>TEXT(Table62[[#This Row],[Date]],"mmm")</f>
        <v>Nov</v>
      </c>
      <c r="P422" t="str">
        <f>TEXT(Table62[[#This Row],[Date]],"yyyy")</f>
        <v>2020</v>
      </c>
    </row>
    <row r="423" spans="1:16" x14ac:dyDescent="0.2">
      <c r="A423" t="s">
        <v>30</v>
      </c>
      <c r="B423" t="s">
        <v>42</v>
      </c>
      <c r="C423" t="s">
        <v>35</v>
      </c>
      <c r="D423" t="s">
        <v>41</v>
      </c>
      <c r="E423" s="15">
        <v>279.7</v>
      </c>
      <c r="F423" s="15">
        <f>ROUNDUP(Table62[[#This Row],[Units Sold]],0)</f>
        <v>280</v>
      </c>
      <c r="G423" s="2">
        <v>11999.4</v>
      </c>
      <c r="H423" s="2">
        <v>19999</v>
      </c>
      <c r="I423" s="2">
        <v>559372.03</v>
      </c>
      <c r="J423" s="2">
        <f>Table62[[#This Row],[Sale Price]]*Table62[[#This Row],[Units Sold Round]]</f>
        <v>5599720</v>
      </c>
      <c r="K423" s="2">
        <f>Table62[[#This Row],[Manufacturing Price]]*Table62[[#This Row],[Units Sold Round]]</f>
        <v>3359832</v>
      </c>
      <c r="L423" s="2">
        <f>Table62[[#This Row],[ Sales]]-Table62[[#This Row],[COGS]]-Table62[[#This Row],[Discounts]]</f>
        <v>1680515.97</v>
      </c>
      <c r="M423" s="3">
        <v>44531</v>
      </c>
      <c r="N423" t="str">
        <f>TEXT(Table62[[#This Row],[Date]],"mm")</f>
        <v>12</v>
      </c>
      <c r="O423" t="str">
        <f>TEXT(Table62[[#This Row],[Date]],"mmm")</f>
        <v>Dec</v>
      </c>
      <c r="P423" t="str">
        <f>TEXT(Table62[[#This Row],[Date]],"yyyy")</f>
        <v>2021</v>
      </c>
    </row>
    <row r="424" spans="1:16" x14ac:dyDescent="0.2">
      <c r="A424" t="s">
        <v>20</v>
      </c>
      <c r="B424" t="s">
        <v>28</v>
      </c>
      <c r="C424" t="s">
        <v>37</v>
      </c>
      <c r="D424" t="s">
        <v>41</v>
      </c>
      <c r="E424" s="15">
        <v>24.5</v>
      </c>
      <c r="F424" s="15">
        <f>ROUNDUP(Table62[[#This Row],[Units Sold]],0)</f>
        <v>25</v>
      </c>
      <c r="G424" s="2">
        <v>19794</v>
      </c>
      <c r="H424" s="2">
        <v>32990</v>
      </c>
      <c r="I424" s="2">
        <v>80825.5</v>
      </c>
      <c r="J424" s="2">
        <f>Table62[[#This Row],[Sale Price]]*Table62[[#This Row],[Units Sold Round]]</f>
        <v>824750</v>
      </c>
      <c r="K424" s="2">
        <f>Table62[[#This Row],[Manufacturing Price]]*Table62[[#This Row],[Units Sold Round]]</f>
        <v>494850</v>
      </c>
      <c r="L424" s="2">
        <f>Table62[[#This Row],[ Sales]]-Table62[[#This Row],[COGS]]-Table62[[#This Row],[Discounts]]</f>
        <v>249074.5</v>
      </c>
      <c r="M424" s="3">
        <v>44317</v>
      </c>
      <c r="N424" t="str">
        <f>TEXT(Table62[[#This Row],[Date]],"mm")</f>
        <v>05</v>
      </c>
      <c r="O424" t="str">
        <f>TEXT(Table62[[#This Row],[Date]],"mmm")</f>
        <v>May</v>
      </c>
      <c r="P424" t="str">
        <f>TEXT(Table62[[#This Row],[Date]],"yyyy")</f>
        <v>2021</v>
      </c>
    </row>
    <row r="425" spans="1:16" x14ac:dyDescent="0.2">
      <c r="A425" t="s">
        <v>32</v>
      </c>
      <c r="B425" t="s">
        <v>23</v>
      </c>
      <c r="C425" t="s">
        <v>37</v>
      </c>
      <c r="D425" t="s">
        <v>41</v>
      </c>
      <c r="E425" s="15">
        <v>379.35</v>
      </c>
      <c r="F425" s="15">
        <f>ROUNDUP(Table62[[#This Row],[Units Sold]],0)</f>
        <v>380</v>
      </c>
      <c r="G425" s="2">
        <v>19794</v>
      </c>
      <c r="H425" s="2">
        <v>32990</v>
      </c>
      <c r="I425" s="2">
        <v>1251475.6500000001</v>
      </c>
      <c r="J425" s="2">
        <f>Table62[[#This Row],[Sale Price]]*Table62[[#This Row],[Units Sold Round]]</f>
        <v>12536200</v>
      </c>
      <c r="K425" s="2">
        <f>Table62[[#This Row],[Manufacturing Price]]*Table62[[#This Row],[Units Sold Round]]</f>
        <v>7521720</v>
      </c>
      <c r="L425" s="2">
        <f>Table62[[#This Row],[ Sales]]-Table62[[#This Row],[COGS]]-Table62[[#This Row],[Discounts]]</f>
        <v>3763004.3499999996</v>
      </c>
      <c r="M425" s="3">
        <v>44378</v>
      </c>
      <c r="N425" t="str">
        <f>TEXT(Table62[[#This Row],[Date]],"mm")</f>
        <v>07</v>
      </c>
      <c r="O425" t="str">
        <f>TEXT(Table62[[#This Row],[Date]],"mmm")</f>
        <v>Jul</v>
      </c>
      <c r="P425" t="str">
        <f>TEXT(Table62[[#This Row],[Date]],"yyyy")</f>
        <v>2021</v>
      </c>
    </row>
    <row r="426" spans="1:16" x14ac:dyDescent="0.2">
      <c r="A426" t="s">
        <v>15</v>
      </c>
      <c r="B426" t="s">
        <v>29</v>
      </c>
      <c r="C426" t="s">
        <v>37</v>
      </c>
      <c r="D426" t="s">
        <v>41</v>
      </c>
      <c r="E426" s="15">
        <v>130.70000000000002</v>
      </c>
      <c r="F426" s="15">
        <f>ROUNDUP(Table62[[#This Row],[Units Sold]],0)</f>
        <v>131</v>
      </c>
      <c r="G426" s="2">
        <v>19794</v>
      </c>
      <c r="H426" s="2">
        <v>32990</v>
      </c>
      <c r="I426" s="2">
        <v>431179.3000000001</v>
      </c>
      <c r="J426" s="2">
        <f>Table62[[#This Row],[Sale Price]]*Table62[[#This Row],[Units Sold Round]]</f>
        <v>4321690</v>
      </c>
      <c r="K426" s="2">
        <f>Table62[[#This Row],[Manufacturing Price]]*Table62[[#This Row],[Units Sold Round]]</f>
        <v>2593014</v>
      </c>
      <c r="L426" s="2">
        <f>Table62[[#This Row],[ Sales]]-Table62[[#This Row],[COGS]]-Table62[[#This Row],[Discounts]]</f>
        <v>1297496.7</v>
      </c>
      <c r="M426" s="3">
        <v>44378</v>
      </c>
      <c r="N426" t="str">
        <f>TEXT(Table62[[#This Row],[Date]],"mm")</f>
        <v>07</v>
      </c>
      <c r="O426" t="str">
        <f>TEXT(Table62[[#This Row],[Date]],"mmm")</f>
        <v>Jul</v>
      </c>
      <c r="P426" t="str">
        <f>TEXT(Table62[[#This Row],[Date]],"yyyy")</f>
        <v>2021</v>
      </c>
    </row>
    <row r="427" spans="1:16" x14ac:dyDescent="0.2">
      <c r="A427" t="s">
        <v>30</v>
      </c>
      <c r="B427" t="s">
        <v>31</v>
      </c>
      <c r="C427" t="s">
        <v>37</v>
      </c>
      <c r="D427" t="s">
        <v>41</v>
      </c>
      <c r="E427" s="15">
        <v>56.7</v>
      </c>
      <c r="F427" s="15">
        <f>ROUNDUP(Table62[[#This Row],[Units Sold]],0)</f>
        <v>57</v>
      </c>
      <c r="G427" s="2">
        <v>19794</v>
      </c>
      <c r="H427" s="2">
        <v>32990</v>
      </c>
      <c r="I427" s="2">
        <v>187053.30000000002</v>
      </c>
      <c r="J427" s="2">
        <f>Table62[[#This Row],[Sale Price]]*Table62[[#This Row],[Units Sold Round]]</f>
        <v>1880430</v>
      </c>
      <c r="K427" s="2">
        <f>Table62[[#This Row],[Manufacturing Price]]*Table62[[#This Row],[Units Sold Round]]</f>
        <v>1128258</v>
      </c>
      <c r="L427" s="2">
        <f>Table62[[#This Row],[ Sales]]-Table62[[#This Row],[COGS]]-Table62[[#This Row],[Discounts]]</f>
        <v>565118.69999999995</v>
      </c>
      <c r="M427" s="3">
        <v>44440</v>
      </c>
      <c r="N427" t="str">
        <f>TEXT(Table62[[#This Row],[Date]],"mm")</f>
        <v>09</v>
      </c>
      <c r="O427" t="str">
        <f>TEXT(Table62[[#This Row],[Date]],"mmm")</f>
        <v>Sep</v>
      </c>
      <c r="P427" t="str">
        <f>TEXT(Table62[[#This Row],[Date]],"yyyy")</f>
        <v>2021</v>
      </c>
    </row>
    <row r="428" spans="1:16" x14ac:dyDescent="0.2">
      <c r="A428" t="s">
        <v>30</v>
      </c>
      <c r="B428" t="s">
        <v>33</v>
      </c>
      <c r="C428" t="s">
        <v>37</v>
      </c>
      <c r="D428" t="s">
        <v>41</v>
      </c>
      <c r="E428" s="15">
        <v>211</v>
      </c>
      <c r="F428" s="15">
        <f>ROUNDUP(Table62[[#This Row],[Units Sold]],0)</f>
        <v>211</v>
      </c>
      <c r="G428" s="2">
        <v>19794</v>
      </c>
      <c r="H428" s="2">
        <v>32990</v>
      </c>
      <c r="I428" s="2">
        <v>696089</v>
      </c>
      <c r="J428" s="2">
        <f>Table62[[#This Row],[Sale Price]]*Table62[[#This Row],[Units Sold Round]]</f>
        <v>6960890</v>
      </c>
      <c r="K428" s="2">
        <f>Table62[[#This Row],[Manufacturing Price]]*Table62[[#This Row],[Units Sold Round]]</f>
        <v>4176534</v>
      </c>
      <c r="L428" s="2">
        <f>Table62[[#This Row],[ Sales]]-Table62[[#This Row],[COGS]]-Table62[[#This Row],[Discounts]]</f>
        <v>2088267</v>
      </c>
      <c r="M428" s="3">
        <v>44440</v>
      </c>
      <c r="N428" t="str">
        <f>TEXT(Table62[[#This Row],[Date]],"mm")</f>
        <v>09</v>
      </c>
      <c r="O428" t="str">
        <f>TEXT(Table62[[#This Row],[Date]],"mmm")</f>
        <v>Sep</v>
      </c>
      <c r="P428" t="str">
        <f>TEXT(Table62[[#This Row],[Date]],"yyyy")</f>
        <v>2021</v>
      </c>
    </row>
    <row r="429" spans="1:16" x14ac:dyDescent="0.2">
      <c r="A429" t="s">
        <v>15</v>
      </c>
      <c r="B429" t="s">
        <v>21</v>
      </c>
      <c r="C429" t="s">
        <v>37</v>
      </c>
      <c r="D429" t="s">
        <v>41</v>
      </c>
      <c r="E429" s="15">
        <v>126.9</v>
      </c>
      <c r="F429" s="15">
        <f>ROUNDUP(Table62[[#This Row],[Units Sold]],0)</f>
        <v>127</v>
      </c>
      <c r="G429" s="2">
        <v>19794</v>
      </c>
      <c r="H429" s="2">
        <v>32990</v>
      </c>
      <c r="I429" s="2">
        <v>418643.10000000003</v>
      </c>
      <c r="J429" s="2">
        <f>Table62[[#This Row],[Sale Price]]*Table62[[#This Row],[Units Sold Round]]</f>
        <v>4189730</v>
      </c>
      <c r="K429" s="2">
        <f>Table62[[#This Row],[Manufacturing Price]]*Table62[[#This Row],[Units Sold Round]]</f>
        <v>2513838</v>
      </c>
      <c r="L429" s="2">
        <f>Table62[[#This Row],[ Sales]]-Table62[[#This Row],[COGS]]-Table62[[#This Row],[Discounts]]</f>
        <v>1257248.8999999999</v>
      </c>
      <c r="M429" s="3">
        <v>44470</v>
      </c>
      <c r="N429" t="str">
        <f>TEXT(Table62[[#This Row],[Date]],"mm")</f>
        <v>10</v>
      </c>
      <c r="O429" t="str">
        <f>TEXT(Table62[[#This Row],[Date]],"mmm")</f>
        <v>Oct</v>
      </c>
      <c r="P429" t="str">
        <f>TEXT(Table62[[#This Row],[Date]],"yyyy")</f>
        <v>2021</v>
      </c>
    </row>
    <row r="430" spans="1:16" x14ac:dyDescent="0.2">
      <c r="A430" t="s">
        <v>27</v>
      </c>
      <c r="B430" t="s">
        <v>34</v>
      </c>
      <c r="C430" t="s">
        <v>38</v>
      </c>
      <c r="D430" t="s">
        <v>41</v>
      </c>
      <c r="E430" s="15">
        <v>195.60000000000002</v>
      </c>
      <c r="F430" s="15">
        <f>ROUNDUP(Table62[[#This Row],[Units Sold]],0)</f>
        <v>196</v>
      </c>
      <c r="G430" s="2">
        <v>13938</v>
      </c>
      <c r="H430" s="2">
        <v>23230</v>
      </c>
      <c r="I430" s="2">
        <v>454378.8000000001</v>
      </c>
      <c r="J430" s="2">
        <f>Table62[[#This Row],[Sale Price]]*Table62[[#This Row],[Units Sold Round]]</f>
        <v>4553080</v>
      </c>
      <c r="K430" s="2">
        <f>Table62[[#This Row],[Manufacturing Price]]*Table62[[#This Row],[Units Sold Round]]</f>
        <v>2731848</v>
      </c>
      <c r="L430" s="2">
        <f>Table62[[#This Row],[ Sales]]-Table62[[#This Row],[COGS]]-Table62[[#This Row],[Discounts]]</f>
        <v>1366853.2</v>
      </c>
      <c r="M430" s="3">
        <v>44197</v>
      </c>
      <c r="N430" t="str">
        <f>TEXT(Table62[[#This Row],[Date]],"mm")</f>
        <v>01</v>
      </c>
      <c r="O430" t="str">
        <f>TEXT(Table62[[#This Row],[Date]],"mmm")</f>
        <v>Jan</v>
      </c>
      <c r="P430" t="str">
        <f>TEXT(Table62[[#This Row],[Date]],"yyyy")</f>
        <v>2021</v>
      </c>
    </row>
    <row r="431" spans="1:16" x14ac:dyDescent="0.2">
      <c r="A431" t="s">
        <v>32</v>
      </c>
      <c r="B431" t="s">
        <v>31</v>
      </c>
      <c r="C431" t="s">
        <v>38</v>
      </c>
      <c r="D431" t="s">
        <v>41</v>
      </c>
      <c r="E431" s="15">
        <v>265.90000000000003</v>
      </c>
      <c r="F431" s="15">
        <f>ROUNDUP(Table62[[#This Row],[Units Sold]],0)</f>
        <v>266</v>
      </c>
      <c r="G431" s="2">
        <v>13938</v>
      </c>
      <c r="H431" s="2">
        <v>23230</v>
      </c>
      <c r="I431" s="2">
        <v>617685.70000000007</v>
      </c>
      <c r="J431" s="2">
        <f>Table62[[#This Row],[Sale Price]]*Table62[[#This Row],[Units Sold Round]]</f>
        <v>6179180</v>
      </c>
      <c r="K431" s="2">
        <f>Table62[[#This Row],[Manufacturing Price]]*Table62[[#This Row],[Units Sold Round]]</f>
        <v>3707508</v>
      </c>
      <c r="L431" s="2">
        <f>Table62[[#This Row],[ Sales]]-Table62[[#This Row],[COGS]]-Table62[[#This Row],[Discounts]]</f>
        <v>1853986.2999999998</v>
      </c>
      <c r="M431" s="3">
        <v>44228</v>
      </c>
      <c r="N431" t="str">
        <f>TEXT(Table62[[#This Row],[Date]],"mm")</f>
        <v>02</v>
      </c>
      <c r="O431" t="str">
        <f>TEXT(Table62[[#This Row],[Date]],"mmm")</f>
        <v>Feb</v>
      </c>
      <c r="P431" t="str">
        <f>TEXT(Table62[[#This Row],[Date]],"yyyy")</f>
        <v>2021</v>
      </c>
    </row>
    <row r="432" spans="1:16" x14ac:dyDescent="0.2">
      <c r="A432" t="s">
        <v>15</v>
      </c>
      <c r="B432" t="s">
        <v>19</v>
      </c>
      <c r="C432" t="s">
        <v>38</v>
      </c>
      <c r="D432" t="s">
        <v>41</v>
      </c>
      <c r="E432" s="15">
        <v>135.15</v>
      </c>
      <c r="F432" s="15">
        <f>ROUNDUP(Table62[[#This Row],[Units Sold]],0)</f>
        <v>136</v>
      </c>
      <c r="G432" s="2">
        <v>13938</v>
      </c>
      <c r="H432" s="2">
        <v>23230</v>
      </c>
      <c r="I432" s="2">
        <v>313953.45</v>
      </c>
      <c r="J432" s="2">
        <f>Table62[[#This Row],[Sale Price]]*Table62[[#This Row],[Units Sold Round]]</f>
        <v>3159280</v>
      </c>
      <c r="K432" s="2">
        <f>Table62[[#This Row],[Manufacturing Price]]*Table62[[#This Row],[Units Sold Round]]</f>
        <v>1895568</v>
      </c>
      <c r="L432" s="2">
        <f>Table62[[#This Row],[ Sales]]-Table62[[#This Row],[COGS]]-Table62[[#This Row],[Discounts]]</f>
        <v>949758.55</v>
      </c>
      <c r="M432" s="3">
        <v>44287</v>
      </c>
      <c r="N432" t="str">
        <f>TEXT(Table62[[#This Row],[Date]],"mm")</f>
        <v>04</v>
      </c>
      <c r="O432" t="str">
        <f>TEXT(Table62[[#This Row],[Date]],"mmm")</f>
        <v>Apr</v>
      </c>
      <c r="P432" t="str">
        <f>TEXT(Table62[[#This Row],[Date]],"yyyy")</f>
        <v>2021</v>
      </c>
    </row>
    <row r="433" spans="1:16" x14ac:dyDescent="0.2">
      <c r="A433" t="s">
        <v>27</v>
      </c>
      <c r="B433" t="s">
        <v>36</v>
      </c>
      <c r="C433" t="s">
        <v>38</v>
      </c>
      <c r="D433" t="s">
        <v>41</v>
      </c>
      <c r="E433" s="15">
        <v>88</v>
      </c>
      <c r="F433" s="15">
        <f>ROUNDUP(Table62[[#This Row],[Units Sold]],0)</f>
        <v>88</v>
      </c>
      <c r="G433" s="2">
        <v>13938</v>
      </c>
      <c r="H433" s="2">
        <v>23230</v>
      </c>
      <c r="I433" s="2">
        <v>204424</v>
      </c>
      <c r="J433" s="2">
        <f>Table62[[#This Row],[Sale Price]]*Table62[[#This Row],[Units Sold Round]]</f>
        <v>2044240</v>
      </c>
      <c r="K433" s="2">
        <f>Table62[[#This Row],[Manufacturing Price]]*Table62[[#This Row],[Units Sold Round]]</f>
        <v>1226544</v>
      </c>
      <c r="L433" s="2">
        <f>Table62[[#This Row],[ Sales]]-Table62[[#This Row],[COGS]]-Table62[[#This Row],[Discounts]]</f>
        <v>613272</v>
      </c>
      <c r="M433" s="3">
        <v>44317</v>
      </c>
      <c r="N433" t="str">
        <f>TEXT(Table62[[#This Row],[Date]],"mm")</f>
        <v>05</v>
      </c>
      <c r="O433" t="str">
        <f>TEXT(Table62[[#This Row],[Date]],"mmm")</f>
        <v>May</v>
      </c>
      <c r="P433" t="str">
        <f>TEXT(Table62[[#This Row],[Date]],"yyyy")</f>
        <v>2021</v>
      </c>
    </row>
    <row r="434" spans="1:16" x14ac:dyDescent="0.2">
      <c r="A434" t="s">
        <v>32</v>
      </c>
      <c r="B434" t="s">
        <v>16</v>
      </c>
      <c r="C434" t="s">
        <v>38</v>
      </c>
      <c r="D434" t="s">
        <v>41</v>
      </c>
      <c r="E434" s="15">
        <v>186.70000000000002</v>
      </c>
      <c r="F434" s="15">
        <f>ROUNDUP(Table62[[#This Row],[Units Sold]],0)</f>
        <v>187</v>
      </c>
      <c r="G434" s="2">
        <v>13938</v>
      </c>
      <c r="H434" s="2">
        <v>23230</v>
      </c>
      <c r="I434" s="2">
        <v>433704.10000000003</v>
      </c>
      <c r="J434" s="2">
        <f>Table62[[#This Row],[Sale Price]]*Table62[[#This Row],[Units Sold Round]]</f>
        <v>4344010</v>
      </c>
      <c r="K434" s="2">
        <f>Table62[[#This Row],[Manufacturing Price]]*Table62[[#This Row],[Units Sold Round]]</f>
        <v>2606406</v>
      </c>
      <c r="L434" s="2">
        <f>Table62[[#This Row],[ Sales]]-Table62[[#This Row],[COGS]]-Table62[[#This Row],[Discounts]]</f>
        <v>1303899.8999999999</v>
      </c>
      <c r="M434" s="3">
        <v>44440</v>
      </c>
      <c r="N434" t="str">
        <f>TEXT(Table62[[#This Row],[Date]],"mm")</f>
        <v>09</v>
      </c>
      <c r="O434" t="str">
        <f>TEXT(Table62[[#This Row],[Date]],"mmm")</f>
        <v>Sep</v>
      </c>
      <c r="P434" t="str">
        <f>TEXT(Table62[[#This Row],[Date]],"yyyy")</f>
        <v>2021</v>
      </c>
    </row>
    <row r="435" spans="1:16" x14ac:dyDescent="0.2">
      <c r="A435" t="s">
        <v>27</v>
      </c>
      <c r="B435" t="s">
        <v>19</v>
      </c>
      <c r="C435" t="s">
        <v>38</v>
      </c>
      <c r="D435" t="s">
        <v>41</v>
      </c>
      <c r="E435" s="15">
        <v>223.4</v>
      </c>
      <c r="F435" s="15">
        <f>ROUNDUP(Table62[[#This Row],[Units Sold]],0)</f>
        <v>224</v>
      </c>
      <c r="G435" s="2">
        <v>13938</v>
      </c>
      <c r="H435" s="2">
        <v>23230</v>
      </c>
      <c r="I435" s="2">
        <v>518958.2</v>
      </c>
      <c r="J435" s="2">
        <f>Table62[[#This Row],[Sale Price]]*Table62[[#This Row],[Units Sold Round]]</f>
        <v>5203520</v>
      </c>
      <c r="K435" s="2">
        <f>Table62[[#This Row],[Manufacturing Price]]*Table62[[#This Row],[Units Sold Round]]</f>
        <v>3122112</v>
      </c>
      <c r="L435" s="2">
        <f>Table62[[#This Row],[ Sales]]-Table62[[#This Row],[COGS]]-Table62[[#This Row],[Discounts]]</f>
        <v>1562449.8</v>
      </c>
      <c r="M435" s="3">
        <v>44075</v>
      </c>
      <c r="N435" t="str">
        <f>TEXT(Table62[[#This Row],[Date]],"mm")</f>
        <v>09</v>
      </c>
      <c r="O435" t="str">
        <f>TEXT(Table62[[#This Row],[Date]],"mmm")</f>
        <v>Sep</v>
      </c>
      <c r="P435" t="str">
        <f>TEXT(Table62[[#This Row],[Date]],"yyyy")</f>
        <v>2020</v>
      </c>
    </row>
    <row r="436" spans="1:16" x14ac:dyDescent="0.2">
      <c r="A436" t="s">
        <v>20</v>
      </c>
      <c r="B436" t="s">
        <v>21</v>
      </c>
      <c r="C436" t="s">
        <v>38</v>
      </c>
      <c r="D436" t="s">
        <v>41</v>
      </c>
      <c r="E436" s="15">
        <v>122.7</v>
      </c>
      <c r="F436" s="15">
        <f>ROUNDUP(Table62[[#This Row],[Units Sold]],0)</f>
        <v>123</v>
      </c>
      <c r="G436" s="2">
        <v>13938</v>
      </c>
      <c r="H436" s="2">
        <v>23230</v>
      </c>
      <c r="I436" s="2">
        <v>285032.10000000003</v>
      </c>
      <c r="J436" s="2">
        <f>Table62[[#This Row],[Sale Price]]*Table62[[#This Row],[Units Sold Round]]</f>
        <v>2857290</v>
      </c>
      <c r="K436" s="2">
        <f>Table62[[#This Row],[Manufacturing Price]]*Table62[[#This Row],[Units Sold Round]]</f>
        <v>1714374</v>
      </c>
      <c r="L436" s="2">
        <f>Table62[[#This Row],[ Sales]]-Table62[[#This Row],[COGS]]-Table62[[#This Row],[Discounts]]</f>
        <v>857883.89999999991</v>
      </c>
      <c r="M436" s="3">
        <v>44470</v>
      </c>
      <c r="N436" t="str">
        <f>TEXT(Table62[[#This Row],[Date]],"mm")</f>
        <v>10</v>
      </c>
      <c r="O436" t="str">
        <f>TEXT(Table62[[#This Row],[Date]],"mmm")</f>
        <v>Oct</v>
      </c>
      <c r="P436" t="str">
        <f>TEXT(Table62[[#This Row],[Date]],"yyyy")</f>
        <v>2021</v>
      </c>
    </row>
    <row r="437" spans="1:16" x14ac:dyDescent="0.2">
      <c r="A437" t="s">
        <v>30</v>
      </c>
      <c r="B437" t="s">
        <v>22</v>
      </c>
      <c r="C437" t="s">
        <v>38</v>
      </c>
      <c r="D437" t="s">
        <v>41</v>
      </c>
      <c r="E437" s="15">
        <v>87.7</v>
      </c>
      <c r="F437" s="15">
        <f>ROUNDUP(Table62[[#This Row],[Units Sold]],0)</f>
        <v>88</v>
      </c>
      <c r="G437" s="2">
        <v>13938</v>
      </c>
      <c r="H437" s="2">
        <v>23230</v>
      </c>
      <c r="I437" s="2">
        <v>203727.1</v>
      </c>
      <c r="J437" s="2">
        <f>Table62[[#This Row],[Sale Price]]*Table62[[#This Row],[Units Sold Round]]</f>
        <v>2044240</v>
      </c>
      <c r="K437" s="2">
        <f>Table62[[#This Row],[Manufacturing Price]]*Table62[[#This Row],[Units Sold Round]]</f>
        <v>1226544</v>
      </c>
      <c r="L437" s="2">
        <f>Table62[[#This Row],[ Sales]]-Table62[[#This Row],[COGS]]-Table62[[#This Row],[Discounts]]</f>
        <v>613968.9</v>
      </c>
      <c r="M437" s="3">
        <v>44501</v>
      </c>
      <c r="N437" t="str">
        <f>TEXT(Table62[[#This Row],[Date]],"mm")</f>
        <v>11</v>
      </c>
      <c r="O437" t="str">
        <f>TEXT(Table62[[#This Row],[Date]],"mmm")</f>
        <v>Nov</v>
      </c>
      <c r="P437" t="str">
        <f>TEXT(Table62[[#This Row],[Date]],"yyyy")</f>
        <v>2021</v>
      </c>
    </row>
    <row r="438" spans="1:16" x14ac:dyDescent="0.2">
      <c r="A438" t="s">
        <v>15</v>
      </c>
      <c r="B438" t="s">
        <v>34</v>
      </c>
      <c r="C438" t="s">
        <v>39</v>
      </c>
      <c r="D438" t="s">
        <v>41</v>
      </c>
      <c r="E438" s="15">
        <v>207.10000000000002</v>
      </c>
      <c r="F438" s="15">
        <f>ROUNDUP(Table62[[#This Row],[Units Sold]],0)</f>
        <v>208</v>
      </c>
      <c r="G438" s="2">
        <v>11999.4</v>
      </c>
      <c r="H438" s="2">
        <v>19999</v>
      </c>
      <c r="I438" s="2">
        <v>414179.29000000004</v>
      </c>
      <c r="J438" s="2">
        <f>Table62[[#This Row],[Sale Price]]*Table62[[#This Row],[Units Sold Round]]</f>
        <v>4159792</v>
      </c>
      <c r="K438" s="2">
        <f>Table62[[#This Row],[Manufacturing Price]]*Table62[[#This Row],[Units Sold Round]]</f>
        <v>2495875.1999999997</v>
      </c>
      <c r="L438" s="2">
        <f>Table62[[#This Row],[ Sales]]-Table62[[#This Row],[COGS]]-Table62[[#This Row],[Discounts]]</f>
        <v>1249737.5100000002</v>
      </c>
      <c r="M438" s="3">
        <v>44440</v>
      </c>
      <c r="N438" t="str">
        <f>TEXT(Table62[[#This Row],[Date]],"mm")</f>
        <v>09</v>
      </c>
      <c r="O438" t="str">
        <f>TEXT(Table62[[#This Row],[Date]],"mmm")</f>
        <v>Sep</v>
      </c>
      <c r="P438" t="str">
        <f>TEXT(Table62[[#This Row],[Date]],"yyyy")</f>
        <v>2021</v>
      </c>
    </row>
    <row r="439" spans="1:16" x14ac:dyDescent="0.2">
      <c r="A439" t="s">
        <v>15</v>
      </c>
      <c r="B439" t="s">
        <v>24</v>
      </c>
      <c r="C439" t="s">
        <v>39</v>
      </c>
      <c r="D439" t="s">
        <v>41</v>
      </c>
      <c r="E439" s="15">
        <v>126.9</v>
      </c>
      <c r="F439" s="15">
        <f>ROUNDUP(Table62[[#This Row],[Units Sold]],0)</f>
        <v>127</v>
      </c>
      <c r="G439" s="2">
        <v>11999.4</v>
      </c>
      <c r="H439" s="2">
        <v>19999</v>
      </c>
      <c r="I439" s="2">
        <v>253787.31000000003</v>
      </c>
      <c r="J439" s="2">
        <f>Table62[[#This Row],[Sale Price]]*Table62[[#This Row],[Units Sold Round]]</f>
        <v>2539873</v>
      </c>
      <c r="K439" s="2">
        <f>Table62[[#This Row],[Manufacturing Price]]*Table62[[#This Row],[Units Sold Round]]</f>
        <v>1523923.8</v>
      </c>
      <c r="L439" s="2">
        <f>Table62[[#This Row],[ Sales]]-Table62[[#This Row],[COGS]]-Table62[[#This Row],[Discounts]]</f>
        <v>762161.8899999999</v>
      </c>
      <c r="M439" s="3">
        <v>44470</v>
      </c>
      <c r="N439" t="str">
        <f>TEXT(Table62[[#This Row],[Date]],"mm")</f>
        <v>10</v>
      </c>
      <c r="O439" t="str">
        <f>TEXT(Table62[[#This Row],[Date]],"mmm")</f>
        <v>Oct</v>
      </c>
      <c r="P439" t="str">
        <f>TEXT(Table62[[#This Row],[Date]],"yyyy")</f>
        <v>2021</v>
      </c>
    </row>
    <row r="440" spans="1:16" x14ac:dyDescent="0.2">
      <c r="A440" t="s">
        <v>20</v>
      </c>
      <c r="B440" t="s">
        <v>25</v>
      </c>
      <c r="C440" t="s">
        <v>39</v>
      </c>
      <c r="D440" t="s">
        <v>41</v>
      </c>
      <c r="E440" s="15">
        <v>97</v>
      </c>
      <c r="F440" s="15">
        <f>ROUNDUP(Table62[[#This Row],[Units Sold]],0)</f>
        <v>97</v>
      </c>
      <c r="G440" s="2">
        <v>11999.4</v>
      </c>
      <c r="H440" s="2">
        <v>19999</v>
      </c>
      <c r="I440" s="2">
        <v>193990.30000000002</v>
      </c>
      <c r="J440" s="2">
        <f>Table62[[#This Row],[Sale Price]]*Table62[[#This Row],[Units Sold Round]]</f>
        <v>1939903</v>
      </c>
      <c r="K440" s="2">
        <f>Table62[[#This Row],[Manufacturing Price]]*Table62[[#This Row],[Units Sold Round]]</f>
        <v>1163941.8</v>
      </c>
      <c r="L440" s="2">
        <f>Table62[[#This Row],[ Sales]]-Table62[[#This Row],[COGS]]-Table62[[#This Row],[Discounts]]</f>
        <v>581970.89999999991</v>
      </c>
      <c r="M440" s="3">
        <v>44136</v>
      </c>
      <c r="N440" t="str">
        <f>TEXT(Table62[[#This Row],[Date]],"mm")</f>
        <v>11</v>
      </c>
      <c r="O440" t="str">
        <f>TEXT(Table62[[#This Row],[Date]],"mmm")</f>
        <v>Nov</v>
      </c>
      <c r="P440" t="str">
        <f>TEXT(Table62[[#This Row],[Date]],"yyyy")</f>
        <v>2020</v>
      </c>
    </row>
    <row r="441" spans="1:16" x14ac:dyDescent="0.2">
      <c r="A441" t="s">
        <v>15</v>
      </c>
      <c r="B441" t="s">
        <v>42</v>
      </c>
      <c r="C441" t="s">
        <v>39</v>
      </c>
      <c r="D441" t="s">
        <v>41</v>
      </c>
      <c r="E441" s="15">
        <v>169.4</v>
      </c>
      <c r="F441" s="15">
        <f>ROUNDUP(Table62[[#This Row],[Units Sold]],0)</f>
        <v>170</v>
      </c>
      <c r="G441" s="2">
        <v>11999.4</v>
      </c>
      <c r="H441" s="2">
        <v>19999</v>
      </c>
      <c r="I441" s="2">
        <v>338783.06000000006</v>
      </c>
      <c r="J441" s="2">
        <f>Table62[[#This Row],[Sale Price]]*Table62[[#This Row],[Units Sold Round]]</f>
        <v>3399830</v>
      </c>
      <c r="K441" s="2">
        <f>Table62[[#This Row],[Manufacturing Price]]*Table62[[#This Row],[Units Sold Round]]</f>
        <v>2039898</v>
      </c>
      <c r="L441" s="2">
        <f>Table62[[#This Row],[ Sales]]-Table62[[#This Row],[COGS]]-Table62[[#This Row],[Discounts]]</f>
        <v>1021148.94</v>
      </c>
      <c r="M441" s="3">
        <v>44501</v>
      </c>
      <c r="N441" t="str">
        <f>TEXT(Table62[[#This Row],[Date]],"mm")</f>
        <v>11</v>
      </c>
      <c r="O441" t="str">
        <f>TEXT(Table62[[#This Row],[Date]],"mmm")</f>
        <v>Nov</v>
      </c>
      <c r="P441" t="str">
        <f>TEXT(Table62[[#This Row],[Date]],"yyyy")</f>
        <v>2021</v>
      </c>
    </row>
    <row r="442" spans="1:16" x14ac:dyDescent="0.2">
      <c r="A442" t="s">
        <v>15</v>
      </c>
      <c r="B442" t="s">
        <v>28</v>
      </c>
      <c r="C442" t="s">
        <v>17</v>
      </c>
      <c r="D442" t="s">
        <v>41</v>
      </c>
      <c r="E442" s="15">
        <v>66.3</v>
      </c>
      <c r="F442" s="15">
        <f>ROUNDUP(Table62[[#This Row],[Units Sold]],0)</f>
        <v>67</v>
      </c>
      <c r="G442" s="2">
        <v>5579.4</v>
      </c>
      <c r="H442" s="2">
        <v>9299</v>
      </c>
      <c r="I442" s="2">
        <v>61652.369999999995</v>
      </c>
      <c r="J442" s="2">
        <f>Table62[[#This Row],[Sale Price]]*Table62[[#This Row],[Units Sold Round]]</f>
        <v>623033</v>
      </c>
      <c r="K442" s="2">
        <f>Table62[[#This Row],[Manufacturing Price]]*Table62[[#This Row],[Units Sold Round]]</f>
        <v>373819.8</v>
      </c>
      <c r="L442" s="2">
        <f>Table62[[#This Row],[ Sales]]-Table62[[#This Row],[COGS]]-Table62[[#This Row],[Discounts]]</f>
        <v>187560.83000000002</v>
      </c>
      <c r="M442" s="3">
        <v>44317</v>
      </c>
      <c r="N442" t="str">
        <f>TEXT(Table62[[#This Row],[Date]],"mm")</f>
        <v>05</v>
      </c>
      <c r="O442" t="str">
        <f>TEXT(Table62[[#This Row],[Date]],"mmm")</f>
        <v>May</v>
      </c>
      <c r="P442" t="str">
        <f>TEXT(Table62[[#This Row],[Date]],"yyyy")</f>
        <v>2021</v>
      </c>
    </row>
    <row r="443" spans="1:16" x14ac:dyDescent="0.2">
      <c r="A443" t="s">
        <v>15</v>
      </c>
      <c r="B443" t="s">
        <v>23</v>
      </c>
      <c r="C443" t="s">
        <v>17</v>
      </c>
      <c r="D443" t="s">
        <v>41</v>
      </c>
      <c r="E443" s="15">
        <v>81.900000000000006</v>
      </c>
      <c r="F443" s="15">
        <f>ROUNDUP(Table62[[#This Row],[Units Sold]],0)</f>
        <v>82</v>
      </c>
      <c r="G443" s="2">
        <v>5579.4</v>
      </c>
      <c r="H443" s="2">
        <v>9299</v>
      </c>
      <c r="I443" s="2">
        <v>76158.810000000012</v>
      </c>
      <c r="J443" s="2">
        <f>Table62[[#This Row],[Sale Price]]*Table62[[#This Row],[Units Sold Round]]</f>
        <v>762518</v>
      </c>
      <c r="K443" s="2">
        <f>Table62[[#This Row],[Manufacturing Price]]*Table62[[#This Row],[Units Sold Round]]</f>
        <v>457510.8</v>
      </c>
      <c r="L443" s="2">
        <f>Table62[[#This Row],[ Sales]]-Table62[[#This Row],[COGS]]-Table62[[#This Row],[Discounts]]</f>
        <v>228848.39</v>
      </c>
      <c r="M443" s="3">
        <v>44378</v>
      </c>
      <c r="N443" t="str">
        <f>TEXT(Table62[[#This Row],[Date]],"mm")</f>
        <v>07</v>
      </c>
      <c r="O443" t="str">
        <f>TEXT(Table62[[#This Row],[Date]],"mmm")</f>
        <v>Jul</v>
      </c>
      <c r="P443" t="str">
        <f>TEXT(Table62[[#This Row],[Date]],"yyyy")</f>
        <v>2021</v>
      </c>
    </row>
    <row r="444" spans="1:16" x14ac:dyDescent="0.2">
      <c r="A444" t="s">
        <v>27</v>
      </c>
      <c r="B444" t="s">
        <v>29</v>
      </c>
      <c r="C444" t="s">
        <v>17</v>
      </c>
      <c r="D444" t="s">
        <v>41</v>
      </c>
      <c r="E444" s="15">
        <v>158</v>
      </c>
      <c r="F444" s="15">
        <f>ROUNDUP(Table62[[#This Row],[Units Sold]],0)</f>
        <v>158</v>
      </c>
      <c r="G444" s="2">
        <v>5579.4</v>
      </c>
      <c r="H444" s="2">
        <v>9299</v>
      </c>
      <c r="I444" s="2">
        <v>146924.20000000001</v>
      </c>
      <c r="J444" s="2">
        <f>Table62[[#This Row],[Sale Price]]*Table62[[#This Row],[Units Sold Round]]</f>
        <v>1469242</v>
      </c>
      <c r="K444" s="2">
        <f>Table62[[#This Row],[Manufacturing Price]]*Table62[[#This Row],[Units Sold Round]]</f>
        <v>881545.2</v>
      </c>
      <c r="L444" s="2">
        <f>Table62[[#This Row],[ Sales]]-Table62[[#This Row],[COGS]]-Table62[[#This Row],[Discounts]]</f>
        <v>440772.60000000003</v>
      </c>
      <c r="M444" s="3">
        <v>44440</v>
      </c>
      <c r="N444" t="str">
        <f>TEXT(Table62[[#This Row],[Date]],"mm")</f>
        <v>09</v>
      </c>
      <c r="O444" t="str">
        <f>TEXT(Table62[[#This Row],[Date]],"mmm")</f>
        <v>Sep</v>
      </c>
      <c r="P444" t="str">
        <f>TEXT(Table62[[#This Row],[Date]],"yyyy")</f>
        <v>2021</v>
      </c>
    </row>
    <row r="445" spans="1:16" x14ac:dyDescent="0.2">
      <c r="A445" t="s">
        <v>15</v>
      </c>
      <c r="B445" t="s">
        <v>43</v>
      </c>
      <c r="C445" t="s">
        <v>17</v>
      </c>
      <c r="D445" t="s">
        <v>41</v>
      </c>
      <c r="E445" s="15">
        <v>52.1</v>
      </c>
      <c r="F445" s="15">
        <f>ROUNDUP(Table62[[#This Row],[Units Sold]],0)</f>
        <v>53</v>
      </c>
      <c r="G445" s="2">
        <v>5579.4</v>
      </c>
      <c r="H445" s="2">
        <v>9299</v>
      </c>
      <c r="I445" s="2">
        <v>48447.790000000008</v>
      </c>
      <c r="J445" s="2">
        <f>Table62[[#This Row],[Sale Price]]*Table62[[#This Row],[Units Sold Round]]</f>
        <v>492847</v>
      </c>
      <c r="K445" s="2">
        <f>Table62[[#This Row],[Manufacturing Price]]*Table62[[#This Row],[Units Sold Round]]</f>
        <v>295708.19999999995</v>
      </c>
      <c r="L445" s="2">
        <f>Table62[[#This Row],[ Sales]]-Table62[[#This Row],[COGS]]-Table62[[#This Row],[Discounts]]</f>
        <v>148691.01000000004</v>
      </c>
      <c r="M445" s="3">
        <v>44531</v>
      </c>
      <c r="N445" t="str">
        <f>TEXT(Table62[[#This Row],[Date]],"mm")</f>
        <v>12</v>
      </c>
      <c r="O445" t="str">
        <f>TEXT(Table62[[#This Row],[Date]],"mmm")</f>
        <v>Dec</v>
      </c>
      <c r="P445" t="str">
        <f>TEXT(Table62[[#This Row],[Date]],"yyyy")</f>
        <v>2021</v>
      </c>
    </row>
    <row r="446" spans="1:16" x14ac:dyDescent="0.2">
      <c r="A446" t="s">
        <v>15</v>
      </c>
      <c r="B446" t="s">
        <v>33</v>
      </c>
      <c r="C446" t="s">
        <v>35</v>
      </c>
      <c r="D446" t="s">
        <v>41</v>
      </c>
      <c r="E446" s="15">
        <v>97.300000000000011</v>
      </c>
      <c r="F446" s="15">
        <f>ROUNDUP(Table62[[#This Row],[Units Sold]],0)</f>
        <v>98</v>
      </c>
      <c r="G446" s="2">
        <v>11999.4</v>
      </c>
      <c r="H446" s="2">
        <v>19999</v>
      </c>
      <c r="I446" s="2">
        <v>194590.27000000002</v>
      </c>
      <c r="J446" s="2">
        <f>Table62[[#This Row],[Sale Price]]*Table62[[#This Row],[Units Sold Round]]</f>
        <v>1959902</v>
      </c>
      <c r="K446" s="2">
        <f>Table62[[#This Row],[Manufacturing Price]]*Table62[[#This Row],[Units Sold Round]]</f>
        <v>1175941.2</v>
      </c>
      <c r="L446" s="2">
        <f>Table62[[#This Row],[ Sales]]-Table62[[#This Row],[COGS]]-Table62[[#This Row],[Discounts]]</f>
        <v>589370.53</v>
      </c>
      <c r="M446" s="3">
        <v>44256</v>
      </c>
      <c r="N446" t="str">
        <f>TEXT(Table62[[#This Row],[Date]],"mm")</f>
        <v>03</v>
      </c>
      <c r="O446" t="str">
        <f>TEXT(Table62[[#This Row],[Date]],"mmm")</f>
        <v>Mar</v>
      </c>
      <c r="P446" t="str">
        <f>TEXT(Table62[[#This Row],[Date]],"yyyy")</f>
        <v>2021</v>
      </c>
    </row>
    <row r="447" spans="1:16" x14ac:dyDescent="0.2">
      <c r="A447" t="s">
        <v>15</v>
      </c>
      <c r="B447" t="s">
        <v>21</v>
      </c>
      <c r="C447" t="s">
        <v>35</v>
      </c>
      <c r="D447" t="s">
        <v>41</v>
      </c>
      <c r="E447" s="15">
        <v>103.80000000000001</v>
      </c>
      <c r="F447" s="15">
        <f>ROUNDUP(Table62[[#This Row],[Units Sold]],0)</f>
        <v>104</v>
      </c>
      <c r="G447" s="2">
        <v>11999.4</v>
      </c>
      <c r="H447" s="2">
        <v>19999</v>
      </c>
      <c r="I447" s="2">
        <v>207589.62000000002</v>
      </c>
      <c r="J447" s="2">
        <f>Table62[[#This Row],[Sale Price]]*Table62[[#This Row],[Units Sold Round]]</f>
        <v>2079896</v>
      </c>
      <c r="K447" s="2">
        <f>Table62[[#This Row],[Manufacturing Price]]*Table62[[#This Row],[Units Sold Round]]</f>
        <v>1247937.5999999999</v>
      </c>
      <c r="L447" s="2">
        <f>Table62[[#This Row],[ Sales]]-Table62[[#This Row],[COGS]]-Table62[[#This Row],[Discounts]]</f>
        <v>624368.78000000014</v>
      </c>
      <c r="M447" s="3">
        <v>44348</v>
      </c>
      <c r="N447" t="str">
        <f>TEXT(Table62[[#This Row],[Date]],"mm")</f>
        <v>06</v>
      </c>
      <c r="O447" t="str">
        <f>TEXT(Table62[[#This Row],[Date]],"mmm")</f>
        <v>Jun</v>
      </c>
      <c r="P447" t="str">
        <f>TEXT(Table62[[#This Row],[Date]],"yyyy")</f>
        <v>2021</v>
      </c>
    </row>
    <row r="448" spans="1:16" x14ac:dyDescent="0.2">
      <c r="A448" t="s">
        <v>15</v>
      </c>
      <c r="B448" t="s">
        <v>34</v>
      </c>
      <c r="C448" t="s">
        <v>35</v>
      </c>
      <c r="D448" t="s">
        <v>41</v>
      </c>
      <c r="E448" s="15">
        <v>36</v>
      </c>
      <c r="F448" s="15">
        <f>ROUNDUP(Table62[[#This Row],[Units Sold]],0)</f>
        <v>36</v>
      </c>
      <c r="G448" s="2">
        <v>11999.4</v>
      </c>
      <c r="H448" s="2">
        <v>19999</v>
      </c>
      <c r="I448" s="2">
        <v>71996.400000000009</v>
      </c>
      <c r="J448" s="2">
        <f>Table62[[#This Row],[Sale Price]]*Table62[[#This Row],[Units Sold Round]]</f>
        <v>719964</v>
      </c>
      <c r="K448" s="2">
        <f>Table62[[#This Row],[Manufacturing Price]]*Table62[[#This Row],[Units Sold Round]]</f>
        <v>431978.39999999997</v>
      </c>
      <c r="L448" s="2">
        <f>Table62[[#This Row],[ Sales]]-Table62[[#This Row],[COGS]]-Table62[[#This Row],[Discounts]]</f>
        <v>215989.2</v>
      </c>
      <c r="M448" s="3">
        <v>44470</v>
      </c>
      <c r="N448" t="str">
        <f>TEXT(Table62[[#This Row],[Date]],"mm")</f>
        <v>10</v>
      </c>
      <c r="O448" t="str">
        <f>TEXT(Table62[[#This Row],[Date]],"mmm")</f>
        <v>Oct</v>
      </c>
      <c r="P448" t="str">
        <f>TEXT(Table62[[#This Row],[Date]],"yyyy")</f>
        <v>2021</v>
      </c>
    </row>
    <row r="449" spans="1:16" x14ac:dyDescent="0.2">
      <c r="A449" t="s">
        <v>27</v>
      </c>
      <c r="B449" t="s">
        <v>31</v>
      </c>
      <c r="C449" t="s">
        <v>37</v>
      </c>
      <c r="D449" t="s">
        <v>41</v>
      </c>
      <c r="E449" s="15">
        <v>196.70000000000002</v>
      </c>
      <c r="F449" s="15">
        <f>ROUNDUP(Table62[[#This Row],[Units Sold]],0)</f>
        <v>197</v>
      </c>
      <c r="G449" s="2">
        <v>19794</v>
      </c>
      <c r="H449" s="2">
        <v>32990</v>
      </c>
      <c r="I449" s="2">
        <v>648913.30000000016</v>
      </c>
      <c r="J449" s="2">
        <f>Table62[[#This Row],[Sale Price]]*Table62[[#This Row],[Units Sold Round]]</f>
        <v>6499030</v>
      </c>
      <c r="K449" s="2">
        <f>Table62[[#This Row],[Manufacturing Price]]*Table62[[#This Row],[Units Sold Round]]</f>
        <v>3899418</v>
      </c>
      <c r="L449" s="2">
        <f>Table62[[#This Row],[ Sales]]-Table62[[#This Row],[COGS]]-Table62[[#This Row],[Discounts]]</f>
        <v>1950698.6999999997</v>
      </c>
      <c r="M449" s="3">
        <v>44256</v>
      </c>
      <c r="N449" t="str">
        <f>TEXT(Table62[[#This Row],[Date]],"mm")</f>
        <v>03</v>
      </c>
      <c r="O449" t="str">
        <f>TEXT(Table62[[#This Row],[Date]],"mmm")</f>
        <v>Mar</v>
      </c>
      <c r="P449" t="str">
        <f>TEXT(Table62[[#This Row],[Date]],"yyyy")</f>
        <v>2021</v>
      </c>
    </row>
    <row r="450" spans="1:16" x14ac:dyDescent="0.2">
      <c r="A450" t="s">
        <v>20</v>
      </c>
      <c r="B450" t="s">
        <v>19</v>
      </c>
      <c r="C450" t="s">
        <v>37</v>
      </c>
      <c r="D450" t="s">
        <v>41</v>
      </c>
      <c r="E450" s="15">
        <v>262.8</v>
      </c>
      <c r="F450" s="15">
        <f>ROUNDUP(Table62[[#This Row],[Units Sold]],0)</f>
        <v>263</v>
      </c>
      <c r="G450" s="2">
        <v>19794</v>
      </c>
      <c r="H450" s="2">
        <v>32990</v>
      </c>
      <c r="I450" s="2">
        <v>866977.20000000007</v>
      </c>
      <c r="J450" s="2">
        <f>Table62[[#This Row],[Sale Price]]*Table62[[#This Row],[Units Sold Round]]</f>
        <v>8676370</v>
      </c>
      <c r="K450" s="2">
        <f>Table62[[#This Row],[Manufacturing Price]]*Table62[[#This Row],[Units Sold Round]]</f>
        <v>5205822</v>
      </c>
      <c r="L450" s="2">
        <f>Table62[[#This Row],[ Sales]]-Table62[[#This Row],[COGS]]-Table62[[#This Row],[Discounts]]</f>
        <v>2603570.7999999998</v>
      </c>
      <c r="M450" s="3">
        <v>44287</v>
      </c>
      <c r="N450" t="str">
        <f>TEXT(Table62[[#This Row],[Date]],"mm")</f>
        <v>04</v>
      </c>
      <c r="O450" t="str">
        <f>TEXT(Table62[[#This Row],[Date]],"mmm")</f>
        <v>Apr</v>
      </c>
      <c r="P450" t="str">
        <f>TEXT(Table62[[#This Row],[Date]],"yyyy")</f>
        <v>2021</v>
      </c>
    </row>
    <row r="451" spans="1:16" x14ac:dyDescent="0.2">
      <c r="A451" t="s">
        <v>15</v>
      </c>
      <c r="B451" t="s">
        <v>36</v>
      </c>
      <c r="C451" t="s">
        <v>38</v>
      </c>
      <c r="D451" t="s">
        <v>41</v>
      </c>
      <c r="E451" s="15">
        <v>36</v>
      </c>
      <c r="F451" s="15">
        <f>ROUNDUP(Table62[[#This Row],[Units Sold]],0)</f>
        <v>36</v>
      </c>
      <c r="G451" s="2">
        <v>13938</v>
      </c>
      <c r="H451" s="2">
        <v>23230</v>
      </c>
      <c r="I451" s="2">
        <v>83628</v>
      </c>
      <c r="J451" s="2">
        <f>Table62[[#This Row],[Sale Price]]*Table62[[#This Row],[Units Sold Round]]</f>
        <v>836280</v>
      </c>
      <c r="K451" s="2">
        <f>Table62[[#This Row],[Manufacturing Price]]*Table62[[#This Row],[Units Sold Round]]</f>
        <v>501768</v>
      </c>
      <c r="L451" s="2">
        <f>Table62[[#This Row],[ Sales]]-Table62[[#This Row],[COGS]]-Table62[[#This Row],[Discounts]]</f>
        <v>250884</v>
      </c>
      <c r="M451" s="3">
        <v>44470</v>
      </c>
      <c r="N451" t="str">
        <f>TEXT(Table62[[#This Row],[Date]],"mm")</f>
        <v>10</v>
      </c>
      <c r="O451" t="str">
        <f>TEXT(Table62[[#This Row],[Date]],"mmm")</f>
        <v>Oct</v>
      </c>
      <c r="P451" t="str">
        <f>TEXT(Table62[[#This Row],[Date]],"yyyy")</f>
        <v>2021</v>
      </c>
    </row>
    <row r="452" spans="1:16" x14ac:dyDescent="0.2">
      <c r="A452" t="s">
        <v>15</v>
      </c>
      <c r="B452" t="s">
        <v>16</v>
      </c>
      <c r="C452" t="s">
        <v>38</v>
      </c>
      <c r="D452" t="s">
        <v>41</v>
      </c>
      <c r="E452" s="15">
        <v>268.2</v>
      </c>
      <c r="F452" s="15">
        <f>ROUNDUP(Table62[[#This Row],[Units Sold]],0)</f>
        <v>269</v>
      </c>
      <c r="G452" s="2">
        <v>13938</v>
      </c>
      <c r="H452" s="2">
        <v>23230</v>
      </c>
      <c r="I452" s="2">
        <v>623028.6</v>
      </c>
      <c r="J452" s="2">
        <f>Table62[[#This Row],[Sale Price]]*Table62[[#This Row],[Units Sold Round]]</f>
        <v>6248870</v>
      </c>
      <c r="K452" s="2">
        <f>Table62[[#This Row],[Manufacturing Price]]*Table62[[#This Row],[Units Sold Round]]</f>
        <v>3749322</v>
      </c>
      <c r="L452" s="2">
        <f>Table62[[#This Row],[ Sales]]-Table62[[#This Row],[COGS]]-Table62[[#This Row],[Discounts]]</f>
        <v>1876519.4</v>
      </c>
      <c r="M452" s="3">
        <v>44136</v>
      </c>
      <c r="N452" t="str">
        <f>TEXT(Table62[[#This Row],[Date]],"mm")</f>
        <v>11</v>
      </c>
      <c r="O452" t="str">
        <f>TEXT(Table62[[#This Row],[Date]],"mmm")</f>
        <v>Nov</v>
      </c>
      <c r="P452" t="str">
        <f>TEXT(Table62[[#This Row],[Date]],"yyyy")</f>
        <v>2020</v>
      </c>
    </row>
    <row r="453" spans="1:16" x14ac:dyDescent="0.2">
      <c r="A453" t="s">
        <v>15</v>
      </c>
      <c r="B453" t="s">
        <v>19</v>
      </c>
      <c r="C453" t="s">
        <v>38</v>
      </c>
      <c r="D453" t="s">
        <v>41</v>
      </c>
      <c r="E453" s="15">
        <v>52.1</v>
      </c>
      <c r="F453" s="15">
        <f>ROUNDUP(Table62[[#This Row],[Units Sold]],0)</f>
        <v>53</v>
      </c>
      <c r="G453" s="2">
        <v>13938</v>
      </c>
      <c r="H453" s="2">
        <v>23230</v>
      </c>
      <c r="I453" s="2">
        <v>121028.3</v>
      </c>
      <c r="J453" s="2">
        <f>Table62[[#This Row],[Sale Price]]*Table62[[#This Row],[Units Sold Round]]</f>
        <v>1231190</v>
      </c>
      <c r="K453" s="2">
        <f>Table62[[#This Row],[Manufacturing Price]]*Table62[[#This Row],[Units Sold Round]]</f>
        <v>738714</v>
      </c>
      <c r="L453" s="2">
        <f>Table62[[#This Row],[ Sales]]-Table62[[#This Row],[COGS]]-Table62[[#This Row],[Discounts]]</f>
        <v>371447.7</v>
      </c>
      <c r="M453" s="3">
        <v>44531</v>
      </c>
      <c r="N453" t="str">
        <f>TEXT(Table62[[#This Row],[Date]],"mm")</f>
        <v>12</v>
      </c>
      <c r="O453" t="str">
        <f>TEXT(Table62[[#This Row],[Date]],"mmm")</f>
        <v>Dec</v>
      </c>
      <c r="P453" t="str">
        <f>TEXT(Table62[[#This Row],[Date]],"yyyy")</f>
        <v>2021</v>
      </c>
    </row>
    <row r="454" spans="1:16" x14ac:dyDescent="0.2">
      <c r="A454" t="s">
        <v>15</v>
      </c>
      <c r="B454" t="s">
        <v>21</v>
      </c>
      <c r="C454" t="s">
        <v>39</v>
      </c>
      <c r="D454" t="s">
        <v>41</v>
      </c>
      <c r="E454" s="15">
        <v>103.80000000000001</v>
      </c>
      <c r="F454" s="15">
        <f>ROUNDUP(Table62[[#This Row],[Units Sold]],0)</f>
        <v>104</v>
      </c>
      <c r="G454" s="2">
        <v>11999.4</v>
      </c>
      <c r="H454" s="2">
        <v>19999</v>
      </c>
      <c r="I454" s="2">
        <v>207589.62000000002</v>
      </c>
      <c r="J454" s="2">
        <f>Table62[[#This Row],[Sale Price]]*Table62[[#This Row],[Units Sold Round]]</f>
        <v>2079896</v>
      </c>
      <c r="K454" s="2">
        <f>Table62[[#This Row],[Manufacturing Price]]*Table62[[#This Row],[Units Sold Round]]</f>
        <v>1247937.5999999999</v>
      </c>
      <c r="L454" s="2">
        <f>Table62[[#This Row],[ Sales]]-Table62[[#This Row],[COGS]]-Table62[[#This Row],[Discounts]]</f>
        <v>624368.78000000014</v>
      </c>
      <c r="M454" s="3">
        <v>44348</v>
      </c>
      <c r="N454" t="str">
        <f>TEXT(Table62[[#This Row],[Date]],"mm")</f>
        <v>06</v>
      </c>
      <c r="O454" t="str">
        <f>TEXT(Table62[[#This Row],[Date]],"mmm")</f>
        <v>Jun</v>
      </c>
      <c r="P454" t="str">
        <f>TEXT(Table62[[#This Row],[Date]],"yyyy")</f>
        <v>2021</v>
      </c>
    </row>
    <row r="455" spans="1:16" x14ac:dyDescent="0.2">
      <c r="A455" t="s">
        <v>20</v>
      </c>
      <c r="B455" t="s">
        <v>22</v>
      </c>
      <c r="C455" t="s">
        <v>39</v>
      </c>
      <c r="D455" t="s">
        <v>41</v>
      </c>
      <c r="E455" s="15">
        <v>163.05000000000001</v>
      </c>
      <c r="F455" s="15">
        <f>ROUNDUP(Table62[[#This Row],[Units Sold]],0)</f>
        <v>164</v>
      </c>
      <c r="G455" s="2">
        <v>11999.4</v>
      </c>
      <c r="H455" s="2">
        <v>19999</v>
      </c>
      <c r="I455" s="2">
        <v>326083.69500000007</v>
      </c>
      <c r="J455" s="2">
        <f>Table62[[#This Row],[Sale Price]]*Table62[[#This Row],[Units Sold Round]]</f>
        <v>3279836</v>
      </c>
      <c r="K455" s="2">
        <f>Table62[[#This Row],[Manufacturing Price]]*Table62[[#This Row],[Units Sold Round]]</f>
        <v>1967901.5999999999</v>
      </c>
      <c r="L455" s="2">
        <f>Table62[[#This Row],[ Sales]]-Table62[[#This Row],[COGS]]-Table62[[#This Row],[Discounts]]</f>
        <v>985850.70500000007</v>
      </c>
      <c r="M455" s="3">
        <v>44378</v>
      </c>
      <c r="N455" t="str">
        <f>TEXT(Table62[[#This Row],[Date]],"mm")</f>
        <v>07</v>
      </c>
      <c r="O455" t="str">
        <f>TEXT(Table62[[#This Row],[Date]],"mmm")</f>
        <v>Jul</v>
      </c>
      <c r="P455" t="str">
        <f>TEXT(Table62[[#This Row],[Date]],"yyyy")</f>
        <v>2021</v>
      </c>
    </row>
    <row r="456" spans="1:16" x14ac:dyDescent="0.2">
      <c r="A456" t="s">
        <v>27</v>
      </c>
      <c r="B456" t="s">
        <v>34</v>
      </c>
      <c r="C456" t="s">
        <v>39</v>
      </c>
      <c r="D456" t="s">
        <v>41</v>
      </c>
      <c r="E456" s="15">
        <v>30.6</v>
      </c>
      <c r="F456" s="15">
        <f>ROUNDUP(Table62[[#This Row],[Units Sold]],0)</f>
        <v>31</v>
      </c>
      <c r="G456" s="2">
        <v>11999.4</v>
      </c>
      <c r="H456" s="2">
        <v>19999</v>
      </c>
      <c r="I456" s="2">
        <v>61196.94</v>
      </c>
      <c r="J456" s="2">
        <f>Table62[[#This Row],[Sale Price]]*Table62[[#This Row],[Units Sold Round]]</f>
        <v>619969</v>
      </c>
      <c r="K456" s="2">
        <f>Table62[[#This Row],[Manufacturing Price]]*Table62[[#This Row],[Units Sold Round]]</f>
        <v>371981.39999999997</v>
      </c>
      <c r="L456" s="2">
        <f>Table62[[#This Row],[ Sales]]-Table62[[#This Row],[COGS]]-Table62[[#This Row],[Discounts]]</f>
        <v>186790.66000000003</v>
      </c>
      <c r="M456" s="3">
        <v>44166</v>
      </c>
      <c r="N456" t="str">
        <f>TEXT(Table62[[#This Row],[Date]],"mm")</f>
        <v>12</v>
      </c>
      <c r="O456" t="str">
        <f>TEXT(Table62[[#This Row],[Date]],"mmm")</f>
        <v>Dec</v>
      </c>
      <c r="P456" t="str">
        <f>TEXT(Table62[[#This Row],[Date]],"yyyy")</f>
        <v>2020</v>
      </c>
    </row>
    <row r="457" spans="1:16" x14ac:dyDescent="0.2">
      <c r="A457" t="s">
        <v>27</v>
      </c>
      <c r="B457" t="s">
        <v>24</v>
      </c>
      <c r="C457" t="s">
        <v>17</v>
      </c>
      <c r="D457" t="s">
        <v>44</v>
      </c>
      <c r="E457" s="15">
        <v>38.6</v>
      </c>
      <c r="F457" s="15">
        <f>ROUNDUP(Table62[[#This Row],[Units Sold]],0)</f>
        <v>39</v>
      </c>
      <c r="G457" s="2">
        <v>5579.4</v>
      </c>
      <c r="H457" s="2">
        <v>9299</v>
      </c>
      <c r="I457" s="2">
        <v>53841.21</v>
      </c>
      <c r="J457" s="2">
        <f>Table62[[#This Row],[Sale Price]]*Table62[[#This Row],[Units Sold Round]]</f>
        <v>362661</v>
      </c>
      <c r="K457" s="2">
        <f>Table62[[#This Row],[Manufacturing Price]]*Table62[[#This Row],[Units Sold Round]]</f>
        <v>217596.59999999998</v>
      </c>
      <c r="L457" s="2">
        <f>Table62[[#This Row],[ Sales]]-Table62[[#This Row],[COGS]]-Table62[[#This Row],[Discounts]]</f>
        <v>91223.190000000031</v>
      </c>
      <c r="M457" s="3">
        <v>44105</v>
      </c>
      <c r="N457" t="str">
        <f>TEXT(Table62[[#This Row],[Date]],"mm")</f>
        <v>10</v>
      </c>
      <c r="O457" t="str">
        <f>TEXT(Table62[[#This Row],[Date]],"mmm")</f>
        <v>Oct</v>
      </c>
      <c r="P457" t="str">
        <f>TEXT(Table62[[#This Row],[Date]],"yyyy")</f>
        <v>2020</v>
      </c>
    </row>
    <row r="458" spans="1:16" x14ac:dyDescent="0.2">
      <c r="A458" t="s">
        <v>15</v>
      </c>
      <c r="B458" t="s">
        <v>25</v>
      </c>
      <c r="C458" t="s">
        <v>26</v>
      </c>
      <c r="D458" t="s">
        <v>44</v>
      </c>
      <c r="E458" s="15">
        <v>232.8</v>
      </c>
      <c r="F458" s="15">
        <f>ROUNDUP(Table62[[#This Row],[Units Sold]],0)</f>
        <v>233</v>
      </c>
      <c r="G458" s="2">
        <v>8999.4</v>
      </c>
      <c r="H458" s="2">
        <v>14999</v>
      </c>
      <c r="I458" s="2">
        <v>523765.08</v>
      </c>
      <c r="J458" s="2">
        <f>Table62[[#This Row],[Sale Price]]*Table62[[#This Row],[Units Sold Round]]</f>
        <v>3494767</v>
      </c>
      <c r="K458" s="2">
        <f>Table62[[#This Row],[Manufacturing Price]]*Table62[[#This Row],[Units Sold Round]]</f>
        <v>2096860.2</v>
      </c>
      <c r="L458" s="2">
        <f>Table62[[#This Row],[ Sales]]-Table62[[#This Row],[COGS]]-Table62[[#This Row],[Discounts]]</f>
        <v>874141.72</v>
      </c>
      <c r="M458" s="3">
        <v>44440</v>
      </c>
      <c r="N458" t="str">
        <f>TEXT(Table62[[#This Row],[Date]],"mm")</f>
        <v>09</v>
      </c>
      <c r="O458" t="str">
        <f>TEXT(Table62[[#This Row],[Date]],"mmm")</f>
        <v>Sep</v>
      </c>
      <c r="P458" t="str">
        <f>TEXT(Table62[[#This Row],[Date]],"yyyy")</f>
        <v>2021</v>
      </c>
    </row>
    <row r="459" spans="1:16" x14ac:dyDescent="0.2">
      <c r="A459" t="s">
        <v>27</v>
      </c>
      <c r="B459" t="s">
        <v>42</v>
      </c>
      <c r="C459" t="s">
        <v>35</v>
      </c>
      <c r="D459" t="s">
        <v>44</v>
      </c>
      <c r="E459" s="15">
        <v>38.6</v>
      </c>
      <c r="F459" s="15">
        <f>ROUNDUP(Table62[[#This Row],[Units Sold]],0)</f>
        <v>39</v>
      </c>
      <c r="G459" s="2">
        <v>11999.4</v>
      </c>
      <c r="H459" s="2">
        <v>19999</v>
      </c>
      <c r="I459" s="2">
        <v>115794.21</v>
      </c>
      <c r="J459" s="2">
        <f>Table62[[#This Row],[Sale Price]]*Table62[[#This Row],[Units Sold Round]]</f>
        <v>779961</v>
      </c>
      <c r="K459" s="2">
        <f>Table62[[#This Row],[Manufacturing Price]]*Table62[[#This Row],[Units Sold Round]]</f>
        <v>467976.6</v>
      </c>
      <c r="L459" s="2">
        <f>Table62[[#This Row],[ Sales]]-Table62[[#This Row],[COGS]]-Table62[[#This Row],[Discounts]]</f>
        <v>196190.19</v>
      </c>
      <c r="M459" s="3">
        <v>44105</v>
      </c>
      <c r="N459" t="str">
        <f>TEXT(Table62[[#This Row],[Date]],"mm")</f>
        <v>10</v>
      </c>
      <c r="O459" t="str">
        <f>TEXT(Table62[[#This Row],[Date]],"mmm")</f>
        <v>Oct</v>
      </c>
      <c r="P459" t="str">
        <f>TEXT(Table62[[#This Row],[Date]],"yyyy")</f>
        <v>2020</v>
      </c>
    </row>
    <row r="460" spans="1:16" x14ac:dyDescent="0.2">
      <c r="A460" t="s">
        <v>30</v>
      </c>
      <c r="B460" t="s">
        <v>28</v>
      </c>
      <c r="C460" t="s">
        <v>17</v>
      </c>
      <c r="D460" t="s">
        <v>44</v>
      </c>
      <c r="E460" s="15">
        <v>344.55</v>
      </c>
      <c r="F460" s="15">
        <f>ROUNDUP(Table62[[#This Row],[Units Sold]],0)</f>
        <v>345</v>
      </c>
      <c r="G460" s="2">
        <v>5579.4</v>
      </c>
      <c r="H460" s="2">
        <v>9299</v>
      </c>
      <c r="I460" s="2">
        <v>480595.5675</v>
      </c>
      <c r="J460" s="2">
        <f>Table62[[#This Row],[Sale Price]]*Table62[[#This Row],[Units Sold Round]]</f>
        <v>3208155</v>
      </c>
      <c r="K460" s="2">
        <f>Table62[[#This Row],[Manufacturing Price]]*Table62[[#This Row],[Units Sold Round]]</f>
        <v>1924892.9999999998</v>
      </c>
      <c r="L460" s="2">
        <f>Table62[[#This Row],[ Sales]]-Table62[[#This Row],[COGS]]-Table62[[#This Row],[Discounts]]</f>
        <v>802666.43250000023</v>
      </c>
      <c r="M460" s="3">
        <v>44287</v>
      </c>
      <c r="N460" t="str">
        <f>TEXT(Table62[[#This Row],[Date]],"mm")</f>
        <v>04</v>
      </c>
      <c r="O460" t="str">
        <f>TEXT(Table62[[#This Row],[Date]],"mmm")</f>
        <v>Apr</v>
      </c>
      <c r="P460" t="str">
        <f>TEXT(Table62[[#This Row],[Date]],"yyyy")</f>
        <v>2021</v>
      </c>
    </row>
    <row r="461" spans="1:16" x14ac:dyDescent="0.2">
      <c r="A461" t="s">
        <v>30</v>
      </c>
      <c r="B461" t="s">
        <v>23</v>
      </c>
      <c r="C461" t="s">
        <v>17</v>
      </c>
      <c r="D461" t="s">
        <v>44</v>
      </c>
      <c r="E461" s="15">
        <v>148.20000000000002</v>
      </c>
      <c r="F461" s="15">
        <f>ROUNDUP(Table62[[#This Row],[Units Sold]],0)</f>
        <v>149</v>
      </c>
      <c r="G461" s="2">
        <v>5579.4</v>
      </c>
      <c r="H461" s="2">
        <v>9299</v>
      </c>
      <c r="I461" s="2">
        <v>206716.77</v>
      </c>
      <c r="J461" s="2">
        <f>Table62[[#This Row],[Sale Price]]*Table62[[#This Row],[Units Sold Round]]</f>
        <v>1385551</v>
      </c>
      <c r="K461" s="2">
        <f>Table62[[#This Row],[Manufacturing Price]]*Table62[[#This Row],[Units Sold Round]]</f>
        <v>831330.6</v>
      </c>
      <c r="L461" s="2">
        <f>Table62[[#This Row],[ Sales]]-Table62[[#This Row],[COGS]]-Table62[[#This Row],[Discounts]]</f>
        <v>347503.63</v>
      </c>
      <c r="M461" s="3">
        <v>44166</v>
      </c>
      <c r="N461" t="str">
        <f>TEXT(Table62[[#This Row],[Date]],"mm")</f>
        <v>12</v>
      </c>
      <c r="O461" t="str">
        <f>TEXT(Table62[[#This Row],[Date]],"mmm")</f>
        <v>Dec</v>
      </c>
      <c r="P461" t="str">
        <f>TEXT(Table62[[#This Row],[Date]],"yyyy")</f>
        <v>2020</v>
      </c>
    </row>
    <row r="462" spans="1:16" x14ac:dyDescent="0.2">
      <c r="A462" t="s">
        <v>15</v>
      </c>
      <c r="B462" t="s">
        <v>29</v>
      </c>
      <c r="C462" t="s">
        <v>26</v>
      </c>
      <c r="D462" t="s">
        <v>44</v>
      </c>
      <c r="E462" s="15">
        <v>231.3</v>
      </c>
      <c r="F462" s="15">
        <f>ROUNDUP(Table62[[#This Row],[Units Sold]],0)</f>
        <v>232</v>
      </c>
      <c r="G462" s="2">
        <v>8999.4</v>
      </c>
      <c r="H462" s="2">
        <v>14999</v>
      </c>
      <c r="I462" s="2">
        <v>520390.30499999999</v>
      </c>
      <c r="J462" s="2">
        <f>Table62[[#This Row],[Sale Price]]*Table62[[#This Row],[Units Sold Round]]</f>
        <v>3479768</v>
      </c>
      <c r="K462" s="2">
        <f>Table62[[#This Row],[Manufacturing Price]]*Table62[[#This Row],[Units Sold Round]]</f>
        <v>2087860.7999999998</v>
      </c>
      <c r="L462" s="2">
        <f>Table62[[#This Row],[ Sales]]-Table62[[#This Row],[COGS]]-Table62[[#This Row],[Discounts]]</f>
        <v>871516.89500000025</v>
      </c>
      <c r="M462" s="3">
        <v>44317</v>
      </c>
      <c r="N462" t="str">
        <f>TEXT(Table62[[#This Row],[Date]],"mm")</f>
        <v>05</v>
      </c>
      <c r="O462" t="str">
        <f>TEXT(Table62[[#This Row],[Date]],"mmm")</f>
        <v>May</v>
      </c>
      <c r="P462" t="str">
        <f>TEXT(Table62[[#This Row],[Date]],"yyyy")</f>
        <v>2021</v>
      </c>
    </row>
    <row r="463" spans="1:16" x14ac:dyDescent="0.2">
      <c r="A463" t="s">
        <v>30</v>
      </c>
      <c r="B463" t="s">
        <v>43</v>
      </c>
      <c r="C463" t="s">
        <v>26</v>
      </c>
      <c r="D463" t="s">
        <v>44</v>
      </c>
      <c r="E463" s="15">
        <v>180.4</v>
      </c>
      <c r="F463" s="15">
        <f>ROUNDUP(Table62[[#This Row],[Units Sold]],0)</f>
        <v>181</v>
      </c>
      <c r="G463" s="2">
        <v>8999.4</v>
      </c>
      <c r="H463" s="2">
        <v>14999</v>
      </c>
      <c r="I463" s="2">
        <v>405872.94</v>
      </c>
      <c r="J463" s="2">
        <f>Table62[[#This Row],[Sale Price]]*Table62[[#This Row],[Units Sold Round]]</f>
        <v>2714819</v>
      </c>
      <c r="K463" s="2">
        <f>Table62[[#This Row],[Manufacturing Price]]*Table62[[#This Row],[Units Sold Round]]</f>
        <v>1628891.4</v>
      </c>
      <c r="L463" s="2">
        <f>Table62[[#This Row],[ Sales]]-Table62[[#This Row],[COGS]]-Table62[[#This Row],[Discounts]]</f>
        <v>680054.66000000015</v>
      </c>
      <c r="M463" s="3">
        <v>44136</v>
      </c>
      <c r="N463" t="str">
        <f>TEXT(Table62[[#This Row],[Date]],"mm")</f>
        <v>11</v>
      </c>
      <c r="O463" t="str">
        <f>TEXT(Table62[[#This Row],[Date]],"mmm")</f>
        <v>Nov</v>
      </c>
      <c r="P463" t="str">
        <f>TEXT(Table62[[#This Row],[Date]],"yyyy")</f>
        <v>2020</v>
      </c>
    </row>
    <row r="464" spans="1:16" x14ac:dyDescent="0.2">
      <c r="A464" t="s">
        <v>20</v>
      </c>
      <c r="B464" t="s">
        <v>33</v>
      </c>
      <c r="C464" t="s">
        <v>26</v>
      </c>
      <c r="D464" t="s">
        <v>44</v>
      </c>
      <c r="E464" s="15">
        <v>207.20000000000002</v>
      </c>
      <c r="F464" s="15">
        <f>ROUNDUP(Table62[[#This Row],[Units Sold]],0)</f>
        <v>208</v>
      </c>
      <c r="G464" s="2">
        <v>8999.4</v>
      </c>
      <c r="H464" s="2">
        <v>14999</v>
      </c>
      <c r="I464" s="2">
        <v>466168.92000000004</v>
      </c>
      <c r="J464" s="2">
        <f>Table62[[#This Row],[Sale Price]]*Table62[[#This Row],[Units Sold Round]]</f>
        <v>3119792</v>
      </c>
      <c r="K464" s="2">
        <f>Table62[[#This Row],[Manufacturing Price]]*Table62[[#This Row],[Units Sold Round]]</f>
        <v>1871875.2</v>
      </c>
      <c r="L464" s="2">
        <f>Table62[[#This Row],[ Sales]]-Table62[[#This Row],[COGS]]-Table62[[#This Row],[Discounts]]</f>
        <v>781747.88</v>
      </c>
      <c r="M464" s="3">
        <v>44531</v>
      </c>
      <c r="N464" t="str">
        <f>TEXT(Table62[[#This Row],[Date]],"mm")</f>
        <v>12</v>
      </c>
      <c r="O464" t="str">
        <f>TEXT(Table62[[#This Row],[Date]],"mmm")</f>
        <v>Dec</v>
      </c>
      <c r="P464" t="str">
        <f>TEXT(Table62[[#This Row],[Date]],"yyyy")</f>
        <v>2021</v>
      </c>
    </row>
    <row r="465" spans="1:16" x14ac:dyDescent="0.2">
      <c r="A465" t="s">
        <v>15</v>
      </c>
      <c r="B465" t="s">
        <v>21</v>
      </c>
      <c r="C465" t="s">
        <v>35</v>
      </c>
      <c r="D465" t="s">
        <v>44</v>
      </c>
      <c r="E465" s="15">
        <v>195.4</v>
      </c>
      <c r="F465" s="15">
        <f>ROUNDUP(Table62[[#This Row],[Units Sold]],0)</f>
        <v>196</v>
      </c>
      <c r="G465" s="2">
        <v>11999.4</v>
      </c>
      <c r="H465" s="2">
        <v>19999</v>
      </c>
      <c r="I465" s="2">
        <v>586170.68999999994</v>
      </c>
      <c r="J465" s="2">
        <f>Table62[[#This Row],[Sale Price]]*Table62[[#This Row],[Units Sold Round]]</f>
        <v>3919804</v>
      </c>
      <c r="K465" s="2">
        <f>Table62[[#This Row],[Manufacturing Price]]*Table62[[#This Row],[Units Sold Round]]</f>
        <v>2351882.4</v>
      </c>
      <c r="L465" s="2">
        <f>Table62[[#This Row],[ Sales]]-Table62[[#This Row],[COGS]]-Table62[[#This Row],[Discounts]]</f>
        <v>981750.91000000015</v>
      </c>
      <c r="M465" s="3">
        <v>44256</v>
      </c>
      <c r="N465" t="str">
        <f>TEXT(Table62[[#This Row],[Date]],"mm")</f>
        <v>03</v>
      </c>
      <c r="O465" t="str">
        <f>TEXT(Table62[[#This Row],[Date]],"mmm")</f>
        <v>Mar</v>
      </c>
      <c r="P465" t="str">
        <f>TEXT(Table62[[#This Row],[Date]],"yyyy")</f>
        <v>2021</v>
      </c>
    </row>
    <row r="466" spans="1:16" x14ac:dyDescent="0.2">
      <c r="A466" t="s">
        <v>32</v>
      </c>
      <c r="B466" t="s">
        <v>34</v>
      </c>
      <c r="C466" t="s">
        <v>35</v>
      </c>
      <c r="D466" t="s">
        <v>44</v>
      </c>
      <c r="E466" s="15">
        <v>59.1</v>
      </c>
      <c r="F466" s="15">
        <f>ROUNDUP(Table62[[#This Row],[Units Sold]],0)</f>
        <v>60</v>
      </c>
      <c r="G466" s="2">
        <v>11999.4</v>
      </c>
      <c r="H466" s="2">
        <v>19999</v>
      </c>
      <c r="I466" s="2">
        <v>177291.13500000001</v>
      </c>
      <c r="J466" s="2">
        <f>Table62[[#This Row],[Sale Price]]*Table62[[#This Row],[Units Sold Round]]</f>
        <v>1199940</v>
      </c>
      <c r="K466" s="2">
        <f>Table62[[#This Row],[Manufacturing Price]]*Table62[[#This Row],[Units Sold Round]]</f>
        <v>719964</v>
      </c>
      <c r="L466" s="2">
        <f>Table62[[#This Row],[ Sales]]-Table62[[#This Row],[COGS]]-Table62[[#This Row],[Discounts]]</f>
        <v>302684.86499999999</v>
      </c>
      <c r="M466" s="3">
        <v>44317</v>
      </c>
      <c r="N466" t="str">
        <f>TEXT(Table62[[#This Row],[Date]],"mm")</f>
        <v>05</v>
      </c>
      <c r="O466" t="str">
        <f>TEXT(Table62[[#This Row],[Date]],"mmm")</f>
        <v>May</v>
      </c>
      <c r="P466" t="str">
        <f>TEXT(Table62[[#This Row],[Date]],"yyyy")</f>
        <v>2021</v>
      </c>
    </row>
    <row r="467" spans="1:16" x14ac:dyDescent="0.2">
      <c r="A467" t="s">
        <v>20</v>
      </c>
      <c r="B467" t="s">
        <v>31</v>
      </c>
      <c r="C467" t="s">
        <v>35</v>
      </c>
      <c r="D467" t="s">
        <v>44</v>
      </c>
      <c r="E467" s="15">
        <v>216.70000000000002</v>
      </c>
      <c r="F467" s="15">
        <f>ROUNDUP(Table62[[#This Row],[Units Sold]],0)</f>
        <v>217</v>
      </c>
      <c r="G467" s="2">
        <v>11999.4</v>
      </c>
      <c r="H467" s="2">
        <v>19999</v>
      </c>
      <c r="I467" s="2">
        <v>650067.49500000011</v>
      </c>
      <c r="J467" s="2">
        <f>Table62[[#This Row],[Sale Price]]*Table62[[#This Row],[Units Sold Round]]</f>
        <v>4339783</v>
      </c>
      <c r="K467" s="2">
        <f>Table62[[#This Row],[Manufacturing Price]]*Table62[[#This Row],[Units Sold Round]]</f>
        <v>2603869.7999999998</v>
      </c>
      <c r="L467" s="2">
        <f>Table62[[#This Row],[ Sales]]-Table62[[#This Row],[COGS]]-Table62[[#This Row],[Discounts]]</f>
        <v>1085845.7050000001</v>
      </c>
      <c r="M467" s="3">
        <v>44105</v>
      </c>
      <c r="N467" t="str">
        <f>TEXT(Table62[[#This Row],[Date]],"mm")</f>
        <v>10</v>
      </c>
      <c r="O467" t="str">
        <f>TEXT(Table62[[#This Row],[Date]],"mmm")</f>
        <v>Oct</v>
      </c>
      <c r="P467" t="str">
        <f>TEXT(Table62[[#This Row],[Date]],"yyyy")</f>
        <v>2020</v>
      </c>
    </row>
    <row r="468" spans="1:16" x14ac:dyDescent="0.2">
      <c r="A468" t="s">
        <v>15</v>
      </c>
      <c r="B468" t="s">
        <v>19</v>
      </c>
      <c r="C468" t="s">
        <v>35</v>
      </c>
      <c r="D468" t="s">
        <v>44</v>
      </c>
      <c r="E468" s="15">
        <v>24.1</v>
      </c>
      <c r="F468" s="15">
        <f>ROUNDUP(Table62[[#This Row],[Units Sold]],0)</f>
        <v>25</v>
      </c>
      <c r="G468" s="2">
        <v>11999.4</v>
      </c>
      <c r="H468" s="2">
        <v>19999</v>
      </c>
      <c r="I468" s="2">
        <v>72296.384999999995</v>
      </c>
      <c r="J468" s="2">
        <f>Table62[[#This Row],[Sale Price]]*Table62[[#This Row],[Units Sold Round]]</f>
        <v>499975</v>
      </c>
      <c r="K468" s="2">
        <f>Table62[[#This Row],[Manufacturing Price]]*Table62[[#This Row],[Units Sold Round]]</f>
        <v>299985</v>
      </c>
      <c r="L468" s="2">
        <f>Table62[[#This Row],[ Sales]]-Table62[[#This Row],[COGS]]-Table62[[#This Row],[Discounts]]</f>
        <v>127693.61500000001</v>
      </c>
      <c r="M468" s="3">
        <v>44470</v>
      </c>
      <c r="N468" t="str">
        <f>TEXT(Table62[[#This Row],[Date]],"mm")</f>
        <v>10</v>
      </c>
      <c r="O468" t="str">
        <f>TEXT(Table62[[#This Row],[Date]],"mmm")</f>
        <v>Oct</v>
      </c>
      <c r="P468" t="str">
        <f>TEXT(Table62[[#This Row],[Date]],"yyyy")</f>
        <v>2021</v>
      </c>
    </row>
    <row r="469" spans="1:16" x14ac:dyDescent="0.2">
      <c r="A469" t="s">
        <v>20</v>
      </c>
      <c r="B469" t="s">
        <v>36</v>
      </c>
      <c r="C469" t="s">
        <v>37</v>
      </c>
      <c r="D469" t="s">
        <v>44</v>
      </c>
      <c r="E469" s="15">
        <v>68.100000000000009</v>
      </c>
      <c r="F469" s="15">
        <f>ROUNDUP(Table62[[#This Row],[Units Sold]],0)</f>
        <v>69</v>
      </c>
      <c r="G469" s="2">
        <v>19794</v>
      </c>
      <c r="H469" s="2">
        <v>32990</v>
      </c>
      <c r="I469" s="2">
        <v>336992.85000000003</v>
      </c>
      <c r="J469" s="2">
        <f>Table62[[#This Row],[Sale Price]]*Table62[[#This Row],[Units Sold Round]]</f>
        <v>2276310</v>
      </c>
      <c r="K469" s="2">
        <f>Table62[[#This Row],[Manufacturing Price]]*Table62[[#This Row],[Units Sold Round]]</f>
        <v>1365786</v>
      </c>
      <c r="L469" s="2">
        <f>Table62[[#This Row],[ Sales]]-Table62[[#This Row],[COGS]]-Table62[[#This Row],[Discounts]]</f>
        <v>573531.14999999991</v>
      </c>
      <c r="M469" s="3">
        <v>44197</v>
      </c>
      <c r="N469" t="str">
        <f>TEXT(Table62[[#This Row],[Date]],"mm")</f>
        <v>01</v>
      </c>
      <c r="O469" t="str">
        <f>TEXT(Table62[[#This Row],[Date]],"mmm")</f>
        <v>Jan</v>
      </c>
      <c r="P469" t="str">
        <f>TEXT(Table62[[#This Row],[Date]],"yyyy")</f>
        <v>2021</v>
      </c>
    </row>
    <row r="470" spans="1:16" x14ac:dyDescent="0.2">
      <c r="A470" t="s">
        <v>20</v>
      </c>
      <c r="B470" t="s">
        <v>16</v>
      </c>
      <c r="C470" t="s">
        <v>37</v>
      </c>
      <c r="D470" t="s">
        <v>44</v>
      </c>
      <c r="E470" s="15">
        <v>51</v>
      </c>
      <c r="F470" s="15">
        <f>ROUNDUP(Table62[[#This Row],[Units Sold]],0)</f>
        <v>51</v>
      </c>
      <c r="G470" s="2">
        <v>19794</v>
      </c>
      <c r="H470" s="2">
        <v>32990</v>
      </c>
      <c r="I470" s="2">
        <v>252373.5</v>
      </c>
      <c r="J470" s="2">
        <f>Table62[[#This Row],[Sale Price]]*Table62[[#This Row],[Units Sold Round]]</f>
        <v>1682490</v>
      </c>
      <c r="K470" s="2">
        <f>Table62[[#This Row],[Manufacturing Price]]*Table62[[#This Row],[Units Sold Round]]</f>
        <v>1009494</v>
      </c>
      <c r="L470" s="2">
        <f>Table62[[#This Row],[ Sales]]-Table62[[#This Row],[COGS]]-Table62[[#This Row],[Discounts]]</f>
        <v>420622.5</v>
      </c>
      <c r="M470" s="3">
        <v>44287</v>
      </c>
      <c r="N470" t="str">
        <f>TEXT(Table62[[#This Row],[Date]],"mm")</f>
        <v>04</v>
      </c>
      <c r="O470" t="str">
        <f>TEXT(Table62[[#This Row],[Date]],"mmm")</f>
        <v>Apr</v>
      </c>
      <c r="P470" t="str">
        <f>TEXT(Table62[[#This Row],[Date]],"yyyy")</f>
        <v>2021</v>
      </c>
    </row>
    <row r="471" spans="1:16" x14ac:dyDescent="0.2">
      <c r="A471" t="s">
        <v>20</v>
      </c>
      <c r="B471" t="s">
        <v>19</v>
      </c>
      <c r="C471" t="s">
        <v>37</v>
      </c>
      <c r="D471" t="s">
        <v>44</v>
      </c>
      <c r="E471" s="15">
        <v>79</v>
      </c>
      <c r="F471" s="15">
        <f>ROUNDUP(Table62[[#This Row],[Units Sold]],0)</f>
        <v>79</v>
      </c>
      <c r="G471" s="2">
        <v>19794</v>
      </c>
      <c r="H471" s="2">
        <v>32990</v>
      </c>
      <c r="I471" s="2">
        <v>390931.5</v>
      </c>
      <c r="J471" s="2">
        <f>Table62[[#This Row],[Sale Price]]*Table62[[#This Row],[Units Sold Round]]</f>
        <v>2606210</v>
      </c>
      <c r="K471" s="2">
        <f>Table62[[#This Row],[Manufacturing Price]]*Table62[[#This Row],[Units Sold Round]]</f>
        <v>1563726</v>
      </c>
      <c r="L471" s="2">
        <f>Table62[[#This Row],[ Sales]]-Table62[[#This Row],[COGS]]-Table62[[#This Row],[Discounts]]</f>
        <v>651552.5</v>
      </c>
      <c r="M471" s="3">
        <v>44317</v>
      </c>
      <c r="N471" t="str">
        <f>TEXT(Table62[[#This Row],[Date]],"mm")</f>
        <v>05</v>
      </c>
      <c r="O471" t="str">
        <f>TEXT(Table62[[#This Row],[Date]],"mmm")</f>
        <v>May</v>
      </c>
      <c r="P471" t="str">
        <f>TEXT(Table62[[#This Row],[Date]],"yyyy")</f>
        <v>2021</v>
      </c>
    </row>
    <row r="472" spans="1:16" x14ac:dyDescent="0.2">
      <c r="A472" t="s">
        <v>15</v>
      </c>
      <c r="B472" t="s">
        <v>21</v>
      </c>
      <c r="C472" t="s">
        <v>37</v>
      </c>
      <c r="D472" t="s">
        <v>44</v>
      </c>
      <c r="E472" s="15">
        <v>63.900000000000006</v>
      </c>
      <c r="F472" s="15">
        <f>ROUNDUP(Table62[[#This Row],[Units Sold]],0)</f>
        <v>64</v>
      </c>
      <c r="G472" s="2">
        <v>19794</v>
      </c>
      <c r="H472" s="2">
        <v>32990</v>
      </c>
      <c r="I472" s="2">
        <v>316209.14999999997</v>
      </c>
      <c r="J472" s="2">
        <f>Table62[[#This Row],[Sale Price]]*Table62[[#This Row],[Units Sold Round]]</f>
        <v>2111360</v>
      </c>
      <c r="K472" s="2">
        <f>Table62[[#This Row],[Manufacturing Price]]*Table62[[#This Row],[Units Sold Round]]</f>
        <v>1266816</v>
      </c>
      <c r="L472" s="2">
        <f>Table62[[#This Row],[ Sales]]-Table62[[#This Row],[COGS]]-Table62[[#This Row],[Discounts]]</f>
        <v>528334.85000000009</v>
      </c>
      <c r="M472" s="3">
        <v>44378</v>
      </c>
      <c r="N472" t="str">
        <f>TEXT(Table62[[#This Row],[Date]],"mm")</f>
        <v>07</v>
      </c>
      <c r="O472" t="str">
        <f>TEXT(Table62[[#This Row],[Date]],"mmm")</f>
        <v>Jul</v>
      </c>
      <c r="P472" t="str">
        <f>TEXT(Table62[[#This Row],[Date]],"yyyy")</f>
        <v>2021</v>
      </c>
    </row>
    <row r="473" spans="1:16" x14ac:dyDescent="0.2">
      <c r="A473" t="s">
        <v>30</v>
      </c>
      <c r="B473" t="s">
        <v>22</v>
      </c>
      <c r="C473" t="s">
        <v>37</v>
      </c>
      <c r="D473" t="s">
        <v>44</v>
      </c>
      <c r="E473" s="15">
        <v>159.60000000000002</v>
      </c>
      <c r="F473" s="15">
        <f>ROUNDUP(Table62[[#This Row],[Units Sold]],0)</f>
        <v>160</v>
      </c>
      <c r="G473" s="2">
        <v>19794</v>
      </c>
      <c r="H473" s="2">
        <v>32990</v>
      </c>
      <c r="I473" s="2">
        <v>789780.60000000009</v>
      </c>
      <c r="J473" s="2">
        <f>Table62[[#This Row],[Sale Price]]*Table62[[#This Row],[Units Sold Round]]</f>
        <v>5278400</v>
      </c>
      <c r="K473" s="2">
        <f>Table62[[#This Row],[Manufacturing Price]]*Table62[[#This Row],[Units Sold Round]]</f>
        <v>3167040</v>
      </c>
      <c r="L473" s="2">
        <f>Table62[[#This Row],[ Sales]]-Table62[[#This Row],[COGS]]-Table62[[#This Row],[Discounts]]</f>
        <v>1321579.3999999999</v>
      </c>
      <c r="M473" s="3">
        <v>44440</v>
      </c>
      <c r="N473" t="str">
        <f>TEXT(Table62[[#This Row],[Date]],"mm")</f>
        <v>09</v>
      </c>
      <c r="O473" t="str">
        <f>TEXT(Table62[[#This Row],[Date]],"mmm")</f>
        <v>Sep</v>
      </c>
      <c r="P473" t="str">
        <f>TEXT(Table62[[#This Row],[Date]],"yyyy")</f>
        <v>2021</v>
      </c>
    </row>
    <row r="474" spans="1:16" x14ac:dyDescent="0.2">
      <c r="A474" t="s">
        <v>32</v>
      </c>
      <c r="B474" t="s">
        <v>34</v>
      </c>
      <c r="C474" t="s">
        <v>37</v>
      </c>
      <c r="D474" t="s">
        <v>44</v>
      </c>
      <c r="E474" s="15">
        <v>229.4</v>
      </c>
      <c r="F474" s="15">
        <f>ROUNDUP(Table62[[#This Row],[Units Sold]],0)</f>
        <v>230</v>
      </c>
      <c r="G474" s="2">
        <v>19794</v>
      </c>
      <c r="H474" s="2">
        <v>32990</v>
      </c>
      <c r="I474" s="2">
        <v>1135185.8999999999</v>
      </c>
      <c r="J474" s="2">
        <f>Table62[[#This Row],[Sale Price]]*Table62[[#This Row],[Units Sold Round]]</f>
        <v>7587700</v>
      </c>
      <c r="K474" s="2">
        <f>Table62[[#This Row],[Manufacturing Price]]*Table62[[#This Row],[Units Sold Round]]</f>
        <v>4552620</v>
      </c>
      <c r="L474" s="2">
        <f>Table62[[#This Row],[ Sales]]-Table62[[#This Row],[COGS]]-Table62[[#This Row],[Discounts]]</f>
        <v>1899894.1</v>
      </c>
      <c r="M474" s="3">
        <v>44105</v>
      </c>
      <c r="N474" t="str">
        <f>TEXT(Table62[[#This Row],[Date]],"mm")</f>
        <v>10</v>
      </c>
      <c r="O474" t="str">
        <f>TEXT(Table62[[#This Row],[Date]],"mmm")</f>
        <v>Oct</v>
      </c>
      <c r="P474" t="str">
        <f>TEXT(Table62[[#This Row],[Date]],"yyyy")</f>
        <v>2020</v>
      </c>
    </row>
    <row r="475" spans="1:16" x14ac:dyDescent="0.2">
      <c r="A475" t="s">
        <v>15</v>
      </c>
      <c r="B475" t="s">
        <v>24</v>
      </c>
      <c r="C475" t="s">
        <v>37</v>
      </c>
      <c r="D475" t="s">
        <v>44</v>
      </c>
      <c r="E475" s="15">
        <v>24.1</v>
      </c>
      <c r="F475" s="15">
        <f>ROUNDUP(Table62[[#This Row],[Units Sold]],0)</f>
        <v>25</v>
      </c>
      <c r="G475" s="2">
        <v>19794</v>
      </c>
      <c r="H475" s="2">
        <v>32990</v>
      </c>
      <c r="I475" s="2">
        <v>119258.84999999999</v>
      </c>
      <c r="J475" s="2">
        <f>Table62[[#This Row],[Sale Price]]*Table62[[#This Row],[Units Sold Round]]</f>
        <v>824750</v>
      </c>
      <c r="K475" s="2">
        <f>Table62[[#This Row],[Manufacturing Price]]*Table62[[#This Row],[Units Sold Round]]</f>
        <v>494850</v>
      </c>
      <c r="L475" s="2">
        <f>Table62[[#This Row],[ Sales]]-Table62[[#This Row],[COGS]]-Table62[[#This Row],[Discounts]]</f>
        <v>210641.15000000002</v>
      </c>
      <c r="M475" s="3">
        <v>44470</v>
      </c>
      <c r="N475" t="str">
        <f>TEXT(Table62[[#This Row],[Date]],"mm")</f>
        <v>10</v>
      </c>
      <c r="O475" t="str">
        <f>TEXT(Table62[[#This Row],[Date]],"mmm")</f>
        <v>Oct</v>
      </c>
      <c r="P475" t="str">
        <f>TEXT(Table62[[#This Row],[Date]],"yyyy")</f>
        <v>2021</v>
      </c>
    </row>
    <row r="476" spans="1:16" x14ac:dyDescent="0.2">
      <c r="A476" t="s">
        <v>15</v>
      </c>
      <c r="B476" t="s">
        <v>25</v>
      </c>
      <c r="C476" t="s">
        <v>37</v>
      </c>
      <c r="D476" t="s">
        <v>44</v>
      </c>
      <c r="E476" s="15">
        <v>266.5</v>
      </c>
      <c r="F476" s="15">
        <f>ROUNDUP(Table62[[#This Row],[Units Sold]],0)</f>
        <v>267</v>
      </c>
      <c r="G476" s="2">
        <v>19794</v>
      </c>
      <c r="H476" s="2">
        <v>32990</v>
      </c>
      <c r="I476" s="2">
        <v>1318775.25</v>
      </c>
      <c r="J476" s="2">
        <f>Table62[[#This Row],[Sale Price]]*Table62[[#This Row],[Units Sold Round]]</f>
        <v>8808330</v>
      </c>
      <c r="K476" s="2">
        <f>Table62[[#This Row],[Manufacturing Price]]*Table62[[#This Row],[Units Sold Round]]</f>
        <v>5284998</v>
      </c>
      <c r="L476" s="2">
        <f>Table62[[#This Row],[ Sales]]-Table62[[#This Row],[COGS]]-Table62[[#This Row],[Discounts]]</f>
        <v>2204556.75</v>
      </c>
      <c r="M476" s="3">
        <v>44501</v>
      </c>
      <c r="N476" t="str">
        <f>TEXT(Table62[[#This Row],[Date]],"mm")</f>
        <v>11</v>
      </c>
      <c r="O476" t="str">
        <f>TEXT(Table62[[#This Row],[Date]],"mmm")</f>
        <v>Nov</v>
      </c>
      <c r="P476" t="str">
        <f>TEXT(Table62[[#This Row],[Date]],"yyyy")</f>
        <v>2021</v>
      </c>
    </row>
    <row r="477" spans="1:16" x14ac:dyDescent="0.2">
      <c r="A477" t="s">
        <v>30</v>
      </c>
      <c r="B477" t="s">
        <v>42</v>
      </c>
      <c r="C477" t="s">
        <v>37</v>
      </c>
      <c r="D477" t="s">
        <v>44</v>
      </c>
      <c r="E477" s="15">
        <v>191.60000000000002</v>
      </c>
      <c r="F477" s="15">
        <f>ROUNDUP(Table62[[#This Row],[Units Sold]],0)</f>
        <v>192</v>
      </c>
      <c r="G477" s="2">
        <v>19794</v>
      </c>
      <c r="H477" s="2">
        <v>32990</v>
      </c>
      <c r="I477" s="2">
        <v>948132.60000000009</v>
      </c>
      <c r="J477" s="2">
        <f>Table62[[#This Row],[Sale Price]]*Table62[[#This Row],[Units Sold Round]]</f>
        <v>6334080</v>
      </c>
      <c r="K477" s="2">
        <f>Table62[[#This Row],[Manufacturing Price]]*Table62[[#This Row],[Units Sold Round]]</f>
        <v>3800448</v>
      </c>
      <c r="L477" s="2">
        <f>Table62[[#This Row],[ Sales]]-Table62[[#This Row],[COGS]]-Table62[[#This Row],[Discounts]]</f>
        <v>1585499.4</v>
      </c>
      <c r="M477" s="3">
        <v>44166</v>
      </c>
      <c r="N477" t="str">
        <f>TEXT(Table62[[#This Row],[Date]],"mm")</f>
        <v>12</v>
      </c>
      <c r="O477" t="str">
        <f>TEXT(Table62[[#This Row],[Date]],"mmm")</f>
        <v>Dec</v>
      </c>
      <c r="P477" t="str">
        <f>TEXT(Table62[[#This Row],[Date]],"yyyy")</f>
        <v>2020</v>
      </c>
    </row>
    <row r="478" spans="1:16" x14ac:dyDescent="0.2">
      <c r="A478" t="s">
        <v>32</v>
      </c>
      <c r="B478" t="s">
        <v>28</v>
      </c>
      <c r="C478" t="s">
        <v>37</v>
      </c>
      <c r="D478" t="s">
        <v>44</v>
      </c>
      <c r="E478" s="15">
        <v>85.300000000000011</v>
      </c>
      <c r="F478" s="15">
        <f>ROUNDUP(Table62[[#This Row],[Units Sold]],0)</f>
        <v>86</v>
      </c>
      <c r="G478" s="2">
        <v>19794</v>
      </c>
      <c r="H478" s="2">
        <v>32990</v>
      </c>
      <c r="I478" s="2">
        <v>422107.05000000005</v>
      </c>
      <c r="J478" s="2">
        <f>Table62[[#This Row],[Sale Price]]*Table62[[#This Row],[Units Sold Round]]</f>
        <v>2837140</v>
      </c>
      <c r="K478" s="2">
        <f>Table62[[#This Row],[Manufacturing Price]]*Table62[[#This Row],[Units Sold Round]]</f>
        <v>1702284</v>
      </c>
      <c r="L478" s="2">
        <f>Table62[[#This Row],[ Sales]]-Table62[[#This Row],[COGS]]-Table62[[#This Row],[Discounts]]</f>
        <v>712748.95</v>
      </c>
      <c r="M478" s="3">
        <v>44531</v>
      </c>
      <c r="N478" t="str">
        <f>TEXT(Table62[[#This Row],[Date]],"mm")</f>
        <v>12</v>
      </c>
      <c r="O478" t="str">
        <f>TEXT(Table62[[#This Row],[Date]],"mmm")</f>
        <v>Dec</v>
      </c>
      <c r="P478" t="str">
        <f>TEXT(Table62[[#This Row],[Date]],"yyyy")</f>
        <v>2021</v>
      </c>
    </row>
    <row r="479" spans="1:16" x14ac:dyDescent="0.2">
      <c r="A479" t="s">
        <v>30</v>
      </c>
      <c r="B479" t="s">
        <v>23</v>
      </c>
      <c r="C479" t="s">
        <v>38</v>
      </c>
      <c r="D479" t="s">
        <v>44</v>
      </c>
      <c r="E479" s="15">
        <v>34.1</v>
      </c>
      <c r="F479" s="15">
        <f>ROUNDUP(Table62[[#This Row],[Units Sold]],0)</f>
        <v>35</v>
      </c>
      <c r="G479" s="2">
        <v>13938</v>
      </c>
      <c r="H479" s="2">
        <v>23230</v>
      </c>
      <c r="I479" s="2">
        <v>118821.45</v>
      </c>
      <c r="J479" s="2">
        <f>Table62[[#This Row],[Sale Price]]*Table62[[#This Row],[Units Sold Round]]</f>
        <v>813050</v>
      </c>
      <c r="K479" s="2">
        <f>Table62[[#This Row],[Manufacturing Price]]*Table62[[#This Row],[Units Sold Round]]</f>
        <v>487830</v>
      </c>
      <c r="L479" s="2">
        <f>Table62[[#This Row],[ Sales]]-Table62[[#This Row],[COGS]]-Table62[[#This Row],[Discounts]]</f>
        <v>206398.55</v>
      </c>
      <c r="M479" s="3">
        <v>44317</v>
      </c>
      <c r="N479" t="str">
        <f>TEXT(Table62[[#This Row],[Date]],"mm")</f>
        <v>05</v>
      </c>
      <c r="O479" t="str">
        <f>TEXT(Table62[[#This Row],[Date]],"mmm")</f>
        <v>May</v>
      </c>
      <c r="P479" t="str">
        <f>TEXT(Table62[[#This Row],[Date]],"yyyy")</f>
        <v>2021</v>
      </c>
    </row>
    <row r="480" spans="1:16" x14ac:dyDescent="0.2">
      <c r="A480" t="s">
        <v>20</v>
      </c>
      <c r="B480" t="s">
        <v>29</v>
      </c>
      <c r="C480" t="s">
        <v>38</v>
      </c>
      <c r="D480" t="s">
        <v>44</v>
      </c>
      <c r="E480" s="15">
        <v>64.100000000000009</v>
      </c>
      <c r="F480" s="15">
        <f>ROUNDUP(Table62[[#This Row],[Units Sold]],0)</f>
        <v>65</v>
      </c>
      <c r="G480" s="2">
        <v>13938</v>
      </c>
      <c r="H480" s="2">
        <v>23230</v>
      </c>
      <c r="I480" s="2">
        <v>223356.45000000004</v>
      </c>
      <c r="J480" s="2">
        <f>Table62[[#This Row],[Sale Price]]*Table62[[#This Row],[Units Sold Round]]</f>
        <v>1509950</v>
      </c>
      <c r="K480" s="2">
        <f>Table62[[#This Row],[Manufacturing Price]]*Table62[[#This Row],[Units Sold Round]]</f>
        <v>905970</v>
      </c>
      <c r="L480" s="2">
        <f>Table62[[#This Row],[ Sales]]-Table62[[#This Row],[COGS]]-Table62[[#This Row],[Discounts]]</f>
        <v>380623.54999999993</v>
      </c>
      <c r="M480" s="3">
        <v>44378</v>
      </c>
      <c r="N480" t="str">
        <f>TEXT(Table62[[#This Row],[Date]],"mm")</f>
        <v>07</v>
      </c>
      <c r="O480" t="str">
        <f>TEXT(Table62[[#This Row],[Date]],"mmm")</f>
        <v>Jul</v>
      </c>
      <c r="P480" t="str">
        <f>TEXT(Table62[[#This Row],[Date]],"yyyy")</f>
        <v>2021</v>
      </c>
    </row>
    <row r="481" spans="1:16" x14ac:dyDescent="0.2">
      <c r="A481" t="s">
        <v>15</v>
      </c>
      <c r="B481" t="s">
        <v>43</v>
      </c>
      <c r="C481" t="s">
        <v>38</v>
      </c>
      <c r="D481" t="s">
        <v>44</v>
      </c>
      <c r="E481" s="15">
        <v>280.7</v>
      </c>
      <c r="F481" s="15">
        <f>ROUNDUP(Table62[[#This Row],[Units Sold]],0)</f>
        <v>281</v>
      </c>
      <c r="G481" s="2">
        <v>13938</v>
      </c>
      <c r="H481" s="2">
        <v>23230</v>
      </c>
      <c r="I481" s="2">
        <v>978099.14999999991</v>
      </c>
      <c r="J481" s="2">
        <f>Table62[[#This Row],[Sale Price]]*Table62[[#This Row],[Units Sold Round]]</f>
        <v>6527630</v>
      </c>
      <c r="K481" s="2">
        <f>Table62[[#This Row],[Manufacturing Price]]*Table62[[#This Row],[Units Sold Round]]</f>
        <v>3916578</v>
      </c>
      <c r="L481" s="2">
        <f>Table62[[#This Row],[ Sales]]-Table62[[#This Row],[COGS]]-Table62[[#This Row],[Discounts]]</f>
        <v>1632952.85</v>
      </c>
      <c r="M481" s="3">
        <v>44409</v>
      </c>
      <c r="N481" t="str">
        <f>TEXT(Table62[[#This Row],[Date]],"mm")</f>
        <v>08</v>
      </c>
      <c r="O481" t="str">
        <f>TEXT(Table62[[#This Row],[Date]],"mmm")</f>
        <v>Aug</v>
      </c>
      <c r="P481" t="str">
        <f>TEXT(Table62[[#This Row],[Date]],"yyyy")</f>
        <v>2021</v>
      </c>
    </row>
    <row r="482" spans="1:16" x14ac:dyDescent="0.2">
      <c r="A482" t="s">
        <v>32</v>
      </c>
      <c r="B482" t="s">
        <v>33</v>
      </c>
      <c r="C482" t="s">
        <v>38</v>
      </c>
      <c r="D482" t="s">
        <v>44</v>
      </c>
      <c r="E482" s="15">
        <v>43.2</v>
      </c>
      <c r="F482" s="15">
        <f>ROUNDUP(Table62[[#This Row],[Units Sold]],0)</f>
        <v>44</v>
      </c>
      <c r="G482" s="2">
        <v>13938</v>
      </c>
      <c r="H482" s="2">
        <v>23230</v>
      </c>
      <c r="I482" s="2">
        <v>150530.40000000002</v>
      </c>
      <c r="J482" s="2">
        <f>Table62[[#This Row],[Sale Price]]*Table62[[#This Row],[Units Sold Round]]</f>
        <v>1022120</v>
      </c>
      <c r="K482" s="2">
        <f>Table62[[#This Row],[Manufacturing Price]]*Table62[[#This Row],[Units Sold Round]]</f>
        <v>613272</v>
      </c>
      <c r="L482" s="2">
        <f>Table62[[#This Row],[ Sales]]-Table62[[#This Row],[COGS]]-Table62[[#This Row],[Discounts]]</f>
        <v>258317.59999999998</v>
      </c>
      <c r="M482" s="3">
        <v>44440</v>
      </c>
      <c r="N482" t="str">
        <f>TEXT(Table62[[#This Row],[Date]],"mm")</f>
        <v>09</v>
      </c>
      <c r="O482" t="str">
        <f>TEXT(Table62[[#This Row],[Date]],"mmm")</f>
        <v>Sep</v>
      </c>
      <c r="P482" t="str">
        <f>TEXT(Table62[[#This Row],[Date]],"yyyy")</f>
        <v>2021</v>
      </c>
    </row>
    <row r="483" spans="1:16" x14ac:dyDescent="0.2">
      <c r="A483" t="s">
        <v>32</v>
      </c>
      <c r="B483" t="s">
        <v>21</v>
      </c>
      <c r="C483" t="s">
        <v>38</v>
      </c>
      <c r="D483" t="s">
        <v>44</v>
      </c>
      <c r="E483" s="15">
        <v>229.4</v>
      </c>
      <c r="F483" s="15">
        <f>ROUNDUP(Table62[[#This Row],[Units Sold]],0)</f>
        <v>230</v>
      </c>
      <c r="G483" s="2">
        <v>13938</v>
      </c>
      <c r="H483" s="2">
        <v>23230</v>
      </c>
      <c r="I483" s="2">
        <v>799344.29999999993</v>
      </c>
      <c r="J483" s="2">
        <f>Table62[[#This Row],[Sale Price]]*Table62[[#This Row],[Units Sold Round]]</f>
        <v>5342900</v>
      </c>
      <c r="K483" s="2">
        <f>Table62[[#This Row],[Manufacturing Price]]*Table62[[#This Row],[Units Sold Round]]</f>
        <v>3205740</v>
      </c>
      <c r="L483" s="2">
        <f>Table62[[#This Row],[ Sales]]-Table62[[#This Row],[COGS]]-Table62[[#This Row],[Discounts]]</f>
        <v>1337815.7000000002</v>
      </c>
      <c r="M483" s="3">
        <v>44105</v>
      </c>
      <c r="N483" t="str">
        <f>TEXT(Table62[[#This Row],[Date]],"mm")</f>
        <v>10</v>
      </c>
      <c r="O483" t="str">
        <f>TEXT(Table62[[#This Row],[Date]],"mmm")</f>
        <v>Oct</v>
      </c>
      <c r="P483" t="str">
        <f>TEXT(Table62[[#This Row],[Date]],"yyyy")</f>
        <v>2020</v>
      </c>
    </row>
    <row r="484" spans="1:16" x14ac:dyDescent="0.2">
      <c r="A484" t="s">
        <v>20</v>
      </c>
      <c r="B484" t="s">
        <v>34</v>
      </c>
      <c r="C484" t="s">
        <v>38</v>
      </c>
      <c r="D484" t="s">
        <v>44</v>
      </c>
      <c r="E484" s="15">
        <v>216.70000000000002</v>
      </c>
      <c r="F484" s="15">
        <f>ROUNDUP(Table62[[#This Row],[Units Sold]],0)</f>
        <v>217</v>
      </c>
      <c r="G484" s="2">
        <v>13938</v>
      </c>
      <c r="H484" s="2">
        <v>23230</v>
      </c>
      <c r="I484" s="2">
        <v>755091.15</v>
      </c>
      <c r="J484" s="2">
        <f>Table62[[#This Row],[Sale Price]]*Table62[[#This Row],[Units Sold Round]]</f>
        <v>5040910</v>
      </c>
      <c r="K484" s="2">
        <f>Table62[[#This Row],[Manufacturing Price]]*Table62[[#This Row],[Units Sold Round]]</f>
        <v>3024546</v>
      </c>
      <c r="L484" s="2">
        <f>Table62[[#This Row],[ Sales]]-Table62[[#This Row],[COGS]]-Table62[[#This Row],[Discounts]]</f>
        <v>1261272.8500000001</v>
      </c>
      <c r="M484" s="3">
        <v>44105</v>
      </c>
      <c r="N484" t="str">
        <f>TEXT(Table62[[#This Row],[Date]],"mm")</f>
        <v>10</v>
      </c>
      <c r="O484" t="str">
        <f>TEXT(Table62[[#This Row],[Date]],"mmm")</f>
        <v>Oct</v>
      </c>
      <c r="P484" t="str">
        <f>TEXT(Table62[[#This Row],[Date]],"yyyy")</f>
        <v>2020</v>
      </c>
    </row>
    <row r="485" spans="1:16" x14ac:dyDescent="0.2">
      <c r="A485" t="s">
        <v>30</v>
      </c>
      <c r="B485" t="s">
        <v>31</v>
      </c>
      <c r="C485" t="s">
        <v>38</v>
      </c>
      <c r="D485" t="s">
        <v>44</v>
      </c>
      <c r="E485" s="15">
        <v>252.9</v>
      </c>
      <c r="F485" s="15">
        <f>ROUNDUP(Table62[[#This Row],[Units Sold]],0)</f>
        <v>253</v>
      </c>
      <c r="G485" s="2">
        <v>13938</v>
      </c>
      <c r="H485" s="2">
        <v>23230</v>
      </c>
      <c r="I485" s="2">
        <v>881230.04999999993</v>
      </c>
      <c r="J485" s="2">
        <f>Table62[[#This Row],[Sale Price]]*Table62[[#This Row],[Units Sold Round]]</f>
        <v>5877190</v>
      </c>
      <c r="K485" s="2">
        <f>Table62[[#This Row],[Manufacturing Price]]*Table62[[#This Row],[Units Sold Round]]</f>
        <v>3526314</v>
      </c>
      <c r="L485" s="2">
        <f>Table62[[#This Row],[ Sales]]-Table62[[#This Row],[COGS]]-Table62[[#This Row],[Discounts]]</f>
        <v>1469645.9500000002</v>
      </c>
      <c r="M485" s="3">
        <v>44501</v>
      </c>
      <c r="N485" t="str">
        <f>TEXT(Table62[[#This Row],[Date]],"mm")</f>
        <v>11</v>
      </c>
      <c r="O485" t="str">
        <f>TEXT(Table62[[#This Row],[Date]],"mmm")</f>
        <v>Nov</v>
      </c>
      <c r="P485" t="str">
        <f>TEXT(Table62[[#This Row],[Date]],"yyyy")</f>
        <v>2021</v>
      </c>
    </row>
    <row r="486" spans="1:16" x14ac:dyDescent="0.2">
      <c r="A486" t="s">
        <v>15</v>
      </c>
      <c r="B486" t="s">
        <v>19</v>
      </c>
      <c r="C486" t="s">
        <v>38</v>
      </c>
      <c r="D486" t="s">
        <v>44</v>
      </c>
      <c r="E486" s="15">
        <v>187</v>
      </c>
      <c r="F486" s="15">
        <f>ROUNDUP(Table62[[#This Row],[Units Sold]],0)</f>
        <v>187</v>
      </c>
      <c r="G486" s="2">
        <v>13938</v>
      </c>
      <c r="H486" s="2">
        <v>23230</v>
      </c>
      <c r="I486" s="2">
        <v>651601.5</v>
      </c>
      <c r="J486" s="2">
        <f>Table62[[#This Row],[Sale Price]]*Table62[[#This Row],[Units Sold Round]]</f>
        <v>4344010</v>
      </c>
      <c r="K486" s="2">
        <f>Table62[[#This Row],[Manufacturing Price]]*Table62[[#This Row],[Units Sold Round]]</f>
        <v>2606406</v>
      </c>
      <c r="L486" s="2">
        <f>Table62[[#This Row],[ Sales]]-Table62[[#This Row],[COGS]]-Table62[[#This Row],[Discounts]]</f>
        <v>1086002.5</v>
      </c>
      <c r="M486" s="3">
        <v>44166</v>
      </c>
      <c r="N486" t="str">
        <f>TEXT(Table62[[#This Row],[Date]],"mm")</f>
        <v>12</v>
      </c>
      <c r="O486" t="str">
        <f>TEXT(Table62[[#This Row],[Date]],"mmm")</f>
        <v>Dec</v>
      </c>
      <c r="P486" t="str">
        <f>TEXT(Table62[[#This Row],[Date]],"yyyy")</f>
        <v>2020</v>
      </c>
    </row>
    <row r="487" spans="1:16" x14ac:dyDescent="0.2">
      <c r="A487" t="s">
        <v>30</v>
      </c>
      <c r="B487" t="s">
        <v>36</v>
      </c>
      <c r="C487" t="s">
        <v>39</v>
      </c>
      <c r="D487" t="s">
        <v>44</v>
      </c>
      <c r="E487" s="15">
        <v>57.900000000000006</v>
      </c>
      <c r="F487" s="15">
        <f>ROUNDUP(Table62[[#This Row],[Units Sold]],0)</f>
        <v>58</v>
      </c>
      <c r="G487" s="2">
        <v>11999.4</v>
      </c>
      <c r="H487" s="2">
        <v>19999</v>
      </c>
      <c r="I487" s="2">
        <v>173691.315</v>
      </c>
      <c r="J487" s="2">
        <f>Table62[[#This Row],[Sale Price]]*Table62[[#This Row],[Units Sold Round]]</f>
        <v>1159942</v>
      </c>
      <c r="K487" s="2">
        <f>Table62[[#This Row],[Manufacturing Price]]*Table62[[#This Row],[Units Sold Round]]</f>
        <v>695965.2</v>
      </c>
      <c r="L487" s="2">
        <f>Table62[[#This Row],[ Sales]]-Table62[[#This Row],[COGS]]-Table62[[#This Row],[Discounts]]</f>
        <v>290285.48500000004</v>
      </c>
      <c r="M487" s="3">
        <v>44197</v>
      </c>
      <c r="N487" t="str">
        <f>TEXT(Table62[[#This Row],[Date]],"mm")</f>
        <v>01</v>
      </c>
      <c r="O487" t="str">
        <f>TEXT(Table62[[#This Row],[Date]],"mmm")</f>
        <v>Jan</v>
      </c>
      <c r="P487" t="str">
        <f>TEXT(Table62[[#This Row],[Date]],"yyyy")</f>
        <v>2021</v>
      </c>
    </row>
    <row r="488" spans="1:16" x14ac:dyDescent="0.2">
      <c r="A488" t="s">
        <v>15</v>
      </c>
      <c r="B488" t="s">
        <v>16</v>
      </c>
      <c r="C488" t="s">
        <v>39</v>
      </c>
      <c r="D488" t="s">
        <v>44</v>
      </c>
      <c r="E488" s="15">
        <v>224</v>
      </c>
      <c r="F488" s="15">
        <f>ROUNDUP(Table62[[#This Row],[Units Sold]],0)</f>
        <v>224</v>
      </c>
      <c r="G488" s="2">
        <v>11999.4</v>
      </c>
      <c r="H488" s="2">
        <v>19999</v>
      </c>
      <c r="I488" s="2">
        <v>671966.4</v>
      </c>
      <c r="J488" s="2">
        <f>Table62[[#This Row],[Sale Price]]*Table62[[#This Row],[Units Sold Round]]</f>
        <v>4479776</v>
      </c>
      <c r="K488" s="2">
        <f>Table62[[#This Row],[Manufacturing Price]]*Table62[[#This Row],[Units Sold Round]]</f>
        <v>2687865.6</v>
      </c>
      <c r="L488" s="2">
        <f>Table62[[#This Row],[ Sales]]-Table62[[#This Row],[COGS]]-Table62[[#This Row],[Discounts]]</f>
        <v>1119944</v>
      </c>
      <c r="M488" s="3">
        <v>44228</v>
      </c>
      <c r="N488" t="str">
        <f>TEXT(Table62[[#This Row],[Date]],"mm")</f>
        <v>02</v>
      </c>
      <c r="O488" t="str">
        <f>TEXT(Table62[[#This Row],[Date]],"mmm")</f>
        <v>Feb</v>
      </c>
      <c r="P488" t="str">
        <f>TEXT(Table62[[#This Row],[Date]],"yyyy")</f>
        <v>2021</v>
      </c>
    </row>
    <row r="489" spans="1:16" x14ac:dyDescent="0.2">
      <c r="A489" t="s">
        <v>32</v>
      </c>
      <c r="B489" t="s">
        <v>19</v>
      </c>
      <c r="C489" t="s">
        <v>39</v>
      </c>
      <c r="D489" t="s">
        <v>44</v>
      </c>
      <c r="E489" s="15">
        <v>299.3</v>
      </c>
      <c r="F489" s="15">
        <f>ROUNDUP(Table62[[#This Row],[Units Sold]],0)</f>
        <v>300</v>
      </c>
      <c r="G489" s="2">
        <v>11999.4</v>
      </c>
      <c r="H489" s="2">
        <v>19999</v>
      </c>
      <c r="I489" s="2">
        <v>897855.10499999998</v>
      </c>
      <c r="J489" s="2">
        <f>Table62[[#This Row],[Sale Price]]*Table62[[#This Row],[Units Sold Round]]</f>
        <v>5999700</v>
      </c>
      <c r="K489" s="2">
        <f>Table62[[#This Row],[Manufacturing Price]]*Table62[[#This Row],[Units Sold Round]]</f>
        <v>3599820</v>
      </c>
      <c r="L489" s="2">
        <f>Table62[[#This Row],[ Sales]]-Table62[[#This Row],[COGS]]-Table62[[#This Row],[Discounts]]</f>
        <v>1502024.895</v>
      </c>
      <c r="M489" s="3">
        <v>44256</v>
      </c>
      <c r="N489" t="str">
        <f>TEXT(Table62[[#This Row],[Date]],"mm")</f>
        <v>03</v>
      </c>
      <c r="O489" t="str">
        <f>TEXT(Table62[[#This Row],[Date]],"mmm")</f>
        <v>Mar</v>
      </c>
      <c r="P489" t="str">
        <f>TEXT(Table62[[#This Row],[Date]],"yyyy")</f>
        <v>2021</v>
      </c>
    </row>
    <row r="490" spans="1:16" x14ac:dyDescent="0.2">
      <c r="A490" t="s">
        <v>27</v>
      </c>
      <c r="B490" t="s">
        <v>21</v>
      </c>
      <c r="C490" t="s">
        <v>39</v>
      </c>
      <c r="D490" t="s">
        <v>44</v>
      </c>
      <c r="E490" s="15">
        <v>352.05</v>
      </c>
      <c r="F490" s="15">
        <f>ROUNDUP(Table62[[#This Row],[Units Sold]],0)</f>
        <v>353</v>
      </c>
      <c r="G490" s="2">
        <v>11999.4</v>
      </c>
      <c r="H490" s="2">
        <v>19999</v>
      </c>
      <c r="I490" s="2">
        <v>1056097.1924999999</v>
      </c>
      <c r="J490" s="2">
        <f>Table62[[#This Row],[Sale Price]]*Table62[[#This Row],[Units Sold Round]]</f>
        <v>7059647</v>
      </c>
      <c r="K490" s="2">
        <f>Table62[[#This Row],[Manufacturing Price]]*Table62[[#This Row],[Units Sold Round]]</f>
        <v>4235788.2</v>
      </c>
      <c r="L490" s="2">
        <f>Table62[[#This Row],[ Sales]]-Table62[[#This Row],[COGS]]-Table62[[#This Row],[Discounts]]</f>
        <v>1767761.6074999999</v>
      </c>
      <c r="M490" s="3">
        <v>44287</v>
      </c>
      <c r="N490" t="str">
        <f>TEXT(Table62[[#This Row],[Date]],"mm")</f>
        <v>04</v>
      </c>
      <c r="O490" t="str">
        <f>TEXT(Table62[[#This Row],[Date]],"mmm")</f>
        <v>Apr</v>
      </c>
      <c r="P490" t="str">
        <f>TEXT(Table62[[#This Row],[Date]],"yyyy")</f>
        <v>2021</v>
      </c>
    </row>
    <row r="491" spans="1:16" x14ac:dyDescent="0.2">
      <c r="A491" t="s">
        <v>15</v>
      </c>
      <c r="B491" t="s">
        <v>22</v>
      </c>
      <c r="C491" t="s">
        <v>39</v>
      </c>
      <c r="D491" t="s">
        <v>44</v>
      </c>
      <c r="E491" s="15">
        <v>203.9</v>
      </c>
      <c r="F491" s="15">
        <f>ROUNDUP(Table62[[#This Row],[Units Sold]],0)</f>
        <v>204</v>
      </c>
      <c r="G491" s="2">
        <v>11999.4</v>
      </c>
      <c r="H491" s="2">
        <v>19999</v>
      </c>
      <c r="I491" s="2">
        <v>611669.41500000004</v>
      </c>
      <c r="J491" s="2">
        <f>Table62[[#This Row],[Sale Price]]*Table62[[#This Row],[Units Sold Round]]</f>
        <v>4079796</v>
      </c>
      <c r="K491" s="2">
        <f>Table62[[#This Row],[Manufacturing Price]]*Table62[[#This Row],[Units Sold Round]]</f>
        <v>2447877.6</v>
      </c>
      <c r="L491" s="2">
        <f>Table62[[#This Row],[ Sales]]-Table62[[#This Row],[COGS]]-Table62[[#This Row],[Discounts]]</f>
        <v>1020248.9849999999</v>
      </c>
      <c r="M491" s="3">
        <v>44317</v>
      </c>
      <c r="N491" t="str">
        <f>TEXT(Table62[[#This Row],[Date]],"mm")</f>
        <v>05</v>
      </c>
      <c r="O491" t="str">
        <f>TEXT(Table62[[#This Row],[Date]],"mmm")</f>
        <v>May</v>
      </c>
      <c r="P491" t="str">
        <f>TEXT(Table62[[#This Row],[Date]],"yyyy")</f>
        <v>2021</v>
      </c>
    </row>
    <row r="492" spans="1:16" x14ac:dyDescent="0.2">
      <c r="A492" t="s">
        <v>27</v>
      </c>
      <c r="B492" t="s">
        <v>45</v>
      </c>
      <c r="C492" t="s">
        <v>39</v>
      </c>
      <c r="D492" t="s">
        <v>44</v>
      </c>
      <c r="E492" s="15">
        <v>257.40000000000003</v>
      </c>
      <c r="F492" s="15">
        <f>ROUNDUP(Table62[[#This Row],[Units Sold]],0)</f>
        <v>258</v>
      </c>
      <c r="G492" s="2">
        <v>11999.4</v>
      </c>
      <c r="H492" s="2">
        <v>19999</v>
      </c>
      <c r="I492" s="2">
        <v>772161.39</v>
      </c>
      <c r="J492" s="2">
        <f>Table62[[#This Row],[Sale Price]]*Table62[[#This Row],[Units Sold Round]]</f>
        <v>5159742</v>
      </c>
      <c r="K492" s="2">
        <f>Table62[[#This Row],[Manufacturing Price]]*Table62[[#This Row],[Units Sold Round]]</f>
        <v>3095845.1999999997</v>
      </c>
      <c r="L492" s="2">
        <f>Table62[[#This Row],[ Sales]]-Table62[[#This Row],[COGS]]-Table62[[#This Row],[Discounts]]</f>
        <v>1291735.4100000001</v>
      </c>
      <c r="M492" s="3">
        <v>44409</v>
      </c>
      <c r="N492" t="str">
        <f>TEXT(Table62[[#This Row],[Date]],"mm")</f>
        <v>08</v>
      </c>
      <c r="O492" t="str">
        <f>TEXT(Table62[[#This Row],[Date]],"mmm")</f>
        <v>Aug</v>
      </c>
      <c r="P492" t="str">
        <f>TEXT(Table62[[#This Row],[Date]],"yyyy")</f>
        <v>2021</v>
      </c>
    </row>
    <row r="493" spans="1:16" x14ac:dyDescent="0.2">
      <c r="A493" t="s">
        <v>15</v>
      </c>
      <c r="B493" t="s">
        <v>24</v>
      </c>
      <c r="C493" t="s">
        <v>39</v>
      </c>
      <c r="D493" t="s">
        <v>44</v>
      </c>
      <c r="E493" s="15">
        <v>70.7</v>
      </c>
      <c r="F493" s="15">
        <f>ROUNDUP(Table62[[#This Row],[Units Sold]],0)</f>
        <v>71</v>
      </c>
      <c r="G493" s="2">
        <v>11999.4</v>
      </c>
      <c r="H493" s="2">
        <v>19999</v>
      </c>
      <c r="I493" s="2">
        <v>212089.39499999999</v>
      </c>
      <c r="J493" s="2">
        <f>Table62[[#This Row],[Sale Price]]*Table62[[#This Row],[Units Sold Round]]</f>
        <v>1419929</v>
      </c>
      <c r="K493" s="2">
        <f>Table62[[#This Row],[Manufacturing Price]]*Table62[[#This Row],[Units Sold Round]]</f>
        <v>851957.4</v>
      </c>
      <c r="L493" s="2">
        <f>Table62[[#This Row],[ Sales]]-Table62[[#This Row],[COGS]]-Table62[[#This Row],[Discounts]]</f>
        <v>355882.20499999996</v>
      </c>
      <c r="M493" s="3">
        <v>44440</v>
      </c>
      <c r="N493" t="str">
        <f>TEXT(Table62[[#This Row],[Date]],"mm")</f>
        <v>09</v>
      </c>
      <c r="O493" t="str">
        <f>TEXT(Table62[[#This Row],[Date]],"mmm")</f>
        <v>Sep</v>
      </c>
      <c r="P493" t="str">
        <f>TEXT(Table62[[#This Row],[Date]],"yyyy")</f>
        <v>2021</v>
      </c>
    </row>
    <row r="494" spans="1:16" x14ac:dyDescent="0.2">
      <c r="A494" t="s">
        <v>20</v>
      </c>
      <c r="B494" t="s">
        <v>25</v>
      </c>
      <c r="C494" t="s">
        <v>39</v>
      </c>
      <c r="D494" t="s">
        <v>44</v>
      </c>
      <c r="E494" s="15">
        <v>207.20000000000002</v>
      </c>
      <c r="F494" s="15">
        <f>ROUNDUP(Table62[[#This Row],[Units Sold]],0)</f>
        <v>208</v>
      </c>
      <c r="G494" s="2">
        <v>11999.4</v>
      </c>
      <c r="H494" s="2">
        <v>19999</v>
      </c>
      <c r="I494" s="2">
        <v>621568.92000000004</v>
      </c>
      <c r="J494" s="2">
        <f>Table62[[#This Row],[Sale Price]]*Table62[[#This Row],[Units Sold Round]]</f>
        <v>4159792</v>
      </c>
      <c r="K494" s="2">
        <f>Table62[[#This Row],[Manufacturing Price]]*Table62[[#This Row],[Units Sold Round]]</f>
        <v>2495875.1999999997</v>
      </c>
      <c r="L494" s="2">
        <f>Table62[[#This Row],[ Sales]]-Table62[[#This Row],[COGS]]-Table62[[#This Row],[Discounts]]</f>
        <v>1042347.8800000002</v>
      </c>
      <c r="M494" s="3">
        <v>44531</v>
      </c>
      <c r="N494" t="str">
        <f>TEXT(Table62[[#This Row],[Date]],"mm")</f>
        <v>12</v>
      </c>
      <c r="O494" t="str">
        <f>TEXT(Table62[[#This Row],[Date]],"mmm")</f>
        <v>Dec</v>
      </c>
      <c r="P494" t="str">
        <f>TEXT(Table62[[#This Row],[Date]],"yyyy")</f>
        <v>2021</v>
      </c>
    </row>
    <row r="495" spans="1:16" x14ac:dyDescent="0.2">
      <c r="A495" t="s">
        <v>32</v>
      </c>
      <c r="B495" t="s">
        <v>42</v>
      </c>
      <c r="C495" t="s">
        <v>39</v>
      </c>
      <c r="D495" t="s">
        <v>44</v>
      </c>
      <c r="E495" s="15">
        <v>85.300000000000011</v>
      </c>
      <c r="F495" s="15">
        <f>ROUNDUP(Table62[[#This Row],[Units Sold]],0)</f>
        <v>86</v>
      </c>
      <c r="G495" s="2">
        <v>11999.4</v>
      </c>
      <c r="H495" s="2">
        <v>19999</v>
      </c>
      <c r="I495" s="2">
        <v>255887.20500000002</v>
      </c>
      <c r="J495" s="2">
        <f>Table62[[#This Row],[Sale Price]]*Table62[[#This Row],[Units Sold Round]]</f>
        <v>1719914</v>
      </c>
      <c r="K495" s="2">
        <f>Table62[[#This Row],[Manufacturing Price]]*Table62[[#This Row],[Units Sold Round]]</f>
        <v>1031948.4</v>
      </c>
      <c r="L495" s="2">
        <f>Table62[[#This Row],[ Sales]]-Table62[[#This Row],[COGS]]-Table62[[#This Row],[Discounts]]</f>
        <v>432078.39499999996</v>
      </c>
      <c r="M495" s="3">
        <v>44531</v>
      </c>
      <c r="N495" t="str">
        <f>TEXT(Table62[[#This Row],[Date]],"mm")</f>
        <v>12</v>
      </c>
      <c r="O495" t="str">
        <f>TEXT(Table62[[#This Row],[Date]],"mmm")</f>
        <v>Dec</v>
      </c>
      <c r="P495" t="str">
        <f>TEXT(Table62[[#This Row],[Date]],"yyyy")</f>
        <v>2021</v>
      </c>
    </row>
    <row r="496" spans="1:16" x14ac:dyDescent="0.2">
      <c r="A496" t="s">
        <v>27</v>
      </c>
      <c r="B496" t="s">
        <v>28</v>
      </c>
      <c r="C496" t="s">
        <v>17</v>
      </c>
      <c r="D496" t="s">
        <v>44</v>
      </c>
      <c r="E496" s="15">
        <v>119.80000000000001</v>
      </c>
      <c r="F496" s="15">
        <f>ROUNDUP(Table62[[#This Row],[Units Sold]],0)</f>
        <v>120</v>
      </c>
      <c r="G496" s="2">
        <v>5579.4</v>
      </c>
      <c r="H496" s="2">
        <v>9299</v>
      </c>
      <c r="I496" s="2">
        <v>167103.03000000003</v>
      </c>
      <c r="J496" s="2">
        <f>Table62[[#This Row],[Sale Price]]*Table62[[#This Row],[Units Sold Round]]</f>
        <v>1115880</v>
      </c>
      <c r="K496" s="2">
        <f>Table62[[#This Row],[Manufacturing Price]]*Table62[[#This Row],[Units Sold Round]]</f>
        <v>669528</v>
      </c>
      <c r="L496" s="2">
        <f>Table62[[#This Row],[ Sales]]-Table62[[#This Row],[COGS]]-Table62[[#This Row],[Discounts]]</f>
        <v>279248.96999999997</v>
      </c>
      <c r="M496" s="3">
        <v>44105</v>
      </c>
      <c r="N496" t="str">
        <f>TEXT(Table62[[#This Row],[Date]],"mm")</f>
        <v>10</v>
      </c>
      <c r="O496" t="str">
        <f>TEXT(Table62[[#This Row],[Date]],"mmm")</f>
        <v>Oct</v>
      </c>
      <c r="P496" t="str">
        <f>TEXT(Table62[[#This Row],[Date]],"yyyy")</f>
        <v>2020</v>
      </c>
    </row>
    <row r="497" spans="1:16" x14ac:dyDescent="0.2">
      <c r="A497" t="s">
        <v>15</v>
      </c>
      <c r="B497" t="s">
        <v>23</v>
      </c>
      <c r="C497" t="s">
        <v>35</v>
      </c>
      <c r="D497" t="s">
        <v>44</v>
      </c>
      <c r="E497" s="15">
        <v>253.20000000000002</v>
      </c>
      <c r="F497" s="15">
        <f>ROUNDUP(Table62[[#This Row],[Units Sold]],0)</f>
        <v>254</v>
      </c>
      <c r="G497" s="2">
        <v>11999.4</v>
      </c>
      <c r="H497" s="2">
        <v>19999</v>
      </c>
      <c r="I497" s="2">
        <v>759562.02000000014</v>
      </c>
      <c r="J497" s="2">
        <f>Table62[[#This Row],[Sale Price]]*Table62[[#This Row],[Units Sold Round]]</f>
        <v>5079746</v>
      </c>
      <c r="K497" s="2">
        <f>Table62[[#This Row],[Manufacturing Price]]*Table62[[#This Row],[Units Sold Round]]</f>
        <v>3047847.6</v>
      </c>
      <c r="L497" s="2">
        <f>Table62[[#This Row],[ Sales]]-Table62[[#This Row],[COGS]]-Table62[[#This Row],[Discounts]]</f>
        <v>1272336.3799999999</v>
      </c>
      <c r="M497" s="3">
        <v>44287</v>
      </c>
      <c r="N497" t="str">
        <f>TEXT(Table62[[#This Row],[Date]],"mm")</f>
        <v>04</v>
      </c>
      <c r="O497" t="str">
        <f>TEXT(Table62[[#This Row],[Date]],"mmm")</f>
        <v>Apr</v>
      </c>
      <c r="P497" t="str">
        <f>TEXT(Table62[[#This Row],[Date]],"yyyy")</f>
        <v>2021</v>
      </c>
    </row>
    <row r="498" spans="1:16" x14ac:dyDescent="0.2">
      <c r="A498" t="s">
        <v>27</v>
      </c>
      <c r="B498" t="s">
        <v>29</v>
      </c>
      <c r="C498" t="s">
        <v>35</v>
      </c>
      <c r="D498" t="s">
        <v>44</v>
      </c>
      <c r="E498" s="15">
        <v>119.80000000000001</v>
      </c>
      <c r="F498" s="15">
        <f>ROUNDUP(Table62[[#This Row],[Units Sold]],0)</f>
        <v>120</v>
      </c>
      <c r="G498" s="2">
        <v>11999.4</v>
      </c>
      <c r="H498" s="2">
        <v>19999</v>
      </c>
      <c r="I498" s="2">
        <v>359382.03</v>
      </c>
      <c r="J498" s="2">
        <f>Table62[[#This Row],[Sale Price]]*Table62[[#This Row],[Units Sold Round]]</f>
        <v>2399880</v>
      </c>
      <c r="K498" s="2">
        <f>Table62[[#This Row],[Manufacturing Price]]*Table62[[#This Row],[Units Sold Round]]</f>
        <v>1439928</v>
      </c>
      <c r="L498" s="2">
        <f>Table62[[#This Row],[ Sales]]-Table62[[#This Row],[COGS]]-Table62[[#This Row],[Discounts]]</f>
        <v>600569.97</v>
      </c>
      <c r="M498" s="3">
        <v>44105</v>
      </c>
      <c r="N498" t="str">
        <f>TEXT(Table62[[#This Row],[Date]],"mm")</f>
        <v>10</v>
      </c>
      <c r="O498" t="str">
        <f>TEXT(Table62[[#This Row],[Date]],"mmm")</f>
        <v>Oct</v>
      </c>
      <c r="P498" t="str">
        <f>TEXT(Table62[[#This Row],[Date]],"yyyy")</f>
        <v>2020</v>
      </c>
    </row>
    <row r="499" spans="1:16" x14ac:dyDescent="0.2">
      <c r="A499" t="s">
        <v>20</v>
      </c>
      <c r="B499" t="s">
        <v>43</v>
      </c>
      <c r="C499" t="s">
        <v>37</v>
      </c>
      <c r="D499" t="s">
        <v>44</v>
      </c>
      <c r="E499" s="15">
        <v>38.400000000000006</v>
      </c>
      <c r="F499" s="15">
        <f>ROUNDUP(Table62[[#This Row],[Units Sold]],0)</f>
        <v>39</v>
      </c>
      <c r="G499" s="2">
        <v>19794</v>
      </c>
      <c r="H499" s="2">
        <v>32990</v>
      </c>
      <c r="I499" s="2">
        <v>190022.40000000002</v>
      </c>
      <c r="J499" s="2">
        <f>Table62[[#This Row],[Sale Price]]*Table62[[#This Row],[Units Sold Round]]</f>
        <v>1286610</v>
      </c>
      <c r="K499" s="2">
        <f>Table62[[#This Row],[Manufacturing Price]]*Table62[[#This Row],[Units Sold Round]]</f>
        <v>771966</v>
      </c>
      <c r="L499" s="2">
        <f>Table62[[#This Row],[ Sales]]-Table62[[#This Row],[COGS]]-Table62[[#This Row],[Discounts]]</f>
        <v>324621.59999999998</v>
      </c>
      <c r="M499" s="3">
        <v>44197</v>
      </c>
      <c r="N499" t="str">
        <f>TEXT(Table62[[#This Row],[Date]],"mm")</f>
        <v>01</v>
      </c>
      <c r="O499" t="str">
        <f>TEXT(Table62[[#This Row],[Date]],"mmm")</f>
        <v>Jan</v>
      </c>
      <c r="P499" t="str">
        <f>TEXT(Table62[[#This Row],[Date]],"yyyy")</f>
        <v>2021</v>
      </c>
    </row>
    <row r="500" spans="1:16" x14ac:dyDescent="0.2">
      <c r="A500" t="s">
        <v>27</v>
      </c>
      <c r="B500" t="s">
        <v>33</v>
      </c>
      <c r="C500" t="s">
        <v>37</v>
      </c>
      <c r="D500" t="s">
        <v>44</v>
      </c>
      <c r="E500" s="15">
        <v>47.2</v>
      </c>
      <c r="F500" s="15">
        <f>ROUNDUP(Table62[[#This Row],[Units Sold]],0)</f>
        <v>48</v>
      </c>
      <c r="G500" s="2">
        <v>19794</v>
      </c>
      <c r="H500" s="2">
        <v>32990</v>
      </c>
      <c r="I500" s="2">
        <v>233569.19999999998</v>
      </c>
      <c r="J500" s="2">
        <f>Table62[[#This Row],[Sale Price]]*Table62[[#This Row],[Units Sold Round]]</f>
        <v>1583520</v>
      </c>
      <c r="K500" s="2">
        <f>Table62[[#This Row],[Manufacturing Price]]*Table62[[#This Row],[Units Sold Round]]</f>
        <v>950112</v>
      </c>
      <c r="L500" s="2">
        <f>Table62[[#This Row],[ Sales]]-Table62[[#This Row],[COGS]]-Table62[[#This Row],[Discounts]]</f>
        <v>399838.80000000005</v>
      </c>
      <c r="M500" s="3">
        <v>44470</v>
      </c>
      <c r="N500" t="str">
        <f>TEXT(Table62[[#This Row],[Date]],"mm")</f>
        <v>10</v>
      </c>
      <c r="O500" t="str">
        <f>TEXT(Table62[[#This Row],[Date]],"mmm")</f>
        <v>Oct</v>
      </c>
      <c r="P500" t="str">
        <f>TEXT(Table62[[#This Row],[Date]],"yyyy")</f>
        <v>2021</v>
      </c>
    </row>
    <row r="501" spans="1:16" x14ac:dyDescent="0.2">
      <c r="A501" t="s">
        <v>15</v>
      </c>
      <c r="B501" t="s">
        <v>21</v>
      </c>
      <c r="C501" t="s">
        <v>38</v>
      </c>
      <c r="D501" t="s">
        <v>44</v>
      </c>
      <c r="E501" s="15">
        <v>157.9</v>
      </c>
      <c r="F501" s="15">
        <f>ROUNDUP(Table62[[#This Row],[Units Sold]],0)</f>
        <v>158</v>
      </c>
      <c r="G501" s="2">
        <v>13938</v>
      </c>
      <c r="H501" s="2">
        <v>23230</v>
      </c>
      <c r="I501" s="2">
        <v>550202.54999999993</v>
      </c>
      <c r="J501" s="2">
        <f>Table62[[#This Row],[Sale Price]]*Table62[[#This Row],[Units Sold Round]]</f>
        <v>3670340</v>
      </c>
      <c r="K501" s="2">
        <f>Table62[[#This Row],[Manufacturing Price]]*Table62[[#This Row],[Units Sold Round]]</f>
        <v>2202204</v>
      </c>
      <c r="L501" s="2">
        <f>Table62[[#This Row],[ Sales]]-Table62[[#This Row],[COGS]]-Table62[[#This Row],[Discounts]]</f>
        <v>917933.45000000007</v>
      </c>
      <c r="M501" s="3">
        <v>44256</v>
      </c>
      <c r="N501" t="str">
        <f>TEXT(Table62[[#This Row],[Date]],"mm")</f>
        <v>03</v>
      </c>
      <c r="O501" t="str">
        <f>TEXT(Table62[[#This Row],[Date]],"mmm")</f>
        <v>Mar</v>
      </c>
      <c r="P501" t="str">
        <f>TEXT(Table62[[#This Row],[Date]],"yyyy")</f>
        <v>2021</v>
      </c>
    </row>
    <row r="502" spans="1:16" x14ac:dyDescent="0.2">
      <c r="A502" t="s">
        <v>27</v>
      </c>
      <c r="B502" t="s">
        <v>34</v>
      </c>
      <c r="C502" t="s">
        <v>38</v>
      </c>
      <c r="D502" t="s">
        <v>44</v>
      </c>
      <c r="E502" s="15">
        <v>100.5</v>
      </c>
      <c r="F502" s="15">
        <f>ROUNDUP(Table62[[#This Row],[Units Sold]],0)</f>
        <v>101</v>
      </c>
      <c r="G502" s="2">
        <v>13938</v>
      </c>
      <c r="H502" s="2">
        <v>23230</v>
      </c>
      <c r="I502" s="2">
        <v>350192.25</v>
      </c>
      <c r="J502" s="2">
        <f>Table62[[#This Row],[Sale Price]]*Table62[[#This Row],[Units Sold Round]]</f>
        <v>2346230</v>
      </c>
      <c r="K502" s="2">
        <f>Table62[[#This Row],[Manufacturing Price]]*Table62[[#This Row],[Units Sold Round]]</f>
        <v>1407738</v>
      </c>
      <c r="L502" s="2">
        <f>Table62[[#This Row],[ Sales]]-Table62[[#This Row],[COGS]]-Table62[[#This Row],[Discounts]]</f>
        <v>588299.75</v>
      </c>
      <c r="M502" s="3">
        <v>44075</v>
      </c>
      <c r="N502" t="str">
        <f>TEXT(Table62[[#This Row],[Date]],"mm")</f>
        <v>09</v>
      </c>
      <c r="O502" t="str">
        <f>TEXT(Table62[[#This Row],[Date]],"mmm")</f>
        <v>Sep</v>
      </c>
      <c r="P502" t="str">
        <f>TEXT(Table62[[#This Row],[Date]],"yyyy")</f>
        <v>2020</v>
      </c>
    </row>
    <row r="503" spans="1:16" x14ac:dyDescent="0.2">
      <c r="A503" t="s">
        <v>20</v>
      </c>
      <c r="B503" t="s">
        <v>31</v>
      </c>
      <c r="C503" t="s">
        <v>39</v>
      </c>
      <c r="D503" t="s">
        <v>44</v>
      </c>
      <c r="E503" s="15">
        <v>319.95000000000005</v>
      </c>
      <c r="F503" s="15">
        <f>ROUNDUP(Table62[[#This Row],[Units Sold]],0)</f>
        <v>320</v>
      </c>
      <c r="G503" s="2">
        <v>11999.4</v>
      </c>
      <c r="H503" s="2">
        <v>19999</v>
      </c>
      <c r="I503" s="2">
        <v>959802.00750000007</v>
      </c>
      <c r="J503" s="2">
        <f>Table62[[#This Row],[Sale Price]]*Table62[[#This Row],[Units Sold Round]]</f>
        <v>6399680</v>
      </c>
      <c r="K503" s="2">
        <f>Table62[[#This Row],[Manufacturing Price]]*Table62[[#This Row],[Units Sold Round]]</f>
        <v>3839808</v>
      </c>
      <c r="L503" s="2">
        <f>Table62[[#This Row],[ Sales]]-Table62[[#This Row],[COGS]]-Table62[[#This Row],[Discounts]]</f>
        <v>1600069.9924999999</v>
      </c>
      <c r="M503" s="3">
        <v>44378</v>
      </c>
      <c r="N503" t="str">
        <f>TEXT(Table62[[#This Row],[Date]],"mm")</f>
        <v>07</v>
      </c>
      <c r="O503" t="str">
        <f>TEXT(Table62[[#This Row],[Date]],"mmm")</f>
        <v>Jul</v>
      </c>
      <c r="P503" t="str">
        <f>TEXT(Table62[[#This Row],[Date]],"yyyy")</f>
        <v>2021</v>
      </c>
    </row>
    <row r="504" spans="1:16" x14ac:dyDescent="0.2">
      <c r="A504" t="s">
        <v>27</v>
      </c>
      <c r="B504" t="s">
        <v>19</v>
      </c>
      <c r="C504" t="s">
        <v>39</v>
      </c>
      <c r="D504" t="s">
        <v>44</v>
      </c>
      <c r="E504" s="15">
        <v>47.2</v>
      </c>
      <c r="F504" s="15">
        <f>ROUNDUP(Table62[[#This Row],[Units Sold]],0)</f>
        <v>48</v>
      </c>
      <c r="G504" s="2">
        <v>11999.4</v>
      </c>
      <c r="H504" s="2">
        <v>19999</v>
      </c>
      <c r="I504" s="2">
        <v>141592.92000000001</v>
      </c>
      <c r="J504" s="2">
        <f>Table62[[#This Row],[Sale Price]]*Table62[[#This Row],[Units Sold Round]]</f>
        <v>959952</v>
      </c>
      <c r="K504" s="2">
        <f>Table62[[#This Row],[Manufacturing Price]]*Table62[[#This Row],[Units Sold Round]]</f>
        <v>575971.19999999995</v>
      </c>
      <c r="L504" s="2">
        <f>Table62[[#This Row],[ Sales]]-Table62[[#This Row],[COGS]]-Table62[[#This Row],[Discounts]]</f>
        <v>242387.88000000003</v>
      </c>
      <c r="M504" s="3">
        <v>44470</v>
      </c>
      <c r="N504" t="str">
        <f>TEXT(Table62[[#This Row],[Date]],"mm")</f>
        <v>10</v>
      </c>
      <c r="O504" t="str">
        <f>TEXT(Table62[[#This Row],[Date]],"mmm")</f>
        <v>Oct</v>
      </c>
      <c r="P504" t="str">
        <f>TEXT(Table62[[#This Row],[Date]],"yyyy")</f>
        <v>2021</v>
      </c>
    </row>
    <row r="505" spans="1:16" x14ac:dyDescent="0.2">
      <c r="A505" t="s">
        <v>27</v>
      </c>
      <c r="B505" t="s">
        <v>36</v>
      </c>
      <c r="C505" t="s">
        <v>17</v>
      </c>
      <c r="D505" t="s">
        <v>44</v>
      </c>
      <c r="E505" s="15">
        <v>193.70000000000002</v>
      </c>
      <c r="F505" s="15">
        <f>ROUNDUP(Table62[[#This Row],[Units Sold]],0)</f>
        <v>194</v>
      </c>
      <c r="G505" s="2">
        <v>5579.4</v>
      </c>
      <c r="H505" s="2">
        <v>9299</v>
      </c>
      <c r="I505" s="2">
        <v>270182.44500000001</v>
      </c>
      <c r="J505" s="2">
        <f>Table62[[#This Row],[Sale Price]]*Table62[[#This Row],[Units Sold Round]]</f>
        <v>1804006</v>
      </c>
      <c r="K505" s="2">
        <f>Table62[[#This Row],[Manufacturing Price]]*Table62[[#This Row],[Units Sold Round]]</f>
        <v>1082403.5999999999</v>
      </c>
      <c r="L505" s="2">
        <f>Table62[[#This Row],[ Sales]]-Table62[[#This Row],[COGS]]-Table62[[#This Row],[Discounts]]</f>
        <v>451419.95500000013</v>
      </c>
      <c r="M505" s="3">
        <v>44228</v>
      </c>
      <c r="N505" t="str">
        <f>TEXT(Table62[[#This Row],[Date]],"mm")</f>
        <v>02</v>
      </c>
      <c r="O505" t="str">
        <f>TEXT(Table62[[#This Row],[Date]],"mmm")</f>
        <v>Feb</v>
      </c>
      <c r="P505" t="str">
        <f>TEXT(Table62[[#This Row],[Date]],"yyyy")</f>
        <v>2021</v>
      </c>
    </row>
    <row r="506" spans="1:16" x14ac:dyDescent="0.2">
      <c r="A506" t="s">
        <v>15</v>
      </c>
      <c r="B506" t="s">
        <v>16</v>
      </c>
      <c r="C506" t="s">
        <v>17</v>
      </c>
      <c r="D506" t="s">
        <v>44</v>
      </c>
      <c r="E506" s="15">
        <v>79.2</v>
      </c>
      <c r="F506" s="15">
        <f>ROUNDUP(Table62[[#This Row],[Units Sold]],0)</f>
        <v>80</v>
      </c>
      <c r="G506" s="2">
        <v>5579.4</v>
      </c>
      <c r="H506" s="2">
        <v>9299</v>
      </c>
      <c r="I506" s="2">
        <v>110472.12000000001</v>
      </c>
      <c r="J506" s="2">
        <f>Table62[[#This Row],[Sale Price]]*Table62[[#This Row],[Units Sold Round]]</f>
        <v>743920</v>
      </c>
      <c r="K506" s="2">
        <f>Table62[[#This Row],[Manufacturing Price]]*Table62[[#This Row],[Units Sold Round]]</f>
        <v>446352</v>
      </c>
      <c r="L506" s="2">
        <f>Table62[[#This Row],[ Sales]]-Table62[[#This Row],[COGS]]-Table62[[#This Row],[Discounts]]</f>
        <v>187095.88</v>
      </c>
      <c r="M506" s="3">
        <v>44256</v>
      </c>
      <c r="N506" t="str">
        <f>TEXT(Table62[[#This Row],[Date]],"mm")</f>
        <v>03</v>
      </c>
      <c r="O506" t="str">
        <f>TEXT(Table62[[#This Row],[Date]],"mmm")</f>
        <v>Mar</v>
      </c>
      <c r="P506" t="str">
        <f>TEXT(Table62[[#This Row],[Date]],"yyyy")</f>
        <v>2021</v>
      </c>
    </row>
    <row r="507" spans="1:16" x14ac:dyDescent="0.2">
      <c r="A507" t="s">
        <v>32</v>
      </c>
      <c r="B507" t="s">
        <v>19</v>
      </c>
      <c r="C507" t="s">
        <v>17</v>
      </c>
      <c r="D507" t="s">
        <v>44</v>
      </c>
      <c r="E507" s="15">
        <v>281.10000000000002</v>
      </c>
      <c r="F507" s="15">
        <f>ROUNDUP(Table62[[#This Row],[Units Sold]],0)</f>
        <v>282</v>
      </c>
      <c r="G507" s="2">
        <v>5579.4</v>
      </c>
      <c r="H507" s="2">
        <v>9299</v>
      </c>
      <c r="I507" s="2">
        <v>392092.33500000002</v>
      </c>
      <c r="J507" s="2">
        <f>Table62[[#This Row],[Sale Price]]*Table62[[#This Row],[Units Sold Round]]</f>
        <v>2622318</v>
      </c>
      <c r="K507" s="2">
        <f>Table62[[#This Row],[Manufacturing Price]]*Table62[[#This Row],[Units Sold Round]]</f>
        <v>1573390.7999999998</v>
      </c>
      <c r="L507" s="2">
        <f>Table62[[#This Row],[ Sales]]-Table62[[#This Row],[COGS]]-Table62[[#This Row],[Discounts]]</f>
        <v>656834.86500000022</v>
      </c>
      <c r="M507" s="3">
        <v>44378</v>
      </c>
      <c r="N507" t="str">
        <f>TEXT(Table62[[#This Row],[Date]],"mm")</f>
        <v>07</v>
      </c>
      <c r="O507" t="str">
        <f>TEXT(Table62[[#This Row],[Date]],"mmm")</f>
        <v>Jul</v>
      </c>
      <c r="P507" t="str">
        <f>TEXT(Table62[[#This Row],[Date]],"yyyy")</f>
        <v>2021</v>
      </c>
    </row>
    <row r="508" spans="1:16" x14ac:dyDescent="0.2">
      <c r="A508" t="s">
        <v>30</v>
      </c>
      <c r="B508" t="s">
        <v>21</v>
      </c>
      <c r="C508" t="s">
        <v>17</v>
      </c>
      <c r="D508" t="s">
        <v>44</v>
      </c>
      <c r="E508" s="15">
        <v>244.10000000000002</v>
      </c>
      <c r="F508" s="15">
        <f>ROUNDUP(Table62[[#This Row],[Units Sold]],0)</f>
        <v>245</v>
      </c>
      <c r="G508" s="2">
        <v>5579.4</v>
      </c>
      <c r="H508" s="2">
        <v>9299</v>
      </c>
      <c r="I508" s="2">
        <v>340482.88500000007</v>
      </c>
      <c r="J508" s="2">
        <f>Table62[[#This Row],[Sale Price]]*Table62[[#This Row],[Units Sold Round]]</f>
        <v>2278255</v>
      </c>
      <c r="K508" s="2">
        <f>Table62[[#This Row],[Manufacturing Price]]*Table62[[#This Row],[Units Sold Round]]</f>
        <v>1366953</v>
      </c>
      <c r="L508" s="2">
        <f>Table62[[#This Row],[ Sales]]-Table62[[#This Row],[COGS]]-Table62[[#This Row],[Discounts]]</f>
        <v>570819.11499999999</v>
      </c>
      <c r="M508" s="3">
        <v>44470</v>
      </c>
      <c r="N508" t="str">
        <f>TEXT(Table62[[#This Row],[Date]],"mm")</f>
        <v>10</v>
      </c>
      <c r="O508" t="str">
        <f>TEXT(Table62[[#This Row],[Date]],"mmm")</f>
        <v>Oct</v>
      </c>
      <c r="P508" t="str">
        <f>TEXT(Table62[[#This Row],[Date]],"yyyy")</f>
        <v>2021</v>
      </c>
    </row>
    <row r="509" spans="1:16" x14ac:dyDescent="0.2">
      <c r="A509" t="s">
        <v>20</v>
      </c>
      <c r="B509" t="s">
        <v>22</v>
      </c>
      <c r="C509" t="s">
        <v>17</v>
      </c>
      <c r="D509" t="s">
        <v>44</v>
      </c>
      <c r="E509" s="15">
        <v>156</v>
      </c>
      <c r="F509" s="15">
        <f>ROUNDUP(Table62[[#This Row],[Units Sold]],0)</f>
        <v>156</v>
      </c>
      <c r="G509" s="2">
        <v>5579.4</v>
      </c>
      <c r="H509" s="2">
        <v>9299</v>
      </c>
      <c r="I509" s="2">
        <v>217596.6</v>
      </c>
      <c r="J509" s="2">
        <f>Table62[[#This Row],[Sale Price]]*Table62[[#This Row],[Units Sold Round]]</f>
        <v>1450644</v>
      </c>
      <c r="K509" s="2">
        <f>Table62[[#This Row],[Manufacturing Price]]*Table62[[#This Row],[Units Sold Round]]</f>
        <v>870386.39999999991</v>
      </c>
      <c r="L509" s="2">
        <f>Table62[[#This Row],[ Sales]]-Table62[[#This Row],[COGS]]-Table62[[#This Row],[Discounts]]</f>
        <v>362661.00000000012</v>
      </c>
      <c r="M509" s="3">
        <v>44136</v>
      </c>
      <c r="N509" t="str">
        <f>TEXT(Table62[[#This Row],[Date]],"mm")</f>
        <v>11</v>
      </c>
      <c r="O509" t="str">
        <f>TEXT(Table62[[#This Row],[Date]],"mmm")</f>
        <v>Nov</v>
      </c>
      <c r="P509" t="str">
        <f>TEXT(Table62[[#This Row],[Date]],"yyyy")</f>
        <v>2020</v>
      </c>
    </row>
    <row r="510" spans="1:16" x14ac:dyDescent="0.2">
      <c r="A510" t="s">
        <v>15</v>
      </c>
      <c r="B510" t="s">
        <v>45</v>
      </c>
      <c r="C510" t="s">
        <v>17</v>
      </c>
      <c r="D510" t="s">
        <v>44</v>
      </c>
      <c r="E510" s="15">
        <v>270.60000000000002</v>
      </c>
      <c r="F510" s="15">
        <f>ROUNDUP(Table62[[#This Row],[Units Sold]],0)</f>
        <v>271</v>
      </c>
      <c r="G510" s="2">
        <v>5579.4</v>
      </c>
      <c r="H510" s="2">
        <v>9299</v>
      </c>
      <c r="I510" s="2">
        <v>377446.41000000003</v>
      </c>
      <c r="J510" s="2">
        <f>Table62[[#This Row],[Sale Price]]*Table62[[#This Row],[Units Sold Round]]</f>
        <v>2520029</v>
      </c>
      <c r="K510" s="2">
        <f>Table62[[#This Row],[Manufacturing Price]]*Table62[[#This Row],[Units Sold Round]]</f>
        <v>1512017.4</v>
      </c>
      <c r="L510" s="2">
        <f>Table62[[#This Row],[ Sales]]-Table62[[#This Row],[COGS]]-Table62[[#This Row],[Discounts]]</f>
        <v>630565.19000000006</v>
      </c>
      <c r="M510" s="3">
        <v>44136</v>
      </c>
      <c r="N510" t="str">
        <f>TEXT(Table62[[#This Row],[Date]],"mm")</f>
        <v>11</v>
      </c>
      <c r="O510" t="str">
        <f>TEXT(Table62[[#This Row],[Date]],"mmm")</f>
        <v>Nov</v>
      </c>
      <c r="P510" t="str">
        <f>TEXT(Table62[[#This Row],[Date]],"yyyy")</f>
        <v>2020</v>
      </c>
    </row>
    <row r="511" spans="1:16" x14ac:dyDescent="0.2">
      <c r="A511" t="s">
        <v>15</v>
      </c>
      <c r="B511" t="s">
        <v>24</v>
      </c>
      <c r="C511" t="s">
        <v>26</v>
      </c>
      <c r="D511" t="s">
        <v>44</v>
      </c>
      <c r="E511" s="15">
        <v>76.600000000000009</v>
      </c>
      <c r="F511" s="15">
        <f>ROUNDUP(Table62[[#This Row],[Units Sold]],0)</f>
        <v>77</v>
      </c>
      <c r="G511" s="2">
        <v>8999.4</v>
      </c>
      <c r="H511" s="2">
        <v>14999</v>
      </c>
      <c r="I511" s="2">
        <v>172338.51</v>
      </c>
      <c r="J511" s="2">
        <f>Table62[[#This Row],[Sale Price]]*Table62[[#This Row],[Units Sold Round]]</f>
        <v>1154923</v>
      </c>
      <c r="K511" s="2">
        <f>Table62[[#This Row],[Manufacturing Price]]*Table62[[#This Row],[Units Sold Round]]</f>
        <v>692953.79999999993</v>
      </c>
      <c r="L511" s="2">
        <f>Table62[[#This Row],[ Sales]]-Table62[[#This Row],[COGS]]-Table62[[#This Row],[Discounts]]</f>
        <v>289630.69000000006</v>
      </c>
      <c r="M511" s="3">
        <v>44197</v>
      </c>
      <c r="N511" t="str">
        <f>TEXT(Table62[[#This Row],[Date]],"mm")</f>
        <v>01</v>
      </c>
      <c r="O511" t="str">
        <f>TEXT(Table62[[#This Row],[Date]],"mmm")</f>
        <v>Jan</v>
      </c>
      <c r="P511" t="str">
        <f>TEXT(Table62[[#This Row],[Date]],"yyyy")</f>
        <v>2021</v>
      </c>
    </row>
    <row r="512" spans="1:16" x14ac:dyDescent="0.2">
      <c r="A512" t="s">
        <v>15</v>
      </c>
      <c r="B512" t="s">
        <v>25</v>
      </c>
      <c r="C512" t="s">
        <v>26</v>
      </c>
      <c r="D512" t="s">
        <v>44</v>
      </c>
      <c r="E512" s="15">
        <v>299.2</v>
      </c>
      <c r="F512" s="15">
        <f>ROUNDUP(Table62[[#This Row],[Units Sold]],0)</f>
        <v>300</v>
      </c>
      <c r="G512" s="2">
        <v>8999.4</v>
      </c>
      <c r="H512" s="2">
        <v>14999</v>
      </c>
      <c r="I512" s="2">
        <v>673155.12</v>
      </c>
      <c r="J512" s="2">
        <f>Table62[[#This Row],[Sale Price]]*Table62[[#This Row],[Units Sold Round]]</f>
        <v>4499700</v>
      </c>
      <c r="K512" s="2">
        <f>Table62[[#This Row],[Manufacturing Price]]*Table62[[#This Row],[Units Sold Round]]</f>
        <v>2699820</v>
      </c>
      <c r="L512" s="2">
        <f>Table62[[#This Row],[ Sales]]-Table62[[#This Row],[COGS]]-Table62[[#This Row],[Discounts]]</f>
        <v>1126724.8799999999</v>
      </c>
      <c r="M512" s="3">
        <v>44105</v>
      </c>
      <c r="N512" t="str">
        <f>TEXT(Table62[[#This Row],[Date]],"mm")</f>
        <v>10</v>
      </c>
      <c r="O512" t="str">
        <f>TEXT(Table62[[#This Row],[Date]],"mmm")</f>
        <v>Oct</v>
      </c>
      <c r="P512" t="str">
        <f>TEXT(Table62[[#This Row],[Date]],"yyyy")</f>
        <v>2020</v>
      </c>
    </row>
    <row r="513" spans="1:16" x14ac:dyDescent="0.2">
      <c r="A513" t="s">
        <v>20</v>
      </c>
      <c r="B513" t="s">
        <v>42</v>
      </c>
      <c r="C513" t="s">
        <v>26</v>
      </c>
      <c r="D513" t="s">
        <v>44</v>
      </c>
      <c r="E513" s="15">
        <v>215.70000000000002</v>
      </c>
      <c r="F513" s="15">
        <f>ROUNDUP(Table62[[#This Row],[Units Sold]],0)</f>
        <v>216</v>
      </c>
      <c r="G513" s="2">
        <v>8999.4</v>
      </c>
      <c r="H513" s="2">
        <v>14999</v>
      </c>
      <c r="I513" s="2">
        <v>485292.64500000002</v>
      </c>
      <c r="J513" s="2">
        <f>Table62[[#This Row],[Sale Price]]*Table62[[#This Row],[Units Sold Round]]</f>
        <v>3239784</v>
      </c>
      <c r="K513" s="2">
        <f>Table62[[#This Row],[Manufacturing Price]]*Table62[[#This Row],[Units Sold Round]]</f>
        <v>1943870.4</v>
      </c>
      <c r="L513" s="2">
        <f>Table62[[#This Row],[ Sales]]-Table62[[#This Row],[COGS]]-Table62[[#This Row],[Discounts]]</f>
        <v>810620.95500000007</v>
      </c>
      <c r="M513" s="3">
        <v>44531</v>
      </c>
      <c r="N513" t="str">
        <f>TEXT(Table62[[#This Row],[Date]],"mm")</f>
        <v>12</v>
      </c>
      <c r="O513" t="str">
        <f>TEXT(Table62[[#This Row],[Date]],"mmm")</f>
        <v>Dec</v>
      </c>
      <c r="P513" t="str">
        <f>TEXT(Table62[[#This Row],[Date]],"yyyy")</f>
        <v>2021</v>
      </c>
    </row>
    <row r="514" spans="1:16" x14ac:dyDescent="0.2">
      <c r="A514" t="s">
        <v>32</v>
      </c>
      <c r="B514" t="s">
        <v>28</v>
      </c>
      <c r="C514" t="s">
        <v>35</v>
      </c>
      <c r="D514" t="s">
        <v>44</v>
      </c>
      <c r="E514" s="15">
        <v>87.300000000000011</v>
      </c>
      <c r="F514" s="15">
        <f>ROUNDUP(Table62[[#This Row],[Units Sold]],0)</f>
        <v>88</v>
      </c>
      <c r="G514" s="2">
        <v>11999.4</v>
      </c>
      <c r="H514" s="2">
        <v>19999</v>
      </c>
      <c r="I514" s="2">
        <v>261886.90500000003</v>
      </c>
      <c r="J514" s="2">
        <f>Table62[[#This Row],[Sale Price]]*Table62[[#This Row],[Units Sold Round]]</f>
        <v>1759912</v>
      </c>
      <c r="K514" s="2">
        <f>Table62[[#This Row],[Manufacturing Price]]*Table62[[#This Row],[Units Sold Round]]</f>
        <v>1055947.2</v>
      </c>
      <c r="L514" s="2">
        <f>Table62[[#This Row],[ Sales]]-Table62[[#This Row],[COGS]]-Table62[[#This Row],[Discounts]]</f>
        <v>442077.89500000002</v>
      </c>
      <c r="M514" s="3">
        <v>44197</v>
      </c>
      <c r="N514" t="str">
        <f>TEXT(Table62[[#This Row],[Date]],"mm")</f>
        <v>01</v>
      </c>
      <c r="O514" t="str">
        <f>TEXT(Table62[[#This Row],[Date]],"mmm")</f>
        <v>Jan</v>
      </c>
      <c r="P514" t="str">
        <f>TEXT(Table62[[#This Row],[Date]],"yyyy")</f>
        <v>2021</v>
      </c>
    </row>
    <row r="515" spans="1:16" x14ac:dyDescent="0.2">
      <c r="A515" t="s">
        <v>15</v>
      </c>
      <c r="B515" t="s">
        <v>23</v>
      </c>
      <c r="C515" t="s">
        <v>35</v>
      </c>
      <c r="D515" t="s">
        <v>44</v>
      </c>
      <c r="E515" s="15">
        <v>112.2</v>
      </c>
      <c r="F515" s="15">
        <f>ROUNDUP(Table62[[#This Row],[Units Sold]],0)</f>
        <v>113</v>
      </c>
      <c r="G515" s="2">
        <v>11999.4</v>
      </c>
      <c r="H515" s="2">
        <v>19999</v>
      </c>
      <c r="I515" s="2">
        <v>336583.17000000004</v>
      </c>
      <c r="J515" s="2">
        <f>Table62[[#This Row],[Sale Price]]*Table62[[#This Row],[Units Sold Round]]</f>
        <v>2259887</v>
      </c>
      <c r="K515" s="2">
        <f>Table62[[#This Row],[Manufacturing Price]]*Table62[[#This Row],[Units Sold Round]]</f>
        <v>1355932.2</v>
      </c>
      <c r="L515" s="2">
        <f>Table62[[#This Row],[ Sales]]-Table62[[#This Row],[COGS]]-Table62[[#This Row],[Discounts]]</f>
        <v>567371.63</v>
      </c>
      <c r="M515" s="3">
        <v>44256</v>
      </c>
      <c r="N515" t="str">
        <f>TEXT(Table62[[#This Row],[Date]],"mm")</f>
        <v>03</v>
      </c>
      <c r="O515" t="str">
        <f>TEXT(Table62[[#This Row],[Date]],"mmm")</f>
        <v>Mar</v>
      </c>
      <c r="P515" t="str">
        <f>TEXT(Table62[[#This Row],[Date]],"yyyy")</f>
        <v>2021</v>
      </c>
    </row>
    <row r="516" spans="1:16" x14ac:dyDescent="0.2">
      <c r="A516" t="s">
        <v>15</v>
      </c>
      <c r="B516" t="s">
        <v>29</v>
      </c>
      <c r="C516" t="s">
        <v>35</v>
      </c>
      <c r="D516" t="s">
        <v>44</v>
      </c>
      <c r="E516" s="15">
        <v>210.45000000000002</v>
      </c>
      <c r="F516" s="15">
        <f>ROUNDUP(Table62[[#This Row],[Units Sold]],0)</f>
        <v>211</v>
      </c>
      <c r="G516" s="2">
        <v>11999.4</v>
      </c>
      <c r="H516" s="2">
        <v>19999</v>
      </c>
      <c r="I516" s="2">
        <v>631318.43250000011</v>
      </c>
      <c r="J516" s="2">
        <f>Table62[[#This Row],[Sale Price]]*Table62[[#This Row],[Units Sold Round]]</f>
        <v>4219789</v>
      </c>
      <c r="K516" s="2">
        <f>Table62[[#This Row],[Manufacturing Price]]*Table62[[#This Row],[Units Sold Round]]</f>
        <v>2531873.4</v>
      </c>
      <c r="L516" s="2">
        <f>Table62[[#This Row],[ Sales]]-Table62[[#This Row],[COGS]]-Table62[[#This Row],[Discounts]]</f>
        <v>1056597.1675</v>
      </c>
      <c r="M516" s="3">
        <v>44378</v>
      </c>
      <c r="N516" t="str">
        <f>TEXT(Table62[[#This Row],[Date]],"mm")</f>
        <v>07</v>
      </c>
      <c r="O516" t="str">
        <f>TEXT(Table62[[#This Row],[Date]],"mmm")</f>
        <v>Jul</v>
      </c>
      <c r="P516" t="str">
        <f>TEXT(Table62[[#This Row],[Date]],"yyyy")</f>
        <v>2021</v>
      </c>
    </row>
    <row r="517" spans="1:16" x14ac:dyDescent="0.2">
      <c r="A517" t="s">
        <v>27</v>
      </c>
      <c r="B517" t="s">
        <v>43</v>
      </c>
      <c r="C517" t="s">
        <v>35</v>
      </c>
      <c r="D517" t="s">
        <v>44</v>
      </c>
      <c r="E517" s="15">
        <v>402.6</v>
      </c>
      <c r="F517" s="15">
        <f>ROUNDUP(Table62[[#This Row],[Units Sold]],0)</f>
        <v>403</v>
      </c>
      <c r="G517" s="2">
        <v>11999.4</v>
      </c>
      <c r="H517" s="2">
        <v>19999</v>
      </c>
      <c r="I517" s="2">
        <v>1207739.6100000001</v>
      </c>
      <c r="J517" s="2">
        <f>Table62[[#This Row],[Sale Price]]*Table62[[#This Row],[Units Sold Round]]</f>
        <v>8059597</v>
      </c>
      <c r="K517" s="2">
        <f>Table62[[#This Row],[Manufacturing Price]]*Table62[[#This Row],[Units Sold Round]]</f>
        <v>4835758.2</v>
      </c>
      <c r="L517" s="2">
        <f>Table62[[#This Row],[ Sales]]-Table62[[#This Row],[COGS]]-Table62[[#This Row],[Discounts]]</f>
        <v>2016099.1899999997</v>
      </c>
      <c r="M517" s="3">
        <v>44378</v>
      </c>
      <c r="N517" t="str">
        <f>TEXT(Table62[[#This Row],[Date]],"mm")</f>
        <v>07</v>
      </c>
      <c r="O517" t="str">
        <f>TEXT(Table62[[#This Row],[Date]],"mmm")</f>
        <v>Jul</v>
      </c>
      <c r="P517" t="str">
        <f>TEXT(Table62[[#This Row],[Date]],"yyyy")</f>
        <v>2021</v>
      </c>
    </row>
    <row r="518" spans="1:16" x14ac:dyDescent="0.2">
      <c r="A518" t="s">
        <v>27</v>
      </c>
      <c r="B518" t="s">
        <v>33</v>
      </c>
      <c r="C518" t="s">
        <v>35</v>
      </c>
      <c r="D518" t="s">
        <v>44</v>
      </c>
      <c r="E518" s="15">
        <v>242.55</v>
      </c>
      <c r="F518" s="15">
        <f>ROUNDUP(Table62[[#This Row],[Units Sold]],0)</f>
        <v>243</v>
      </c>
      <c r="G518" s="2">
        <v>11999.4</v>
      </c>
      <c r="H518" s="2">
        <v>19999</v>
      </c>
      <c r="I518" s="2">
        <v>727613.61750000005</v>
      </c>
      <c r="J518" s="2">
        <f>Table62[[#This Row],[Sale Price]]*Table62[[#This Row],[Units Sold Round]]</f>
        <v>4859757</v>
      </c>
      <c r="K518" s="2">
        <f>Table62[[#This Row],[Manufacturing Price]]*Table62[[#This Row],[Units Sold Round]]</f>
        <v>2915854.1999999997</v>
      </c>
      <c r="L518" s="2">
        <f>Table62[[#This Row],[ Sales]]-Table62[[#This Row],[COGS]]-Table62[[#This Row],[Discounts]]</f>
        <v>1216289.1825000001</v>
      </c>
      <c r="M518" s="3">
        <v>44378</v>
      </c>
      <c r="N518" t="str">
        <f>TEXT(Table62[[#This Row],[Date]],"mm")</f>
        <v>07</v>
      </c>
      <c r="O518" t="str">
        <f>TEXT(Table62[[#This Row],[Date]],"mmm")</f>
        <v>Jul</v>
      </c>
      <c r="P518" t="str">
        <f>TEXT(Table62[[#This Row],[Date]],"yyyy")</f>
        <v>2021</v>
      </c>
    </row>
    <row r="519" spans="1:16" x14ac:dyDescent="0.2">
      <c r="A519" t="s">
        <v>15</v>
      </c>
      <c r="B519" t="s">
        <v>21</v>
      </c>
      <c r="C519" t="s">
        <v>35</v>
      </c>
      <c r="D519" t="s">
        <v>44</v>
      </c>
      <c r="E519" s="15">
        <v>239.4</v>
      </c>
      <c r="F519" s="15">
        <f>ROUNDUP(Table62[[#This Row],[Units Sold]],0)</f>
        <v>240</v>
      </c>
      <c r="G519" s="2">
        <v>11999.4</v>
      </c>
      <c r="H519" s="2">
        <v>19999</v>
      </c>
      <c r="I519" s="2">
        <v>718164.09000000008</v>
      </c>
      <c r="J519" s="2">
        <f>Table62[[#This Row],[Sale Price]]*Table62[[#This Row],[Units Sold Round]]</f>
        <v>4799760</v>
      </c>
      <c r="K519" s="2">
        <f>Table62[[#This Row],[Manufacturing Price]]*Table62[[#This Row],[Units Sold Round]]</f>
        <v>2879856</v>
      </c>
      <c r="L519" s="2">
        <f>Table62[[#This Row],[ Sales]]-Table62[[#This Row],[COGS]]-Table62[[#This Row],[Discounts]]</f>
        <v>1201739.9099999999</v>
      </c>
      <c r="M519" s="3">
        <v>44409</v>
      </c>
      <c r="N519" t="str">
        <f>TEXT(Table62[[#This Row],[Date]],"mm")</f>
        <v>08</v>
      </c>
      <c r="O519" t="str">
        <f>TEXT(Table62[[#This Row],[Date]],"mmm")</f>
        <v>Aug</v>
      </c>
      <c r="P519" t="str">
        <f>TEXT(Table62[[#This Row],[Date]],"yyyy")</f>
        <v>2021</v>
      </c>
    </row>
    <row r="520" spans="1:16" x14ac:dyDescent="0.2">
      <c r="A520" t="s">
        <v>20</v>
      </c>
      <c r="B520" t="s">
        <v>34</v>
      </c>
      <c r="C520" t="s">
        <v>35</v>
      </c>
      <c r="D520" t="s">
        <v>44</v>
      </c>
      <c r="E520" s="15">
        <v>198.4</v>
      </c>
      <c r="F520" s="15">
        <f>ROUNDUP(Table62[[#This Row],[Units Sold]],0)</f>
        <v>199</v>
      </c>
      <c r="G520" s="2">
        <v>11999.4</v>
      </c>
      <c r="H520" s="2">
        <v>19999</v>
      </c>
      <c r="I520" s="2">
        <v>595170.24</v>
      </c>
      <c r="J520" s="2">
        <f>Table62[[#This Row],[Sale Price]]*Table62[[#This Row],[Units Sold Round]]</f>
        <v>3979801</v>
      </c>
      <c r="K520" s="2">
        <f>Table62[[#This Row],[Manufacturing Price]]*Table62[[#This Row],[Units Sold Round]]</f>
        <v>2387880.6</v>
      </c>
      <c r="L520" s="2">
        <f>Table62[[#This Row],[ Sales]]-Table62[[#This Row],[COGS]]-Table62[[#This Row],[Discounts]]</f>
        <v>996750.15999999992</v>
      </c>
      <c r="M520" s="3">
        <v>44409</v>
      </c>
      <c r="N520" t="str">
        <f>TEXT(Table62[[#This Row],[Date]],"mm")</f>
        <v>08</v>
      </c>
      <c r="O520" t="str">
        <f>TEXT(Table62[[#This Row],[Date]],"mmm")</f>
        <v>Aug</v>
      </c>
      <c r="P520" t="str">
        <f>TEXT(Table62[[#This Row],[Date]],"yyyy")</f>
        <v>2021</v>
      </c>
    </row>
    <row r="521" spans="1:16" x14ac:dyDescent="0.2">
      <c r="A521" t="s">
        <v>30</v>
      </c>
      <c r="B521" t="s">
        <v>31</v>
      </c>
      <c r="C521" t="s">
        <v>35</v>
      </c>
      <c r="D521" t="s">
        <v>44</v>
      </c>
      <c r="E521" s="15">
        <v>244.10000000000002</v>
      </c>
      <c r="F521" s="15">
        <f>ROUNDUP(Table62[[#This Row],[Units Sold]],0)</f>
        <v>245</v>
      </c>
      <c r="G521" s="2">
        <v>11999.4</v>
      </c>
      <c r="H521" s="2">
        <v>19999</v>
      </c>
      <c r="I521" s="2">
        <v>732263.38500000001</v>
      </c>
      <c r="J521" s="2">
        <f>Table62[[#This Row],[Sale Price]]*Table62[[#This Row],[Units Sold Round]]</f>
        <v>4899755</v>
      </c>
      <c r="K521" s="2">
        <f>Table62[[#This Row],[Manufacturing Price]]*Table62[[#This Row],[Units Sold Round]]</f>
        <v>2939853</v>
      </c>
      <c r="L521" s="2">
        <f>Table62[[#This Row],[ Sales]]-Table62[[#This Row],[COGS]]-Table62[[#This Row],[Discounts]]</f>
        <v>1227638.615</v>
      </c>
      <c r="M521" s="3">
        <v>44470</v>
      </c>
      <c r="N521" t="str">
        <f>TEXT(Table62[[#This Row],[Date]],"mm")</f>
        <v>10</v>
      </c>
      <c r="O521" t="str">
        <f>TEXT(Table62[[#This Row],[Date]],"mmm")</f>
        <v>Oct</v>
      </c>
      <c r="P521" t="str">
        <f>TEXT(Table62[[#This Row],[Date]],"yyyy")</f>
        <v>2021</v>
      </c>
    </row>
    <row r="522" spans="1:16" x14ac:dyDescent="0.2">
      <c r="A522" t="s">
        <v>15</v>
      </c>
      <c r="B522" t="s">
        <v>19</v>
      </c>
      <c r="C522" t="s">
        <v>35</v>
      </c>
      <c r="D522" t="s">
        <v>44</v>
      </c>
      <c r="E522" s="15">
        <v>299.2</v>
      </c>
      <c r="F522" s="15">
        <f>ROUNDUP(Table62[[#This Row],[Units Sold]],0)</f>
        <v>300</v>
      </c>
      <c r="G522" s="2">
        <v>11999.4</v>
      </c>
      <c r="H522" s="2">
        <v>19999</v>
      </c>
      <c r="I522" s="2">
        <v>897555.12</v>
      </c>
      <c r="J522" s="2">
        <f>Table62[[#This Row],[Sale Price]]*Table62[[#This Row],[Units Sold Round]]</f>
        <v>5999700</v>
      </c>
      <c r="K522" s="2">
        <f>Table62[[#This Row],[Manufacturing Price]]*Table62[[#This Row],[Units Sold Round]]</f>
        <v>3599820</v>
      </c>
      <c r="L522" s="2">
        <f>Table62[[#This Row],[ Sales]]-Table62[[#This Row],[COGS]]-Table62[[#This Row],[Discounts]]</f>
        <v>1502324.88</v>
      </c>
      <c r="M522" s="3">
        <v>44105</v>
      </c>
      <c r="N522" t="str">
        <f>TEXT(Table62[[#This Row],[Date]],"mm")</f>
        <v>10</v>
      </c>
      <c r="O522" t="str">
        <f>TEXT(Table62[[#This Row],[Date]],"mmm")</f>
        <v>Oct</v>
      </c>
      <c r="P522" t="str">
        <f>TEXT(Table62[[#This Row],[Date]],"yyyy")</f>
        <v>2020</v>
      </c>
    </row>
    <row r="523" spans="1:16" x14ac:dyDescent="0.2">
      <c r="A523" t="s">
        <v>32</v>
      </c>
      <c r="B523" t="s">
        <v>36</v>
      </c>
      <c r="C523" t="s">
        <v>35</v>
      </c>
      <c r="D523" t="s">
        <v>44</v>
      </c>
      <c r="E523" s="15">
        <v>136.6</v>
      </c>
      <c r="F523" s="15">
        <f>ROUNDUP(Table62[[#This Row],[Units Sold]],0)</f>
        <v>137</v>
      </c>
      <c r="G523" s="2">
        <v>11999.4</v>
      </c>
      <c r="H523" s="2">
        <v>19999</v>
      </c>
      <c r="I523" s="2">
        <v>409779.50999999995</v>
      </c>
      <c r="J523" s="2">
        <f>Table62[[#This Row],[Sale Price]]*Table62[[#This Row],[Units Sold Round]]</f>
        <v>2739863</v>
      </c>
      <c r="K523" s="2">
        <f>Table62[[#This Row],[Manufacturing Price]]*Table62[[#This Row],[Units Sold Round]]</f>
        <v>1643917.8</v>
      </c>
      <c r="L523" s="2">
        <f>Table62[[#This Row],[ Sales]]-Table62[[#This Row],[COGS]]-Table62[[#This Row],[Discounts]]</f>
        <v>686165.69</v>
      </c>
      <c r="M523" s="3">
        <v>44501</v>
      </c>
      <c r="N523" t="str">
        <f>TEXT(Table62[[#This Row],[Date]],"mm")</f>
        <v>11</v>
      </c>
      <c r="O523" t="str">
        <f>TEXT(Table62[[#This Row],[Date]],"mmm")</f>
        <v>Nov</v>
      </c>
      <c r="P523" t="str">
        <f>TEXT(Table62[[#This Row],[Date]],"yyyy")</f>
        <v>2021</v>
      </c>
    </row>
    <row r="524" spans="1:16" x14ac:dyDescent="0.2">
      <c r="A524" t="s">
        <v>15</v>
      </c>
      <c r="B524" t="s">
        <v>16</v>
      </c>
      <c r="C524" t="s">
        <v>37</v>
      </c>
      <c r="D524" t="s">
        <v>44</v>
      </c>
      <c r="E524" s="15">
        <v>280.5</v>
      </c>
      <c r="F524" s="15">
        <f>ROUNDUP(Table62[[#This Row],[Units Sold]],0)</f>
        <v>281</v>
      </c>
      <c r="G524" s="2">
        <v>19794</v>
      </c>
      <c r="H524" s="2">
        <v>32990</v>
      </c>
      <c r="I524" s="2">
        <v>1388054.25</v>
      </c>
      <c r="J524" s="2">
        <f>Table62[[#This Row],[Sale Price]]*Table62[[#This Row],[Units Sold Round]]</f>
        <v>9270190</v>
      </c>
      <c r="K524" s="2">
        <f>Table62[[#This Row],[Manufacturing Price]]*Table62[[#This Row],[Units Sold Round]]</f>
        <v>5562114</v>
      </c>
      <c r="L524" s="2">
        <f>Table62[[#This Row],[ Sales]]-Table62[[#This Row],[COGS]]-Table62[[#This Row],[Discounts]]</f>
        <v>2320021.75</v>
      </c>
      <c r="M524" s="3">
        <v>44075</v>
      </c>
      <c r="N524" t="str">
        <f>TEXT(Table62[[#This Row],[Date]],"mm")</f>
        <v>09</v>
      </c>
      <c r="O524" t="str">
        <f>TEXT(Table62[[#This Row],[Date]],"mmm")</f>
        <v>Sep</v>
      </c>
      <c r="P524" t="str">
        <f>TEXT(Table62[[#This Row],[Date]],"yyyy")</f>
        <v>2020</v>
      </c>
    </row>
    <row r="525" spans="1:16" x14ac:dyDescent="0.2">
      <c r="A525" t="s">
        <v>20</v>
      </c>
      <c r="B525" t="s">
        <v>19</v>
      </c>
      <c r="C525" t="s">
        <v>37</v>
      </c>
      <c r="D525" t="s">
        <v>44</v>
      </c>
      <c r="E525" s="15">
        <v>65.5</v>
      </c>
      <c r="F525" s="15">
        <f>ROUNDUP(Table62[[#This Row],[Units Sold]],0)</f>
        <v>66</v>
      </c>
      <c r="G525" s="2">
        <v>19794</v>
      </c>
      <c r="H525" s="2">
        <v>32990</v>
      </c>
      <c r="I525" s="2">
        <v>324126.75</v>
      </c>
      <c r="J525" s="2">
        <f>Table62[[#This Row],[Sale Price]]*Table62[[#This Row],[Units Sold Round]]</f>
        <v>2177340</v>
      </c>
      <c r="K525" s="2">
        <f>Table62[[#This Row],[Manufacturing Price]]*Table62[[#This Row],[Units Sold Round]]</f>
        <v>1306404</v>
      </c>
      <c r="L525" s="2">
        <f>Table62[[#This Row],[ Sales]]-Table62[[#This Row],[COGS]]-Table62[[#This Row],[Discounts]]</f>
        <v>546809.25</v>
      </c>
      <c r="M525" s="3">
        <v>44075</v>
      </c>
      <c r="N525" t="str">
        <f>TEXT(Table62[[#This Row],[Date]],"mm")</f>
        <v>09</v>
      </c>
      <c r="O525" t="str">
        <f>TEXT(Table62[[#This Row],[Date]],"mmm")</f>
        <v>Sep</v>
      </c>
      <c r="P525" t="str">
        <f>TEXT(Table62[[#This Row],[Date]],"yyyy")</f>
        <v>2020</v>
      </c>
    </row>
    <row r="526" spans="1:16" x14ac:dyDescent="0.2">
      <c r="A526" t="s">
        <v>15</v>
      </c>
      <c r="B526" t="s">
        <v>21</v>
      </c>
      <c r="C526" t="s">
        <v>37</v>
      </c>
      <c r="D526" t="s">
        <v>44</v>
      </c>
      <c r="E526" s="15">
        <v>34.4</v>
      </c>
      <c r="F526" s="15">
        <f>ROUNDUP(Table62[[#This Row],[Units Sold]],0)</f>
        <v>35</v>
      </c>
      <c r="G526" s="2">
        <v>19794</v>
      </c>
      <c r="H526" s="2">
        <v>32990</v>
      </c>
      <c r="I526" s="2">
        <v>170228.4</v>
      </c>
      <c r="J526" s="2">
        <f>Table62[[#This Row],[Sale Price]]*Table62[[#This Row],[Units Sold Round]]</f>
        <v>1154650</v>
      </c>
      <c r="K526" s="2">
        <f>Table62[[#This Row],[Manufacturing Price]]*Table62[[#This Row],[Units Sold Round]]</f>
        <v>692790</v>
      </c>
      <c r="L526" s="2">
        <f>Table62[[#This Row],[ Sales]]-Table62[[#This Row],[COGS]]-Table62[[#This Row],[Discounts]]</f>
        <v>291631.59999999998</v>
      </c>
      <c r="M526" s="3">
        <v>44105</v>
      </c>
      <c r="N526" t="str">
        <f>TEXT(Table62[[#This Row],[Date]],"mm")</f>
        <v>10</v>
      </c>
      <c r="O526" t="str">
        <f>TEXT(Table62[[#This Row],[Date]],"mmm")</f>
        <v>Oct</v>
      </c>
      <c r="P526" t="str">
        <f>TEXT(Table62[[#This Row],[Date]],"yyyy")</f>
        <v>2020</v>
      </c>
    </row>
    <row r="527" spans="1:16" x14ac:dyDescent="0.2">
      <c r="A527" t="s">
        <v>15</v>
      </c>
      <c r="B527" t="s">
        <v>22</v>
      </c>
      <c r="C527" t="s">
        <v>37</v>
      </c>
      <c r="D527" t="s">
        <v>44</v>
      </c>
      <c r="E527" s="15">
        <v>180.8</v>
      </c>
      <c r="F527" s="15">
        <f>ROUNDUP(Table62[[#This Row],[Units Sold]],0)</f>
        <v>181</v>
      </c>
      <c r="G527" s="2">
        <v>19794</v>
      </c>
      <c r="H527" s="2">
        <v>32990</v>
      </c>
      <c r="I527" s="2">
        <v>894688.79999999993</v>
      </c>
      <c r="J527" s="2">
        <f>Table62[[#This Row],[Sale Price]]*Table62[[#This Row],[Units Sold Round]]</f>
        <v>5971190</v>
      </c>
      <c r="K527" s="2">
        <f>Table62[[#This Row],[Manufacturing Price]]*Table62[[#This Row],[Units Sold Round]]</f>
        <v>3582714</v>
      </c>
      <c r="L527" s="2">
        <f>Table62[[#This Row],[ Sales]]-Table62[[#This Row],[COGS]]-Table62[[#This Row],[Discounts]]</f>
        <v>1493787.2000000002</v>
      </c>
      <c r="M527" s="3">
        <v>44501</v>
      </c>
      <c r="N527" t="str">
        <f>TEXT(Table62[[#This Row],[Date]],"mm")</f>
        <v>11</v>
      </c>
      <c r="O527" t="str">
        <f>TEXT(Table62[[#This Row],[Date]],"mmm")</f>
        <v>Nov</v>
      </c>
      <c r="P527" t="str">
        <f>TEXT(Table62[[#This Row],[Date]],"yyyy")</f>
        <v>2021</v>
      </c>
    </row>
    <row r="528" spans="1:16" x14ac:dyDescent="0.2">
      <c r="A528" t="s">
        <v>27</v>
      </c>
      <c r="B528" t="s">
        <v>45</v>
      </c>
      <c r="C528" t="s">
        <v>38</v>
      </c>
      <c r="D528" t="s">
        <v>44</v>
      </c>
      <c r="E528" s="15">
        <v>173.4</v>
      </c>
      <c r="F528" s="15">
        <f>ROUNDUP(Table62[[#This Row],[Units Sold]],0)</f>
        <v>174</v>
      </c>
      <c r="G528" s="2">
        <v>13938</v>
      </c>
      <c r="H528" s="2">
        <v>23230</v>
      </c>
      <c r="I528" s="2">
        <v>604212.29999999993</v>
      </c>
      <c r="J528" s="2">
        <f>Table62[[#This Row],[Sale Price]]*Table62[[#This Row],[Units Sold Round]]</f>
        <v>4042020</v>
      </c>
      <c r="K528" s="2">
        <f>Table62[[#This Row],[Manufacturing Price]]*Table62[[#This Row],[Units Sold Round]]</f>
        <v>2425212</v>
      </c>
      <c r="L528" s="2">
        <f>Table62[[#This Row],[ Sales]]-Table62[[#This Row],[COGS]]-Table62[[#This Row],[Discounts]]</f>
        <v>1012595.7000000001</v>
      </c>
      <c r="M528" s="3">
        <v>44197</v>
      </c>
      <c r="N528" t="str">
        <f>TEXT(Table62[[#This Row],[Date]],"mm")</f>
        <v>01</v>
      </c>
      <c r="O528" t="str">
        <f>TEXT(Table62[[#This Row],[Date]],"mmm")</f>
        <v>Jan</v>
      </c>
      <c r="P528" t="str">
        <f>TEXT(Table62[[#This Row],[Date]],"yyyy")</f>
        <v>2021</v>
      </c>
    </row>
    <row r="529" spans="1:16" x14ac:dyDescent="0.2">
      <c r="A529" t="s">
        <v>30</v>
      </c>
      <c r="B529" t="s">
        <v>24</v>
      </c>
      <c r="C529" t="s">
        <v>38</v>
      </c>
      <c r="D529" t="s">
        <v>44</v>
      </c>
      <c r="E529" s="15">
        <v>55.400000000000006</v>
      </c>
      <c r="F529" s="15">
        <f>ROUNDUP(Table62[[#This Row],[Units Sold]],0)</f>
        <v>56</v>
      </c>
      <c r="G529" s="2">
        <v>13938</v>
      </c>
      <c r="H529" s="2">
        <v>23230</v>
      </c>
      <c r="I529" s="2">
        <v>193041.30000000002</v>
      </c>
      <c r="J529" s="2">
        <f>Table62[[#This Row],[Sale Price]]*Table62[[#This Row],[Units Sold Round]]</f>
        <v>1300880</v>
      </c>
      <c r="K529" s="2">
        <f>Table62[[#This Row],[Manufacturing Price]]*Table62[[#This Row],[Units Sold Round]]</f>
        <v>780528</v>
      </c>
      <c r="L529" s="2">
        <f>Table62[[#This Row],[ Sales]]-Table62[[#This Row],[COGS]]-Table62[[#This Row],[Discounts]]</f>
        <v>327310.69999999995</v>
      </c>
      <c r="M529" s="3">
        <v>44197</v>
      </c>
      <c r="N529" t="str">
        <f>TEXT(Table62[[#This Row],[Date]],"mm")</f>
        <v>01</v>
      </c>
      <c r="O529" t="str">
        <f>TEXT(Table62[[#This Row],[Date]],"mmm")</f>
        <v>Jan</v>
      </c>
      <c r="P529" t="str">
        <f>TEXT(Table62[[#This Row],[Date]],"yyyy")</f>
        <v>2021</v>
      </c>
    </row>
    <row r="530" spans="1:16" x14ac:dyDescent="0.2">
      <c r="A530" t="s">
        <v>15</v>
      </c>
      <c r="B530" t="s">
        <v>25</v>
      </c>
      <c r="C530" t="s">
        <v>38</v>
      </c>
      <c r="D530" t="s">
        <v>44</v>
      </c>
      <c r="E530" s="15">
        <v>293.5</v>
      </c>
      <c r="F530" s="15">
        <f>ROUNDUP(Table62[[#This Row],[Units Sold]],0)</f>
        <v>294</v>
      </c>
      <c r="G530" s="2">
        <v>13938</v>
      </c>
      <c r="H530" s="2">
        <v>23230</v>
      </c>
      <c r="I530" s="2">
        <v>1022700.75</v>
      </c>
      <c r="J530" s="2">
        <f>Table62[[#This Row],[Sale Price]]*Table62[[#This Row],[Units Sold Round]]</f>
        <v>6829620</v>
      </c>
      <c r="K530" s="2">
        <f>Table62[[#This Row],[Manufacturing Price]]*Table62[[#This Row],[Units Sold Round]]</f>
        <v>4097772</v>
      </c>
      <c r="L530" s="2">
        <f>Table62[[#This Row],[ Sales]]-Table62[[#This Row],[COGS]]-Table62[[#This Row],[Discounts]]</f>
        <v>1709147.25</v>
      </c>
      <c r="M530" s="3">
        <v>44136</v>
      </c>
      <c r="N530" t="str">
        <f>TEXT(Table62[[#This Row],[Date]],"mm")</f>
        <v>11</v>
      </c>
      <c r="O530" t="str">
        <f>TEXT(Table62[[#This Row],[Date]],"mmm")</f>
        <v>Nov</v>
      </c>
      <c r="P530" t="str">
        <f>TEXT(Table62[[#This Row],[Date]],"yyyy")</f>
        <v>2020</v>
      </c>
    </row>
    <row r="531" spans="1:16" x14ac:dyDescent="0.2">
      <c r="A531" t="s">
        <v>30</v>
      </c>
      <c r="B531" t="s">
        <v>42</v>
      </c>
      <c r="C531" t="s">
        <v>39</v>
      </c>
      <c r="D531" t="s">
        <v>44</v>
      </c>
      <c r="E531" s="15">
        <v>316.5</v>
      </c>
      <c r="F531" s="15">
        <f>ROUNDUP(Table62[[#This Row],[Units Sold]],0)</f>
        <v>317</v>
      </c>
      <c r="G531" s="2">
        <v>11999.4</v>
      </c>
      <c r="H531" s="2">
        <v>19999</v>
      </c>
      <c r="I531" s="2">
        <v>949452.52499999991</v>
      </c>
      <c r="J531" s="2">
        <f>Table62[[#This Row],[Sale Price]]*Table62[[#This Row],[Units Sold Round]]</f>
        <v>6339683</v>
      </c>
      <c r="K531" s="2">
        <f>Table62[[#This Row],[Manufacturing Price]]*Table62[[#This Row],[Units Sold Round]]</f>
        <v>3803809.8</v>
      </c>
      <c r="L531" s="2">
        <f>Table62[[#This Row],[ Sales]]-Table62[[#This Row],[COGS]]-Table62[[#This Row],[Discounts]]</f>
        <v>1586420.6750000003</v>
      </c>
      <c r="M531" s="3">
        <v>44197</v>
      </c>
      <c r="N531" t="str">
        <f>TEXT(Table62[[#This Row],[Date]],"mm")</f>
        <v>01</v>
      </c>
      <c r="O531" t="str">
        <f>TEXT(Table62[[#This Row],[Date]],"mmm")</f>
        <v>Jan</v>
      </c>
      <c r="P531" t="str">
        <f>TEXT(Table62[[#This Row],[Date]],"yyyy")</f>
        <v>2021</v>
      </c>
    </row>
    <row r="532" spans="1:16" x14ac:dyDescent="0.2">
      <c r="A532" t="s">
        <v>15</v>
      </c>
      <c r="B532" t="s">
        <v>28</v>
      </c>
      <c r="C532" t="s">
        <v>39</v>
      </c>
      <c r="D532" t="s">
        <v>44</v>
      </c>
      <c r="E532" s="15">
        <v>262.90000000000003</v>
      </c>
      <c r="F532" s="15">
        <f>ROUNDUP(Table62[[#This Row],[Units Sold]],0)</f>
        <v>263</v>
      </c>
      <c r="G532" s="2">
        <v>11999.4</v>
      </c>
      <c r="H532" s="2">
        <v>19999</v>
      </c>
      <c r="I532" s="2">
        <v>788660.56500000006</v>
      </c>
      <c r="J532" s="2">
        <f>Table62[[#This Row],[Sale Price]]*Table62[[#This Row],[Units Sold Round]]</f>
        <v>5259737</v>
      </c>
      <c r="K532" s="2">
        <f>Table62[[#This Row],[Manufacturing Price]]*Table62[[#This Row],[Units Sold Round]]</f>
        <v>3155842.1999999997</v>
      </c>
      <c r="L532" s="2">
        <f>Table62[[#This Row],[ Sales]]-Table62[[#This Row],[COGS]]-Table62[[#This Row],[Discounts]]</f>
        <v>1315234.2350000003</v>
      </c>
      <c r="M532" s="3">
        <v>44197</v>
      </c>
      <c r="N532" t="str">
        <f>TEXT(Table62[[#This Row],[Date]],"mm")</f>
        <v>01</v>
      </c>
      <c r="O532" t="str">
        <f>TEXT(Table62[[#This Row],[Date]],"mmm")</f>
        <v>Jan</v>
      </c>
      <c r="P532" t="str">
        <f>TEXT(Table62[[#This Row],[Date]],"yyyy")</f>
        <v>2021</v>
      </c>
    </row>
    <row r="533" spans="1:16" x14ac:dyDescent="0.2">
      <c r="A533" t="s">
        <v>30</v>
      </c>
      <c r="B533" t="s">
        <v>23</v>
      </c>
      <c r="C533" t="s">
        <v>39</v>
      </c>
      <c r="D533" t="s">
        <v>44</v>
      </c>
      <c r="E533" s="15">
        <v>143.30000000000001</v>
      </c>
      <c r="F533" s="15">
        <f>ROUNDUP(Table62[[#This Row],[Units Sold]],0)</f>
        <v>144</v>
      </c>
      <c r="G533" s="2">
        <v>11999.4</v>
      </c>
      <c r="H533" s="2">
        <v>19999</v>
      </c>
      <c r="I533" s="2">
        <v>429878.505</v>
      </c>
      <c r="J533" s="2">
        <f>Table62[[#This Row],[Sale Price]]*Table62[[#This Row],[Units Sold Round]]</f>
        <v>2879856</v>
      </c>
      <c r="K533" s="2">
        <f>Table62[[#This Row],[Manufacturing Price]]*Table62[[#This Row],[Units Sold Round]]</f>
        <v>1727913.5999999999</v>
      </c>
      <c r="L533" s="2">
        <f>Table62[[#This Row],[ Sales]]-Table62[[#This Row],[COGS]]-Table62[[#This Row],[Discounts]]</f>
        <v>722063.89500000014</v>
      </c>
      <c r="M533" s="3">
        <v>44317</v>
      </c>
      <c r="N533" t="str">
        <f>TEXT(Table62[[#This Row],[Date]],"mm")</f>
        <v>05</v>
      </c>
      <c r="O533" t="str">
        <f>TEXT(Table62[[#This Row],[Date]],"mmm")</f>
        <v>May</v>
      </c>
      <c r="P533" t="str">
        <f>TEXT(Table62[[#This Row],[Date]],"yyyy")</f>
        <v>2021</v>
      </c>
    </row>
    <row r="534" spans="1:16" x14ac:dyDescent="0.2">
      <c r="A534" t="s">
        <v>30</v>
      </c>
      <c r="B534" t="s">
        <v>29</v>
      </c>
      <c r="C534" t="s">
        <v>39</v>
      </c>
      <c r="D534" t="s">
        <v>44</v>
      </c>
      <c r="E534" s="15">
        <v>94.7</v>
      </c>
      <c r="F534" s="15">
        <f>ROUNDUP(Table62[[#This Row],[Units Sold]],0)</f>
        <v>95</v>
      </c>
      <c r="G534" s="2">
        <v>11999.4</v>
      </c>
      <c r="H534" s="2">
        <v>19999</v>
      </c>
      <c r="I534" s="2">
        <v>284085.79499999998</v>
      </c>
      <c r="J534" s="2">
        <f>Table62[[#This Row],[Sale Price]]*Table62[[#This Row],[Units Sold Round]]</f>
        <v>1899905</v>
      </c>
      <c r="K534" s="2">
        <f>Table62[[#This Row],[Manufacturing Price]]*Table62[[#This Row],[Units Sold Round]]</f>
        <v>1139943</v>
      </c>
      <c r="L534" s="2">
        <f>Table62[[#This Row],[ Sales]]-Table62[[#This Row],[COGS]]-Table62[[#This Row],[Discounts]]</f>
        <v>475876.20500000002</v>
      </c>
      <c r="M534" s="3">
        <v>44075</v>
      </c>
      <c r="N534" t="str">
        <f>TEXT(Table62[[#This Row],[Date]],"mm")</f>
        <v>09</v>
      </c>
      <c r="O534" t="str">
        <f>TEXT(Table62[[#This Row],[Date]],"mmm")</f>
        <v>Sep</v>
      </c>
      <c r="P534" t="str">
        <f>TEXT(Table62[[#This Row],[Date]],"yyyy")</f>
        <v>2020</v>
      </c>
    </row>
    <row r="535" spans="1:16" x14ac:dyDescent="0.2">
      <c r="A535" t="s">
        <v>15</v>
      </c>
      <c r="B535" t="s">
        <v>43</v>
      </c>
      <c r="C535" t="s">
        <v>39</v>
      </c>
      <c r="D535" t="s">
        <v>44</v>
      </c>
      <c r="E535" s="15">
        <v>34.4</v>
      </c>
      <c r="F535" s="15">
        <f>ROUNDUP(Table62[[#This Row],[Units Sold]],0)</f>
        <v>35</v>
      </c>
      <c r="G535" s="2">
        <v>11999.4</v>
      </c>
      <c r="H535" s="2">
        <v>19999</v>
      </c>
      <c r="I535" s="2">
        <v>103194.84</v>
      </c>
      <c r="J535" s="2">
        <f>Table62[[#This Row],[Sale Price]]*Table62[[#This Row],[Units Sold Round]]</f>
        <v>699965</v>
      </c>
      <c r="K535" s="2">
        <f>Table62[[#This Row],[Manufacturing Price]]*Table62[[#This Row],[Units Sold Round]]</f>
        <v>419979</v>
      </c>
      <c r="L535" s="2">
        <f>Table62[[#This Row],[ Sales]]-Table62[[#This Row],[COGS]]-Table62[[#This Row],[Discounts]]</f>
        <v>176791.16</v>
      </c>
      <c r="M535" s="3">
        <v>44105</v>
      </c>
      <c r="N535" t="str">
        <f>TEXT(Table62[[#This Row],[Date]],"mm")</f>
        <v>10</v>
      </c>
      <c r="O535" t="str">
        <f>TEXT(Table62[[#This Row],[Date]],"mmm")</f>
        <v>Oct</v>
      </c>
      <c r="P535" t="str">
        <f>TEXT(Table62[[#This Row],[Date]],"yyyy")</f>
        <v>2020</v>
      </c>
    </row>
    <row r="536" spans="1:16" x14ac:dyDescent="0.2">
      <c r="A536" t="s">
        <v>20</v>
      </c>
      <c r="B536" t="s">
        <v>33</v>
      </c>
      <c r="C536" t="s">
        <v>39</v>
      </c>
      <c r="D536" t="s">
        <v>44</v>
      </c>
      <c r="E536" s="15">
        <v>215.70000000000002</v>
      </c>
      <c r="F536" s="15">
        <f>ROUNDUP(Table62[[#This Row],[Units Sold]],0)</f>
        <v>216</v>
      </c>
      <c r="G536" s="2">
        <v>11999.4</v>
      </c>
      <c r="H536" s="2">
        <v>19999</v>
      </c>
      <c r="I536" s="2">
        <v>647067.64500000014</v>
      </c>
      <c r="J536" s="2">
        <f>Table62[[#This Row],[Sale Price]]*Table62[[#This Row],[Units Sold Round]]</f>
        <v>4319784</v>
      </c>
      <c r="K536" s="2">
        <f>Table62[[#This Row],[Manufacturing Price]]*Table62[[#This Row],[Units Sold Round]]</f>
        <v>2591870.4</v>
      </c>
      <c r="L536" s="2">
        <f>Table62[[#This Row],[ Sales]]-Table62[[#This Row],[COGS]]-Table62[[#This Row],[Discounts]]</f>
        <v>1080845.9550000001</v>
      </c>
      <c r="M536" s="3">
        <v>44531</v>
      </c>
      <c r="N536" t="str">
        <f>TEXT(Table62[[#This Row],[Date]],"mm")</f>
        <v>12</v>
      </c>
      <c r="O536" t="str">
        <f>TEXT(Table62[[#This Row],[Date]],"mmm")</f>
        <v>Dec</v>
      </c>
      <c r="P536" t="str">
        <f>TEXT(Table62[[#This Row],[Date]],"yyyy")</f>
        <v>2021</v>
      </c>
    </row>
    <row r="537" spans="1:16" x14ac:dyDescent="0.2">
      <c r="A537" t="s">
        <v>15</v>
      </c>
      <c r="B537" t="s">
        <v>21</v>
      </c>
      <c r="C537" t="s">
        <v>35</v>
      </c>
      <c r="D537" t="s">
        <v>44</v>
      </c>
      <c r="E537" s="15">
        <v>38</v>
      </c>
      <c r="F537" s="15">
        <f>ROUNDUP(Table62[[#This Row],[Units Sold]],0)</f>
        <v>38</v>
      </c>
      <c r="G537" s="2">
        <v>11999.4</v>
      </c>
      <c r="H537" s="2">
        <v>19999</v>
      </c>
      <c r="I537" s="2">
        <v>113994.3</v>
      </c>
      <c r="J537" s="2">
        <f>Table62[[#This Row],[Sale Price]]*Table62[[#This Row],[Units Sold Round]]</f>
        <v>759962</v>
      </c>
      <c r="K537" s="2">
        <f>Table62[[#This Row],[Manufacturing Price]]*Table62[[#This Row],[Units Sold Round]]</f>
        <v>455977.2</v>
      </c>
      <c r="L537" s="2">
        <f>Table62[[#This Row],[ Sales]]-Table62[[#This Row],[COGS]]-Table62[[#This Row],[Discounts]]</f>
        <v>189990.5</v>
      </c>
      <c r="M537" s="3">
        <v>44075</v>
      </c>
      <c r="N537" t="str">
        <f>TEXT(Table62[[#This Row],[Date]],"mm")</f>
        <v>09</v>
      </c>
      <c r="O537" t="str">
        <f>TEXT(Table62[[#This Row],[Date]],"mmm")</f>
        <v>Sep</v>
      </c>
      <c r="P537" t="str">
        <f>TEXT(Table62[[#This Row],[Date]],"yyyy")</f>
        <v>2020</v>
      </c>
    </row>
    <row r="538" spans="1:16" x14ac:dyDescent="0.2">
      <c r="A538" t="s">
        <v>15</v>
      </c>
      <c r="B538" t="s">
        <v>34</v>
      </c>
      <c r="C538" t="s">
        <v>17</v>
      </c>
      <c r="D538" t="s">
        <v>44</v>
      </c>
      <c r="E538" s="15">
        <v>88.600000000000009</v>
      </c>
      <c r="F538" s="15">
        <f>ROUNDUP(Table62[[#This Row],[Units Sold]],0)</f>
        <v>89</v>
      </c>
      <c r="G538" s="2">
        <v>5579.4</v>
      </c>
      <c r="H538" s="2">
        <v>9299</v>
      </c>
      <c r="I538" s="2">
        <v>123583.70999999999</v>
      </c>
      <c r="J538" s="2">
        <f>Table62[[#This Row],[Sale Price]]*Table62[[#This Row],[Units Sold Round]]</f>
        <v>827611</v>
      </c>
      <c r="K538" s="2">
        <f>Table62[[#This Row],[Manufacturing Price]]*Table62[[#This Row],[Units Sold Round]]</f>
        <v>496566.6</v>
      </c>
      <c r="L538" s="2">
        <f>Table62[[#This Row],[ Sales]]-Table62[[#This Row],[COGS]]-Table62[[#This Row],[Discounts]]</f>
        <v>207460.69000000003</v>
      </c>
      <c r="M538" s="3">
        <v>44348</v>
      </c>
      <c r="N538" t="str">
        <f>TEXT(Table62[[#This Row],[Date]],"mm")</f>
        <v>06</v>
      </c>
      <c r="O538" t="str">
        <f>TEXT(Table62[[#This Row],[Date]],"mmm")</f>
        <v>Jun</v>
      </c>
      <c r="P538" t="str">
        <f>TEXT(Table62[[#This Row],[Date]],"yyyy")</f>
        <v>2021</v>
      </c>
    </row>
    <row r="539" spans="1:16" x14ac:dyDescent="0.2">
      <c r="A539" t="s">
        <v>30</v>
      </c>
      <c r="B539" t="s">
        <v>31</v>
      </c>
      <c r="C539" t="s">
        <v>17</v>
      </c>
      <c r="D539" t="s">
        <v>44</v>
      </c>
      <c r="E539" s="15">
        <v>241.60000000000002</v>
      </c>
      <c r="F539" s="15">
        <f>ROUNDUP(Table62[[#This Row],[Units Sold]],0)</f>
        <v>242</v>
      </c>
      <c r="G539" s="2">
        <v>5579.4</v>
      </c>
      <c r="H539" s="2">
        <v>9299</v>
      </c>
      <c r="I539" s="2">
        <v>336995.76000000007</v>
      </c>
      <c r="J539" s="2">
        <f>Table62[[#This Row],[Sale Price]]*Table62[[#This Row],[Units Sold Round]]</f>
        <v>2250358</v>
      </c>
      <c r="K539" s="2">
        <f>Table62[[#This Row],[Manufacturing Price]]*Table62[[#This Row],[Units Sold Round]]</f>
        <v>1350214.7999999998</v>
      </c>
      <c r="L539" s="2">
        <f>Table62[[#This Row],[ Sales]]-Table62[[#This Row],[COGS]]-Table62[[#This Row],[Discounts]]</f>
        <v>563147.44000000018</v>
      </c>
      <c r="M539" s="3">
        <v>44075</v>
      </c>
      <c r="N539" t="str">
        <f>TEXT(Table62[[#This Row],[Date]],"mm")</f>
        <v>09</v>
      </c>
      <c r="O539" t="str">
        <f>TEXT(Table62[[#This Row],[Date]],"mmm")</f>
        <v>Sep</v>
      </c>
      <c r="P539" t="str">
        <f>TEXT(Table62[[#This Row],[Date]],"yyyy")</f>
        <v>2020</v>
      </c>
    </row>
    <row r="540" spans="1:16" x14ac:dyDescent="0.2">
      <c r="A540" t="s">
        <v>30</v>
      </c>
      <c r="B540" t="s">
        <v>19</v>
      </c>
      <c r="C540" t="s">
        <v>17</v>
      </c>
      <c r="D540" t="s">
        <v>44</v>
      </c>
      <c r="E540" s="15">
        <v>215.60000000000002</v>
      </c>
      <c r="F540" s="15">
        <f>ROUNDUP(Table62[[#This Row],[Units Sold]],0)</f>
        <v>216</v>
      </c>
      <c r="G540" s="2">
        <v>5579.4</v>
      </c>
      <c r="H540" s="2">
        <v>9299</v>
      </c>
      <c r="I540" s="2">
        <v>300729.66000000003</v>
      </c>
      <c r="J540" s="2">
        <f>Table62[[#This Row],[Sale Price]]*Table62[[#This Row],[Units Sold Round]]</f>
        <v>2008584</v>
      </c>
      <c r="K540" s="2">
        <f>Table62[[#This Row],[Manufacturing Price]]*Table62[[#This Row],[Units Sold Round]]</f>
        <v>1205150.3999999999</v>
      </c>
      <c r="L540" s="2">
        <f>Table62[[#This Row],[ Sales]]-Table62[[#This Row],[COGS]]-Table62[[#This Row],[Discounts]]</f>
        <v>502703.94000000006</v>
      </c>
      <c r="M540" s="3">
        <v>44470</v>
      </c>
      <c r="N540" t="str">
        <f>TEXT(Table62[[#This Row],[Date]],"mm")</f>
        <v>10</v>
      </c>
      <c r="O540" t="str">
        <f>TEXT(Table62[[#This Row],[Date]],"mmm")</f>
        <v>Oct</v>
      </c>
      <c r="P540" t="str">
        <f>TEXT(Table62[[#This Row],[Date]],"yyyy")</f>
        <v>2021</v>
      </c>
    </row>
    <row r="541" spans="1:16" x14ac:dyDescent="0.2">
      <c r="A541" t="s">
        <v>20</v>
      </c>
      <c r="B541" t="s">
        <v>36</v>
      </c>
      <c r="C541" t="s">
        <v>17</v>
      </c>
      <c r="D541" t="s">
        <v>44</v>
      </c>
      <c r="E541" s="15">
        <v>268.90000000000003</v>
      </c>
      <c r="F541" s="15">
        <f>ROUNDUP(Table62[[#This Row],[Units Sold]],0)</f>
        <v>269</v>
      </c>
      <c r="G541" s="2">
        <v>5579.4</v>
      </c>
      <c r="H541" s="2">
        <v>9299</v>
      </c>
      <c r="I541" s="2">
        <v>375075.16499999998</v>
      </c>
      <c r="J541" s="2">
        <f>Table62[[#This Row],[Sale Price]]*Table62[[#This Row],[Units Sold Round]]</f>
        <v>2501431</v>
      </c>
      <c r="K541" s="2">
        <f>Table62[[#This Row],[Manufacturing Price]]*Table62[[#This Row],[Units Sold Round]]</f>
        <v>1500858.5999999999</v>
      </c>
      <c r="L541" s="2">
        <f>Table62[[#This Row],[ Sales]]-Table62[[#This Row],[COGS]]-Table62[[#This Row],[Discounts]]</f>
        <v>625497.2350000001</v>
      </c>
      <c r="M541" s="3">
        <v>44501</v>
      </c>
      <c r="N541" t="str">
        <f>TEXT(Table62[[#This Row],[Date]],"mm")</f>
        <v>11</v>
      </c>
      <c r="O541" t="str">
        <f>TEXT(Table62[[#This Row],[Date]],"mmm")</f>
        <v>Nov</v>
      </c>
      <c r="P541" t="str">
        <f>TEXT(Table62[[#This Row],[Date]],"yyyy")</f>
        <v>2021</v>
      </c>
    </row>
    <row r="542" spans="1:16" x14ac:dyDescent="0.2">
      <c r="A542" t="s">
        <v>20</v>
      </c>
      <c r="B542" t="s">
        <v>16</v>
      </c>
      <c r="C542" t="s">
        <v>26</v>
      </c>
      <c r="D542" t="s">
        <v>44</v>
      </c>
      <c r="E542" s="15">
        <v>67.7</v>
      </c>
      <c r="F542" s="15">
        <f>ROUNDUP(Table62[[#This Row],[Units Sold]],0)</f>
        <v>68</v>
      </c>
      <c r="G542" s="2">
        <v>8999.4</v>
      </c>
      <c r="H542" s="2">
        <v>14999</v>
      </c>
      <c r="I542" s="2">
        <v>152314.845</v>
      </c>
      <c r="J542" s="2">
        <f>Table62[[#This Row],[Sale Price]]*Table62[[#This Row],[Units Sold Round]]</f>
        <v>1019932</v>
      </c>
      <c r="K542" s="2">
        <f>Table62[[#This Row],[Manufacturing Price]]*Table62[[#This Row],[Units Sold Round]]</f>
        <v>611959.19999999995</v>
      </c>
      <c r="L542" s="2">
        <f>Table62[[#This Row],[ Sales]]-Table62[[#This Row],[COGS]]-Table62[[#This Row],[Discounts]]</f>
        <v>255657.95500000005</v>
      </c>
      <c r="M542" s="3">
        <v>44256</v>
      </c>
      <c r="N542" t="str">
        <f>TEXT(Table62[[#This Row],[Date]],"mm")</f>
        <v>03</v>
      </c>
      <c r="O542" t="str">
        <f>TEXT(Table62[[#This Row],[Date]],"mmm")</f>
        <v>Mar</v>
      </c>
      <c r="P542" t="str">
        <f>TEXT(Table62[[#This Row],[Date]],"yyyy")</f>
        <v>2021</v>
      </c>
    </row>
    <row r="543" spans="1:16" x14ac:dyDescent="0.2">
      <c r="A543" t="s">
        <v>32</v>
      </c>
      <c r="B543" t="s">
        <v>19</v>
      </c>
      <c r="C543" t="s">
        <v>26</v>
      </c>
      <c r="D543" t="s">
        <v>44</v>
      </c>
      <c r="E543" s="15">
        <v>177.3</v>
      </c>
      <c r="F543" s="15">
        <f>ROUNDUP(Table62[[#This Row],[Units Sold]],0)</f>
        <v>178</v>
      </c>
      <c r="G543" s="2">
        <v>8999.4</v>
      </c>
      <c r="H543" s="2">
        <v>14999</v>
      </c>
      <c r="I543" s="2">
        <v>398898.40500000003</v>
      </c>
      <c r="J543" s="2">
        <f>Table62[[#This Row],[Sale Price]]*Table62[[#This Row],[Units Sold Round]]</f>
        <v>2669822</v>
      </c>
      <c r="K543" s="2">
        <f>Table62[[#This Row],[Manufacturing Price]]*Table62[[#This Row],[Units Sold Round]]</f>
        <v>1601893.2</v>
      </c>
      <c r="L543" s="2">
        <f>Table62[[#This Row],[ Sales]]-Table62[[#This Row],[COGS]]-Table62[[#This Row],[Discounts]]</f>
        <v>669030.39500000002</v>
      </c>
      <c r="M543" s="3">
        <v>44287</v>
      </c>
      <c r="N543" t="str">
        <f>TEXT(Table62[[#This Row],[Date]],"mm")</f>
        <v>04</v>
      </c>
      <c r="O543" t="str">
        <f>TEXT(Table62[[#This Row],[Date]],"mmm")</f>
        <v>Apr</v>
      </c>
      <c r="P543" t="str">
        <f>TEXT(Table62[[#This Row],[Date]],"yyyy")</f>
        <v>2021</v>
      </c>
    </row>
    <row r="544" spans="1:16" x14ac:dyDescent="0.2">
      <c r="A544" t="s">
        <v>15</v>
      </c>
      <c r="B544" t="s">
        <v>21</v>
      </c>
      <c r="C544" t="s">
        <v>26</v>
      </c>
      <c r="D544" t="s">
        <v>44</v>
      </c>
      <c r="E544" s="15">
        <v>242</v>
      </c>
      <c r="F544" s="15">
        <f>ROUNDUP(Table62[[#This Row],[Units Sold]],0)</f>
        <v>242</v>
      </c>
      <c r="G544" s="2">
        <v>8999.4</v>
      </c>
      <c r="H544" s="2">
        <v>14999</v>
      </c>
      <c r="I544" s="2">
        <v>544463.69999999995</v>
      </c>
      <c r="J544" s="2">
        <f>Table62[[#This Row],[Sale Price]]*Table62[[#This Row],[Units Sold Round]]</f>
        <v>3629758</v>
      </c>
      <c r="K544" s="2">
        <f>Table62[[#This Row],[Manufacturing Price]]*Table62[[#This Row],[Units Sold Round]]</f>
        <v>2177854.7999999998</v>
      </c>
      <c r="L544" s="2">
        <f>Table62[[#This Row],[ Sales]]-Table62[[#This Row],[COGS]]-Table62[[#This Row],[Discounts]]</f>
        <v>907439.50000000023</v>
      </c>
      <c r="M544" s="3">
        <v>44440</v>
      </c>
      <c r="N544" t="str">
        <f>TEXT(Table62[[#This Row],[Date]],"mm")</f>
        <v>09</v>
      </c>
      <c r="O544" t="str">
        <f>TEXT(Table62[[#This Row],[Date]],"mmm")</f>
        <v>Sep</v>
      </c>
      <c r="P544" t="str">
        <f>TEXT(Table62[[#This Row],[Date]],"yyyy")</f>
        <v>2021</v>
      </c>
    </row>
    <row r="545" spans="1:16" x14ac:dyDescent="0.2">
      <c r="A545" t="s">
        <v>15</v>
      </c>
      <c r="B545" t="s">
        <v>22</v>
      </c>
      <c r="C545" t="s">
        <v>26</v>
      </c>
      <c r="D545" t="s">
        <v>44</v>
      </c>
      <c r="E545" s="15">
        <v>273.40000000000003</v>
      </c>
      <c r="F545" s="15">
        <f>ROUNDUP(Table62[[#This Row],[Units Sold]],0)</f>
        <v>274</v>
      </c>
      <c r="G545" s="2">
        <v>8999.4</v>
      </c>
      <c r="H545" s="2">
        <v>14999</v>
      </c>
      <c r="I545" s="2">
        <v>615108.99000000011</v>
      </c>
      <c r="J545" s="2">
        <f>Table62[[#This Row],[Sale Price]]*Table62[[#This Row],[Units Sold Round]]</f>
        <v>4109726</v>
      </c>
      <c r="K545" s="2">
        <f>Table62[[#This Row],[Manufacturing Price]]*Table62[[#This Row],[Units Sold Round]]</f>
        <v>2465835.6</v>
      </c>
      <c r="L545" s="2">
        <f>Table62[[#This Row],[ Sales]]-Table62[[#This Row],[COGS]]-Table62[[#This Row],[Discounts]]</f>
        <v>1028781.4099999998</v>
      </c>
      <c r="M545" s="3">
        <v>44470</v>
      </c>
      <c r="N545" t="str">
        <f>TEXT(Table62[[#This Row],[Date]],"mm")</f>
        <v>10</v>
      </c>
      <c r="O545" t="str">
        <f>TEXT(Table62[[#This Row],[Date]],"mmm")</f>
        <v>Oct</v>
      </c>
      <c r="P545" t="str">
        <f>TEXT(Table62[[#This Row],[Date]],"yyyy")</f>
        <v>2021</v>
      </c>
    </row>
    <row r="546" spans="1:16" x14ac:dyDescent="0.2">
      <c r="A546" t="s">
        <v>15</v>
      </c>
      <c r="B546" t="s">
        <v>45</v>
      </c>
      <c r="C546" t="s">
        <v>26</v>
      </c>
      <c r="D546" t="s">
        <v>44</v>
      </c>
      <c r="E546" s="15">
        <v>171.5</v>
      </c>
      <c r="F546" s="15">
        <f>ROUNDUP(Table62[[#This Row],[Units Sold]],0)</f>
        <v>172</v>
      </c>
      <c r="G546" s="2">
        <v>8999.4</v>
      </c>
      <c r="H546" s="2">
        <v>14999</v>
      </c>
      <c r="I546" s="2">
        <v>385849.27499999997</v>
      </c>
      <c r="J546" s="2">
        <f>Table62[[#This Row],[Sale Price]]*Table62[[#This Row],[Units Sold Round]]</f>
        <v>2579828</v>
      </c>
      <c r="K546" s="2">
        <f>Table62[[#This Row],[Manufacturing Price]]*Table62[[#This Row],[Units Sold Round]]</f>
        <v>1547896.8</v>
      </c>
      <c r="L546" s="2">
        <f>Table62[[#This Row],[ Sales]]-Table62[[#This Row],[COGS]]-Table62[[#This Row],[Discounts]]</f>
        <v>646081.92500000005</v>
      </c>
      <c r="M546" s="3">
        <v>44105</v>
      </c>
      <c r="N546" t="str">
        <f>TEXT(Table62[[#This Row],[Date]],"mm")</f>
        <v>10</v>
      </c>
      <c r="O546" t="str">
        <f>TEXT(Table62[[#This Row],[Date]],"mmm")</f>
        <v>Oct</v>
      </c>
      <c r="P546" t="str">
        <f>TEXT(Table62[[#This Row],[Date]],"yyyy")</f>
        <v>2020</v>
      </c>
    </row>
    <row r="547" spans="1:16" x14ac:dyDescent="0.2">
      <c r="A547" t="s">
        <v>32</v>
      </c>
      <c r="B547" t="s">
        <v>24</v>
      </c>
      <c r="C547" t="s">
        <v>26</v>
      </c>
      <c r="D547" t="s">
        <v>44</v>
      </c>
      <c r="E547" s="15">
        <v>118.60000000000001</v>
      </c>
      <c r="F547" s="15">
        <f>ROUNDUP(Table62[[#This Row],[Units Sold]],0)</f>
        <v>119</v>
      </c>
      <c r="G547" s="2">
        <v>8999.4</v>
      </c>
      <c r="H547" s="2">
        <v>14999</v>
      </c>
      <c r="I547" s="2">
        <v>266832.21000000002</v>
      </c>
      <c r="J547" s="2">
        <f>Table62[[#This Row],[Sale Price]]*Table62[[#This Row],[Units Sold Round]]</f>
        <v>1784881</v>
      </c>
      <c r="K547" s="2">
        <f>Table62[[#This Row],[Manufacturing Price]]*Table62[[#This Row],[Units Sold Round]]</f>
        <v>1070928.5999999999</v>
      </c>
      <c r="L547" s="2">
        <f>Table62[[#This Row],[ Sales]]-Table62[[#This Row],[COGS]]-Table62[[#This Row],[Discounts]]</f>
        <v>447120.19000000012</v>
      </c>
      <c r="M547" s="3">
        <v>44166</v>
      </c>
      <c r="N547" t="str">
        <f>TEXT(Table62[[#This Row],[Date]],"mm")</f>
        <v>12</v>
      </c>
      <c r="O547" t="str">
        <f>TEXT(Table62[[#This Row],[Date]],"mmm")</f>
        <v>Dec</v>
      </c>
      <c r="P547" t="str">
        <f>TEXT(Table62[[#This Row],[Date]],"yyyy")</f>
        <v>2020</v>
      </c>
    </row>
    <row r="548" spans="1:16" x14ac:dyDescent="0.2">
      <c r="A548" t="s">
        <v>32</v>
      </c>
      <c r="B548" t="s">
        <v>25</v>
      </c>
      <c r="C548" t="s">
        <v>35</v>
      </c>
      <c r="D548" t="s">
        <v>44</v>
      </c>
      <c r="E548" s="15">
        <v>349.5</v>
      </c>
      <c r="F548" s="15">
        <f>ROUNDUP(Table62[[#This Row],[Units Sold]],0)</f>
        <v>350</v>
      </c>
      <c r="G548" s="2">
        <v>11999.4</v>
      </c>
      <c r="H548" s="2">
        <v>19999</v>
      </c>
      <c r="I548" s="2">
        <v>1048447.575</v>
      </c>
      <c r="J548" s="2">
        <f>Table62[[#This Row],[Sale Price]]*Table62[[#This Row],[Units Sold Round]]</f>
        <v>6999650</v>
      </c>
      <c r="K548" s="2">
        <f>Table62[[#This Row],[Manufacturing Price]]*Table62[[#This Row],[Units Sold Round]]</f>
        <v>4199790</v>
      </c>
      <c r="L548" s="2">
        <f>Table62[[#This Row],[ Sales]]-Table62[[#This Row],[COGS]]-Table62[[#This Row],[Discounts]]</f>
        <v>1751412.425</v>
      </c>
      <c r="M548" s="3">
        <v>44197</v>
      </c>
      <c r="N548" t="str">
        <f>TEXT(Table62[[#This Row],[Date]],"mm")</f>
        <v>01</v>
      </c>
      <c r="O548" t="str">
        <f>TEXT(Table62[[#This Row],[Date]],"mmm")</f>
        <v>Jan</v>
      </c>
      <c r="P548" t="str">
        <f>TEXT(Table62[[#This Row],[Date]],"yyyy")</f>
        <v>2021</v>
      </c>
    </row>
    <row r="549" spans="1:16" x14ac:dyDescent="0.2">
      <c r="A549" t="s">
        <v>15</v>
      </c>
      <c r="B549" t="s">
        <v>42</v>
      </c>
      <c r="C549" t="s">
        <v>35</v>
      </c>
      <c r="D549" t="s">
        <v>44</v>
      </c>
      <c r="E549" s="15">
        <v>88.600000000000009</v>
      </c>
      <c r="F549" s="15">
        <f>ROUNDUP(Table62[[#This Row],[Units Sold]],0)</f>
        <v>89</v>
      </c>
      <c r="G549" s="2">
        <v>11999.4</v>
      </c>
      <c r="H549" s="2">
        <v>19999</v>
      </c>
      <c r="I549" s="2">
        <v>265786.71000000002</v>
      </c>
      <c r="J549" s="2">
        <f>Table62[[#This Row],[Sale Price]]*Table62[[#This Row],[Units Sold Round]]</f>
        <v>1779911</v>
      </c>
      <c r="K549" s="2">
        <f>Table62[[#This Row],[Manufacturing Price]]*Table62[[#This Row],[Units Sold Round]]</f>
        <v>1067946.5999999999</v>
      </c>
      <c r="L549" s="2">
        <f>Table62[[#This Row],[ Sales]]-Table62[[#This Row],[COGS]]-Table62[[#This Row],[Discounts]]</f>
        <v>446177.69000000012</v>
      </c>
      <c r="M549" s="3">
        <v>44348</v>
      </c>
      <c r="N549" t="str">
        <f>TEXT(Table62[[#This Row],[Date]],"mm")</f>
        <v>06</v>
      </c>
      <c r="O549" t="str">
        <f>TEXT(Table62[[#This Row],[Date]],"mmm")</f>
        <v>Jun</v>
      </c>
      <c r="P549" t="str">
        <f>TEXT(Table62[[#This Row],[Date]],"yyyy")</f>
        <v>2021</v>
      </c>
    </row>
    <row r="550" spans="1:16" x14ac:dyDescent="0.2">
      <c r="A550" t="s">
        <v>30</v>
      </c>
      <c r="B550" t="s">
        <v>28</v>
      </c>
      <c r="C550" t="s">
        <v>35</v>
      </c>
      <c r="D550" t="s">
        <v>44</v>
      </c>
      <c r="E550" s="15">
        <v>215.60000000000002</v>
      </c>
      <c r="F550" s="15">
        <f>ROUNDUP(Table62[[#This Row],[Units Sold]],0)</f>
        <v>216</v>
      </c>
      <c r="G550" s="2">
        <v>11999.4</v>
      </c>
      <c r="H550" s="2">
        <v>19999</v>
      </c>
      <c r="I550" s="2">
        <v>646767.66</v>
      </c>
      <c r="J550" s="2">
        <f>Table62[[#This Row],[Sale Price]]*Table62[[#This Row],[Units Sold Round]]</f>
        <v>4319784</v>
      </c>
      <c r="K550" s="2">
        <f>Table62[[#This Row],[Manufacturing Price]]*Table62[[#This Row],[Units Sold Round]]</f>
        <v>2591870.4</v>
      </c>
      <c r="L550" s="2">
        <f>Table62[[#This Row],[ Sales]]-Table62[[#This Row],[COGS]]-Table62[[#This Row],[Discounts]]</f>
        <v>1081145.94</v>
      </c>
      <c r="M550" s="3">
        <v>44470</v>
      </c>
      <c r="N550" t="str">
        <f>TEXT(Table62[[#This Row],[Date]],"mm")</f>
        <v>10</v>
      </c>
      <c r="O550" t="str">
        <f>TEXT(Table62[[#This Row],[Date]],"mmm")</f>
        <v>Oct</v>
      </c>
      <c r="P550" t="str">
        <f>TEXT(Table62[[#This Row],[Date]],"yyyy")</f>
        <v>2021</v>
      </c>
    </row>
    <row r="551" spans="1:16" x14ac:dyDescent="0.2">
      <c r="A551" t="s">
        <v>15</v>
      </c>
      <c r="B551" t="s">
        <v>23</v>
      </c>
      <c r="C551" t="s">
        <v>35</v>
      </c>
      <c r="D551" t="s">
        <v>44</v>
      </c>
      <c r="E551" s="15">
        <v>90.5</v>
      </c>
      <c r="F551" s="15">
        <f>ROUNDUP(Table62[[#This Row],[Units Sold]],0)</f>
        <v>91</v>
      </c>
      <c r="G551" s="2">
        <v>11999.4</v>
      </c>
      <c r="H551" s="2">
        <v>19999</v>
      </c>
      <c r="I551" s="2">
        <v>271486.42499999999</v>
      </c>
      <c r="J551" s="2">
        <f>Table62[[#This Row],[Sale Price]]*Table62[[#This Row],[Units Sold Round]]</f>
        <v>1819909</v>
      </c>
      <c r="K551" s="2">
        <f>Table62[[#This Row],[Manufacturing Price]]*Table62[[#This Row],[Units Sold Round]]</f>
        <v>1091945.3999999999</v>
      </c>
      <c r="L551" s="2">
        <f>Table62[[#This Row],[ Sales]]-Table62[[#This Row],[COGS]]-Table62[[#This Row],[Discounts]]</f>
        <v>456477.1750000001</v>
      </c>
      <c r="M551" s="3">
        <v>44470</v>
      </c>
      <c r="N551" t="str">
        <f>TEXT(Table62[[#This Row],[Date]],"mm")</f>
        <v>10</v>
      </c>
      <c r="O551" t="str">
        <f>TEXT(Table62[[#This Row],[Date]],"mmm")</f>
        <v>Oct</v>
      </c>
      <c r="P551" t="str">
        <f>TEXT(Table62[[#This Row],[Date]],"yyyy")</f>
        <v>2021</v>
      </c>
    </row>
    <row r="552" spans="1:16" x14ac:dyDescent="0.2">
      <c r="A552" t="s">
        <v>15</v>
      </c>
      <c r="B552" t="s">
        <v>29</v>
      </c>
      <c r="C552" t="s">
        <v>35</v>
      </c>
      <c r="D552" t="s">
        <v>44</v>
      </c>
      <c r="E552" s="15">
        <v>171.5</v>
      </c>
      <c r="F552" s="15">
        <f>ROUNDUP(Table62[[#This Row],[Units Sold]],0)</f>
        <v>172</v>
      </c>
      <c r="G552" s="2">
        <v>11999.4</v>
      </c>
      <c r="H552" s="2">
        <v>19999</v>
      </c>
      <c r="I552" s="2">
        <v>514474.27499999997</v>
      </c>
      <c r="J552" s="2">
        <f>Table62[[#This Row],[Sale Price]]*Table62[[#This Row],[Units Sold Round]]</f>
        <v>3439828</v>
      </c>
      <c r="K552" s="2">
        <f>Table62[[#This Row],[Manufacturing Price]]*Table62[[#This Row],[Units Sold Round]]</f>
        <v>2063896.8</v>
      </c>
      <c r="L552" s="2">
        <f>Table62[[#This Row],[ Sales]]-Table62[[#This Row],[COGS]]-Table62[[#This Row],[Discounts]]</f>
        <v>861456.92500000005</v>
      </c>
      <c r="M552" s="3">
        <v>44105</v>
      </c>
      <c r="N552" t="str">
        <f>TEXT(Table62[[#This Row],[Date]],"mm")</f>
        <v>10</v>
      </c>
      <c r="O552" t="str">
        <f>TEXT(Table62[[#This Row],[Date]],"mmm")</f>
        <v>Oct</v>
      </c>
      <c r="P552" t="str">
        <f>TEXT(Table62[[#This Row],[Date]],"yyyy")</f>
        <v>2020</v>
      </c>
    </row>
    <row r="553" spans="1:16" x14ac:dyDescent="0.2">
      <c r="A553" t="s">
        <v>15</v>
      </c>
      <c r="B553" t="s">
        <v>43</v>
      </c>
      <c r="C553" t="s">
        <v>35</v>
      </c>
      <c r="D553" t="s">
        <v>44</v>
      </c>
      <c r="E553" s="15">
        <v>159.4</v>
      </c>
      <c r="F553" s="15">
        <f>ROUNDUP(Table62[[#This Row],[Units Sold]],0)</f>
        <v>160</v>
      </c>
      <c r="G553" s="2">
        <v>11999.4</v>
      </c>
      <c r="H553" s="2">
        <v>19999</v>
      </c>
      <c r="I553" s="2">
        <v>478176.08999999997</v>
      </c>
      <c r="J553" s="2">
        <f>Table62[[#This Row],[Sale Price]]*Table62[[#This Row],[Units Sold Round]]</f>
        <v>3199840</v>
      </c>
      <c r="K553" s="2">
        <f>Table62[[#This Row],[Manufacturing Price]]*Table62[[#This Row],[Units Sold Round]]</f>
        <v>1919904</v>
      </c>
      <c r="L553" s="2">
        <f>Table62[[#This Row],[ Sales]]-Table62[[#This Row],[COGS]]-Table62[[#This Row],[Discounts]]</f>
        <v>801759.91</v>
      </c>
      <c r="M553" s="3">
        <v>44501</v>
      </c>
      <c r="N553" t="str">
        <f>TEXT(Table62[[#This Row],[Date]],"mm")</f>
        <v>11</v>
      </c>
      <c r="O553" t="str">
        <f>TEXT(Table62[[#This Row],[Date]],"mmm")</f>
        <v>Nov</v>
      </c>
      <c r="P553" t="str">
        <f>TEXT(Table62[[#This Row],[Date]],"yyyy")</f>
        <v>2021</v>
      </c>
    </row>
    <row r="554" spans="1:16" x14ac:dyDescent="0.2">
      <c r="A554" t="s">
        <v>32</v>
      </c>
      <c r="B554" t="s">
        <v>33</v>
      </c>
      <c r="C554" t="s">
        <v>35</v>
      </c>
      <c r="D554" t="s">
        <v>44</v>
      </c>
      <c r="E554" s="15">
        <v>135.9</v>
      </c>
      <c r="F554" s="15">
        <f>ROUNDUP(Table62[[#This Row],[Units Sold]],0)</f>
        <v>136</v>
      </c>
      <c r="G554" s="2">
        <v>11999.4</v>
      </c>
      <c r="H554" s="2">
        <v>19999</v>
      </c>
      <c r="I554" s="2">
        <v>407679.61499999999</v>
      </c>
      <c r="J554" s="2">
        <f>Table62[[#This Row],[Sale Price]]*Table62[[#This Row],[Units Sold Round]]</f>
        <v>2719864</v>
      </c>
      <c r="K554" s="2">
        <f>Table62[[#This Row],[Manufacturing Price]]*Table62[[#This Row],[Units Sold Round]]</f>
        <v>1631918.4</v>
      </c>
      <c r="L554" s="2">
        <f>Table62[[#This Row],[ Sales]]-Table62[[#This Row],[COGS]]-Table62[[#This Row],[Discounts]]</f>
        <v>680265.9850000001</v>
      </c>
      <c r="M554" s="3">
        <v>44501</v>
      </c>
      <c r="N554" t="str">
        <f>TEXT(Table62[[#This Row],[Date]],"mm")</f>
        <v>11</v>
      </c>
      <c r="O554" t="str">
        <f>TEXT(Table62[[#This Row],[Date]],"mmm")</f>
        <v>Nov</v>
      </c>
      <c r="P554" t="str">
        <f>TEXT(Table62[[#This Row],[Date]],"yyyy")</f>
        <v>2021</v>
      </c>
    </row>
    <row r="555" spans="1:16" x14ac:dyDescent="0.2">
      <c r="A555" t="s">
        <v>32</v>
      </c>
      <c r="B555" t="s">
        <v>21</v>
      </c>
      <c r="C555" t="s">
        <v>35</v>
      </c>
      <c r="D555" t="s">
        <v>44</v>
      </c>
      <c r="E555" s="15">
        <v>215</v>
      </c>
      <c r="F555" s="15">
        <f>ROUNDUP(Table62[[#This Row],[Units Sold]],0)</f>
        <v>215</v>
      </c>
      <c r="G555" s="2">
        <v>11999.4</v>
      </c>
      <c r="H555" s="2">
        <v>19999</v>
      </c>
      <c r="I555" s="2">
        <v>644967.75</v>
      </c>
      <c r="J555" s="2">
        <f>Table62[[#This Row],[Sale Price]]*Table62[[#This Row],[Units Sold Round]]</f>
        <v>4299785</v>
      </c>
      <c r="K555" s="2">
        <f>Table62[[#This Row],[Manufacturing Price]]*Table62[[#This Row],[Units Sold Round]]</f>
        <v>2579871</v>
      </c>
      <c r="L555" s="2">
        <f>Table62[[#This Row],[ Sales]]-Table62[[#This Row],[COGS]]-Table62[[#This Row],[Discounts]]</f>
        <v>1074946.25</v>
      </c>
      <c r="M555" s="3">
        <v>44501</v>
      </c>
      <c r="N555" t="str">
        <f>TEXT(Table62[[#This Row],[Date]],"mm")</f>
        <v>11</v>
      </c>
      <c r="O555" t="str">
        <f>TEXT(Table62[[#This Row],[Date]],"mmm")</f>
        <v>Nov</v>
      </c>
      <c r="P555" t="str">
        <f>TEXT(Table62[[#This Row],[Date]],"yyyy")</f>
        <v>2021</v>
      </c>
    </row>
    <row r="556" spans="1:16" x14ac:dyDescent="0.2">
      <c r="A556" t="s">
        <v>15</v>
      </c>
      <c r="B556" t="s">
        <v>34</v>
      </c>
      <c r="C556" t="s">
        <v>35</v>
      </c>
      <c r="D556" t="s">
        <v>44</v>
      </c>
      <c r="E556" s="15">
        <v>119.7</v>
      </c>
      <c r="F556" s="15">
        <f>ROUNDUP(Table62[[#This Row],[Units Sold]],0)</f>
        <v>120</v>
      </c>
      <c r="G556" s="2">
        <v>11999.4</v>
      </c>
      <c r="H556" s="2">
        <v>19999</v>
      </c>
      <c r="I556" s="2">
        <v>359082.04500000004</v>
      </c>
      <c r="J556" s="2">
        <f>Table62[[#This Row],[Sale Price]]*Table62[[#This Row],[Units Sold Round]]</f>
        <v>2399880</v>
      </c>
      <c r="K556" s="2">
        <f>Table62[[#This Row],[Manufacturing Price]]*Table62[[#This Row],[Units Sold Round]]</f>
        <v>1439928</v>
      </c>
      <c r="L556" s="2">
        <f>Table62[[#This Row],[ Sales]]-Table62[[#This Row],[COGS]]-Table62[[#This Row],[Discounts]]</f>
        <v>600869.95499999996</v>
      </c>
      <c r="M556" s="3">
        <v>44501</v>
      </c>
      <c r="N556" t="str">
        <f>TEXT(Table62[[#This Row],[Date]],"mm")</f>
        <v>11</v>
      </c>
      <c r="O556" t="str">
        <f>TEXT(Table62[[#This Row],[Date]],"mmm")</f>
        <v>Nov</v>
      </c>
      <c r="P556" t="str">
        <f>TEXT(Table62[[#This Row],[Date]],"yyyy")</f>
        <v>2021</v>
      </c>
    </row>
    <row r="557" spans="1:16" x14ac:dyDescent="0.2">
      <c r="A557" t="s">
        <v>20</v>
      </c>
      <c r="B557" t="s">
        <v>31</v>
      </c>
      <c r="C557" t="s">
        <v>35</v>
      </c>
      <c r="D557" t="s">
        <v>44</v>
      </c>
      <c r="E557" s="15">
        <v>38</v>
      </c>
      <c r="F557" s="15">
        <f>ROUNDUP(Table62[[#This Row],[Units Sold]],0)</f>
        <v>38</v>
      </c>
      <c r="G557" s="2">
        <v>11999.4</v>
      </c>
      <c r="H557" s="2">
        <v>19999</v>
      </c>
      <c r="I557" s="2">
        <v>113994.3</v>
      </c>
      <c r="J557" s="2">
        <f>Table62[[#This Row],[Sale Price]]*Table62[[#This Row],[Units Sold Round]]</f>
        <v>759962</v>
      </c>
      <c r="K557" s="2">
        <f>Table62[[#This Row],[Manufacturing Price]]*Table62[[#This Row],[Units Sold Round]]</f>
        <v>455977.2</v>
      </c>
      <c r="L557" s="2">
        <f>Table62[[#This Row],[ Sales]]-Table62[[#This Row],[COGS]]-Table62[[#This Row],[Discounts]]</f>
        <v>189990.5</v>
      </c>
      <c r="M557" s="3">
        <v>44166</v>
      </c>
      <c r="N557" t="str">
        <f>TEXT(Table62[[#This Row],[Date]],"mm")</f>
        <v>12</v>
      </c>
      <c r="O557" t="str">
        <f>TEXT(Table62[[#This Row],[Date]],"mmm")</f>
        <v>Dec</v>
      </c>
      <c r="P557" t="str">
        <f>TEXT(Table62[[#This Row],[Date]],"yyyy")</f>
        <v>2020</v>
      </c>
    </row>
    <row r="558" spans="1:16" x14ac:dyDescent="0.2">
      <c r="A558" t="s">
        <v>15</v>
      </c>
      <c r="B558" t="s">
        <v>19</v>
      </c>
      <c r="C558" t="s">
        <v>35</v>
      </c>
      <c r="D558" t="s">
        <v>44</v>
      </c>
      <c r="E558" s="15">
        <v>123.30000000000001</v>
      </c>
      <c r="F558" s="15">
        <f>ROUNDUP(Table62[[#This Row],[Units Sold]],0)</f>
        <v>124</v>
      </c>
      <c r="G558" s="2">
        <v>11999.4</v>
      </c>
      <c r="H558" s="2">
        <v>19999</v>
      </c>
      <c r="I558" s="2">
        <v>369881.505</v>
      </c>
      <c r="J558" s="2">
        <f>Table62[[#This Row],[Sale Price]]*Table62[[#This Row],[Units Sold Round]]</f>
        <v>2479876</v>
      </c>
      <c r="K558" s="2">
        <f>Table62[[#This Row],[Manufacturing Price]]*Table62[[#This Row],[Units Sold Round]]</f>
        <v>1487925.5999999999</v>
      </c>
      <c r="L558" s="2">
        <f>Table62[[#This Row],[ Sales]]-Table62[[#This Row],[COGS]]-Table62[[#This Row],[Discounts]]</f>
        <v>622068.89500000014</v>
      </c>
      <c r="M558" s="3">
        <v>44531</v>
      </c>
      <c r="N558" t="str">
        <f>TEXT(Table62[[#This Row],[Date]],"mm")</f>
        <v>12</v>
      </c>
      <c r="O558" t="str">
        <f>TEXT(Table62[[#This Row],[Date]],"mmm")</f>
        <v>Dec</v>
      </c>
      <c r="P558" t="str">
        <f>TEXT(Table62[[#This Row],[Date]],"yyyy")</f>
        <v>2021</v>
      </c>
    </row>
    <row r="559" spans="1:16" x14ac:dyDescent="0.2">
      <c r="A559" t="s">
        <v>15</v>
      </c>
      <c r="B559" t="s">
        <v>36</v>
      </c>
      <c r="C559" t="s">
        <v>37</v>
      </c>
      <c r="D559" t="s">
        <v>44</v>
      </c>
      <c r="E559" s="15">
        <v>139.5</v>
      </c>
      <c r="F559" s="15">
        <f>ROUNDUP(Table62[[#This Row],[Units Sold]],0)</f>
        <v>140</v>
      </c>
      <c r="G559" s="2">
        <v>19794</v>
      </c>
      <c r="H559" s="2">
        <v>32990</v>
      </c>
      <c r="I559" s="2">
        <v>690315.75</v>
      </c>
      <c r="J559" s="2">
        <f>Table62[[#This Row],[Sale Price]]*Table62[[#This Row],[Units Sold Round]]</f>
        <v>4618600</v>
      </c>
      <c r="K559" s="2">
        <f>Table62[[#This Row],[Manufacturing Price]]*Table62[[#This Row],[Units Sold Round]]</f>
        <v>2771160</v>
      </c>
      <c r="L559" s="2">
        <f>Table62[[#This Row],[ Sales]]-Table62[[#This Row],[COGS]]-Table62[[#This Row],[Discounts]]</f>
        <v>1157124.25</v>
      </c>
      <c r="M559" s="3">
        <v>44378</v>
      </c>
      <c r="N559" t="str">
        <f>TEXT(Table62[[#This Row],[Date]],"mm")</f>
        <v>07</v>
      </c>
      <c r="O559" t="str">
        <f>TEXT(Table62[[#This Row],[Date]],"mmm")</f>
        <v>Jul</v>
      </c>
      <c r="P559" t="str">
        <f>TEXT(Table62[[#This Row],[Date]],"yyyy")</f>
        <v>2021</v>
      </c>
    </row>
    <row r="560" spans="1:16" x14ac:dyDescent="0.2">
      <c r="A560" t="s">
        <v>15</v>
      </c>
      <c r="B560" t="s">
        <v>16</v>
      </c>
      <c r="C560" t="s">
        <v>37</v>
      </c>
      <c r="D560" t="s">
        <v>44</v>
      </c>
      <c r="E560" s="15">
        <v>98.600000000000009</v>
      </c>
      <c r="F560" s="15">
        <f>ROUNDUP(Table62[[#This Row],[Units Sold]],0)</f>
        <v>99</v>
      </c>
      <c r="G560" s="2">
        <v>19794</v>
      </c>
      <c r="H560" s="2">
        <v>32990</v>
      </c>
      <c r="I560" s="2">
        <v>487922.10000000003</v>
      </c>
      <c r="J560" s="2">
        <f>Table62[[#This Row],[Sale Price]]*Table62[[#This Row],[Units Sold Round]]</f>
        <v>3266010</v>
      </c>
      <c r="K560" s="2">
        <f>Table62[[#This Row],[Manufacturing Price]]*Table62[[#This Row],[Units Sold Round]]</f>
        <v>1959606</v>
      </c>
      <c r="L560" s="2">
        <f>Table62[[#This Row],[ Sales]]-Table62[[#This Row],[COGS]]-Table62[[#This Row],[Discounts]]</f>
        <v>818481.89999999991</v>
      </c>
      <c r="M560" s="3">
        <v>44470</v>
      </c>
      <c r="N560" t="str">
        <f>TEXT(Table62[[#This Row],[Date]],"mm")</f>
        <v>10</v>
      </c>
      <c r="O560" t="str">
        <f>TEXT(Table62[[#This Row],[Date]],"mmm")</f>
        <v>Oct</v>
      </c>
      <c r="P560" t="str">
        <f>TEXT(Table62[[#This Row],[Date]],"yyyy")</f>
        <v>2021</v>
      </c>
    </row>
    <row r="561" spans="1:16" x14ac:dyDescent="0.2">
      <c r="A561" t="s">
        <v>15</v>
      </c>
      <c r="B561" t="s">
        <v>19</v>
      </c>
      <c r="C561" t="s">
        <v>37</v>
      </c>
      <c r="D561" t="s">
        <v>44</v>
      </c>
      <c r="E561" s="15">
        <v>90.5</v>
      </c>
      <c r="F561" s="15">
        <f>ROUNDUP(Table62[[#This Row],[Units Sold]],0)</f>
        <v>91</v>
      </c>
      <c r="G561" s="2">
        <v>19794</v>
      </c>
      <c r="H561" s="2">
        <v>32990</v>
      </c>
      <c r="I561" s="2">
        <v>447839.25</v>
      </c>
      <c r="J561" s="2">
        <f>Table62[[#This Row],[Sale Price]]*Table62[[#This Row],[Units Sold Round]]</f>
        <v>3002090</v>
      </c>
      <c r="K561" s="2">
        <f>Table62[[#This Row],[Manufacturing Price]]*Table62[[#This Row],[Units Sold Round]]</f>
        <v>1801254</v>
      </c>
      <c r="L561" s="2">
        <f>Table62[[#This Row],[ Sales]]-Table62[[#This Row],[COGS]]-Table62[[#This Row],[Discounts]]</f>
        <v>752996.75</v>
      </c>
      <c r="M561" s="3">
        <v>44470</v>
      </c>
      <c r="N561" t="str">
        <f>TEXT(Table62[[#This Row],[Date]],"mm")</f>
        <v>10</v>
      </c>
      <c r="O561" t="str">
        <f>TEXT(Table62[[#This Row],[Date]],"mmm")</f>
        <v>Oct</v>
      </c>
      <c r="P561" t="str">
        <f>TEXT(Table62[[#This Row],[Date]],"yyyy")</f>
        <v>2021</v>
      </c>
    </row>
    <row r="562" spans="1:16" x14ac:dyDescent="0.2">
      <c r="A562" t="s">
        <v>27</v>
      </c>
      <c r="B562" t="s">
        <v>21</v>
      </c>
      <c r="C562" t="s">
        <v>38</v>
      </c>
      <c r="D562" t="s">
        <v>44</v>
      </c>
      <c r="E562" s="15">
        <v>210.9</v>
      </c>
      <c r="F562" s="15">
        <f>ROUNDUP(Table62[[#This Row],[Units Sold]],0)</f>
        <v>211</v>
      </c>
      <c r="G562" s="2">
        <v>13938</v>
      </c>
      <c r="H562" s="2">
        <v>23230</v>
      </c>
      <c r="I562" s="2">
        <v>734881.04999999993</v>
      </c>
      <c r="J562" s="2">
        <f>Table62[[#This Row],[Sale Price]]*Table62[[#This Row],[Units Sold Round]]</f>
        <v>4901530</v>
      </c>
      <c r="K562" s="2">
        <f>Table62[[#This Row],[Manufacturing Price]]*Table62[[#This Row],[Units Sold Round]]</f>
        <v>2940918</v>
      </c>
      <c r="L562" s="2">
        <f>Table62[[#This Row],[ Sales]]-Table62[[#This Row],[COGS]]-Table62[[#This Row],[Discounts]]</f>
        <v>1225730.9500000002</v>
      </c>
      <c r="M562" s="3">
        <v>44317</v>
      </c>
      <c r="N562" t="str">
        <f>TEXT(Table62[[#This Row],[Date]],"mm")</f>
        <v>05</v>
      </c>
      <c r="O562" t="str">
        <f>TEXT(Table62[[#This Row],[Date]],"mmm")</f>
        <v>May</v>
      </c>
      <c r="P562" t="str">
        <f>TEXT(Table62[[#This Row],[Date]],"yyyy")</f>
        <v>2021</v>
      </c>
    </row>
    <row r="563" spans="1:16" x14ac:dyDescent="0.2">
      <c r="A563" t="s">
        <v>20</v>
      </c>
      <c r="B563" t="s">
        <v>22</v>
      </c>
      <c r="C563" t="s">
        <v>38</v>
      </c>
      <c r="D563" t="s">
        <v>44</v>
      </c>
      <c r="E563" s="15">
        <v>387.45000000000005</v>
      </c>
      <c r="F563" s="15">
        <f>ROUNDUP(Table62[[#This Row],[Units Sold]],0)</f>
        <v>388</v>
      </c>
      <c r="G563" s="2">
        <v>13938</v>
      </c>
      <c r="H563" s="2">
        <v>23230</v>
      </c>
      <c r="I563" s="2">
        <v>1350069.5250000001</v>
      </c>
      <c r="J563" s="2">
        <f>Table62[[#This Row],[Sale Price]]*Table62[[#This Row],[Units Sold Round]]</f>
        <v>9013240</v>
      </c>
      <c r="K563" s="2">
        <f>Table62[[#This Row],[Manufacturing Price]]*Table62[[#This Row],[Units Sold Round]]</f>
        <v>5407944</v>
      </c>
      <c r="L563" s="2">
        <f>Table62[[#This Row],[ Sales]]-Table62[[#This Row],[COGS]]-Table62[[#This Row],[Discounts]]</f>
        <v>2255226.4749999996</v>
      </c>
      <c r="M563" s="3">
        <v>44378</v>
      </c>
      <c r="N563" t="str">
        <f>TEXT(Table62[[#This Row],[Date]],"mm")</f>
        <v>07</v>
      </c>
      <c r="O563" t="str">
        <f>TEXT(Table62[[#This Row],[Date]],"mmm")</f>
        <v>Jul</v>
      </c>
      <c r="P563" t="str">
        <f>TEXT(Table62[[#This Row],[Date]],"yyyy")</f>
        <v>2021</v>
      </c>
    </row>
    <row r="564" spans="1:16" x14ac:dyDescent="0.2">
      <c r="A564" t="s">
        <v>15</v>
      </c>
      <c r="B564" t="s">
        <v>45</v>
      </c>
      <c r="C564" t="s">
        <v>38</v>
      </c>
      <c r="D564" t="s">
        <v>44</v>
      </c>
      <c r="E564" s="15">
        <v>62.300000000000004</v>
      </c>
      <c r="F564" s="15">
        <f>ROUNDUP(Table62[[#This Row],[Units Sold]],0)</f>
        <v>63</v>
      </c>
      <c r="G564" s="2">
        <v>13938</v>
      </c>
      <c r="H564" s="2">
        <v>23230</v>
      </c>
      <c r="I564" s="2">
        <v>217084.35</v>
      </c>
      <c r="J564" s="2">
        <f>Table62[[#This Row],[Sale Price]]*Table62[[#This Row],[Units Sold Round]]</f>
        <v>1463490</v>
      </c>
      <c r="K564" s="2">
        <f>Table62[[#This Row],[Manufacturing Price]]*Table62[[#This Row],[Units Sold Round]]</f>
        <v>878094</v>
      </c>
      <c r="L564" s="2">
        <f>Table62[[#This Row],[ Sales]]-Table62[[#This Row],[COGS]]-Table62[[#This Row],[Discounts]]</f>
        <v>368311.65</v>
      </c>
      <c r="M564" s="3">
        <v>44075</v>
      </c>
      <c r="N564" t="str">
        <f>TEXT(Table62[[#This Row],[Date]],"mm")</f>
        <v>09</v>
      </c>
      <c r="O564" t="str">
        <f>TEXT(Table62[[#This Row],[Date]],"mmm")</f>
        <v>Sep</v>
      </c>
      <c r="P564" t="str">
        <f>TEXT(Table62[[#This Row],[Date]],"yyyy")</f>
        <v>2020</v>
      </c>
    </row>
    <row r="565" spans="1:16" x14ac:dyDescent="0.2">
      <c r="A565" t="s">
        <v>15</v>
      </c>
      <c r="B565" t="s">
        <v>24</v>
      </c>
      <c r="C565" t="s">
        <v>38</v>
      </c>
      <c r="D565" t="s">
        <v>44</v>
      </c>
      <c r="E565" s="15">
        <v>98.600000000000009</v>
      </c>
      <c r="F565" s="15">
        <f>ROUNDUP(Table62[[#This Row],[Units Sold]],0)</f>
        <v>99</v>
      </c>
      <c r="G565" s="2">
        <v>13938</v>
      </c>
      <c r="H565" s="2">
        <v>23230</v>
      </c>
      <c r="I565" s="2">
        <v>343571.7</v>
      </c>
      <c r="J565" s="2">
        <f>Table62[[#This Row],[Sale Price]]*Table62[[#This Row],[Units Sold Round]]</f>
        <v>2299770</v>
      </c>
      <c r="K565" s="2">
        <f>Table62[[#This Row],[Manufacturing Price]]*Table62[[#This Row],[Units Sold Round]]</f>
        <v>1379862</v>
      </c>
      <c r="L565" s="2">
        <f>Table62[[#This Row],[ Sales]]-Table62[[#This Row],[COGS]]-Table62[[#This Row],[Discounts]]</f>
        <v>576336.30000000005</v>
      </c>
      <c r="M565" s="3">
        <v>44470</v>
      </c>
      <c r="N565" t="str">
        <f>TEXT(Table62[[#This Row],[Date]],"mm")</f>
        <v>10</v>
      </c>
      <c r="O565" t="str">
        <f>TEXT(Table62[[#This Row],[Date]],"mmm")</f>
        <v>Oct</v>
      </c>
      <c r="P565" t="str">
        <f>TEXT(Table62[[#This Row],[Date]],"yyyy")</f>
        <v>2021</v>
      </c>
    </row>
    <row r="566" spans="1:16" x14ac:dyDescent="0.2">
      <c r="A566" t="s">
        <v>30</v>
      </c>
      <c r="B566" t="s">
        <v>25</v>
      </c>
      <c r="C566" t="s">
        <v>38</v>
      </c>
      <c r="D566" t="s">
        <v>44</v>
      </c>
      <c r="E566" s="15">
        <v>238.70000000000002</v>
      </c>
      <c r="F566" s="15">
        <f>ROUNDUP(Table62[[#This Row],[Units Sold]],0)</f>
        <v>239</v>
      </c>
      <c r="G566" s="2">
        <v>13938</v>
      </c>
      <c r="H566" s="2">
        <v>23230</v>
      </c>
      <c r="I566" s="2">
        <v>831750.15</v>
      </c>
      <c r="J566" s="2">
        <f>Table62[[#This Row],[Sale Price]]*Table62[[#This Row],[Units Sold Round]]</f>
        <v>5551970</v>
      </c>
      <c r="K566" s="2">
        <f>Table62[[#This Row],[Manufacturing Price]]*Table62[[#This Row],[Units Sold Round]]</f>
        <v>3331182</v>
      </c>
      <c r="L566" s="2">
        <f>Table62[[#This Row],[ Sales]]-Table62[[#This Row],[COGS]]-Table62[[#This Row],[Discounts]]</f>
        <v>1389037.85</v>
      </c>
      <c r="M566" s="3">
        <v>44501</v>
      </c>
      <c r="N566" t="str">
        <f>TEXT(Table62[[#This Row],[Date]],"mm")</f>
        <v>11</v>
      </c>
      <c r="O566" t="str">
        <f>TEXT(Table62[[#This Row],[Date]],"mmm")</f>
        <v>Nov</v>
      </c>
      <c r="P566" t="str">
        <f>TEXT(Table62[[#This Row],[Date]],"yyyy")</f>
        <v>2021</v>
      </c>
    </row>
    <row r="567" spans="1:16" x14ac:dyDescent="0.2">
      <c r="A567" t="s">
        <v>15</v>
      </c>
      <c r="B567" t="s">
        <v>42</v>
      </c>
      <c r="C567" t="s">
        <v>38</v>
      </c>
      <c r="D567" t="s">
        <v>44</v>
      </c>
      <c r="E567" s="15">
        <v>123.30000000000001</v>
      </c>
      <c r="F567" s="15">
        <f>ROUNDUP(Table62[[#This Row],[Units Sold]],0)</f>
        <v>124</v>
      </c>
      <c r="G567" s="2">
        <v>13938</v>
      </c>
      <c r="H567" s="2">
        <v>23230</v>
      </c>
      <c r="I567" s="2">
        <v>429638.85000000003</v>
      </c>
      <c r="J567" s="2">
        <f>Table62[[#This Row],[Sale Price]]*Table62[[#This Row],[Units Sold Round]]</f>
        <v>2880520</v>
      </c>
      <c r="K567" s="2">
        <f>Table62[[#This Row],[Manufacturing Price]]*Table62[[#This Row],[Units Sold Round]]</f>
        <v>1728312</v>
      </c>
      <c r="L567" s="2">
        <f>Table62[[#This Row],[ Sales]]-Table62[[#This Row],[COGS]]-Table62[[#This Row],[Discounts]]</f>
        <v>722569.14999999991</v>
      </c>
      <c r="M567" s="3">
        <v>44531</v>
      </c>
      <c r="N567" t="str">
        <f>TEXT(Table62[[#This Row],[Date]],"mm")</f>
        <v>12</v>
      </c>
      <c r="O567" t="str">
        <f>TEXT(Table62[[#This Row],[Date]],"mmm")</f>
        <v>Dec</v>
      </c>
      <c r="P567" t="str">
        <f>TEXT(Table62[[#This Row],[Date]],"yyyy")</f>
        <v>2021</v>
      </c>
    </row>
    <row r="568" spans="1:16" x14ac:dyDescent="0.2">
      <c r="A568" t="s">
        <v>15</v>
      </c>
      <c r="B568" t="s">
        <v>28</v>
      </c>
      <c r="C568" t="s">
        <v>39</v>
      </c>
      <c r="D568" t="s">
        <v>44</v>
      </c>
      <c r="E568" s="15">
        <v>27</v>
      </c>
      <c r="F568" s="15">
        <f>ROUNDUP(Table62[[#This Row],[Units Sold]],0)</f>
        <v>27</v>
      </c>
      <c r="G568" s="2">
        <v>11999.4</v>
      </c>
      <c r="H568" s="2">
        <v>19999</v>
      </c>
      <c r="I568" s="2">
        <v>80995.95</v>
      </c>
      <c r="J568" s="2">
        <f>Table62[[#This Row],[Sale Price]]*Table62[[#This Row],[Units Sold Round]]</f>
        <v>539973</v>
      </c>
      <c r="K568" s="2">
        <f>Table62[[#This Row],[Manufacturing Price]]*Table62[[#This Row],[Units Sold Round]]</f>
        <v>323983.8</v>
      </c>
      <c r="L568" s="2">
        <f>Table62[[#This Row],[ Sales]]-Table62[[#This Row],[COGS]]-Table62[[#This Row],[Discounts]]</f>
        <v>134993.25</v>
      </c>
      <c r="M568" s="3">
        <v>44228</v>
      </c>
      <c r="N568" t="str">
        <f>TEXT(Table62[[#This Row],[Date]],"mm")</f>
        <v>02</v>
      </c>
      <c r="O568" t="str">
        <f>TEXT(Table62[[#This Row],[Date]],"mmm")</f>
        <v>Feb</v>
      </c>
      <c r="P568" t="str">
        <f>TEXT(Table62[[#This Row],[Date]],"yyyy")</f>
        <v>2021</v>
      </c>
    </row>
    <row r="569" spans="1:16" x14ac:dyDescent="0.2">
      <c r="A569" t="s">
        <v>15</v>
      </c>
      <c r="B569" t="s">
        <v>23</v>
      </c>
      <c r="C569" t="s">
        <v>39</v>
      </c>
      <c r="D569" t="s">
        <v>44</v>
      </c>
      <c r="E569" s="15">
        <v>342.15000000000003</v>
      </c>
      <c r="F569" s="15">
        <f>ROUNDUP(Table62[[#This Row],[Units Sold]],0)</f>
        <v>343</v>
      </c>
      <c r="G569" s="2">
        <v>11999.4</v>
      </c>
      <c r="H569" s="2">
        <v>19999</v>
      </c>
      <c r="I569" s="2">
        <v>1026398.6775</v>
      </c>
      <c r="J569" s="2">
        <f>Table62[[#This Row],[Sale Price]]*Table62[[#This Row],[Units Sold Round]]</f>
        <v>6859657</v>
      </c>
      <c r="K569" s="2">
        <f>Table62[[#This Row],[Manufacturing Price]]*Table62[[#This Row],[Units Sold Round]]</f>
        <v>4115794.1999999997</v>
      </c>
      <c r="L569" s="2">
        <f>Table62[[#This Row],[ Sales]]-Table62[[#This Row],[COGS]]-Table62[[#This Row],[Discounts]]</f>
        <v>1717464.1225000003</v>
      </c>
      <c r="M569" s="3">
        <v>44378</v>
      </c>
      <c r="N569" t="str">
        <f>TEXT(Table62[[#This Row],[Date]],"mm")</f>
        <v>07</v>
      </c>
      <c r="O569" t="str">
        <f>TEXT(Table62[[#This Row],[Date]],"mmm")</f>
        <v>Jul</v>
      </c>
      <c r="P569" t="str">
        <f>TEXT(Table62[[#This Row],[Date]],"yyyy")</f>
        <v>2021</v>
      </c>
    </row>
    <row r="570" spans="1:16" x14ac:dyDescent="0.2">
      <c r="A570" t="s">
        <v>15</v>
      </c>
      <c r="B570" t="s">
        <v>29</v>
      </c>
      <c r="C570" t="s">
        <v>39</v>
      </c>
      <c r="D570" t="s">
        <v>44</v>
      </c>
      <c r="E570" s="15">
        <v>273.40000000000003</v>
      </c>
      <c r="F570" s="15">
        <f>ROUNDUP(Table62[[#This Row],[Units Sold]],0)</f>
        <v>274</v>
      </c>
      <c r="G570" s="2">
        <v>11999.4</v>
      </c>
      <c r="H570" s="2">
        <v>19999</v>
      </c>
      <c r="I570" s="2">
        <v>820158.99000000011</v>
      </c>
      <c r="J570" s="2">
        <f>Table62[[#This Row],[Sale Price]]*Table62[[#This Row],[Units Sold Round]]</f>
        <v>5479726</v>
      </c>
      <c r="K570" s="2">
        <f>Table62[[#This Row],[Manufacturing Price]]*Table62[[#This Row],[Units Sold Round]]</f>
        <v>3287835.6</v>
      </c>
      <c r="L570" s="2">
        <f>Table62[[#This Row],[ Sales]]-Table62[[#This Row],[COGS]]-Table62[[#This Row],[Discounts]]</f>
        <v>1371731.4099999997</v>
      </c>
      <c r="M570" s="3">
        <v>44470</v>
      </c>
      <c r="N570" t="str">
        <f>TEXT(Table62[[#This Row],[Date]],"mm")</f>
        <v>10</v>
      </c>
      <c r="O570" t="str">
        <f>TEXT(Table62[[#This Row],[Date]],"mmm")</f>
        <v>Oct</v>
      </c>
      <c r="P570" t="str">
        <f>TEXT(Table62[[#This Row],[Date]],"yyyy")</f>
        <v>2021</v>
      </c>
    </row>
    <row r="571" spans="1:16" x14ac:dyDescent="0.2">
      <c r="A571" t="s">
        <v>20</v>
      </c>
      <c r="B571" t="s">
        <v>43</v>
      </c>
      <c r="C571" t="s">
        <v>39</v>
      </c>
      <c r="D571" t="s">
        <v>44</v>
      </c>
      <c r="E571" s="15">
        <v>254.8</v>
      </c>
      <c r="F571" s="15">
        <f>ROUNDUP(Table62[[#This Row],[Units Sold]],0)</f>
        <v>255</v>
      </c>
      <c r="G571" s="2">
        <v>11999.4</v>
      </c>
      <c r="H571" s="2">
        <v>19999</v>
      </c>
      <c r="I571" s="2">
        <v>764361.78</v>
      </c>
      <c r="J571" s="2">
        <f>Table62[[#This Row],[Sale Price]]*Table62[[#This Row],[Units Sold Round]]</f>
        <v>5099745</v>
      </c>
      <c r="K571" s="2">
        <f>Table62[[#This Row],[Manufacturing Price]]*Table62[[#This Row],[Units Sold Round]]</f>
        <v>3059847</v>
      </c>
      <c r="L571" s="2">
        <f>Table62[[#This Row],[ Sales]]-Table62[[#This Row],[COGS]]-Table62[[#This Row],[Discounts]]</f>
        <v>1275536.22</v>
      </c>
      <c r="M571" s="3">
        <v>44136</v>
      </c>
      <c r="N571" t="str">
        <f>TEXT(Table62[[#This Row],[Date]],"mm")</f>
        <v>11</v>
      </c>
      <c r="O571" t="str">
        <f>TEXT(Table62[[#This Row],[Date]],"mmm")</f>
        <v>Nov</v>
      </c>
      <c r="P571" t="str">
        <f>TEXT(Table62[[#This Row],[Date]],"yyyy")</f>
        <v>2020</v>
      </c>
    </row>
    <row r="572" spans="1:16" x14ac:dyDescent="0.2">
      <c r="A572" t="s">
        <v>15</v>
      </c>
      <c r="B572" t="s">
        <v>33</v>
      </c>
      <c r="C572" t="s">
        <v>17</v>
      </c>
      <c r="D572" t="s">
        <v>44</v>
      </c>
      <c r="E572" s="15">
        <v>252.15</v>
      </c>
      <c r="F572" s="15">
        <f>ROUNDUP(Table62[[#This Row],[Units Sold]],0)</f>
        <v>253</v>
      </c>
      <c r="G572" s="2">
        <v>5579.4</v>
      </c>
      <c r="H572" s="2">
        <v>9299</v>
      </c>
      <c r="I572" s="2">
        <v>351711.42749999999</v>
      </c>
      <c r="J572" s="2">
        <f>Table62[[#This Row],[Sale Price]]*Table62[[#This Row],[Units Sold Round]]</f>
        <v>2352647</v>
      </c>
      <c r="K572" s="2">
        <f>Table62[[#This Row],[Manufacturing Price]]*Table62[[#This Row],[Units Sold Round]]</f>
        <v>1411588.2</v>
      </c>
      <c r="L572" s="2">
        <f>Table62[[#This Row],[ Sales]]-Table62[[#This Row],[COGS]]-Table62[[#This Row],[Discounts]]</f>
        <v>589347.37250000006</v>
      </c>
      <c r="M572" s="3">
        <v>44197</v>
      </c>
      <c r="N572" t="str">
        <f>TEXT(Table62[[#This Row],[Date]],"mm")</f>
        <v>01</v>
      </c>
      <c r="O572" t="str">
        <f>TEXT(Table62[[#This Row],[Date]],"mmm")</f>
        <v>Jan</v>
      </c>
      <c r="P572" t="str">
        <f>TEXT(Table62[[#This Row],[Date]],"yyyy")</f>
        <v>2021</v>
      </c>
    </row>
    <row r="573" spans="1:16" x14ac:dyDescent="0.2">
      <c r="A573" t="s">
        <v>27</v>
      </c>
      <c r="B573" t="s">
        <v>21</v>
      </c>
      <c r="C573" t="s">
        <v>26</v>
      </c>
      <c r="D573" t="s">
        <v>44</v>
      </c>
      <c r="E573" s="15">
        <v>266.10000000000002</v>
      </c>
      <c r="F573" s="15">
        <f>ROUNDUP(Table62[[#This Row],[Units Sold]],0)</f>
        <v>267</v>
      </c>
      <c r="G573" s="2">
        <v>8999.4</v>
      </c>
      <c r="H573" s="2">
        <v>14999</v>
      </c>
      <c r="I573" s="2">
        <v>598685.08500000008</v>
      </c>
      <c r="J573" s="2">
        <f>Table62[[#This Row],[Sale Price]]*Table62[[#This Row],[Units Sold Round]]</f>
        <v>4004733</v>
      </c>
      <c r="K573" s="2">
        <f>Table62[[#This Row],[Manufacturing Price]]*Table62[[#This Row],[Units Sold Round]]</f>
        <v>2402839.7999999998</v>
      </c>
      <c r="L573" s="2">
        <f>Table62[[#This Row],[ Sales]]-Table62[[#This Row],[COGS]]-Table62[[#This Row],[Discounts]]</f>
        <v>1003208.1150000001</v>
      </c>
      <c r="M573" s="3">
        <v>44317</v>
      </c>
      <c r="N573" t="str">
        <f>TEXT(Table62[[#This Row],[Date]],"mm")</f>
        <v>05</v>
      </c>
      <c r="O573" t="str">
        <f>TEXT(Table62[[#This Row],[Date]],"mmm")</f>
        <v>May</v>
      </c>
      <c r="P573" t="str">
        <f>TEXT(Table62[[#This Row],[Date]],"yyyy")</f>
        <v>2021</v>
      </c>
    </row>
    <row r="574" spans="1:16" x14ac:dyDescent="0.2">
      <c r="A574" t="s">
        <v>15</v>
      </c>
      <c r="B574" t="s">
        <v>34</v>
      </c>
      <c r="C574" t="s">
        <v>35</v>
      </c>
      <c r="D574" t="s">
        <v>44</v>
      </c>
      <c r="E574" s="15">
        <v>153.1</v>
      </c>
      <c r="F574" s="15">
        <f>ROUNDUP(Table62[[#This Row],[Units Sold]],0)</f>
        <v>154</v>
      </c>
      <c r="G574" s="2">
        <v>11999.4</v>
      </c>
      <c r="H574" s="2">
        <v>19999</v>
      </c>
      <c r="I574" s="2">
        <v>459277.03499999997</v>
      </c>
      <c r="J574" s="2">
        <f>Table62[[#This Row],[Sale Price]]*Table62[[#This Row],[Units Sold Round]]</f>
        <v>3079846</v>
      </c>
      <c r="K574" s="2">
        <f>Table62[[#This Row],[Manufacturing Price]]*Table62[[#This Row],[Units Sold Round]]</f>
        <v>1847907.5999999999</v>
      </c>
      <c r="L574" s="2">
        <f>Table62[[#This Row],[ Sales]]-Table62[[#This Row],[COGS]]-Table62[[#This Row],[Discounts]]</f>
        <v>772661.36500000022</v>
      </c>
      <c r="M574" s="3">
        <v>44531</v>
      </c>
      <c r="N574" t="str">
        <f>TEXT(Table62[[#This Row],[Date]],"mm")</f>
        <v>12</v>
      </c>
      <c r="O574" t="str">
        <f>TEXT(Table62[[#This Row],[Date]],"mmm")</f>
        <v>Dec</v>
      </c>
      <c r="P574" t="str">
        <f>TEXT(Table62[[#This Row],[Date]],"yyyy")</f>
        <v>2021</v>
      </c>
    </row>
    <row r="575" spans="1:16" x14ac:dyDescent="0.2">
      <c r="A575" t="s">
        <v>15</v>
      </c>
      <c r="B575" t="s">
        <v>31</v>
      </c>
      <c r="C575" t="s">
        <v>38</v>
      </c>
      <c r="D575" t="s">
        <v>44</v>
      </c>
      <c r="E575" s="15">
        <v>149.1</v>
      </c>
      <c r="F575" s="15">
        <f>ROUNDUP(Table62[[#This Row],[Units Sold]],0)</f>
        <v>150</v>
      </c>
      <c r="G575" s="2">
        <v>13938</v>
      </c>
      <c r="H575" s="2">
        <v>23230</v>
      </c>
      <c r="I575" s="2">
        <v>519538.94999999995</v>
      </c>
      <c r="J575" s="2">
        <f>Table62[[#This Row],[Sale Price]]*Table62[[#This Row],[Units Sold Round]]</f>
        <v>3484500</v>
      </c>
      <c r="K575" s="2">
        <f>Table62[[#This Row],[Manufacturing Price]]*Table62[[#This Row],[Units Sold Round]]</f>
        <v>2090700</v>
      </c>
      <c r="L575" s="2">
        <f>Table62[[#This Row],[ Sales]]-Table62[[#This Row],[COGS]]-Table62[[#This Row],[Discounts]]</f>
        <v>874261.05</v>
      </c>
      <c r="M575" s="3">
        <v>44256</v>
      </c>
      <c r="N575" t="str">
        <f>TEXT(Table62[[#This Row],[Date]],"mm")</f>
        <v>03</v>
      </c>
      <c r="O575" t="str">
        <f>TEXT(Table62[[#This Row],[Date]],"mmm")</f>
        <v>Mar</v>
      </c>
      <c r="P575" t="str">
        <f>TEXT(Table62[[#This Row],[Date]],"yyyy")</f>
        <v>2021</v>
      </c>
    </row>
    <row r="576" spans="1:16" x14ac:dyDescent="0.2">
      <c r="A576" t="s">
        <v>15</v>
      </c>
      <c r="B576" t="s">
        <v>19</v>
      </c>
      <c r="C576" t="s">
        <v>38</v>
      </c>
      <c r="D576" t="s">
        <v>44</v>
      </c>
      <c r="E576" s="15">
        <v>153.1</v>
      </c>
      <c r="F576" s="15">
        <f>ROUNDUP(Table62[[#This Row],[Units Sold]],0)</f>
        <v>154</v>
      </c>
      <c r="G576" s="2">
        <v>13938</v>
      </c>
      <c r="H576" s="2">
        <v>23230</v>
      </c>
      <c r="I576" s="2">
        <v>533476.94999999995</v>
      </c>
      <c r="J576" s="2">
        <f>Table62[[#This Row],[Sale Price]]*Table62[[#This Row],[Units Sold Round]]</f>
        <v>3577420</v>
      </c>
      <c r="K576" s="2">
        <f>Table62[[#This Row],[Manufacturing Price]]*Table62[[#This Row],[Units Sold Round]]</f>
        <v>2146452</v>
      </c>
      <c r="L576" s="2">
        <f>Table62[[#This Row],[ Sales]]-Table62[[#This Row],[COGS]]-Table62[[#This Row],[Discounts]]</f>
        <v>897491.05</v>
      </c>
      <c r="M576" s="3">
        <v>44531</v>
      </c>
      <c r="N576" t="str">
        <f>TEXT(Table62[[#This Row],[Date]],"mm")</f>
        <v>12</v>
      </c>
      <c r="O576" t="str">
        <f>TEXT(Table62[[#This Row],[Date]],"mmm")</f>
        <v>Dec</v>
      </c>
      <c r="P576" t="str">
        <f>TEXT(Table62[[#This Row],[Date]],"yyyy")</f>
        <v>2021</v>
      </c>
    </row>
    <row r="577" spans="1:16" x14ac:dyDescent="0.2">
      <c r="A577" t="s">
        <v>27</v>
      </c>
      <c r="B577" t="s">
        <v>36</v>
      </c>
      <c r="C577" t="s">
        <v>39</v>
      </c>
      <c r="D577" t="s">
        <v>44</v>
      </c>
      <c r="E577" s="15">
        <v>276.10000000000002</v>
      </c>
      <c r="F577" s="15">
        <f>ROUNDUP(Table62[[#This Row],[Units Sold]],0)</f>
        <v>277</v>
      </c>
      <c r="G577" s="2">
        <v>11999.4</v>
      </c>
      <c r="H577" s="2">
        <v>19999</v>
      </c>
      <c r="I577" s="2">
        <v>828258.58500000008</v>
      </c>
      <c r="J577" s="2">
        <f>Table62[[#This Row],[Sale Price]]*Table62[[#This Row],[Units Sold Round]]</f>
        <v>5539723</v>
      </c>
      <c r="K577" s="2">
        <f>Table62[[#This Row],[Manufacturing Price]]*Table62[[#This Row],[Units Sold Round]]</f>
        <v>3323833.8</v>
      </c>
      <c r="L577" s="2">
        <f>Table62[[#This Row],[ Sales]]-Table62[[#This Row],[COGS]]-Table62[[#This Row],[Discounts]]</f>
        <v>1387630.6150000002</v>
      </c>
      <c r="M577" s="3">
        <v>44075</v>
      </c>
      <c r="N577" t="str">
        <f>TEXT(Table62[[#This Row],[Date]],"mm")</f>
        <v>09</v>
      </c>
      <c r="O577" t="str">
        <f>TEXT(Table62[[#This Row],[Date]],"mmm")</f>
        <v>Sep</v>
      </c>
      <c r="P577" t="str">
        <f>TEXT(Table62[[#This Row],[Date]],"yyyy")</f>
        <v>2020</v>
      </c>
    </row>
    <row r="578" spans="1:16" x14ac:dyDescent="0.2">
      <c r="A578" t="s">
        <v>20</v>
      </c>
      <c r="B578" t="s">
        <v>16</v>
      </c>
      <c r="C578" t="s">
        <v>17</v>
      </c>
      <c r="D578" t="s">
        <v>44</v>
      </c>
      <c r="E578" s="15">
        <v>256.7</v>
      </c>
      <c r="F578" s="15">
        <f>ROUNDUP(Table62[[#This Row],[Units Sold]],0)</f>
        <v>257</v>
      </c>
      <c r="G578" s="2">
        <v>5579.4</v>
      </c>
      <c r="H578" s="2">
        <v>9299</v>
      </c>
      <c r="I578" s="2">
        <v>358057.99499999994</v>
      </c>
      <c r="J578" s="2">
        <f>Table62[[#This Row],[Sale Price]]*Table62[[#This Row],[Units Sold Round]]</f>
        <v>2389843</v>
      </c>
      <c r="K578" s="2">
        <f>Table62[[#This Row],[Manufacturing Price]]*Table62[[#This Row],[Units Sold Round]]</f>
        <v>1433905.7999999998</v>
      </c>
      <c r="L578" s="2">
        <f>Table62[[#This Row],[ Sales]]-Table62[[#This Row],[COGS]]-Table62[[#This Row],[Discounts]]</f>
        <v>597879.20500000031</v>
      </c>
      <c r="M578" s="3">
        <v>44348</v>
      </c>
      <c r="N578" t="str">
        <f>TEXT(Table62[[#This Row],[Date]],"mm")</f>
        <v>06</v>
      </c>
      <c r="O578" t="str">
        <f>TEXT(Table62[[#This Row],[Date]],"mmm")</f>
        <v>Jun</v>
      </c>
      <c r="P578" t="str">
        <f>TEXT(Table62[[#This Row],[Date]],"yyyy")</f>
        <v>2021</v>
      </c>
    </row>
    <row r="579" spans="1:16" x14ac:dyDescent="0.2">
      <c r="A579" t="s">
        <v>20</v>
      </c>
      <c r="B579" t="s">
        <v>19</v>
      </c>
      <c r="C579" t="s">
        <v>38</v>
      </c>
      <c r="D579" t="s">
        <v>44</v>
      </c>
      <c r="E579" s="15">
        <v>256.7</v>
      </c>
      <c r="F579" s="15">
        <f>ROUNDUP(Table62[[#This Row],[Units Sold]],0)</f>
        <v>257</v>
      </c>
      <c r="G579" s="2">
        <v>13938</v>
      </c>
      <c r="H579" s="2">
        <v>23230</v>
      </c>
      <c r="I579" s="2">
        <v>894471.15</v>
      </c>
      <c r="J579" s="2">
        <f>Table62[[#This Row],[Sale Price]]*Table62[[#This Row],[Units Sold Round]]</f>
        <v>5970110</v>
      </c>
      <c r="K579" s="2">
        <f>Table62[[#This Row],[Manufacturing Price]]*Table62[[#This Row],[Units Sold Round]]</f>
        <v>3582066</v>
      </c>
      <c r="L579" s="2">
        <f>Table62[[#This Row],[ Sales]]-Table62[[#This Row],[COGS]]-Table62[[#This Row],[Discounts]]</f>
        <v>1493572.85</v>
      </c>
      <c r="M579" s="3">
        <v>44348</v>
      </c>
      <c r="N579" t="str">
        <f>TEXT(Table62[[#This Row],[Date]],"mm")</f>
        <v>06</v>
      </c>
      <c r="O579" t="str">
        <f>TEXT(Table62[[#This Row],[Date]],"mmm")</f>
        <v>Jun</v>
      </c>
      <c r="P579" t="str">
        <f>TEXT(Table62[[#This Row],[Date]],"yyyy")</f>
        <v>2021</v>
      </c>
    </row>
    <row r="580" spans="1:16" x14ac:dyDescent="0.2">
      <c r="A580" t="s">
        <v>15</v>
      </c>
      <c r="B580" t="s">
        <v>46</v>
      </c>
      <c r="C580" t="s">
        <v>17</v>
      </c>
      <c r="D580" t="s">
        <v>44</v>
      </c>
      <c r="E580" s="15">
        <v>92.300000000000011</v>
      </c>
      <c r="F580" s="15">
        <f>ROUNDUP(Table62[[#This Row],[Units Sold]],0)</f>
        <v>93</v>
      </c>
      <c r="G580" s="2">
        <v>5579.4</v>
      </c>
      <c r="H580" s="2">
        <v>9299</v>
      </c>
      <c r="I580" s="2">
        <v>128744.655</v>
      </c>
      <c r="J580" s="2">
        <f>Table62[[#This Row],[Sale Price]]*Table62[[#This Row],[Units Sold Round]]</f>
        <v>864807</v>
      </c>
      <c r="K580" s="2">
        <f>Table62[[#This Row],[Manufacturing Price]]*Table62[[#This Row],[Units Sold Round]]</f>
        <v>518884.19999999995</v>
      </c>
      <c r="L580" s="2">
        <f>Table62[[#This Row],[ Sales]]-Table62[[#This Row],[COGS]]-Table62[[#This Row],[Discounts]]</f>
        <v>217178.14500000005</v>
      </c>
      <c r="M580" s="3">
        <v>44256</v>
      </c>
      <c r="N580" t="str">
        <f>TEXT(Table62[[#This Row],[Date]],"mm")</f>
        <v>03</v>
      </c>
      <c r="O580" t="str">
        <f>TEXT(Table62[[#This Row],[Date]],"mmm")</f>
        <v>Mar</v>
      </c>
      <c r="P580" t="str">
        <f>TEXT(Table62[[#This Row],[Date]],"yyyy")</f>
        <v>2021</v>
      </c>
    </row>
    <row r="581" spans="1:16" x14ac:dyDescent="0.2">
      <c r="A581" t="s">
        <v>15</v>
      </c>
      <c r="B581" t="s">
        <v>22</v>
      </c>
      <c r="C581" t="s">
        <v>17</v>
      </c>
      <c r="D581" t="s">
        <v>44</v>
      </c>
      <c r="E581" s="15">
        <v>179</v>
      </c>
      <c r="F581" s="15">
        <f>ROUNDUP(Table62[[#This Row],[Units Sold]],0)</f>
        <v>179</v>
      </c>
      <c r="G581" s="2">
        <v>5579.4</v>
      </c>
      <c r="H581" s="2">
        <v>9299</v>
      </c>
      <c r="I581" s="2">
        <v>249678.15</v>
      </c>
      <c r="J581" s="2">
        <f>Table62[[#This Row],[Sale Price]]*Table62[[#This Row],[Units Sold Round]]</f>
        <v>1664521</v>
      </c>
      <c r="K581" s="2">
        <f>Table62[[#This Row],[Manufacturing Price]]*Table62[[#This Row],[Units Sold Round]]</f>
        <v>998712.6</v>
      </c>
      <c r="L581" s="2">
        <f>Table62[[#This Row],[ Sales]]-Table62[[#This Row],[COGS]]-Table62[[#This Row],[Discounts]]</f>
        <v>416130.25</v>
      </c>
      <c r="M581" s="3">
        <v>44256</v>
      </c>
      <c r="N581" t="str">
        <f>TEXT(Table62[[#This Row],[Date]],"mm")</f>
        <v>03</v>
      </c>
      <c r="O581" t="str">
        <f>TEXT(Table62[[#This Row],[Date]],"mmm")</f>
        <v>Mar</v>
      </c>
      <c r="P581" t="str">
        <f>TEXT(Table62[[#This Row],[Date]],"yyyy")</f>
        <v>2021</v>
      </c>
    </row>
    <row r="582" spans="1:16" x14ac:dyDescent="0.2">
      <c r="A582" t="s">
        <v>15</v>
      </c>
      <c r="B582" t="s">
        <v>45</v>
      </c>
      <c r="C582" t="s">
        <v>17</v>
      </c>
      <c r="D582" t="s">
        <v>44</v>
      </c>
      <c r="E582" s="15">
        <v>44.2</v>
      </c>
      <c r="F582" s="15">
        <f>ROUNDUP(Table62[[#This Row],[Units Sold]],0)</f>
        <v>45</v>
      </c>
      <c r="G582" s="2">
        <v>5579.4</v>
      </c>
      <c r="H582" s="2">
        <v>9299</v>
      </c>
      <c r="I582" s="2">
        <v>61652.37</v>
      </c>
      <c r="J582" s="2">
        <f>Table62[[#This Row],[Sale Price]]*Table62[[#This Row],[Units Sold Round]]</f>
        <v>418455</v>
      </c>
      <c r="K582" s="2">
        <f>Table62[[#This Row],[Manufacturing Price]]*Table62[[#This Row],[Units Sold Round]]</f>
        <v>251072.99999999997</v>
      </c>
      <c r="L582" s="2">
        <f>Table62[[#This Row],[ Sales]]-Table62[[#This Row],[COGS]]-Table62[[#This Row],[Discounts]]</f>
        <v>105729.63000000003</v>
      </c>
      <c r="M582" s="3">
        <v>44075</v>
      </c>
      <c r="N582" t="str">
        <f>TEXT(Table62[[#This Row],[Date]],"mm")</f>
        <v>09</v>
      </c>
      <c r="O582" t="str">
        <f>TEXT(Table62[[#This Row],[Date]],"mmm")</f>
        <v>Sep</v>
      </c>
      <c r="P582" t="str">
        <f>TEXT(Table62[[#This Row],[Date]],"yyyy")</f>
        <v>2020</v>
      </c>
    </row>
    <row r="583" spans="1:16" x14ac:dyDescent="0.2">
      <c r="A583" t="s">
        <v>15</v>
      </c>
      <c r="B583" t="s">
        <v>24</v>
      </c>
      <c r="C583" t="s">
        <v>26</v>
      </c>
      <c r="D583" t="s">
        <v>44</v>
      </c>
      <c r="E583" s="15">
        <v>98.25</v>
      </c>
      <c r="F583" s="15">
        <f>ROUNDUP(Table62[[#This Row],[Units Sold]],0)</f>
        <v>99</v>
      </c>
      <c r="G583" s="2">
        <v>8999.4</v>
      </c>
      <c r="H583" s="2">
        <v>14999</v>
      </c>
      <c r="I583" s="2">
        <v>221047.76249999998</v>
      </c>
      <c r="J583" s="2">
        <f>Table62[[#This Row],[Sale Price]]*Table62[[#This Row],[Units Sold Round]]</f>
        <v>1484901</v>
      </c>
      <c r="K583" s="2">
        <f>Table62[[#This Row],[Manufacturing Price]]*Table62[[#This Row],[Units Sold Round]]</f>
        <v>890940.6</v>
      </c>
      <c r="L583" s="2">
        <f>Table62[[#This Row],[ Sales]]-Table62[[#This Row],[COGS]]-Table62[[#This Row],[Discounts]]</f>
        <v>372912.63750000007</v>
      </c>
      <c r="M583" s="3">
        <v>44197</v>
      </c>
      <c r="N583" t="str">
        <f>TEXT(Table62[[#This Row],[Date]],"mm")</f>
        <v>01</v>
      </c>
      <c r="O583" t="str">
        <f>TEXT(Table62[[#This Row],[Date]],"mmm")</f>
        <v>Jan</v>
      </c>
      <c r="P583" t="str">
        <f>TEXT(Table62[[#This Row],[Date]],"yyyy")</f>
        <v>2021</v>
      </c>
    </row>
    <row r="584" spans="1:16" x14ac:dyDescent="0.2">
      <c r="A584" t="s">
        <v>15</v>
      </c>
      <c r="B584" t="s">
        <v>25</v>
      </c>
      <c r="C584" t="s">
        <v>26</v>
      </c>
      <c r="D584" t="s">
        <v>44</v>
      </c>
      <c r="E584" s="15">
        <v>129.80000000000001</v>
      </c>
      <c r="F584" s="15">
        <f>ROUNDUP(Table62[[#This Row],[Units Sold]],0)</f>
        <v>130</v>
      </c>
      <c r="G584" s="2">
        <v>8999.4</v>
      </c>
      <c r="H584" s="2">
        <v>14999</v>
      </c>
      <c r="I584" s="2">
        <v>292030.53000000003</v>
      </c>
      <c r="J584" s="2">
        <f>Table62[[#This Row],[Sale Price]]*Table62[[#This Row],[Units Sold Round]]</f>
        <v>1949870</v>
      </c>
      <c r="K584" s="2">
        <f>Table62[[#This Row],[Manufacturing Price]]*Table62[[#This Row],[Units Sold Round]]</f>
        <v>1169922</v>
      </c>
      <c r="L584" s="2">
        <f>Table62[[#This Row],[ Sales]]-Table62[[#This Row],[COGS]]-Table62[[#This Row],[Discounts]]</f>
        <v>487917.47</v>
      </c>
      <c r="M584" s="3">
        <v>44228</v>
      </c>
      <c r="N584" t="str">
        <f>TEXT(Table62[[#This Row],[Date]],"mm")</f>
        <v>02</v>
      </c>
      <c r="O584" t="str">
        <f>TEXT(Table62[[#This Row],[Date]],"mmm")</f>
        <v>Feb</v>
      </c>
      <c r="P584" t="str">
        <f>TEXT(Table62[[#This Row],[Date]],"yyyy")</f>
        <v>2021</v>
      </c>
    </row>
    <row r="585" spans="1:16" x14ac:dyDescent="0.2">
      <c r="A585" t="s">
        <v>27</v>
      </c>
      <c r="B585" t="s">
        <v>42</v>
      </c>
      <c r="C585" t="s">
        <v>26</v>
      </c>
      <c r="D585" t="s">
        <v>44</v>
      </c>
      <c r="E585" s="15">
        <v>60.400000000000006</v>
      </c>
      <c r="F585" s="15">
        <f>ROUNDUP(Table62[[#This Row],[Units Sold]],0)</f>
        <v>61</v>
      </c>
      <c r="G585" s="2">
        <v>8999.4</v>
      </c>
      <c r="H585" s="2">
        <v>14999</v>
      </c>
      <c r="I585" s="2">
        <v>135890.94</v>
      </c>
      <c r="J585" s="2">
        <f>Table62[[#This Row],[Sale Price]]*Table62[[#This Row],[Units Sold Round]]</f>
        <v>914939</v>
      </c>
      <c r="K585" s="2">
        <f>Table62[[#This Row],[Manufacturing Price]]*Table62[[#This Row],[Units Sold Round]]</f>
        <v>548963.4</v>
      </c>
      <c r="L585" s="2">
        <f>Table62[[#This Row],[ Sales]]-Table62[[#This Row],[COGS]]-Table62[[#This Row],[Discounts]]</f>
        <v>230084.65999999997</v>
      </c>
      <c r="M585" s="3">
        <v>44348</v>
      </c>
      <c r="N585" t="str">
        <f>TEXT(Table62[[#This Row],[Date]],"mm")</f>
        <v>06</v>
      </c>
      <c r="O585" t="str">
        <f>TEXT(Table62[[#This Row],[Date]],"mmm")</f>
        <v>Jun</v>
      </c>
      <c r="P585" t="str">
        <f>TEXT(Table62[[#This Row],[Date]],"yyyy")</f>
        <v>2021</v>
      </c>
    </row>
    <row r="586" spans="1:16" x14ac:dyDescent="0.2">
      <c r="A586" t="s">
        <v>15</v>
      </c>
      <c r="B586" t="s">
        <v>28</v>
      </c>
      <c r="C586" t="s">
        <v>26</v>
      </c>
      <c r="D586" t="s">
        <v>44</v>
      </c>
      <c r="E586" s="15">
        <v>225.5</v>
      </c>
      <c r="F586" s="15">
        <f>ROUNDUP(Table62[[#This Row],[Units Sold]],0)</f>
        <v>226</v>
      </c>
      <c r="G586" s="2">
        <v>8999.4</v>
      </c>
      <c r="H586" s="2">
        <v>14999</v>
      </c>
      <c r="I586" s="2">
        <v>507341.17499999999</v>
      </c>
      <c r="J586" s="2">
        <f>Table62[[#This Row],[Sale Price]]*Table62[[#This Row],[Units Sold Round]]</f>
        <v>3389774</v>
      </c>
      <c r="K586" s="2">
        <f>Table62[[#This Row],[Manufacturing Price]]*Table62[[#This Row],[Units Sold Round]]</f>
        <v>2033864.4</v>
      </c>
      <c r="L586" s="2">
        <f>Table62[[#This Row],[ Sales]]-Table62[[#This Row],[COGS]]-Table62[[#This Row],[Discounts]]</f>
        <v>848568.42500000005</v>
      </c>
      <c r="M586" s="3">
        <v>44378</v>
      </c>
      <c r="N586" t="str">
        <f>TEXT(Table62[[#This Row],[Date]],"mm")</f>
        <v>07</v>
      </c>
      <c r="O586" t="str">
        <f>TEXT(Table62[[#This Row],[Date]],"mmm")</f>
        <v>Jul</v>
      </c>
      <c r="P586" t="str">
        <f>TEXT(Table62[[#This Row],[Date]],"yyyy")</f>
        <v>2021</v>
      </c>
    </row>
    <row r="587" spans="1:16" x14ac:dyDescent="0.2">
      <c r="A587" t="s">
        <v>15</v>
      </c>
      <c r="B587" t="s">
        <v>23</v>
      </c>
      <c r="C587" t="s">
        <v>26</v>
      </c>
      <c r="D587" t="s">
        <v>44</v>
      </c>
      <c r="E587" s="15">
        <v>124.9</v>
      </c>
      <c r="F587" s="15">
        <f>ROUNDUP(Table62[[#This Row],[Units Sold]],0)</f>
        <v>125</v>
      </c>
      <c r="G587" s="2">
        <v>8999.4</v>
      </c>
      <c r="H587" s="2">
        <v>14999</v>
      </c>
      <c r="I587" s="2">
        <v>281006.26500000001</v>
      </c>
      <c r="J587" s="2">
        <f>Table62[[#This Row],[Sale Price]]*Table62[[#This Row],[Units Sold Round]]</f>
        <v>1874875</v>
      </c>
      <c r="K587" s="2">
        <f>Table62[[#This Row],[Manufacturing Price]]*Table62[[#This Row],[Units Sold Round]]</f>
        <v>1124925</v>
      </c>
      <c r="L587" s="2">
        <f>Table62[[#This Row],[ Sales]]-Table62[[#This Row],[COGS]]-Table62[[#This Row],[Discounts]]</f>
        <v>468943.73499999999</v>
      </c>
      <c r="M587" s="3">
        <v>44470</v>
      </c>
      <c r="N587" t="str">
        <f>TEXT(Table62[[#This Row],[Date]],"mm")</f>
        <v>10</v>
      </c>
      <c r="O587" t="str">
        <f>TEXT(Table62[[#This Row],[Date]],"mmm")</f>
        <v>Oct</v>
      </c>
      <c r="P587" t="str">
        <f>TEXT(Table62[[#This Row],[Date]],"yyyy")</f>
        <v>2021</v>
      </c>
    </row>
    <row r="588" spans="1:16" x14ac:dyDescent="0.2">
      <c r="A588" t="s">
        <v>15</v>
      </c>
      <c r="B588" t="s">
        <v>29</v>
      </c>
      <c r="C588" t="s">
        <v>35</v>
      </c>
      <c r="D588" t="s">
        <v>44</v>
      </c>
      <c r="E588" s="15">
        <v>143.85</v>
      </c>
      <c r="F588" s="15">
        <f>ROUNDUP(Table62[[#This Row],[Units Sold]],0)</f>
        <v>144</v>
      </c>
      <c r="G588" s="2">
        <v>11999.4</v>
      </c>
      <c r="H588" s="2">
        <v>19999</v>
      </c>
      <c r="I588" s="2">
        <v>431528.42249999999</v>
      </c>
      <c r="J588" s="2">
        <f>Table62[[#This Row],[Sale Price]]*Table62[[#This Row],[Units Sold Round]]</f>
        <v>2879856</v>
      </c>
      <c r="K588" s="2">
        <f>Table62[[#This Row],[Manufacturing Price]]*Table62[[#This Row],[Units Sold Round]]</f>
        <v>1727913.5999999999</v>
      </c>
      <c r="L588" s="2">
        <f>Table62[[#This Row],[ Sales]]-Table62[[#This Row],[COGS]]-Table62[[#This Row],[Discounts]]</f>
        <v>720413.97750000015</v>
      </c>
      <c r="M588" s="3">
        <v>44197</v>
      </c>
      <c r="N588" t="str">
        <f>TEXT(Table62[[#This Row],[Date]],"mm")</f>
        <v>01</v>
      </c>
      <c r="O588" t="str">
        <f>TEXT(Table62[[#This Row],[Date]],"mmm")</f>
        <v>Jan</v>
      </c>
      <c r="P588" t="str">
        <f>TEXT(Table62[[#This Row],[Date]],"yyyy")</f>
        <v>2021</v>
      </c>
    </row>
    <row r="589" spans="1:16" x14ac:dyDescent="0.2">
      <c r="A589" t="s">
        <v>32</v>
      </c>
      <c r="B589" t="s">
        <v>43</v>
      </c>
      <c r="C589" t="s">
        <v>35</v>
      </c>
      <c r="D589" t="s">
        <v>44</v>
      </c>
      <c r="E589" s="15">
        <v>80.7</v>
      </c>
      <c r="F589" s="15">
        <f>ROUNDUP(Table62[[#This Row],[Units Sold]],0)</f>
        <v>81</v>
      </c>
      <c r="G589" s="2">
        <v>11999.4</v>
      </c>
      <c r="H589" s="2">
        <v>19999</v>
      </c>
      <c r="I589" s="2">
        <v>242087.89499999999</v>
      </c>
      <c r="J589" s="2">
        <f>Table62[[#This Row],[Sale Price]]*Table62[[#This Row],[Units Sold Round]]</f>
        <v>1619919</v>
      </c>
      <c r="K589" s="2">
        <f>Table62[[#This Row],[Manufacturing Price]]*Table62[[#This Row],[Units Sold Round]]</f>
        <v>971951.4</v>
      </c>
      <c r="L589" s="2">
        <f>Table62[[#This Row],[ Sales]]-Table62[[#This Row],[COGS]]-Table62[[#This Row],[Discounts]]</f>
        <v>405879.70499999996</v>
      </c>
      <c r="M589" s="3">
        <v>44197</v>
      </c>
      <c r="N589" t="str">
        <f>TEXT(Table62[[#This Row],[Date]],"mm")</f>
        <v>01</v>
      </c>
      <c r="O589" t="str">
        <f>TEXT(Table62[[#This Row],[Date]],"mmm")</f>
        <v>Jan</v>
      </c>
      <c r="P589" t="str">
        <f>TEXT(Table62[[#This Row],[Date]],"yyyy")</f>
        <v>2021</v>
      </c>
    </row>
    <row r="590" spans="1:16" x14ac:dyDescent="0.2">
      <c r="A590" t="s">
        <v>15</v>
      </c>
      <c r="B590" t="s">
        <v>33</v>
      </c>
      <c r="C590" t="s">
        <v>35</v>
      </c>
      <c r="D590" t="s">
        <v>44</v>
      </c>
      <c r="E590" s="15">
        <v>264.10000000000002</v>
      </c>
      <c r="F590" s="15">
        <f>ROUNDUP(Table62[[#This Row],[Units Sold]],0)</f>
        <v>265</v>
      </c>
      <c r="G590" s="2">
        <v>11999.4</v>
      </c>
      <c r="H590" s="2">
        <v>19999</v>
      </c>
      <c r="I590" s="2">
        <v>792260.38500000001</v>
      </c>
      <c r="J590" s="2">
        <f>Table62[[#This Row],[Sale Price]]*Table62[[#This Row],[Units Sold Round]]</f>
        <v>5299735</v>
      </c>
      <c r="K590" s="2">
        <f>Table62[[#This Row],[Manufacturing Price]]*Table62[[#This Row],[Units Sold Round]]</f>
        <v>3179841</v>
      </c>
      <c r="L590" s="2">
        <f>Table62[[#This Row],[ Sales]]-Table62[[#This Row],[COGS]]-Table62[[#This Row],[Discounts]]</f>
        <v>1327633.615</v>
      </c>
      <c r="M590" s="3">
        <v>44228</v>
      </c>
      <c r="N590" t="str">
        <f>TEXT(Table62[[#This Row],[Date]],"mm")</f>
        <v>02</v>
      </c>
      <c r="O590" t="str">
        <f>TEXT(Table62[[#This Row],[Date]],"mmm")</f>
        <v>Feb</v>
      </c>
      <c r="P590" t="str">
        <f>TEXT(Table62[[#This Row],[Date]],"yyyy")</f>
        <v>2021</v>
      </c>
    </row>
    <row r="591" spans="1:16" x14ac:dyDescent="0.2">
      <c r="A591" t="s">
        <v>15</v>
      </c>
      <c r="B591" t="s">
        <v>21</v>
      </c>
      <c r="C591" t="s">
        <v>35</v>
      </c>
      <c r="D591" t="s">
        <v>44</v>
      </c>
      <c r="E591" s="15">
        <v>270.8</v>
      </c>
      <c r="F591" s="15">
        <f>ROUNDUP(Table62[[#This Row],[Units Sold]],0)</f>
        <v>271</v>
      </c>
      <c r="G591" s="2">
        <v>11999.4</v>
      </c>
      <c r="H591" s="2">
        <v>19999</v>
      </c>
      <c r="I591" s="2">
        <v>812359.38</v>
      </c>
      <c r="J591" s="2">
        <f>Table62[[#This Row],[Sale Price]]*Table62[[#This Row],[Units Sold Round]]</f>
        <v>5419729</v>
      </c>
      <c r="K591" s="2">
        <f>Table62[[#This Row],[Manufacturing Price]]*Table62[[#This Row],[Units Sold Round]]</f>
        <v>3251837.4</v>
      </c>
      <c r="L591" s="2">
        <f>Table62[[#This Row],[ Sales]]-Table62[[#This Row],[COGS]]-Table62[[#This Row],[Discounts]]</f>
        <v>1355532.2200000002</v>
      </c>
      <c r="M591" s="3">
        <v>44228</v>
      </c>
      <c r="N591" t="str">
        <f>TEXT(Table62[[#This Row],[Date]],"mm")</f>
        <v>02</v>
      </c>
      <c r="O591" t="str">
        <f>TEXT(Table62[[#This Row],[Date]],"mmm")</f>
        <v>Feb</v>
      </c>
      <c r="P591" t="str">
        <f>TEXT(Table62[[#This Row],[Date]],"yyyy")</f>
        <v>2021</v>
      </c>
    </row>
    <row r="592" spans="1:16" x14ac:dyDescent="0.2">
      <c r="A592" t="s">
        <v>15</v>
      </c>
      <c r="B592" t="s">
        <v>34</v>
      </c>
      <c r="C592" t="s">
        <v>35</v>
      </c>
      <c r="D592" t="s">
        <v>44</v>
      </c>
      <c r="E592" s="15">
        <v>263.2</v>
      </c>
      <c r="F592" s="15">
        <f>ROUNDUP(Table62[[#This Row],[Units Sold]],0)</f>
        <v>264</v>
      </c>
      <c r="G592" s="2">
        <v>11999.4</v>
      </c>
      <c r="H592" s="2">
        <v>19999</v>
      </c>
      <c r="I592" s="2">
        <v>789560.5199999999</v>
      </c>
      <c r="J592" s="2">
        <f>Table62[[#This Row],[Sale Price]]*Table62[[#This Row],[Units Sold Round]]</f>
        <v>5279736</v>
      </c>
      <c r="K592" s="2">
        <f>Table62[[#This Row],[Manufacturing Price]]*Table62[[#This Row],[Units Sold Round]]</f>
        <v>3167841.6</v>
      </c>
      <c r="L592" s="2">
        <f>Table62[[#This Row],[ Sales]]-Table62[[#This Row],[COGS]]-Table62[[#This Row],[Discounts]]</f>
        <v>1322333.8799999999</v>
      </c>
      <c r="M592" s="3">
        <v>44348</v>
      </c>
      <c r="N592" t="str">
        <f>TEXT(Table62[[#This Row],[Date]],"mm")</f>
        <v>06</v>
      </c>
      <c r="O592" t="str">
        <f>TEXT(Table62[[#This Row],[Date]],"mmm")</f>
        <v>Jun</v>
      </c>
      <c r="P592" t="str">
        <f>TEXT(Table62[[#This Row],[Date]],"yyyy")</f>
        <v>2021</v>
      </c>
    </row>
    <row r="593" spans="1:16" x14ac:dyDescent="0.2">
      <c r="A593" t="s">
        <v>30</v>
      </c>
      <c r="B593" t="s">
        <v>31</v>
      </c>
      <c r="C593" t="s">
        <v>35</v>
      </c>
      <c r="D593" t="s">
        <v>44</v>
      </c>
      <c r="E593" s="15">
        <v>158.30000000000001</v>
      </c>
      <c r="F593" s="15">
        <f>ROUNDUP(Table62[[#This Row],[Units Sold]],0)</f>
        <v>159</v>
      </c>
      <c r="G593" s="2">
        <v>11999.4</v>
      </c>
      <c r="H593" s="2">
        <v>19999</v>
      </c>
      <c r="I593" s="2">
        <v>474876.255</v>
      </c>
      <c r="J593" s="2">
        <f>Table62[[#This Row],[Sale Price]]*Table62[[#This Row],[Units Sold Round]]</f>
        <v>3179841</v>
      </c>
      <c r="K593" s="2">
        <f>Table62[[#This Row],[Manufacturing Price]]*Table62[[#This Row],[Units Sold Round]]</f>
        <v>1907904.5999999999</v>
      </c>
      <c r="L593" s="2">
        <f>Table62[[#This Row],[ Sales]]-Table62[[#This Row],[COGS]]-Table62[[#This Row],[Discounts]]</f>
        <v>797060.14500000014</v>
      </c>
      <c r="M593" s="3">
        <v>44348</v>
      </c>
      <c r="N593" t="str">
        <f>TEXT(Table62[[#This Row],[Date]],"mm")</f>
        <v>06</v>
      </c>
      <c r="O593" t="str">
        <f>TEXT(Table62[[#This Row],[Date]],"mmm")</f>
        <v>Jun</v>
      </c>
      <c r="P593" t="str">
        <f>TEXT(Table62[[#This Row],[Date]],"yyyy")</f>
        <v>2021</v>
      </c>
    </row>
    <row r="594" spans="1:16" x14ac:dyDescent="0.2">
      <c r="A594" t="s">
        <v>27</v>
      </c>
      <c r="B594" t="s">
        <v>19</v>
      </c>
      <c r="C594" t="s">
        <v>35</v>
      </c>
      <c r="D594" t="s">
        <v>44</v>
      </c>
      <c r="E594" s="15">
        <v>57.1</v>
      </c>
      <c r="F594" s="15">
        <f>ROUNDUP(Table62[[#This Row],[Units Sold]],0)</f>
        <v>58</v>
      </c>
      <c r="G594" s="2">
        <v>11999.4</v>
      </c>
      <c r="H594" s="2">
        <v>19999</v>
      </c>
      <c r="I594" s="2">
        <v>171291.43500000003</v>
      </c>
      <c r="J594" s="2">
        <f>Table62[[#This Row],[Sale Price]]*Table62[[#This Row],[Units Sold Round]]</f>
        <v>1159942</v>
      </c>
      <c r="K594" s="2">
        <f>Table62[[#This Row],[Manufacturing Price]]*Table62[[#This Row],[Units Sold Round]]</f>
        <v>695965.2</v>
      </c>
      <c r="L594" s="2">
        <f>Table62[[#This Row],[ Sales]]-Table62[[#This Row],[COGS]]-Table62[[#This Row],[Discounts]]</f>
        <v>292685.36499999999</v>
      </c>
      <c r="M594" s="3">
        <v>44378</v>
      </c>
      <c r="N594" t="str">
        <f>TEXT(Table62[[#This Row],[Date]],"mm")</f>
        <v>07</v>
      </c>
      <c r="O594" t="str">
        <f>TEXT(Table62[[#This Row],[Date]],"mmm")</f>
        <v>Jul</v>
      </c>
      <c r="P594" t="str">
        <f>TEXT(Table62[[#This Row],[Date]],"yyyy")</f>
        <v>2021</v>
      </c>
    </row>
    <row r="595" spans="1:16" x14ac:dyDescent="0.2">
      <c r="A595" t="s">
        <v>15</v>
      </c>
      <c r="B595" t="s">
        <v>36</v>
      </c>
      <c r="C595" t="s">
        <v>35</v>
      </c>
      <c r="D595" t="s">
        <v>44</v>
      </c>
      <c r="E595" s="15">
        <v>269.60000000000002</v>
      </c>
      <c r="F595" s="15">
        <f>ROUNDUP(Table62[[#This Row],[Units Sold]],0)</f>
        <v>270</v>
      </c>
      <c r="G595" s="2">
        <v>11999.4</v>
      </c>
      <c r="H595" s="2">
        <v>19999</v>
      </c>
      <c r="I595" s="2">
        <v>808759.56</v>
      </c>
      <c r="J595" s="2">
        <f>Table62[[#This Row],[Sale Price]]*Table62[[#This Row],[Units Sold Round]]</f>
        <v>5399730</v>
      </c>
      <c r="K595" s="2">
        <f>Table62[[#This Row],[Manufacturing Price]]*Table62[[#This Row],[Units Sold Round]]</f>
        <v>3239838</v>
      </c>
      <c r="L595" s="2">
        <f>Table62[[#This Row],[ Sales]]-Table62[[#This Row],[COGS]]-Table62[[#This Row],[Discounts]]</f>
        <v>1351132.44</v>
      </c>
      <c r="M595" s="3">
        <v>44409</v>
      </c>
      <c r="N595" t="str">
        <f>TEXT(Table62[[#This Row],[Date]],"mm")</f>
        <v>08</v>
      </c>
      <c r="O595" t="str">
        <f>TEXT(Table62[[#This Row],[Date]],"mmm")</f>
        <v>Aug</v>
      </c>
      <c r="P595" t="str">
        <f>TEXT(Table62[[#This Row],[Date]],"yyyy")</f>
        <v>2021</v>
      </c>
    </row>
    <row r="596" spans="1:16" x14ac:dyDescent="0.2">
      <c r="A596" t="s">
        <v>20</v>
      </c>
      <c r="B596" t="s">
        <v>16</v>
      </c>
      <c r="C596" t="s">
        <v>35</v>
      </c>
      <c r="D596" t="s">
        <v>44</v>
      </c>
      <c r="E596" s="15">
        <v>156.5</v>
      </c>
      <c r="F596" s="15">
        <f>ROUNDUP(Table62[[#This Row],[Units Sold]],0)</f>
        <v>157</v>
      </c>
      <c r="G596" s="2">
        <v>11999.4</v>
      </c>
      <c r="H596" s="2">
        <v>19999</v>
      </c>
      <c r="I596" s="2">
        <v>469476.52499999997</v>
      </c>
      <c r="J596" s="2">
        <f>Table62[[#This Row],[Sale Price]]*Table62[[#This Row],[Units Sold Round]]</f>
        <v>3139843</v>
      </c>
      <c r="K596" s="2">
        <f>Table62[[#This Row],[Manufacturing Price]]*Table62[[#This Row],[Units Sold Round]]</f>
        <v>1883905.8</v>
      </c>
      <c r="L596" s="2">
        <f>Table62[[#This Row],[ Sales]]-Table62[[#This Row],[COGS]]-Table62[[#This Row],[Discounts]]</f>
        <v>786460.67500000005</v>
      </c>
      <c r="M596" s="3">
        <v>44470</v>
      </c>
      <c r="N596" t="str">
        <f>TEXT(Table62[[#This Row],[Date]],"mm")</f>
        <v>10</v>
      </c>
      <c r="O596" t="str">
        <f>TEXT(Table62[[#This Row],[Date]],"mmm")</f>
        <v>Oct</v>
      </c>
      <c r="P596" t="str">
        <f>TEXT(Table62[[#This Row],[Date]],"yyyy")</f>
        <v>2021</v>
      </c>
    </row>
    <row r="597" spans="1:16" x14ac:dyDescent="0.2">
      <c r="A597" t="s">
        <v>15</v>
      </c>
      <c r="B597" t="s">
        <v>19</v>
      </c>
      <c r="C597" t="s">
        <v>35</v>
      </c>
      <c r="D597" t="s">
        <v>44</v>
      </c>
      <c r="E597" s="15">
        <v>124.9</v>
      </c>
      <c r="F597" s="15">
        <f>ROUNDUP(Table62[[#This Row],[Units Sold]],0)</f>
        <v>125</v>
      </c>
      <c r="G597" s="2">
        <v>11999.4</v>
      </c>
      <c r="H597" s="2">
        <v>19999</v>
      </c>
      <c r="I597" s="2">
        <v>374681.26500000001</v>
      </c>
      <c r="J597" s="2">
        <f>Table62[[#This Row],[Sale Price]]*Table62[[#This Row],[Units Sold Round]]</f>
        <v>2499875</v>
      </c>
      <c r="K597" s="2">
        <f>Table62[[#This Row],[Manufacturing Price]]*Table62[[#This Row],[Units Sold Round]]</f>
        <v>1499925</v>
      </c>
      <c r="L597" s="2">
        <f>Table62[[#This Row],[ Sales]]-Table62[[#This Row],[COGS]]-Table62[[#This Row],[Discounts]]</f>
        <v>625268.73499999999</v>
      </c>
      <c r="M597" s="3">
        <v>44470</v>
      </c>
      <c r="N597" t="str">
        <f>TEXT(Table62[[#This Row],[Date]],"mm")</f>
        <v>10</v>
      </c>
      <c r="O597" t="str">
        <f>TEXT(Table62[[#This Row],[Date]],"mmm")</f>
        <v>Oct</v>
      </c>
      <c r="P597" t="str">
        <f>TEXT(Table62[[#This Row],[Date]],"yyyy")</f>
        <v>2021</v>
      </c>
    </row>
    <row r="598" spans="1:16" x14ac:dyDescent="0.2">
      <c r="A598" t="s">
        <v>15</v>
      </c>
      <c r="B598" t="s">
        <v>46</v>
      </c>
      <c r="C598" t="s">
        <v>35</v>
      </c>
      <c r="D598" t="s">
        <v>44</v>
      </c>
      <c r="E598" s="15">
        <v>35.700000000000003</v>
      </c>
      <c r="F598" s="15">
        <f>ROUNDUP(Table62[[#This Row],[Units Sold]],0)</f>
        <v>36</v>
      </c>
      <c r="G598" s="2">
        <v>11999.4</v>
      </c>
      <c r="H598" s="2">
        <v>19999</v>
      </c>
      <c r="I598" s="2">
        <v>107094.645</v>
      </c>
      <c r="J598" s="2">
        <f>Table62[[#This Row],[Sale Price]]*Table62[[#This Row],[Units Sold Round]]</f>
        <v>719964</v>
      </c>
      <c r="K598" s="2">
        <f>Table62[[#This Row],[Manufacturing Price]]*Table62[[#This Row],[Units Sold Round]]</f>
        <v>431978.39999999997</v>
      </c>
      <c r="L598" s="2">
        <f>Table62[[#This Row],[ Sales]]-Table62[[#This Row],[COGS]]-Table62[[#This Row],[Discounts]]</f>
        <v>180890.95500000002</v>
      </c>
      <c r="M598" s="3">
        <v>44501</v>
      </c>
      <c r="N598" t="str">
        <f>TEXT(Table62[[#This Row],[Date]],"mm")</f>
        <v>11</v>
      </c>
      <c r="O598" t="str">
        <f>TEXT(Table62[[#This Row],[Date]],"mmm")</f>
        <v>Nov</v>
      </c>
      <c r="P598" t="str">
        <f>TEXT(Table62[[#This Row],[Date]],"yyyy")</f>
        <v>2021</v>
      </c>
    </row>
    <row r="599" spans="1:16" x14ac:dyDescent="0.2">
      <c r="A599" t="s">
        <v>27</v>
      </c>
      <c r="B599" t="s">
        <v>22</v>
      </c>
      <c r="C599" t="s">
        <v>35</v>
      </c>
      <c r="D599" t="s">
        <v>44</v>
      </c>
      <c r="E599" s="15">
        <v>101.30000000000001</v>
      </c>
      <c r="F599" s="15">
        <f>ROUNDUP(Table62[[#This Row],[Units Sold]],0)</f>
        <v>102</v>
      </c>
      <c r="G599" s="2">
        <v>11999.4</v>
      </c>
      <c r="H599" s="2">
        <v>19999</v>
      </c>
      <c r="I599" s="2">
        <v>303884.80499999999</v>
      </c>
      <c r="J599" s="2">
        <f>Table62[[#This Row],[Sale Price]]*Table62[[#This Row],[Units Sold Round]]</f>
        <v>2039898</v>
      </c>
      <c r="K599" s="2">
        <f>Table62[[#This Row],[Manufacturing Price]]*Table62[[#This Row],[Units Sold Round]]</f>
        <v>1223938.8</v>
      </c>
      <c r="L599" s="2">
        <f>Table62[[#This Row],[ Sales]]-Table62[[#This Row],[COGS]]-Table62[[#This Row],[Discounts]]</f>
        <v>512074.39499999996</v>
      </c>
      <c r="M599" s="3">
        <v>44531</v>
      </c>
      <c r="N599" t="str">
        <f>TEXT(Table62[[#This Row],[Date]],"mm")</f>
        <v>12</v>
      </c>
      <c r="O599" t="str">
        <f>TEXT(Table62[[#This Row],[Date]],"mmm")</f>
        <v>Dec</v>
      </c>
      <c r="P599" t="str">
        <f>TEXT(Table62[[#This Row],[Date]],"yyyy")</f>
        <v>2021</v>
      </c>
    </row>
    <row r="600" spans="1:16" x14ac:dyDescent="0.2">
      <c r="A600" t="s">
        <v>20</v>
      </c>
      <c r="B600" t="s">
        <v>45</v>
      </c>
      <c r="C600" t="s">
        <v>37</v>
      </c>
      <c r="D600" t="s">
        <v>44</v>
      </c>
      <c r="E600" s="15">
        <v>399.75</v>
      </c>
      <c r="F600" s="15">
        <f>ROUNDUP(Table62[[#This Row],[Units Sold]],0)</f>
        <v>400</v>
      </c>
      <c r="G600" s="2">
        <v>19794</v>
      </c>
      <c r="H600" s="2">
        <v>32990</v>
      </c>
      <c r="I600" s="2">
        <v>1978162.875</v>
      </c>
      <c r="J600" s="2">
        <f>Table62[[#This Row],[Sale Price]]*Table62[[#This Row],[Units Sold Round]]</f>
        <v>13196000</v>
      </c>
      <c r="K600" s="2">
        <f>Table62[[#This Row],[Manufacturing Price]]*Table62[[#This Row],[Units Sold Round]]</f>
        <v>7917600</v>
      </c>
      <c r="L600" s="2">
        <f>Table62[[#This Row],[ Sales]]-Table62[[#This Row],[COGS]]-Table62[[#This Row],[Discounts]]</f>
        <v>3300237.125</v>
      </c>
      <c r="M600" s="3">
        <v>44197</v>
      </c>
      <c r="N600" t="str">
        <f>TEXT(Table62[[#This Row],[Date]],"mm")</f>
        <v>01</v>
      </c>
      <c r="O600" t="str">
        <f>TEXT(Table62[[#This Row],[Date]],"mmm")</f>
        <v>Jan</v>
      </c>
      <c r="P600" t="str">
        <f>TEXT(Table62[[#This Row],[Date]],"yyyy")</f>
        <v>2021</v>
      </c>
    </row>
    <row r="601" spans="1:16" x14ac:dyDescent="0.2">
      <c r="A601" t="s">
        <v>15</v>
      </c>
      <c r="B601" t="s">
        <v>24</v>
      </c>
      <c r="C601" t="s">
        <v>37</v>
      </c>
      <c r="D601" t="s">
        <v>44</v>
      </c>
      <c r="E601" s="15">
        <v>263.2</v>
      </c>
      <c r="F601" s="15">
        <f>ROUNDUP(Table62[[#This Row],[Units Sold]],0)</f>
        <v>264</v>
      </c>
      <c r="G601" s="2">
        <v>19794</v>
      </c>
      <c r="H601" s="2">
        <v>32990</v>
      </c>
      <c r="I601" s="2">
        <v>1302445.2</v>
      </c>
      <c r="J601" s="2">
        <f>Table62[[#This Row],[Sale Price]]*Table62[[#This Row],[Units Sold Round]]</f>
        <v>8709360</v>
      </c>
      <c r="K601" s="2">
        <f>Table62[[#This Row],[Manufacturing Price]]*Table62[[#This Row],[Units Sold Round]]</f>
        <v>5225616</v>
      </c>
      <c r="L601" s="2">
        <f>Table62[[#This Row],[ Sales]]-Table62[[#This Row],[COGS]]-Table62[[#This Row],[Discounts]]</f>
        <v>2181298.7999999998</v>
      </c>
      <c r="M601" s="3">
        <v>44348</v>
      </c>
      <c r="N601" t="str">
        <f>TEXT(Table62[[#This Row],[Date]],"mm")</f>
        <v>06</v>
      </c>
      <c r="O601" t="str">
        <f>TEXT(Table62[[#This Row],[Date]],"mmm")</f>
        <v>Jun</v>
      </c>
      <c r="P601" t="str">
        <f>TEXT(Table62[[#This Row],[Date]],"yyyy")</f>
        <v>2021</v>
      </c>
    </row>
    <row r="602" spans="1:16" x14ac:dyDescent="0.2">
      <c r="A602" t="s">
        <v>15</v>
      </c>
      <c r="B602" t="s">
        <v>25</v>
      </c>
      <c r="C602" t="s">
        <v>37</v>
      </c>
      <c r="D602" t="s">
        <v>44</v>
      </c>
      <c r="E602" s="15">
        <v>119</v>
      </c>
      <c r="F602" s="15">
        <f>ROUNDUP(Table62[[#This Row],[Units Sold]],0)</f>
        <v>119</v>
      </c>
      <c r="G602" s="2">
        <v>19794</v>
      </c>
      <c r="H602" s="2">
        <v>32990</v>
      </c>
      <c r="I602" s="2">
        <v>588871.5</v>
      </c>
      <c r="J602" s="2">
        <f>Table62[[#This Row],[Sale Price]]*Table62[[#This Row],[Units Sold Round]]</f>
        <v>3925810</v>
      </c>
      <c r="K602" s="2">
        <f>Table62[[#This Row],[Manufacturing Price]]*Table62[[#This Row],[Units Sold Round]]</f>
        <v>2355486</v>
      </c>
      <c r="L602" s="2">
        <f>Table62[[#This Row],[ Sales]]-Table62[[#This Row],[COGS]]-Table62[[#This Row],[Discounts]]</f>
        <v>981452.5</v>
      </c>
      <c r="M602" s="3">
        <v>44348</v>
      </c>
      <c r="N602" t="str">
        <f>TEXT(Table62[[#This Row],[Date]],"mm")</f>
        <v>06</v>
      </c>
      <c r="O602" t="str">
        <f>TEXT(Table62[[#This Row],[Date]],"mmm")</f>
        <v>Jun</v>
      </c>
      <c r="P602" t="str">
        <f>TEXT(Table62[[#This Row],[Date]],"yyyy")</f>
        <v>2021</v>
      </c>
    </row>
    <row r="603" spans="1:16" x14ac:dyDescent="0.2">
      <c r="A603" t="s">
        <v>27</v>
      </c>
      <c r="B603" t="s">
        <v>42</v>
      </c>
      <c r="C603" t="s">
        <v>37</v>
      </c>
      <c r="D603" t="s">
        <v>44</v>
      </c>
      <c r="E603" s="15">
        <v>60.400000000000006</v>
      </c>
      <c r="F603" s="15">
        <f>ROUNDUP(Table62[[#This Row],[Units Sold]],0)</f>
        <v>61</v>
      </c>
      <c r="G603" s="2">
        <v>19794</v>
      </c>
      <c r="H603" s="2">
        <v>32990</v>
      </c>
      <c r="I603" s="2">
        <v>298889.40000000002</v>
      </c>
      <c r="J603" s="2">
        <f>Table62[[#This Row],[Sale Price]]*Table62[[#This Row],[Units Sold Round]]</f>
        <v>2012390</v>
      </c>
      <c r="K603" s="2">
        <f>Table62[[#This Row],[Manufacturing Price]]*Table62[[#This Row],[Units Sold Round]]</f>
        <v>1207434</v>
      </c>
      <c r="L603" s="2">
        <f>Table62[[#This Row],[ Sales]]-Table62[[#This Row],[COGS]]-Table62[[#This Row],[Discounts]]</f>
        <v>506066.6</v>
      </c>
      <c r="M603" s="3">
        <v>44348</v>
      </c>
      <c r="N603" t="str">
        <f>TEXT(Table62[[#This Row],[Date]],"mm")</f>
        <v>06</v>
      </c>
      <c r="O603" t="str">
        <f>TEXT(Table62[[#This Row],[Date]],"mmm")</f>
        <v>Jun</v>
      </c>
      <c r="P603" t="str">
        <f>TEXT(Table62[[#This Row],[Date]],"yyyy")</f>
        <v>2021</v>
      </c>
    </row>
    <row r="604" spans="1:16" x14ac:dyDescent="0.2">
      <c r="A604" t="s">
        <v>20</v>
      </c>
      <c r="B604" t="s">
        <v>28</v>
      </c>
      <c r="C604" t="s">
        <v>37</v>
      </c>
      <c r="D604" t="s">
        <v>44</v>
      </c>
      <c r="E604" s="15">
        <v>66</v>
      </c>
      <c r="F604" s="15">
        <f>ROUNDUP(Table62[[#This Row],[Units Sold]],0)</f>
        <v>66</v>
      </c>
      <c r="G604" s="2">
        <v>19794</v>
      </c>
      <c r="H604" s="2">
        <v>32990</v>
      </c>
      <c r="I604" s="2">
        <v>326601</v>
      </c>
      <c r="J604" s="2">
        <f>Table62[[#This Row],[Sale Price]]*Table62[[#This Row],[Units Sold Round]]</f>
        <v>2177340</v>
      </c>
      <c r="K604" s="2">
        <f>Table62[[#This Row],[Manufacturing Price]]*Table62[[#This Row],[Units Sold Round]]</f>
        <v>1306404</v>
      </c>
      <c r="L604" s="2">
        <f>Table62[[#This Row],[ Sales]]-Table62[[#This Row],[COGS]]-Table62[[#This Row],[Discounts]]</f>
        <v>544335</v>
      </c>
      <c r="M604" s="3">
        <v>44075</v>
      </c>
      <c r="N604" t="str">
        <f>TEXT(Table62[[#This Row],[Date]],"mm")</f>
        <v>09</v>
      </c>
      <c r="O604" t="str">
        <f>TEXT(Table62[[#This Row],[Date]],"mmm")</f>
        <v>Sep</v>
      </c>
      <c r="P604" t="str">
        <f>TEXT(Table62[[#This Row],[Date]],"yyyy")</f>
        <v>2020</v>
      </c>
    </row>
    <row r="605" spans="1:16" x14ac:dyDescent="0.2">
      <c r="A605" t="s">
        <v>27</v>
      </c>
      <c r="B605" t="s">
        <v>23</v>
      </c>
      <c r="C605" t="s">
        <v>37</v>
      </c>
      <c r="D605" t="s">
        <v>44</v>
      </c>
      <c r="E605" s="15">
        <v>41</v>
      </c>
      <c r="F605" s="15">
        <f>ROUNDUP(Table62[[#This Row],[Units Sold]],0)</f>
        <v>41</v>
      </c>
      <c r="G605" s="2">
        <v>19794</v>
      </c>
      <c r="H605" s="2">
        <v>32990</v>
      </c>
      <c r="I605" s="2">
        <v>202888.5</v>
      </c>
      <c r="J605" s="2">
        <f>Table62[[#This Row],[Sale Price]]*Table62[[#This Row],[Units Sold Round]]</f>
        <v>1352590</v>
      </c>
      <c r="K605" s="2">
        <f>Table62[[#This Row],[Manufacturing Price]]*Table62[[#This Row],[Units Sold Round]]</f>
        <v>811554</v>
      </c>
      <c r="L605" s="2">
        <f>Table62[[#This Row],[ Sales]]-Table62[[#This Row],[COGS]]-Table62[[#This Row],[Discounts]]</f>
        <v>338147.5</v>
      </c>
      <c r="M605" s="3">
        <v>44470</v>
      </c>
      <c r="N605" t="str">
        <f>TEXT(Table62[[#This Row],[Date]],"mm")</f>
        <v>10</v>
      </c>
      <c r="O605" t="str">
        <f>TEXT(Table62[[#This Row],[Date]],"mmm")</f>
        <v>Oct</v>
      </c>
      <c r="P605" t="str">
        <f>TEXT(Table62[[#This Row],[Date]],"yyyy")</f>
        <v>2021</v>
      </c>
    </row>
    <row r="606" spans="1:16" x14ac:dyDescent="0.2">
      <c r="A606" t="s">
        <v>32</v>
      </c>
      <c r="B606" t="s">
        <v>29</v>
      </c>
      <c r="C606" t="s">
        <v>37</v>
      </c>
      <c r="D606" t="s">
        <v>44</v>
      </c>
      <c r="E606" s="15">
        <v>260.5</v>
      </c>
      <c r="F606" s="15">
        <f>ROUNDUP(Table62[[#This Row],[Units Sold]],0)</f>
        <v>261</v>
      </c>
      <c r="G606" s="2">
        <v>19794</v>
      </c>
      <c r="H606" s="2">
        <v>32990</v>
      </c>
      <c r="I606" s="2">
        <v>1289084.25</v>
      </c>
      <c r="J606" s="2">
        <f>Table62[[#This Row],[Sale Price]]*Table62[[#This Row],[Units Sold Round]]</f>
        <v>8610390</v>
      </c>
      <c r="K606" s="2">
        <f>Table62[[#This Row],[Manufacturing Price]]*Table62[[#This Row],[Units Sold Round]]</f>
        <v>5166234</v>
      </c>
      <c r="L606" s="2">
        <f>Table62[[#This Row],[ Sales]]-Table62[[#This Row],[COGS]]-Table62[[#This Row],[Discounts]]</f>
        <v>2155071.75</v>
      </c>
      <c r="M606" s="3">
        <v>44136</v>
      </c>
      <c r="N606" t="str">
        <f>TEXT(Table62[[#This Row],[Date]],"mm")</f>
        <v>11</v>
      </c>
      <c r="O606" t="str">
        <f>TEXT(Table62[[#This Row],[Date]],"mmm")</f>
        <v>Nov</v>
      </c>
      <c r="P606" t="str">
        <f>TEXT(Table62[[#This Row],[Date]],"yyyy")</f>
        <v>2020</v>
      </c>
    </row>
    <row r="607" spans="1:16" x14ac:dyDescent="0.2">
      <c r="A607" t="s">
        <v>27</v>
      </c>
      <c r="B607" t="s">
        <v>43</v>
      </c>
      <c r="C607" t="s">
        <v>37</v>
      </c>
      <c r="D607" t="s">
        <v>44</v>
      </c>
      <c r="E607" s="15">
        <v>101.30000000000001</v>
      </c>
      <c r="F607" s="15">
        <f>ROUNDUP(Table62[[#This Row],[Units Sold]],0)</f>
        <v>102</v>
      </c>
      <c r="G607" s="2">
        <v>19794</v>
      </c>
      <c r="H607" s="2">
        <v>32990</v>
      </c>
      <c r="I607" s="2">
        <v>501283.05000000005</v>
      </c>
      <c r="J607" s="2">
        <f>Table62[[#This Row],[Sale Price]]*Table62[[#This Row],[Units Sold Round]]</f>
        <v>3364980</v>
      </c>
      <c r="K607" s="2">
        <f>Table62[[#This Row],[Manufacturing Price]]*Table62[[#This Row],[Units Sold Round]]</f>
        <v>2018988</v>
      </c>
      <c r="L607" s="2">
        <f>Table62[[#This Row],[ Sales]]-Table62[[#This Row],[COGS]]-Table62[[#This Row],[Discounts]]</f>
        <v>844708.95</v>
      </c>
      <c r="M607" s="3">
        <v>44531</v>
      </c>
      <c r="N607" t="str">
        <f>TEXT(Table62[[#This Row],[Date]],"mm")</f>
        <v>12</v>
      </c>
      <c r="O607" t="str">
        <f>TEXT(Table62[[#This Row],[Date]],"mmm")</f>
        <v>Dec</v>
      </c>
      <c r="P607" t="str">
        <f>TEXT(Table62[[#This Row],[Date]],"yyyy")</f>
        <v>2021</v>
      </c>
    </row>
    <row r="608" spans="1:16" x14ac:dyDescent="0.2">
      <c r="A608" t="s">
        <v>30</v>
      </c>
      <c r="B608" t="s">
        <v>33</v>
      </c>
      <c r="C608" t="s">
        <v>38</v>
      </c>
      <c r="D608" t="s">
        <v>44</v>
      </c>
      <c r="E608" s="15">
        <v>158.30000000000001</v>
      </c>
      <c r="F608" s="15">
        <f>ROUNDUP(Table62[[#This Row],[Units Sold]],0)</f>
        <v>159</v>
      </c>
      <c r="G608" s="2">
        <v>13938</v>
      </c>
      <c r="H608" s="2">
        <v>23230</v>
      </c>
      <c r="I608" s="2">
        <v>551596.35000000009</v>
      </c>
      <c r="J608" s="2">
        <f>Table62[[#This Row],[Sale Price]]*Table62[[#This Row],[Units Sold Round]]</f>
        <v>3693570</v>
      </c>
      <c r="K608" s="2">
        <f>Table62[[#This Row],[Manufacturing Price]]*Table62[[#This Row],[Units Sold Round]]</f>
        <v>2216142</v>
      </c>
      <c r="L608" s="2">
        <f>Table62[[#This Row],[ Sales]]-Table62[[#This Row],[COGS]]-Table62[[#This Row],[Discounts]]</f>
        <v>925831.64999999991</v>
      </c>
      <c r="M608" s="3">
        <v>44348</v>
      </c>
      <c r="N608" t="str">
        <f>TEXT(Table62[[#This Row],[Date]],"mm")</f>
        <v>06</v>
      </c>
      <c r="O608" t="str">
        <f>TEXT(Table62[[#This Row],[Date]],"mmm")</f>
        <v>Jun</v>
      </c>
      <c r="P608" t="str">
        <f>TEXT(Table62[[#This Row],[Date]],"yyyy")</f>
        <v>2021</v>
      </c>
    </row>
    <row r="609" spans="1:16" x14ac:dyDescent="0.2">
      <c r="A609" t="s">
        <v>20</v>
      </c>
      <c r="B609" t="s">
        <v>21</v>
      </c>
      <c r="C609" t="s">
        <v>38</v>
      </c>
      <c r="D609" t="s">
        <v>44</v>
      </c>
      <c r="E609" s="15">
        <v>156.5</v>
      </c>
      <c r="F609" s="15">
        <f>ROUNDUP(Table62[[#This Row],[Units Sold]],0)</f>
        <v>157</v>
      </c>
      <c r="G609" s="2">
        <v>13938</v>
      </c>
      <c r="H609" s="2">
        <v>23230</v>
      </c>
      <c r="I609" s="2">
        <v>545324.25</v>
      </c>
      <c r="J609" s="2">
        <f>Table62[[#This Row],[Sale Price]]*Table62[[#This Row],[Units Sold Round]]</f>
        <v>3647110</v>
      </c>
      <c r="K609" s="2">
        <f>Table62[[#This Row],[Manufacturing Price]]*Table62[[#This Row],[Units Sold Round]]</f>
        <v>2188266</v>
      </c>
      <c r="L609" s="2">
        <f>Table62[[#This Row],[ Sales]]-Table62[[#This Row],[COGS]]-Table62[[#This Row],[Discounts]]</f>
        <v>913519.75</v>
      </c>
      <c r="M609" s="3">
        <v>44470</v>
      </c>
      <c r="N609" t="str">
        <f>TEXT(Table62[[#This Row],[Date]],"mm")</f>
        <v>10</v>
      </c>
      <c r="O609" t="str">
        <f>TEXT(Table62[[#This Row],[Date]],"mmm")</f>
        <v>Oct</v>
      </c>
      <c r="P609" t="str">
        <f>TEXT(Table62[[#This Row],[Date]],"yyyy")</f>
        <v>2021</v>
      </c>
    </row>
    <row r="610" spans="1:16" x14ac:dyDescent="0.2">
      <c r="A610" t="s">
        <v>30</v>
      </c>
      <c r="B610" t="s">
        <v>34</v>
      </c>
      <c r="C610" t="s">
        <v>39</v>
      </c>
      <c r="D610" t="s">
        <v>44</v>
      </c>
      <c r="E610" s="15">
        <v>165.9</v>
      </c>
      <c r="F610" s="15">
        <f>ROUNDUP(Table62[[#This Row],[Units Sold]],0)</f>
        <v>166</v>
      </c>
      <c r="G610" s="2">
        <v>11999.4</v>
      </c>
      <c r="H610" s="2">
        <v>19999</v>
      </c>
      <c r="I610" s="2">
        <v>497675.11499999999</v>
      </c>
      <c r="J610" s="2">
        <f>Table62[[#This Row],[Sale Price]]*Table62[[#This Row],[Units Sold Round]]</f>
        <v>3319834</v>
      </c>
      <c r="K610" s="2">
        <f>Table62[[#This Row],[Manufacturing Price]]*Table62[[#This Row],[Units Sold Round]]</f>
        <v>1991900.4</v>
      </c>
      <c r="L610" s="2">
        <f>Table62[[#This Row],[ Sales]]-Table62[[#This Row],[COGS]]-Table62[[#This Row],[Discounts]]</f>
        <v>830258.4850000001</v>
      </c>
      <c r="M610" s="3">
        <v>44197</v>
      </c>
      <c r="N610" t="str">
        <f>TEXT(Table62[[#This Row],[Date]],"mm")</f>
        <v>01</v>
      </c>
      <c r="O610" t="str">
        <f>TEXT(Table62[[#This Row],[Date]],"mmm")</f>
        <v>Jan</v>
      </c>
      <c r="P610" t="str">
        <f>TEXT(Table62[[#This Row],[Date]],"yyyy")</f>
        <v>2021</v>
      </c>
    </row>
    <row r="611" spans="1:16" x14ac:dyDescent="0.2">
      <c r="A611" t="s">
        <v>15</v>
      </c>
      <c r="B611" t="s">
        <v>31</v>
      </c>
      <c r="C611" t="s">
        <v>39</v>
      </c>
      <c r="D611" t="s">
        <v>44</v>
      </c>
      <c r="E611" s="15">
        <v>119</v>
      </c>
      <c r="F611" s="15">
        <f>ROUNDUP(Table62[[#This Row],[Units Sold]],0)</f>
        <v>119</v>
      </c>
      <c r="G611" s="2">
        <v>11999.4</v>
      </c>
      <c r="H611" s="2">
        <v>19999</v>
      </c>
      <c r="I611" s="2">
        <v>356982.14999999997</v>
      </c>
      <c r="J611" s="2">
        <f>Table62[[#This Row],[Sale Price]]*Table62[[#This Row],[Units Sold Round]]</f>
        <v>2379881</v>
      </c>
      <c r="K611" s="2">
        <f>Table62[[#This Row],[Manufacturing Price]]*Table62[[#This Row],[Units Sold Round]]</f>
        <v>1427928.5999999999</v>
      </c>
      <c r="L611" s="2">
        <f>Table62[[#This Row],[ Sales]]-Table62[[#This Row],[COGS]]-Table62[[#This Row],[Discounts]]</f>
        <v>594970.25000000023</v>
      </c>
      <c r="M611" s="3">
        <v>44348</v>
      </c>
      <c r="N611" t="str">
        <f>TEXT(Table62[[#This Row],[Date]],"mm")</f>
        <v>06</v>
      </c>
      <c r="O611" t="str">
        <f>TEXT(Table62[[#This Row],[Date]],"mmm")</f>
        <v>Jun</v>
      </c>
      <c r="P611" t="str">
        <f>TEXT(Table62[[#This Row],[Date]],"yyyy")</f>
        <v>2021</v>
      </c>
    </row>
    <row r="612" spans="1:16" x14ac:dyDescent="0.2">
      <c r="A612" t="s">
        <v>27</v>
      </c>
      <c r="B612" t="s">
        <v>19</v>
      </c>
      <c r="C612" t="s">
        <v>39</v>
      </c>
      <c r="D612" t="s">
        <v>44</v>
      </c>
      <c r="E612" s="15">
        <v>41</v>
      </c>
      <c r="F612" s="15">
        <f>ROUNDUP(Table62[[#This Row],[Units Sold]],0)</f>
        <v>41</v>
      </c>
      <c r="G612" s="2">
        <v>11999.4</v>
      </c>
      <c r="H612" s="2">
        <v>19999</v>
      </c>
      <c r="I612" s="2">
        <v>122993.84999999999</v>
      </c>
      <c r="J612" s="2">
        <f>Table62[[#This Row],[Sale Price]]*Table62[[#This Row],[Units Sold Round]]</f>
        <v>819959</v>
      </c>
      <c r="K612" s="2">
        <f>Table62[[#This Row],[Manufacturing Price]]*Table62[[#This Row],[Units Sold Round]]</f>
        <v>491975.39999999997</v>
      </c>
      <c r="L612" s="2">
        <f>Table62[[#This Row],[ Sales]]-Table62[[#This Row],[COGS]]-Table62[[#This Row],[Discounts]]</f>
        <v>204989.75000000006</v>
      </c>
      <c r="M612" s="3">
        <v>44470</v>
      </c>
      <c r="N612" t="str">
        <f>TEXT(Table62[[#This Row],[Date]],"mm")</f>
        <v>10</v>
      </c>
      <c r="O612" t="str">
        <f>TEXT(Table62[[#This Row],[Date]],"mmm")</f>
        <v>Oct</v>
      </c>
      <c r="P612" t="str">
        <f>TEXT(Table62[[#This Row],[Date]],"yyyy")</f>
        <v>2021</v>
      </c>
    </row>
    <row r="613" spans="1:16" x14ac:dyDescent="0.2">
      <c r="A613" t="s">
        <v>27</v>
      </c>
      <c r="B613" t="s">
        <v>36</v>
      </c>
      <c r="C613" t="s">
        <v>39</v>
      </c>
      <c r="D613" t="s">
        <v>44</v>
      </c>
      <c r="E613" s="15">
        <v>177</v>
      </c>
      <c r="F613" s="15">
        <f>ROUNDUP(Table62[[#This Row],[Units Sold]],0)</f>
        <v>177</v>
      </c>
      <c r="G613" s="2">
        <v>11999.4</v>
      </c>
      <c r="H613" s="2">
        <v>19999</v>
      </c>
      <c r="I613" s="2">
        <v>530973.44999999995</v>
      </c>
      <c r="J613" s="2">
        <f>Table62[[#This Row],[Sale Price]]*Table62[[#This Row],[Units Sold Round]]</f>
        <v>3539823</v>
      </c>
      <c r="K613" s="2">
        <f>Table62[[#This Row],[Manufacturing Price]]*Table62[[#This Row],[Units Sold Round]]</f>
        <v>2123893.7999999998</v>
      </c>
      <c r="L613" s="2">
        <f>Table62[[#This Row],[ Sales]]-Table62[[#This Row],[COGS]]-Table62[[#This Row],[Discounts]]</f>
        <v>884955.75000000023</v>
      </c>
      <c r="M613" s="3">
        <v>44166</v>
      </c>
      <c r="N613" t="str">
        <f>TEXT(Table62[[#This Row],[Date]],"mm")</f>
        <v>12</v>
      </c>
      <c r="O613" t="str">
        <f>TEXT(Table62[[#This Row],[Date]],"mmm")</f>
        <v>Dec</v>
      </c>
      <c r="P613" t="str">
        <f>TEXT(Table62[[#This Row],[Date]],"yyyy")</f>
        <v>2020</v>
      </c>
    </row>
    <row r="614" spans="1:16" x14ac:dyDescent="0.2">
      <c r="A614" t="s">
        <v>15</v>
      </c>
      <c r="B614" t="s">
        <v>16</v>
      </c>
      <c r="C614" t="s">
        <v>17</v>
      </c>
      <c r="D614" t="s">
        <v>44</v>
      </c>
      <c r="E614" s="15">
        <v>257.90000000000003</v>
      </c>
      <c r="F614" s="15">
        <f>ROUNDUP(Table62[[#This Row],[Units Sold]],0)</f>
        <v>258</v>
      </c>
      <c r="G614" s="2">
        <v>5579.4</v>
      </c>
      <c r="H614" s="2">
        <v>9299</v>
      </c>
      <c r="I614" s="2">
        <v>359731.815</v>
      </c>
      <c r="J614" s="2">
        <f>Table62[[#This Row],[Sale Price]]*Table62[[#This Row],[Units Sold Round]]</f>
        <v>2399142</v>
      </c>
      <c r="K614" s="2">
        <f>Table62[[#This Row],[Manufacturing Price]]*Table62[[#This Row],[Units Sold Round]]</f>
        <v>1439485.2</v>
      </c>
      <c r="L614" s="2">
        <f>Table62[[#This Row],[ Sales]]-Table62[[#This Row],[COGS]]-Table62[[#This Row],[Discounts]]</f>
        <v>599924.9850000001</v>
      </c>
      <c r="M614" s="3">
        <v>44287</v>
      </c>
      <c r="N614" t="str">
        <f>TEXT(Table62[[#This Row],[Date]],"mm")</f>
        <v>04</v>
      </c>
      <c r="O614" t="str">
        <f>TEXT(Table62[[#This Row],[Date]],"mmm")</f>
        <v>Apr</v>
      </c>
      <c r="P614" t="str">
        <f>TEXT(Table62[[#This Row],[Date]],"yyyy")</f>
        <v>2021</v>
      </c>
    </row>
    <row r="615" spans="1:16" x14ac:dyDescent="0.2">
      <c r="A615" t="s">
        <v>15</v>
      </c>
      <c r="B615" t="s">
        <v>19</v>
      </c>
      <c r="C615" t="s">
        <v>17</v>
      </c>
      <c r="D615" t="s">
        <v>44</v>
      </c>
      <c r="E615" s="15">
        <v>174.3</v>
      </c>
      <c r="F615" s="15">
        <f>ROUNDUP(Table62[[#This Row],[Units Sold]],0)</f>
        <v>175</v>
      </c>
      <c r="G615" s="2">
        <v>5579.4</v>
      </c>
      <c r="H615" s="2">
        <v>9299</v>
      </c>
      <c r="I615" s="2">
        <v>243122.35500000001</v>
      </c>
      <c r="J615" s="2">
        <f>Table62[[#This Row],[Sale Price]]*Table62[[#This Row],[Units Sold Round]]</f>
        <v>1627325</v>
      </c>
      <c r="K615" s="2">
        <f>Table62[[#This Row],[Manufacturing Price]]*Table62[[#This Row],[Units Sold Round]]</f>
        <v>976394.99999999988</v>
      </c>
      <c r="L615" s="2">
        <f>Table62[[#This Row],[ Sales]]-Table62[[#This Row],[COGS]]-Table62[[#This Row],[Discounts]]</f>
        <v>407807.64500000014</v>
      </c>
      <c r="M615" s="3">
        <v>44317</v>
      </c>
      <c r="N615" t="str">
        <f>TEXT(Table62[[#This Row],[Date]],"mm")</f>
        <v>05</v>
      </c>
      <c r="O615" t="str">
        <f>TEXT(Table62[[#This Row],[Date]],"mmm")</f>
        <v>May</v>
      </c>
      <c r="P615" t="str">
        <f>TEXT(Table62[[#This Row],[Date]],"yyyy")</f>
        <v>2021</v>
      </c>
    </row>
    <row r="616" spans="1:16" x14ac:dyDescent="0.2">
      <c r="A616" t="s">
        <v>15</v>
      </c>
      <c r="B616" t="s">
        <v>46</v>
      </c>
      <c r="C616" t="s">
        <v>17</v>
      </c>
      <c r="D616" t="s">
        <v>44</v>
      </c>
      <c r="E616" s="15">
        <v>299.60000000000002</v>
      </c>
      <c r="F616" s="15">
        <f>ROUNDUP(Table62[[#This Row],[Units Sold]],0)</f>
        <v>300</v>
      </c>
      <c r="G616" s="2">
        <v>5579.4</v>
      </c>
      <c r="H616" s="2">
        <v>9299</v>
      </c>
      <c r="I616" s="2">
        <v>417897.06000000006</v>
      </c>
      <c r="J616" s="2">
        <f>Table62[[#This Row],[Sale Price]]*Table62[[#This Row],[Units Sold Round]]</f>
        <v>2789700</v>
      </c>
      <c r="K616" s="2">
        <f>Table62[[#This Row],[Manufacturing Price]]*Table62[[#This Row],[Units Sold Round]]</f>
        <v>1673820</v>
      </c>
      <c r="L616" s="2">
        <f>Table62[[#This Row],[ Sales]]-Table62[[#This Row],[COGS]]-Table62[[#This Row],[Discounts]]</f>
        <v>697982.94</v>
      </c>
      <c r="M616" s="3">
        <v>44105</v>
      </c>
      <c r="N616" t="str">
        <f>TEXT(Table62[[#This Row],[Date]],"mm")</f>
        <v>10</v>
      </c>
      <c r="O616" t="str">
        <f>TEXT(Table62[[#This Row],[Date]],"mmm")</f>
        <v>Oct</v>
      </c>
      <c r="P616" t="str">
        <f>TEXT(Table62[[#This Row],[Date]],"yyyy")</f>
        <v>2020</v>
      </c>
    </row>
    <row r="617" spans="1:16" x14ac:dyDescent="0.2">
      <c r="A617" t="s">
        <v>15</v>
      </c>
      <c r="B617" t="s">
        <v>22</v>
      </c>
      <c r="C617" t="s">
        <v>17</v>
      </c>
      <c r="D617" t="s">
        <v>44</v>
      </c>
      <c r="E617" s="15">
        <v>28</v>
      </c>
      <c r="F617" s="15">
        <f>ROUNDUP(Table62[[#This Row],[Units Sold]],0)</f>
        <v>28</v>
      </c>
      <c r="G617" s="2">
        <v>5579.4</v>
      </c>
      <c r="H617" s="2">
        <v>9299</v>
      </c>
      <c r="I617" s="2">
        <v>39055.799999999996</v>
      </c>
      <c r="J617" s="2">
        <f>Table62[[#This Row],[Sale Price]]*Table62[[#This Row],[Units Sold Round]]</f>
        <v>260372</v>
      </c>
      <c r="K617" s="2">
        <f>Table62[[#This Row],[Manufacturing Price]]*Table62[[#This Row],[Units Sold Round]]</f>
        <v>156223.19999999998</v>
      </c>
      <c r="L617" s="2">
        <f>Table62[[#This Row],[ Sales]]-Table62[[#This Row],[COGS]]-Table62[[#This Row],[Discounts]]</f>
        <v>65093.000000000022</v>
      </c>
      <c r="M617" s="3">
        <v>44531</v>
      </c>
      <c r="N617" t="str">
        <f>TEXT(Table62[[#This Row],[Date]],"mm")</f>
        <v>12</v>
      </c>
      <c r="O617" t="str">
        <f>TEXT(Table62[[#This Row],[Date]],"mmm")</f>
        <v>Dec</v>
      </c>
      <c r="P617" t="str">
        <f>TEXT(Table62[[#This Row],[Date]],"yyyy")</f>
        <v>2021</v>
      </c>
    </row>
    <row r="618" spans="1:16" x14ac:dyDescent="0.2">
      <c r="A618" t="s">
        <v>15</v>
      </c>
      <c r="B618" t="s">
        <v>45</v>
      </c>
      <c r="C618" t="s">
        <v>26</v>
      </c>
      <c r="D618" t="s">
        <v>44</v>
      </c>
      <c r="E618" s="15">
        <v>29.3</v>
      </c>
      <c r="F618" s="15">
        <f>ROUNDUP(Table62[[#This Row],[Units Sold]],0)</f>
        <v>30</v>
      </c>
      <c r="G618" s="2">
        <v>8999.4</v>
      </c>
      <c r="H618" s="2">
        <v>14999</v>
      </c>
      <c r="I618" s="2">
        <v>65920.604999999996</v>
      </c>
      <c r="J618" s="2">
        <f>Table62[[#This Row],[Sale Price]]*Table62[[#This Row],[Units Sold Round]]</f>
        <v>449970</v>
      </c>
      <c r="K618" s="2">
        <f>Table62[[#This Row],[Manufacturing Price]]*Table62[[#This Row],[Units Sold Round]]</f>
        <v>269982</v>
      </c>
      <c r="L618" s="2">
        <f>Table62[[#This Row],[ Sales]]-Table62[[#This Row],[COGS]]-Table62[[#This Row],[Discounts]]</f>
        <v>114067.395</v>
      </c>
      <c r="M618" s="3">
        <v>44228</v>
      </c>
      <c r="N618" t="str">
        <f>TEXT(Table62[[#This Row],[Date]],"mm")</f>
        <v>02</v>
      </c>
      <c r="O618" t="str">
        <f>TEXT(Table62[[#This Row],[Date]],"mmm")</f>
        <v>Feb</v>
      </c>
      <c r="P618" t="str">
        <f>TEXT(Table62[[#This Row],[Date]],"yyyy")</f>
        <v>2021</v>
      </c>
    </row>
    <row r="619" spans="1:16" x14ac:dyDescent="0.2">
      <c r="A619" t="s">
        <v>15</v>
      </c>
      <c r="B619" t="s">
        <v>24</v>
      </c>
      <c r="C619" t="s">
        <v>26</v>
      </c>
      <c r="D619" t="s">
        <v>44</v>
      </c>
      <c r="E619" s="15">
        <v>299.60000000000002</v>
      </c>
      <c r="F619" s="15">
        <f>ROUNDUP(Table62[[#This Row],[Units Sold]],0)</f>
        <v>300</v>
      </c>
      <c r="G619" s="2">
        <v>8999.4</v>
      </c>
      <c r="H619" s="2">
        <v>14999</v>
      </c>
      <c r="I619" s="2">
        <v>674055.06</v>
      </c>
      <c r="J619" s="2">
        <f>Table62[[#This Row],[Sale Price]]*Table62[[#This Row],[Units Sold Round]]</f>
        <v>4499700</v>
      </c>
      <c r="K619" s="2">
        <f>Table62[[#This Row],[Manufacturing Price]]*Table62[[#This Row],[Units Sold Round]]</f>
        <v>2699820</v>
      </c>
      <c r="L619" s="2">
        <f>Table62[[#This Row],[ Sales]]-Table62[[#This Row],[COGS]]-Table62[[#This Row],[Discounts]]</f>
        <v>1125824.94</v>
      </c>
      <c r="M619" s="3">
        <v>44105</v>
      </c>
      <c r="N619" t="str">
        <f>TEXT(Table62[[#This Row],[Date]],"mm")</f>
        <v>10</v>
      </c>
      <c r="O619" t="str">
        <f>TEXT(Table62[[#This Row],[Date]],"mmm")</f>
        <v>Oct</v>
      </c>
      <c r="P619" t="str">
        <f>TEXT(Table62[[#This Row],[Date]],"yyyy")</f>
        <v>2020</v>
      </c>
    </row>
    <row r="620" spans="1:16" x14ac:dyDescent="0.2">
      <c r="A620" t="s">
        <v>20</v>
      </c>
      <c r="B620" t="s">
        <v>25</v>
      </c>
      <c r="C620" t="s">
        <v>35</v>
      </c>
      <c r="D620" t="s">
        <v>44</v>
      </c>
      <c r="E620" s="15">
        <v>27.8</v>
      </c>
      <c r="F620" s="15">
        <f>ROUNDUP(Table62[[#This Row],[Units Sold]],0)</f>
        <v>28</v>
      </c>
      <c r="G620" s="2">
        <v>11999.4</v>
      </c>
      <c r="H620" s="2">
        <v>19999</v>
      </c>
      <c r="I620" s="2">
        <v>83395.83</v>
      </c>
      <c r="J620" s="2">
        <f>Table62[[#This Row],[Sale Price]]*Table62[[#This Row],[Units Sold Round]]</f>
        <v>559972</v>
      </c>
      <c r="K620" s="2">
        <f>Table62[[#This Row],[Manufacturing Price]]*Table62[[#This Row],[Units Sold Round]]</f>
        <v>335983.2</v>
      </c>
      <c r="L620" s="2">
        <f>Table62[[#This Row],[ Sales]]-Table62[[#This Row],[COGS]]-Table62[[#This Row],[Discounts]]</f>
        <v>140592.96999999997</v>
      </c>
      <c r="M620" s="3">
        <v>44228</v>
      </c>
      <c r="N620" t="str">
        <f>TEXT(Table62[[#This Row],[Date]],"mm")</f>
        <v>02</v>
      </c>
      <c r="O620" t="str">
        <f>TEXT(Table62[[#This Row],[Date]],"mmm")</f>
        <v>Feb</v>
      </c>
      <c r="P620" t="str">
        <f>TEXT(Table62[[#This Row],[Date]],"yyyy")</f>
        <v>2021</v>
      </c>
    </row>
    <row r="621" spans="1:16" x14ac:dyDescent="0.2">
      <c r="A621" t="s">
        <v>15</v>
      </c>
      <c r="B621" t="s">
        <v>42</v>
      </c>
      <c r="C621" t="s">
        <v>35</v>
      </c>
      <c r="D621" t="s">
        <v>44</v>
      </c>
      <c r="E621" s="15">
        <v>242.8</v>
      </c>
      <c r="F621" s="15">
        <f>ROUNDUP(Table62[[#This Row],[Units Sold]],0)</f>
        <v>243</v>
      </c>
      <c r="G621" s="2">
        <v>11999.4</v>
      </c>
      <c r="H621" s="2">
        <v>19999</v>
      </c>
      <c r="I621" s="2">
        <v>728363.58</v>
      </c>
      <c r="J621" s="2">
        <f>Table62[[#This Row],[Sale Price]]*Table62[[#This Row],[Units Sold Round]]</f>
        <v>4859757</v>
      </c>
      <c r="K621" s="2">
        <f>Table62[[#This Row],[Manufacturing Price]]*Table62[[#This Row],[Units Sold Round]]</f>
        <v>2915854.1999999997</v>
      </c>
      <c r="L621" s="2">
        <f>Table62[[#This Row],[ Sales]]-Table62[[#This Row],[COGS]]-Table62[[#This Row],[Discounts]]</f>
        <v>1215539.2200000002</v>
      </c>
      <c r="M621" s="3">
        <v>44256</v>
      </c>
      <c r="N621" t="str">
        <f>TEXT(Table62[[#This Row],[Date]],"mm")</f>
        <v>03</v>
      </c>
      <c r="O621" t="str">
        <f>TEXT(Table62[[#This Row],[Date]],"mmm")</f>
        <v>Mar</v>
      </c>
      <c r="P621" t="str">
        <f>TEXT(Table62[[#This Row],[Date]],"yyyy")</f>
        <v>2021</v>
      </c>
    </row>
    <row r="622" spans="1:16" x14ac:dyDescent="0.2">
      <c r="A622" t="s">
        <v>20</v>
      </c>
      <c r="B622" t="s">
        <v>28</v>
      </c>
      <c r="C622" t="s">
        <v>35</v>
      </c>
      <c r="D622" t="s">
        <v>44</v>
      </c>
      <c r="E622" s="15">
        <v>176.70000000000002</v>
      </c>
      <c r="F622" s="15">
        <f>ROUNDUP(Table62[[#This Row],[Units Sold]],0)</f>
        <v>177</v>
      </c>
      <c r="G622" s="2">
        <v>11999.4</v>
      </c>
      <c r="H622" s="2">
        <v>19999</v>
      </c>
      <c r="I622" s="2">
        <v>530073.495</v>
      </c>
      <c r="J622" s="2">
        <f>Table62[[#This Row],[Sale Price]]*Table62[[#This Row],[Units Sold Round]]</f>
        <v>3539823</v>
      </c>
      <c r="K622" s="2">
        <f>Table62[[#This Row],[Manufacturing Price]]*Table62[[#This Row],[Units Sold Round]]</f>
        <v>2123893.7999999998</v>
      </c>
      <c r="L622" s="2">
        <f>Table62[[#This Row],[ Sales]]-Table62[[#This Row],[COGS]]-Table62[[#This Row],[Discounts]]</f>
        <v>885855.70500000019</v>
      </c>
      <c r="M622" s="3">
        <v>44440</v>
      </c>
      <c r="N622" t="str">
        <f>TEXT(Table62[[#This Row],[Date]],"mm")</f>
        <v>09</v>
      </c>
      <c r="O622" t="str">
        <f>TEXT(Table62[[#This Row],[Date]],"mmm")</f>
        <v>Sep</v>
      </c>
      <c r="P622" t="str">
        <f>TEXT(Table62[[#This Row],[Date]],"yyyy")</f>
        <v>2021</v>
      </c>
    </row>
    <row r="623" spans="1:16" x14ac:dyDescent="0.2">
      <c r="A623" t="s">
        <v>27</v>
      </c>
      <c r="B623" t="s">
        <v>23</v>
      </c>
      <c r="C623" t="s">
        <v>35</v>
      </c>
      <c r="D623" t="s">
        <v>44</v>
      </c>
      <c r="E623" s="15">
        <v>139.30000000000001</v>
      </c>
      <c r="F623" s="15">
        <f>ROUNDUP(Table62[[#This Row],[Units Sold]],0)</f>
        <v>140</v>
      </c>
      <c r="G623" s="2">
        <v>11999.4</v>
      </c>
      <c r="H623" s="2">
        <v>19999</v>
      </c>
      <c r="I623" s="2">
        <v>417879.10500000004</v>
      </c>
      <c r="J623" s="2">
        <f>Table62[[#This Row],[Sale Price]]*Table62[[#This Row],[Units Sold Round]]</f>
        <v>2799860</v>
      </c>
      <c r="K623" s="2">
        <f>Table62[[#This Row],[Manufacturing Price]]*Table62[[#This Row],[Units Sold Round]]</f>
        <v>1679916</v>
      </c>
      <c r="L623" s="2">
        <f>Table62[[#This Row],[ Sales]]-Table62[[#This Row],[COGS]]-Table62[[#This Row],[Discounts]]</f>
        <v>702064.89500000002</v>
      </c>
      <c r="M623" s="3">
        <v>44470</v>
      </c>
      <c r="N623" t="str">
        <f>TEXT(Table62[[#This Row],[Date]],"mm")</f>
        <v>10</v>
      </c>
      <c r="O623" t="str">
        <f>TEXT(Table62[[#This Row],[Date]],"mmm")</f>
        <v>Oct</v>
      </c>
      <c r="P623" t="str">
        <f>TEXT(Table62[[#This Row],[Date]],"yyyy")</f>
        <v>2021</v>
      </c>
    </row>
    <row r="624" spans="1:16" x14ac:dyDescent="0.2">
      <c r="A624" t="s">
        <v>15</v>
      </c>
      <c r="B624" t="s">
        <v>29</v>
      </c>
      <c r="C624" t="s">
        <v>38</v>
      </c>
      <c r="D624" t="s">
        <v>44</v>
      </c>
      <c r="E624" s="15">
        <v>28</v>
      </c>
      <c r="F624" s="15">
        <f>ROUNDUP(Table62[[#This Row],[Units Sold]],0)</f>
        <v>28</v>
      </c>
      <c r="G624" s="2">
        <v>13938</v>
      </c>
      <c r="H624" s="2">
        <v>23230</v>
      </c>
      <c r="I624" s="2">
        <v>97566</v>
      </c>
      <c r="J624" s="2">
        <f>Table62[[#This Row],[Sale Price]]*Table62[[#This Row],[Units Sold Round]]</f>
        <v>650440</v>
      </c>
      <c r="K624" s="2">
        <f>Table62[[#This Row],[Manufacturing Price]]*Table62[[#This Row],[Units Sold Round]]</f>
        <v>390264</v>
      </c>
      <c r="L624" s="2">
        <f>Table62[[#This Row],[ Sales]]-Table62[[#This Row],[COGS]]-Table62[[#This Row],[Discounts]]</f>
        <v>162610</v>
      </c>
      <c r="M624" s="3">
        <v>44531</v>
      </c>
      <c r="N624" t="str">
        <f>TEXT(Table62[[#This Row],[Date]],"mm")</f>
        <v>12</v>
      </c>
      <c r="O624" t="str">
        <f>TEXT(Table62[[#This Row],[Date]],"mmm")</f>
        <v>Dec</v>
      </c>
      <c r="P624" t="str">
        <f>TEXT(Table62[[#This Row],[Date]],"yyyy")</f>
        <v>2021</v>
      </c>
    </row>
    <row r="625" spans="1:16" x14ac:dyDescent="0.2">
      <c r="A625" t="s">
        <v>27</v>
      </c>
      <c r="B625" t="s">
        <v>43</v>
      </c>
      <c r="C625" t="s">
        <v>39</v>
      </c>
      <c r="D625" t="s">
        <v>44</v>
      </c>
      <c r="E625" s="15">
        <v>139.30000000000001</v>
      </c>
      <c r="F625" s="15">
        <f>ROUNDUP(Table62[[#This Row],[Units Sold]],0)</f>
        <v>140</v>
      </c>
      <c r="G625" s="2">
        <v>11999.4</v>
      </c>
      <c r="H625" s="2">
        <v>19999</v>
      </c>
      <c r="I625" s="2">
        <v>417879.10500000004</v>
      </c>
      <c r="J625" s="2">
        <f>Table62[[#This Row],[Sale Price]]*Table62[[#This Row],[Units Sold Round]]</f>
        <v>2799860</v>
      </c>
      <c r="K625" s="2">
        <f>Table62[[#This Row],[Manufacturing Price]]*Table62[[#This Row],[Units Sold Round]]</f>
        <v>1679916</v>
      </c>
      <c r="L625" s="2">
        <f>Table62[[#This Row],[ Sales]]-Table62[[#This Row],[COGS]]-Table62[[#This Row],[Discounts]]</f>
        <v>702064.89500000002</v>
      </c>
      <c r="M625" s="3">
        <v>44470</v>
      </c>
      <c r="N625" t="str">
        <f>TEXT(Table62[[#This Row],[Date]],"mm")</f>
        <v>10</v>
      </c>
      <c r="O625" t="str">
        <f>TEXT(Table62[[#This Row],[Date]],"mmm")</f>
        <v>Oct</v>
      </c>
      <c r="P625" t="str">
        <f>TEXT(Table62[[#This Row],[Date]],"yyyy")</f>
        <v>2021</v>
      </c>
    </row>
    <row r="626" spans="1:16" x14ac:dyDescent="0.2">
      <c r="A626" t="s">
        <v>27</v>
      </c>
      <c r="B626" t="s">
        <v>33</v>
      </c>
      <c r="C626" t="s">
        <v>39</v>
      </c>
      <c r="D626" t="s">
        <v>44</v>
      </c>
      <c r="E626" s="15">
        <v>201.5</v>
      </c>
      <c r="F626" s="15">
        <f>ROUNDUP(Table62[[#This Row],[Units Sold]],0)</f>
        <v>202</v>
      </c>
      <c r="G626" s="2">
        <v>11999.4</v>
      </c>
      <c r="H626" s="2">
        <v>19999</v>
      </c>
      <c r="I626" s="2">
        <v>604469.77500000002</v>
      </c>
      <c r="J626" s="2">
        <f>Table62[[#This Row],[Sale Price]]*Table62[[#This Row],[Units Sold Round]]</f>
        <v>4039798</v>
      </c>
      <c r="K626" s="2">
        <f>Table62[[#This Row],[Manufacturing Price]]*Table62[[#This Row],[Units Sold Round]]</f>
        <v>2423878.7999999998</v>
      </c>
      <c r="L626" s="2">
        <f>Table62[[#This Row],[ Sales]]-Table62[[#This Row],[COGS]]-Table62[[#This Row],[Discounts]]</f>
        <v>1011449.4250000002</v>
      </c>
      <c r="M626" s="3">
        <v>44166</v>
      </c>
      <c r="N626" t="str">
        <f>TEXT(Table62[[#This Row],[Date]],"mm")</f>
        <v>12</v>
      </c>
      <c r="O626" t="str">
        <f>TEXT(Table62[[#This Row],[Date]],"mmm")</f>
        <v>Dec</v>
      </c>
      <c r="P626" t="str">
        <f>TEXT(Table62[[#This Row],[Date]],"yyyy")</f>
        <v>2020</v>
      </c>
    </row>
    <row r="627" spans="1:16" x14ac:dyDescent="0.2">
      <c r="A627" t="s">
        <v>32</v>
      </c>
      <c r="B627" t="s">
        <v>21</v>
      </c>
      <c r="C627" t="s">
        <v>17</v>
      </c>
      <c r="D627" t="s">
        <v>44</v>
      </c>
      <c r="E627" s="15">
        <v>80.100000000000009</v>
      </c>
      <c r="F627" s="15">
        <f>ROUNDUP(Table62[[#This Row],[Units Sold]],0)</f>
        <v>81</v>
      </c>
      <c r="G627" s="2">
        <v>5579.4</v>
      </c>
      <c r="H627" s="2">
        <v>9299</v>
      </c>
      <c r="I627" s="2">
        <v>111727.485</v>
      </c>
      <c r="J627" s="2">
        <f>Table62[[#This Row],[Sale Price]]*Table62[[#This Row],[Units Sold Round]]</f>
        <v>753219</v>
      </c>
      <c r="K627" s="2">
        <f>Table62[[#This Row],[Manufacturing Price]]*Table62[[#This Row],[Units Sold Round]]</f>
        <v>451931.39999999997</v>
      </c>
      <c r="L627" s="2">
        <f>Table62[[#This Row],[ Sales]]-Table62[[#This Row],[COGS]]-Table62[[#This Row],[Discounts]]</f>
        <v>189560.11500000005</v>
      </c>
      <c r="M627" s="3">
        <v>44378</v>
      </c>
      <c r="N627" t="str">
        <f>TEXT(Table62[[#This Row],[Date]],"mm")</f>
        <v>07</v>
      </c>
      <c r="O627" t="str">
        <f>TEXT(Table62[[#This Row],[Date]],"mmm")</f>
        <v>Jul</v>
      </c>
      <c r="P627" t="str">
        <f>TEXT(Table62[[#This Row],[Date]],"yyyy")</f>
        <v>2021</v>
      </c>
    </row>
    <row r="628" spans="1:16" x14ac:dyDescent="0.2">
      <c r="A628" t="s">
        <v>30</v>
      </c>
      <c r="B628" t="s">
        <v>34</v>
      </c>
      <c r="C628" t="s">
        <v>17</v>
      </c>
      <c r="D628" t="s">
        <v>44</v>
      </c>
      <c r="E628" s="15">
        <v>102.30000000000001</v>
      </c>
      <c r="F628" s="15">
        <f>ROUNDUP(Table62[[#This Row],[Units Sold]],0)</f>
        <v>103</v>
      </c>
      <c r="G628" s="2">
        <v>5579.4</v>
      </c>
      <c r="H628" s="2">
        <v>9299</v>
      </c>
      <c r="I628" s="2">
        <v>142693.155</v>
      </c>
      <c r="J628" s="2">
        <f>Table62[[#This Row],[Sale Price]]*Table62[[#This Row],[Units Sold Round]]</f>
        <v>957797</v>
      </c>
      <c r="K628" s="2">
        <f>Table62[[#This Row],[Manufacturing Price]]*Table62[[#This Row],[Units Sold Round]]</f>
        <v>574678.19999999995</v>
      </c>
      <c r="L628" s="2">
        <f>Table62[[#This Row],[ Sales]]-Table62[[#This Row],[COGS]]-Table62[[#This Row],[Discounts]]</f>
        <v>240425.64500000005</v>
      </c>
      <c r="M628" s="3">
        <v>44075</v>
      </c>
      <c r="N628" t="str">
        <f>TEXT(Table62[[#This Row],[Date]],"mm")</f>
        <v>09</v>
      </c>
      <c r="O628" t="str">
        <f>TEXT(Table62[[#This Row],[Date]],"mmm")</f>
        <v>Sep</v>
      </c>
      <c r="P628" t="str">
        <f>TEXT(Table62[[#This Row],[Date]],"yyyy")</f>
        <v>2020</v>
      </c>
    </row>
    <row r="629" spans="1:16" x14ac:dyDescent="0.2">
      <c r="A629" t="s">
        <v>32</v>
      </c>
      <c r="B629" t="s">
        <v>31</v>
      </c>
      <c r="C629" t="s">
        <v>17</v>
      </c>
      <c r="D629" t="s">
        <v>44</v>
      </c>
      <c r="E629" s="15">
        <v>149.6</v>
      </c>
      <c r="F629" s="15">
        <f>ROUNDUP(Table62[[#This Row],[Units Sold]],0)</f>
        <v>150</v>
      </c>
      <c r="G629" s="2">
        <v>5579.4</v>
      </c>
      <c r="H629" s="2">
        <v>9299</v>
      </c>
      <c r="I629" s="2">
        <v>208669.55999999997</v>
      </c>
      <c r="J629" s="2">
        <f>Table62[[#This Row],[Sale Price]]*Table62[[#This Row],[Units Sold Round]]</f>
        <v>1394850</v>
      </c>
      <c r="K629" s="2">
        <f>Table62[[#This Row],[Manufacturing Price]]*Table62[[#This Row],[Units Sold Round]]</f>
        <v>836910</v>
      </c>
      <c r="L629" s="2">
        <f>Table62[[#This Row],[ Sales]]-Table62[[#This Row],[COGS]]-Table62[[#This Row],[Discounts]]</f>
        <v>349270.44000000006</v>
      </c>
      <c r="M629" s="3">
        <v>44470</v>
      </c>
      <c r="N629" t="str">
        <f>TEXT(Table62[[#This Row],[Date]],"mm")</f>
        <v>10</v>
      </c>
      <c r="O629" t="str">
        <f>TEXT(Table62[[#This Row],[Date]],"mmm")</f>
        <v>Oct</v>
      </c>
      <c r="P629" t="str">
        <f>TEXT(Table62[[#This Row],[Date]],"yyyy")</f>
        <v>2021</v>
      </c>
    </row>
    <row r="630" spans="1:16" x14ac:dyDescent="0.2">
      <c r="A630" t="s">
        <v>32</v>
      </c>
      <c r="B630" t="s">
        <v>19</v>
      </c>
      <c r="C630" t="s">
        <v>17</v>
      </c>
      <c r="D630" t="s">
        <v>44</v>
      </c>
      <c r="E630" s="15">
        <v>101</v>
      </c>
      <c r="F630" s="15">
        <f>ROUNDUP(Table62[[#This Row],[Units Sold]],0)</f>
        <v>101</v>
      </c>
      <c r="G630" s="2">
        <v>5579.4</v>
      </c>
      <c r="H630" s="2">
        <v>9299</v>
      </c>
      <c r="I630" s="2">
        <v>140879.85</v>
      </c>
      <c r="J630" s="2">
        <f>Table62[[#This Row],[Sale Price]]*Table62[[#This Row],[Units Sold Round]]</f>
        <v>939199</v>
      </c>
      <c r="K630" s="2">
        <f>Table62[[#This Row],[Manufacturing Price]]*Table62[[#This Row],[Units Sold Round]]</f>
        <v>563519.39999999991</v>
      </c>
      <c r="L630" s="2">
        <f>Table62[[#This Row],[ Sales]]-Table62[[#This Row],[COGS]]-Table62[[#This Row],[Discounts]]</f>
        <v>234799.75000000009</v>
      </c>
      <c r="M630" s="3">
        <v>44470</v>
      </c>
      <c r="N630" t="str">
        <f>TEXT(Table62[[#This Row],[Date]],"mm")</f>
        <v>10</v>
      </c>
      <c r="O630" t="str">
        <f>TEXT(Table62[[#This Row],[Date]],"mmm")</f>
        <v>Oct</v>
      </c>
      <c r="P630" t="str">
        <f>TEXT(Table62[[#This Row],[Date]],"yyyy")</f>
        <v>2021</v>
      </c>
    </row>
    <row r="631" spans="1:16" x14ac:dyDescent="0.2">
      <c r="A631" t="s">
        <v>20</v>
      </c>
      <c r="B631" t="s">
        <v>36</v>
      </c>
      <c r="C631" t="s">
        <v>17</v>
      </c>
      <c r="D631" t="s">
        <v>44</v>
      </c>
      <c r="E631" s="15">
        <v>151.30000000000001</v>
      </c>
      <c r="F631" s="15">
        <f>ROUNDUP(Table62[[#This Row],[Units Sold]],0)</f>
        <v>152</v>
      </c>
      <c r="G631" s="2">
        <v>5579.4</v>
      </c>
      <c r="H631" s="2">
        <v>9299</v>
      </c>
      <c r="I631" s="2">
        <v>211040.80500000002</v>
      </c>
      <c r="J631" s="2">
        <f>Table62[[#This Row],[Sale Price]]*Table62[[#This Row],[Units Sold Round]]</f>
        <v>1413448</v>
      </c>
      <c r="K631" s="2">
        <f>Table62[[#This Row],[Manufacturing Price]]*Table62[[#This Row],[Units Sold Round]]</f>
        <v>848068.79999999993</v>
      </c>
      <c r="L631" s="2">
        <f>Table62[[#This Row],[ Sales]]-Table62[[#This Row],[COGS]]-Table62[[#This Row],[Discounts]]</f>
        <v>354338.39500000002</v>
      </c>
      <c r="M631" s="3">
        <v>44501</v>
      </c>
      <c r="N631" t="str">
        <f>TEXT(Table62[[#This Row],[Date]],"mm")</f>
        <v>11</v>
      </c>
      <c r="O631" t="str">
        <f>TEXT(Table62[[#This Row],[Date]],"mmm")</f>
        <v>Nov</v>
      </c>
      <c r="P631" t="str">
        <f>TEXT(Table62[[#This Row],[Date]],"yyyy")</f>
        <v>2021</v>
      </c>
    </row>
    <row r="632" spans="1:16" x14ac:dyDescent="0.2">
      <c r="A632" t="s">
        <v>20</v>
      </c>
      <c r="B632" t="s">
        <v>16</v>
      </c>
      <c r="C632" t="s">
        <v>17</v>
      </c>
      <c r="D632" t="s">
        <v>44</v>
      </c>
      <c r="E632" s="15">
        <v>230</v>
      </c>
      <c r="F632" s="15">
        <f>ROUNDUP(Table62[[#This Row],[Units Sold]],0)</f>
        <v>230</v>
      </c>
      <c r="G632" s="2">
        <v>5579.4</v>
      </c>
      <c r="H632" s="2">
        <v>9299</v>
      </c>
      <c r="I632" s="2">
        <v>320815.5</v>
      </c>
      <c r="J632" s="2">
        <f>Table62[[#This Row],[Sale Price]]*Table62[[#This Row],[Units Sold Round]]</f>
        <v>2138770</v>
      </c>
      <c r="K632" s="2">
        <f>Table62[[#This Row],[Manufacturing Price]]*Table62[[#This Row],[Units Sold Round]]</f>
        <v>1283262</v>
      </c>
      <c r="L632" s="2">
        <f>Table62[[#This Row],[ Sales]]-Table62[[#This Row],[COGS]]-Table62[[#This Row],[Discounts]]</f>
        <v>534692.5</v>
      </c>
      <c r="M632" s="3">
        <v>44531</v>
      </c>
      <c r="N632" t="str">
        <f>TEXT(Table62[[#This Row],[Date]],"mm")</f>
        <v>12</v>
      </c>
      <c r="O632" t="str">
        <f>TEXT(Table62[[#This Row],[Date]],"mmm")</f>
        <v>Dec</v>
      </c>
      <c r="P632" t="str">
        <f>TEXT(Table62[[#This Row],[Date]],"yyyy")</f>
        <v>2021</v>
      </c>
    </row>
    <row r="633" spans="1:16" x14ac:dyDescent="0.2">
      <c r="A633" t="s">
        <v>30</v>
      </c>
      <c r="B633" t="s">
        <v>19</v>
      </c>
      <c r="C633" t="s">
        <v>17</v>
      </c>
      <c r="D633" t="s">
        <v>44</v>
      </c>
      <c r="E633" s="15">
        <v>282.10000000000002</v>
      </c>
      <c r="F633" s="15">
        <f>ROUNDUP(Table62[[#This Row],[Units Sold]],0)</f>
        <v>283</v>
      </c>
      <c r="G633" s="2">
        <v>5579.4</v>
      </c>
      <c r="H633" s="2">
        <v>9299</v>
      </c>
      <c r="I633" s="2">
        <v>393487.18500000006</v>
      </c>
      <c r="J633" s="2">
        <f>Table62[[#This Row],[Sale Price]]*Table62[[#This Row],[Units Sold Round]]</f>
        <v>2631617</v>
      </c>
      <c r="K633" s="2">
        <f>Table62[[#This Row],[Manufacturing Price]]*Table62[[#This Row],[Units Sold Round]]</f>
        <v>1578970.2</v>
      </c>
      <c r="L633" s="2">
        <f>Table62[[#This Row],[ Sales]]-Table62[[#This Row],[COGS]]-Table62[[#This Row],[Discounts]]</f>
        <v>659159.61499999999</v>
      </c>
      <c r="M633" s="3">
        <v>44166</v>
      </c>
      <c r="N633" t="str">
        <f>TEXT(Table62[[#This Row],[Date]],"mm")</f>
        <v>12</v>
      </c>
      <c r="O633" t="str">
        <f>TEXT(Table62[[#This Row],[Date]],"mmm")</f>
        <v>Dec</v>
      </c>
      <c r="P633" t="str">
        <f>TEXT(Table62[[#This Row],[Date]],"yyyy")</f>
        <v>2020</v>
      </c>
    </row>
    <row r="634" spans="1:16" x14ac:dyDescent="0.2">
      <c r="A634" t="s">
        <v>15</v>
      </c>
      <c r="B634" t="s">
        <v>46</v>
      </c>
      <c r="C634" t="s">
        <v>26</v>
      </c>
      <c r="D634" t="s">
        <v>44</v>
      </c>
      <c r="E634" s="15">
        <v>222.75</v>
      </c>
      <c r="F634" s="15">
        <f>ROUNDUP(Table62[[#This Row],[Units Sold]],0)</f>
        <v>223</v>
      </c>
      <c r="G634" s="2">
        <v>8999.4</v>
      </c>
      <c r="H634" s="2">
        <v>14999</v>
      </c>
      <c r="I634" s="2">
        <v>501154.08749999997</v>
      </c>
      <c r="J634" s="2">
        <f>Table62[[#This Row],[Sale Price]]*Table62[[#This Row],[Units Sold Round]]</f>
        <v>3344777</v>
      </c>
      <c r="K634" s="2">
        <f>Table62[[#This Row],[Manufacturing Price]]*Table62[[#This Row],[Units Sold Round]]</f>
        <v>2006866.2</v>
      </c>
      <c r="L634" s="2">
        <f>Table62[[#This Row],[ Sales]]-Table62[[#This Row],[COGS]]-Table62[[#This Row],[Discounts]]</f>
        <v>836756.71250000014</v>
      </c>
      <c r="M634" s="3">
        <v>44197</v>
      </c>
      <c r="N634" t="str">
        <f>TEXT(Table62[[#This Row],[Date]],"mm")</f>
        <v>01</v>
      </c>
      <c r="O634" t="str">
        <f>TEXT(Table62[[#This Row],[Date]],"mmm")</f>
        <v>Jan</v>
      </c>
      <c r="P634" t="str">
        <f>TEXT(Table62[[#This Row],[Date]],"yyyy")</f>
        <v>2021</v>
      </c>
    </row>
    <row r="635" spans="1:16" x14ac:dyDescent="0.2">
      <c r="A635" t="s">
        <v>15</v>
      </c>
      <c r="B635" t="s">
        <v>22</v>
      </c>
      <c r="C635" t="s">
        <v>26</v>
      </c>
      <c r="D635" t="s">
        <v>44</v>
      </c>
      <c r="E635" s="15">
        <v>119.9</v>
      </c>
      <c r="F635" s="15">
        <f>ROUNDUP(Table62[[#This Row],[Units Sold]],0)</f>
        <v>120</v>
      </c>
      <c r="G635" s="2">
        <v>8999.4</v>
      </c>
      <c r="H635" s="2">
        <v>14999</v>
      </c>
      <c r="I635" s="2">
        <v>269757.01500000001</v>
      </c>
      <c r="J635" s="2">
        <f>Table62[[#This Row],[Sale Price]]*Table62[[#This Row],[Units Sold Round]]</f>
        <v>1799880</v>
      </c>
      <c r="K635" s="2">
        <f>Table62[[#This Row],[Manufacturing Price]]*Table62[[#This Row],[Units Sold Round]]</f>
        <v>1079928</v>
      </c>
      <c r="L635" s="2">
        <f>Table62[[#This Row],[ Sales]]-Table62[[#This Row],[COGS]]-Table62[[#This Row],[Discounts]]</f>
        <v>450194.98499999999</v>
      </c>
      <c r="M635" s="3">
        <v>44287</v>
      </c>
      <c r="N635" t="str">
        <f>TEXT(Table62[[#This Row],[Date]],"mm")</f>
        <v>04</v>
      </c>
      <c r="O635" t="str">
        <f>TEXT(Table62[[#This Row],[Date]],"mmm")</f>
        <v>Apr</v>
      </c>
      <c r="P635" t="str">
        <f>TEXT(Table62[[#This Row],[Date]],"yyyy")</f>
        <v>2021</v>
      </c>
    </row>
    <row r="636" spans="1:16" x14ac:dyDescent="0.2">
      <c r="A636" t="s">
        <v>15</v>
      </c>
      <c r="B636" t="s">
        <v>45</v>
      </c>
      <c r="C636" t="s">
        <v>26</v>
      </c>
      <c r="D636" t="s">
        <v>44</v>
      </c>
      <c r="E636" s="15">
        <v>20</v>
      </c>
      <c r="F636" s="15">
        <f>ROUNDUP(Table62[[#This Row],[Units Sold]],0)</f>
        <v>20</v>
      </c>
      <c r="G636" s="2">
        <v>8999.4</v>
      </c>
      <c r="H636" s="2">
        <v>14999</v>
      </c>
      <c r="I636" s="2">
        <v>44997</v>
      </c>
      <c r="J636" s="2">
        <f>Table62[[#This Row],[Sale Price]]*Table62[[#This Row],[Units Sold Round]]</f>
        <v>299980</v>
      </c>
      <c r="K636" s="2">
        <f>Table62[[#This Row],[Manufacturing Price]]*Table62[[#This Row],[Units Sold Round]]</f>
        <v>179988</v>
      </c>
      <c r="L636" s="2">
        <f>Table62[[#This Row],[ Sales]]-Table62[[#This Row],[COGS]]-Table62[[#This Row],[Discounts]]</f>
        <v>74995</v>
      </c>
      <c r="M636" s="3">
        <v>44317</v>
      </c>
      <c r="N636" t="str">
        <f>TEXT(Table62[[#This Row],[Date]],"mm")</f>
        <v>05</v>
      </c>
      <c r="O636" t="str">
        <f>TEXT(Table62[[#This Row],[Date]],"mmm")</f>
        <v>May</v>
      </c>
      <c r="P636" t="str">
        <f>TEXT(Table62[[#This Row],[Date]],"yyyy")</f>
        <v>2021</v>
      </c>
    </row>
    <row r="637" spans="1:16" x14ac:dyDescent="0.2">
      <c r="A637" t="s">
        <v>15</v>
      </c>
      <c r="B637" t="s">
        <v>24</v>
      </c>
      <c r="C637" t="s">
        <v>26</v>
      </c>
      <c r="D637" t="s">
        <v>44</v>
      </c>
      <c r="E637" s="15">
        <v>38.800000000000004</v>
      </c>
      <c r="F637" s="15">
        <f>ROUNDUP(Table62[[#This Row],[Units Sold]],0)</f>
        <v>39</v>
      </c>
      <c r="G637" s="2">
        <v>8999.4</v>
      </c>
      <c r="H637" s="2">
        <v>14999</v>
      </c>
      <c r="I637" s="2">
        <v>87294.180000000008</v>
      </c>
      <c r="J637" s="2">
        <f>Table62[[#This Row],[Sale Price]]*Table62[[#This Row],[Units Sold Round]]</f>
        <v>584961</v>
      </c>
      <c r="K637" s="2">
        <f>Table62[[#This Row],[Manufacturing Price]]*Table62[[#This Row],[Units Sold Round]]</f>
        <v>350976.6</v>
      </c>
      <c r="L637" s="2">
        <f>Table62[[#This Row],[ Sales]]-Table62[[#This Row],[COGS]]-Table62[[#This Row],[Discounts]]</f>
        <v>146690.22000000003</v>
      </c>
      <c r="M637" s="3">
        <v>44440</v>
      </c>
      <c r="N637" t="str">
        <f>TEXT(Table62[[#This Row],[Date]],"mm")</f>
        <v>09</v>
      </c>
      <c r="O637" t="str">
        <f>TEXT(Table62[[#This Row],[Date]],"mmm")</f>
        <v>Sep</v>
      </c>
      <c r="P637" t="str">
        <f>TEXT(Table62[[#This Row],[Date]],"yyyy")</f>
        <v>2021</v>
      </c>
    </row>
    <row r="638" spans="1:16" x14ac:dyDescent="0.2">
      <c r="A638" t="s">
        <v>15</v>
      </c>
      <c r="B638" t="s">
        <v>25</v>
      </c>
      <c r="C638" t="s">
        <v>26</v>
      </c>
      <c r="D638" t="s">
        <v>44</v>
      </c>
      <c r="E638" s="15">
        <v>172.70000000000002</v>
      </c>
      <c r="F638" s="15">
        <f>ROUNDUP(Table62[[#This Row],[Units Sold]],0)</f>
        <v>173</v>
      </c>
      <c r="G638" s="2">
        <v>8999.4</v>
      </c>
      <c r="H638" s="2">
        <v>14999</v>
      </c>
      <c r="I638" s="2">
        <v>388549.09500000003</v>
      </c>
      <c r="J638" s="2">
        <f>Table62[[#This Row],[Sale Price]]*Table62[[#This Row],[Units Sold Round]]</f>
        <v>2594827</v>
      </c>
      <c r="K638" s="2">
        <f>Table62[[#This Row],[Manufacturing Price]]*Table62[[#This Row],[Units Sold Round]]</f>
        <v>1556896.2</v>
      </c>
      <c r="L638" s="2">
        <f>Table62[[#This Row],[ Sales]]-Table62[[#This Row],[COGS]]-Table62[[#This Row],[Discounts]]</f>
        <v>649381.70500000007</v>
      </c>
      <c r="M638" s="3">
        <v>44105</v>
      </c>
      <c r="N638" t="str">
        <f>TEXT(Table62[[#This Row],[Date]],"mm")</f>
        <v>10</v>
      </c>
      <c r="O638" t="str">
        <f>TEXT(Table62[[#This Row],[Date]],"mmm")</f>
        <v>Oct</v>
      </c>
      <c r="P638" t="str">
        <f>TEXT(Table62[[#This Row],[Date]],"yyyy")</f>
        <v>2020</v>
      </c>
    </row>
    <row r="639" spans="1:16" x14ac:dyDescent="0.2">
      <c r="A639" t="s">
        <v>20</v>
      </c>
      <c r="B639" t="s">
        <v>42</v>
      </c>
      <c r="C639" t="s">
        <v>26</v>
      </c>
      <c r="D639" t="s">
        <v>44</v>
      </c>
      <c r="E639" s="15">
        <v>230</v>
      </c>
      <c r="F639" s="15">
        <f>ROUNDUP(Table62[[#This Row],[Units Sold]],0)</f>
        <v>230</v>
      </c>
      <c r="G639" s="2">
        <v>8999.4</v>
      </c>
      <c r="H639" s="2">
        <v>14999</v>
      </c>
      <c r="I639" s="2">
        <v>517465.5</v>
      </c>
      <c r="J639" s="2">
        <f>Table62[[#This Row],[Sale Price]]*Table62[[#This Row],[Units Sold Round]]</f>
        <v>3449770</v>
      </c>
      <c r="K639" s="2">
        <f>Table62[[#This Row],[Manufacturing Price]]*Table62[[#This Row],[Units Sold Round]]</f>
        <v>2069862</v>
      </c>
      <c r="L639" s="2">
        <f>Table62[[#This Row],[ Sales]]-Table62[[#This Row],[COGS]]-Table62[[#This Row],[Discounts]]</f>
        <v>862442.5</v>
      </c>
      <c r="M639" s="3">
        <v>44531</v>
      </c>
      <c r="N639" t="str">
        <f>TEXT(Table62[[#This Row],[Date]],"mm")</f>
        <v>12</v>
      </c>
      <c r="O639" t="str">
        <f>TEXT(Table62[[#This Row],[Date]],"mmm")</f>
        <v>Dec</v>
      </c>
      <c r="P639" t="str">
        <f>TEXT(Table62[[#This Row],[Date]],"yyyy")</f>
        <v>2021</v>
      </c>
    </row>
    <row r="640" spans="1:16" x14ac:dyDescent="0.2">
      <c r="A640" t="s">
        <v>15</v>
      </c>
      <c r="B640" t="s">
        <v>28</v>
      </c>
      <c r="C640" t="s">
        <v>35</v>
      </c>
      <c r="D640" t="s">
        <v>44</v>
      </c>
      <c r="E640" s="15">
        <v>26</v>
      </c>
      <c r="F640" s="15">
        <f>ROUNDUP(Table62[[#This Row],[Units Sold]],0)</f>
        <v>26</v>
      </c>
      <c r="G640" s="2">
        <v>11999.4</v>
      </c>
      <c r="H640" s="2">
        <v>19999</v>
      </c>
      <c r="I640" s="2">
        <v>77996.099999999991</v>
      </c>
      <c r="J640" s="2">
        <f>Table62[[#This Row],[Sale Price]]*Table62[[#This Row],[Units Sold Round]]</f>
        <v>519974</v>
      </c>
      <c r="K640" s="2">
        <f>Table62[[#This Row],[Manufacturing Price]]*Table62[[#This Row],[Units Sold Round]]</f>
        <v>311984.39999999997</v>
      </c>
      <c r="L640" s="2">
        <f>Table62[[#This Row],[ Sales]]-Table62[[#This Row],[COGS]]-Table62[[#This Row],[Discounts]]</f>
        <v>129993.50000000004</v>
      </c>
      <c r="M640" s="3">
        <v>44228</v>
      </c>
      <c r="N640" t="str">
        <f>TEXT(Table62[[#This Row],[Date]],"mm")</f>
        <v>02</v>
      </c>
      <c r="O640" t="str">
        <f>TEXT(Table62[[#This Row],[Date]],"mmm")</f>
        <v>Feb</v>
      </c>
      <c r="P640" t="str">
        <f>TEXT(Table62[[#This Row],[Date]],"yyyy")</f>
        <v>2021</v>
      </c>
    </row>
    <row r="641" spans="1:16" x14ac:dyDescent="0.2">
      <c r="A641" t="s">
        <v>20</v>
      </c>
      <c r="B641" t="s">
        <v>23</v>
      </c>
      <c r="C641" t="s">
        <v>35</v>
      </c>
      <c r="D641" t="s">
        <v>44</v>
      </c>
      <c r="E641" s="15">
        <v>247</v>
      </c>
      <c r="F641" s="15">
        <f>ROUNDUP(Table62[[#This Row],[Units Sold]],0)</f>
        <v>247</v>
      </c>
      <c r="G641" s="2">
        <v>11999.4</v>
      </c>
      <c r="H641" s="2">
        <v>19999</v>
      </c>
      <c r="I641" s="2">
        <v>740962.95</v>
      </c>
      <c r="J641" s="2">
        <f>Table62[[#This Row],[Sale Price]]*Table62[[#This Row],[Units Sold Round]]</f>
        <v>4939753</v>
      </c>
      <c r="K641" s="2">
        <f>Table62[[#This Row],[Manufacturing Price]]*Table62[[#This Row],[Units Sold Round]]</f>
        <v>2963851.8</v>
      </c>
      <c r="L641" s="2">
        <f>Table62[[#This Row],[ Sales]]-Table62[[#This Row],[COGS]]-Table62[[#This Row],[Discounts]]</f>
        <v>1234938.2500000002</v>
      </c>
      <c r="M641" s="3">
        <v>44075</v>
      </c>
      <c r="N641" t="str">
        <f>TEXT(Table62[[#This Row],[Date]],"mm")</f>
        <v>09</v>
      </c>
      <c r="O641" t="str">
        <f>TEXT(Table62[[#This Row],[Date]],"mmm")</f>
        <v>Sep</v>
      </c>
      <c r="P641" t="str">
        <f>TEXT(Table62[[#This Row],[Date]],"yyyy")</f>
        <v>2020</v>
      </c>
    </row>
    <row r="642" spans="1:16" x14ac:dyDescent="0.2">
      <c r="A642" t="s">
        <v>20</v>
      </c>
      <c r="B642" t="s">
        <v>29</v>
      </c>
      <c r="C642" t="s">
        <v>35</v>
      </c>
      <c r="D642" t="s">
        <v>44</v>
      </c>
      <c r="E642" s="15">
        <v>174.3</v>
      </c>
      <c r="F642" s="15">
        <f>ROUNDUP(Table62[[#This Row],[Units Sold]],0)</f>
        <v>175</v>
      </c>
      <c r="G642" s="2">
        <v>11999.4</v>
      </c>
      <c r="H642" s="2">
        <v>19999</v>
      </c>
      <c r="I642" s="2">
        <v>522873.85499999998</v>
      </c>
      <c r="J642" s="2">
        <f>Table62[[#This Row],[Sale Price]]*Table62[[#This Row],[Units Sold Round]]</f>
        <v>3499825</v>
      </c>
      <c r="K642" s="2">
        <f>Table62[[#This Row],[Manufacturing Price]]*Table62[[#This Row],[Units Sold Round]]</f>
        <v>2099895</v>
      </c>
      <c r="L642" s="2">
        <f>Table62[[#This Row],[ Sales]]-Table62[[#This Row],[COGS]]-Table62[[#This Row],[Discounts]]</f>
        <v>877056.14500000002</v>
      </c>
      <c r="M642" s="3">
        <v>44105</v>
      </c>
      <c r="N642" t="str">
        <f>TEXT(Table62[[#This Row],[Date]],"mm")</f>
        <v>10</v>
      </c>
      <c r="O642" t="str">
        <f>TEXT(Table62[[#This Row],[Date]],"mmm")</f>
        <v>Oct</v>
      </c>
      <c r="P642" t="str">
        <f>TEXT(Table62[[#This Row],[Date]],"yyyy")</f>
        <v>2020</v>
      </c>
    </row>
    <row r="643" spans="1:16" x14ac:dyDescent="0.2">
      <c r="A643" t="s">
        <v>27</v>
      </c>
      <c r="B643" t="s">
        <v>43</v>
      </c>
      <c r="C643" t="s">
        <v>35</v>
      </c>
      <c r="D643" t="s">
        <v>44</v>
      </c>
      <c r="E643" s="15">
        <v>291.40000000000003</v>
      </c>
      <c r="F643" s="15">
        <f>ROUNDUP(Table62[[#This Row],[Units Sold]],0)</f>
        <v>292</v>
      </c>
      <c r="G643" s="2">
        <v>11999.4</v>
      </c>
      <c r="H643" s="2">
        <v>19999</v>
      </c>
      <c r="I643" s="2">
        <v>874156.29</v>
      </c>
      <c r="J643" s="2">
        <f>Table62[[#This Row],[Sale Price]]*Table62[[#This Row],[Units Sold Round]]</f>
        <v>5839708</v>
      </c>
      <c r="K643" s="2">
        <f>Table62[[#This Row],[Manufacturing Price]]*Table62[[#This Row],[Units Sold Round]]</f>
        <v>3503824.8</v>
      </c>
      <c r="L643" s="2">
        <f>Table62[[#This Row],[ Sales]]-Table62[[#This Row],[COGS]]-Table62[[#This Row],[Discounts]]</f>
        <v>1461726.9100000001</v>
      </c>
      <c r="M643" s="3">
        <v>44470</v>
      </c>
      <c r="N643" t="str">
        <f>TEXT(Table62[[#This Row],[Date]],"mm")</f>
        <v>10</v>
      </c>
      <c r="O643" t="str">
        <f>TEXT(Table62[[#This Row],[Date]],"mmm")</f>
        <v>Oct</v>
      </c>
      <c r="P643" t="str">
        <f>TEXT(Table62[[#This Row],[Date]],"yyyy")</f>
        <v>2021</v>
      </c>
    </row>
    <row r="644" spans="1:16" x14ac:dyDescent="0.2">
      <c r="A644" t="s">
        <v>15</v>
      </c>
      <c r="B644" t="s">
        <v>33</v>
      </c>
      <c r="C644" t="s">
        <v>35</v>
      </c>
      <c r="D644" t="s">
        <v>44</v>
      </c>
      <c r="E644" s="15">
        <v>173.10000000000002</v>
      </c>
      <c r="F644" s="15">
        <f>ROUNDUP(Table62[[#This Row],[Units Sold]],0)</f>
        <v>174</v>
      </c>
      <c r="G644" s="2">
        <v>11999.4</v>
      </c>
      <c r="H644" s="2">
        <v>19999</v>
      </c>
      <c r="I644" s="2">
        <v>519274.03500000003</v>
      </c>
      <c r="J644" s="2">
        <f>Table62[[#This Row],[Sale Price]]*Table62[[#This Row],[Units Sold Round]]</f>
        <v>3479826</v>
      </c>
      <c r="K644" s="2">
        <f>Table62[[#This Row],[Manufacturing Price]]*Table62[[#This Row],[Units Sold Round]]</f>
        <v>2087895.5999999999</v>
      </c>
      <c r="L644" s="2">
        <f>Table62[[#This Row],[ Sales]]-Table62[[#This Row],[COGS]]-Table62[[#This Row],[Discounts]]</f>
        <v>872656.36500000011</v>
      </c>
      <c r="M644" s="3">
        <v>44470</v>
      </c>
      <c r="N644" t="str">
        <f>TEXT(Table62[[#This Row],[Date]],"mm")</f>
        <v>10</v>
      </c>
      <c r="O644" t="str">
        <f>TEXT(Table62[[#This Row],[Date]],"mmm")</f>
        <v>Oct</v>
      </c>
      <c r="P644" t="str">
        <f>TEXT(Table62[[#This Row],[Date]],"yyyy")</f>
        <v>2021</v>
      </c>
    </row>
    <row r="645" spans="1:16" x14ac:dyDescent="0.2">
      <c r="A645" t="s">
        <v>15</v>
      </c>
      <c r="B645" t="s">
        <v>21</v>
      </c>
      <c r="C645" t="s">
        <v>35</v>
      </c>
      <c r="D645" t="s">
        <v>44</v>
      </c>
      <c r="E645" s="15">
        <v>70</v>
      </c>
      <c r="F645" s="15">
        <f>ROUNDUP(Table62[[#This Row],[Units Sold]],0)</f>
        <v>70</v>
      </c>
      <c r="G645" s="2">
        <v>11999.4</v>
      </c>
      <c r="H645" s="2">
        <v>19999</v>
      </c>
      <c r="I645" s="2">
        <v>209989.5</v>
      </c>
      <c r="J645" s="2">
        <f>Table62[[#This Row],[Sale Price]]*Table62[[#This Row],[Units Sold Round]]</f>
        <v>1399930</v>
      </c>
      <c r="K645" s="2">
        <f>Table62[[#This Row],[Manufacturing Price]]*Table62[[#This Row],[Units Sold Round]]</f>
        <v>839958</v>
      </c>
      <c r="L645" s="2">
        <f>Table62[[#This Row],[ Sales]]-Table62[[#This Row],[COGS]]-Table62[[#This Row],[Discounts]]</f>
        <v>349982.5</v>
      </c>
      <c r="M645" s="3">
        <v>44501</v>
      </c>
      <c r="N645" t="str">
        <f>TEXT(Table62[[#This Row],[Date]],"mm")</f>
        <v>11</v>
      </c>
      <c r="O645" t="str">
        <f>TEXT(Table62[[#This Row],[Date]],"mmm")</f>
        <v>Nov</v>
      </c>
      <c r="P645" t="str">
        <f>TEXT(Table62[[#This Row],[Date]],"yyyy")</f>
        <v>2021</v>
      </c>
    </row>
    <row r="646" spans="1:16" x14ac:dyDescent="0.2">
      <c r="A646" t="s">
        <v>27</v>
      </c>
      <c r="B646" t="s">
        <v>34</v>
      </c>
      <c r="C646" t="s">
        <v>35</v>
      </c>
      <c r="D646" t="s">
        <v>44</v>
      </c>
      <c r="E646" s="15">
        <v>222.20000000000002</v>
      </c>
      <c r="F646" s="15">
        <f>ROUNDUP(Table62[[#This Row],[Units Sold]],0)</f>
        <v>223</v>
      </c>
      <c r="G646" s="2">
        <v>11999.4</v>
      </c>
      <c r="H646" s="2">
        <v>19999</v>
      </c>
      <c r="I646" s="2">
        <v>666566.67000000004</v>
      </c>
      <c r="J646" s="2">
        <f>Table62[[#This Row],[Sale Price]]*Table62[[#This Row],[Units Sold Round]]</f>
        <v>4459777</v>
      </c>
      <c r="K646" s="2">
        <f>Table62[[#This Row],[Manufacturing Price]]*Table62[[#This Row],[Units Sold Round]]</f>
        <v>2675866.1999999997</v>
      </c>
      <c r="L646" s="2">
        <f>Table62[[#This Row],[ Sales]]-Table62[[#This Row],[COGS]]-Table62[[#This Row],[Discounts]]</f>
        <v>1117344.1300000004</v>
      </c>
      <c r="M646" s="3">
        <v>44136</v>
      </c>
      <c r="N646" t="str">
        <f>TEXT(Table62[[#This Row],[Date]],"mm")</f>
        <v>11</v>
      </c>
      <c r="O646" t="str">
        <f>TEXT(Table62[[#This Row],[Date]],"mmm")</f>
        <v>Nov</v>
      </c>
      <c r="P646" t="str">
        <f>TEXT(Table62[[#This Row],[Date]],"yyyy")</f>
        <v>2020</v>
      </c>
    </row>
    <row r="647" spans="1:16" x14ac:dyDescent="0.2">
      <c r="A647" t="s">
        <v>15</v>
      </c>
      <c r="B647" t="s">
        <v>31</v>
      </c>
      <c r="C647" t="s">
        <v>35</v>
      </c>
      <c r="D647" t="s">
        <v>44</v>
      </c>
      <c r="E647" s="15">
        <v>117.7</v>
      </c>
      <c r="F647" s="15">
        <f>ROUNDUP(Table62[[#This Row],[Units Sold]],0)</f>
        <v>118</v>
      </c>
      <c r="G647" s="2">
        <v>11999.4</v>
      </c>
      <c r="H647" s="2">
        <v>19999</v>
      </c>
      <c r="I647" s="2">
        <v>353082.34500000003</v>
      </c>
      <c r="J647" s="2">
        <f>Table62[[#This Row],[Sale Price]]*Table62[[#This Row],[Units Sold Round]]</f>
        <v>2359882</v>
      </c>
      <c r="K647" s="2">
        <f>Table62[[#This Row],[Manufacturing Price]]*Table62[[#This Row],[Units Sold Round]]</f>
        <v>1415929.2</v>
      </c>
      <c r="L647" s="2">
        <f>Table62[[#This Row],[ Sales]]-Table62[[#This Row],[COGS]]-Table62[[#This Row],[Discounts]]</f>
        <v>590870.45500000007</v>
      </c>
      <c r="M647" s="3">
        <v>44501</v>
      </c>
      <c r="N647" t="str">
        <f>TEXT(Table62[[#This Row],[Date]],"mm")</f>
        <v>11</v>
      </c>
      <c r="O647" t="str">
        <f>TEXT(Table62[[#This Row],[Date]],"mmm")</f>
        <v>Nov</v>
      </c>
      <c r="P647" t="str">
        <f>TEXT(Table62[[#This Row],[Date]],"yyyy")</f>
        <v>2021</v>
      </c>
    </row>
    <row r="648" spans="1:16" x14ac:dyDescent="0.2">
      <c r="A648" t="s">
        <v>15</v>
      </c>
      <c r="B648" t="s">
        <v>19</v>
      </c>
      <c r="C648" t="s">
        <v>35</v>
      </c>
      <c r="D648" t="s">
        <v>44</v>
      </c>
      <c r="E648" s="15">
        <v>192.20000000000002</v>
      </c>
      <c r="F648" s="15">
        <f>ROUNDUP(Table62[[#This Row],[Units Sold]],0)</f>
        <v>193</v>
      </c>
      <c r="G648" s="2">
        <v>11999.4</v>
      </c>
      <c r="H648" s="2">
        <v>19999</v>
      </c>
      <c r="I648" s="2">
        <v>576571.17000000004</v>
      </c>
      <c r="J648" s="2">
        <f>Table62[[#This Row],[Sale Price]]*Table62[[#This Row],[Units Sold Round]]</f>
        <v>3859807</v>
      </c>
      <c r="K648" s="2">
        <f>Table62[[#This Row],[Manufacturing Price]]*Table62[[#This Row],[Units Sold Round]]</f>
        <v>2315884.1999999997</v>
      </c>
      <c r="L648" s="2">
        <f>Table62[[#This Row],[ Sales]]-Table62[[#This Row],[COGS]]-Table62[[#This Row],[Discounts]]</f>
        <v>967351.63000000024</v>
      </c>
      <c r="M648" s="3">
        <v>44136</v>
      </c>
      <c r="N648" t="str">
        <f>TEXT(Table62[[#This Row],[Date]],"mm")</f>
        <v>11</v>
      </c>
      <c r="O648" t="str">
        <f>TEXT(Table62[[#This Row],[Date]],"mmm")</f>
        <v>Nov</v>
      </c>
      <c r="P648" t="str">
        <f>TEXT(Table62[[#This Row],[Date]],"yyyy")</f>
        <v>2020</v>
      </c>
    </row>
    <row r="649" spans="1:16" x14ac:dyDescent="0.2">
      <c r="A649" t="s">
        <v>30</v>
      </c>
      <c r="B649" t="s">
        <v>36</v>
      </c>
      <c r="C649" t="s">
        <v>37</v>
      </c>
      <c r="D649" t="s">
        <v>44</v>
      </c>
      <c r="E649" s="15">
        <v>157.5</v>
      </c>
      <c r="F649" s="15">
        <f>ROUNDUP(Table62[[#This Row],[Units Sold]],0)</f>
        <v>158</v>
      </c>
      <c r="G649" s="2">
        <v>19794</v>
      </c>
      <c r="H649" s="2">
        <v>32990</v>
      </c>
      <c r="I649" s="2">
        <v>779388.75</v>
      </c>
      <c r="J649" s="2">
        <f>Table62[[#This Row],[Sale Price]]*Table62[[#This Row],[Units Sold Round]]</f>
        <v>5212420</v>
      </c>
      <c r="K649" s="2">
        <f>Table62[[#This Row],[Manufacturing Price]]*Table62[[#This Row],[Units Sold Round]]</f>
        <v>3127452</v>
      </c>
      <c r="L649" s="2">
        <f>Table62[[#This Row],[ Sales]]-Table62[[#This Row],[COGS]]-Table62[[#This Row],[Discounts]]</f>
        <v>1305579.25</v>
      </c>
      <c r="M649" s="3">
        <v>44228</v>
      </c>
      <c r="N649" t="str">
        <f>TEXT(Table62[[#This Row],[Date]],"mm")</f>
        <v>02</v>
      </c>
      <c r="O649" t="str">
        <f>TEXT(Table62[[#This Row],[Date]],"mmm")</f>
        <v>Feb</v>
      </c>
      <c r="P649" t="str">
        <f>TEXT(Table62[[#This Row],[Date]],"yyyy")</f>
        <v>2021</v>
      </c>
    </row>
    <row r="650" spans="1:16" x14ac:dyDescent="0.2">
      <c r="A650" t="s">
        <v>15</v>
      </c>
      <c r="B650" t="s">
        <v>16</v>
      </c>
      <c r="C650" t="s">
        <v>37</v>
      </c>
      <c r="D650" t="s">
        <v>44</v>
      </c>
      <c r="E650" s="15">
        <v>60.6</v>
      </c>
      <c r="F650" s="15">
        <f>ROUNDUP(Table62[[#This Row],[Units Sold]],0)</f>
        <v>61</v>
      </c>
      <c r="G650" s="2">
        <v>19794</v>
      </c>
      <c r="H650" s="2">
        <v>32990</v>
      </c>
      <c r="I650" s="2">
        <v>299879.09999999998</v>
      </c>
      <c r="J650" s="2">
        <f>Table62[[#This Row],[Sale Price]]*Table62[[#This Row],[Units Sold Round]]</f>
        <v>2012390</v>
      </c>
      <c r="K650" s="2">
        <f>Table62[[#This Row],[Manufacturing Price]]*Table62[[#This Row],[Units Sold Round]]</f>
        <v>1207434</v>
      </c>
      <c r="L650" s="2">
        <f>Table62[[#This Row],[ Sales]]-Table62[[#This Row],[COGS]]-Table62[[#This Row],[Discounts]]</f>
        <v>505076.9</v>
      </c>
      <c r="M650" s="3">
        <v>44287</v>
      </c>
      <c r="N650" t="str">
        <f>TEXT(Table62[[#This Row],[Date]],"mm")</f>
        <v>04</v>
      </c>
      <c r="O650" t="str">
        <f>TEXT(Table62[[#This Row],[Date]],"mmm")</f>
        <v>Apr</v>
      </c>
      <c r="P650" t="str">
        <f>TEXT(Table62[[#This Row],[Date]],"yyyy")</f>
        <v>2021</v>
      </c>
    </row>
    <row r="651" spans="1:16" x14ac:dyDescent="0.2">
      <c r="A651" t="s">
        <v>32</v>
      </c>
      <c r="B651" t="s">
        <v>47</v>
      </c>
      <c r="C651" t="s">
        <v>37</v>
      </c>
      <c r="D651" t="s">
        <v>44</v>
      </c>
      <c r="E651" s="15">
        <v>246</v>
      </c>
      <c r="F651" s="15">
        <f>ROUNDUP(Table62[[#This Row],[Units Sold]],0)</f>
        <v>246</v>
      </c>
      <c r="G651" s="2">
        <v>19794</v>
      </c>
      <c r="H651" s="2">
        <v>32990</v>
      </c>
      <c r="I651" s="2">
        <v>1217331</v>
      </c>
      <c r="J651" s="2">
        <f>Table62[[#This Row],[Sale Price]]*Table62[[#This Row],[Units Sold Round]]</f>
        <v>8115540</v>
      </c>
      <c r="K651" s="2">
        <f>Table62[[#This Row],[Manufacturing Price]]*Table62[[#This Row],[Units Sold Round]]</f>
        <v>4869324</v>
      </c>
      <c r="L651" s="2">
        <f>Table62[[#This Row],[ Sales]]-Table62[[#This Row],[COGS]]-Table62[[#This Row],[Discounts]]</f>
        <v>2028885</v>
      </c>
      <c r="M651" s="3">
        <v>44378</v>
      </c>
      <c r="N651" t="str">
        <f>TEXT(Table62[[#This Row],[Date]],"mm")</f>
        <v>07</v>
      </c>
      <c r="O651" t="str">
        <f>TEXT(Table62[[#This Row],[Date]],"mmm")</f>
        <v>Jul</v>
      </c>
      <c r="P651" t="str">
        <f>TEXT(Table62[[#This Row],[Date]],"yyyy")</f>
        <v>2021</v>
      </c>
    </row>
    <row r="652" spans="1:16" x14ac:dyDescent="0.2">
      <c r="A652" t="s">
        <v>32</v>
      </c>
      <c r="B652" t="s">
        <v>46</v>
      </c>
      <c r="C652" t="s">
        <v>37</v>
      </c>
      <c r="D652" t="s">
        <v>44</v>
      </c>
      <c r="E652" s="15">
        <v>26.900000000000002</v>
      </c>
      <c r="F652" s="15">
        <f>ROUNDUP(Table62[[#This Row],[Units Sold]],0)</f>
        <v>27</v>
      </c>
      <c r="G652" s="2">
        <v>19794</v>
      </c>
      <c r="H652" s="2">
        <v>32990</v>
      </c>
      <c r="I652" s="2">
        <v>133114.65000000002</v>
      </c>
      <c r="J652" s="2">
        <f>Table62[[#This Row],[Sale Price]]*Table62[[#This Row],[Units Sold Round]]</f>
        <v>890730</v>
      </c>
      <c r="K652" s="2">
        <f>Table62[[#This Row],[Manufacturing Price]]*Table62[[#This Row],[Units Sold Round]]</f>
        <v>534438</v>
      </c>
      <c r="L652" s="2">
        <f>Table62[[#This Row],[ Sales]]-Table62[[#This Row],[COGS]]-Table62[[#This Row],[Discounts]]</f>
        <v>223177.34999999998</v>
      </c>
      <c r="M652" s="3">
        <v>44105</v>
      </c>
      <c r="N652" t="str">
        <f>TEXT(Table62[[#This Row],[Date]],"mm")</f>
        <v>10</v>
      </c>
      <c r="O652" t="str">
        <f>TEXT(Table62[[#This Row],[Date]],"mmm")</f>
        <v>Oct</v>
      </c>
      <c r="P652" t="str">
        <f>TEXT(Table62[[#This Row],[Date]],"yyyy")</f>
        <v>2020</v>
      </c>
    </row>
    <row r="653" spans="1:16" x14ac:dyDescent="0.2">
      <c r="A653" t="s">
        <v>32</v>
      </c>
      <c r="B653" t="s">
        <v>22</v>
      </c>
      <c r="C653" t="s">
        <v>37</v>
      </c>
      <c r="D653" t="s">
        <v>44</v>
      </c>
      <c r="E653" s="15">
        <v>253.60000000000002</v>
      </c>
      <c r="F653" s="15">
        <f>ROUNDUP(Table62[[#This Row],[Units Sold]],0)</f>
        <v>254</v>
      </c>
      <c r="G653" s="2">
        <v>19794</v>
      </c>
      <c r="H653" s="2">
        <v>32990</v>
      </c>
      <c r="I653" s="2">
        <v>1254939.6000000001</v>
      </c>
      <c r="J653" s="2">
        <f>Table62[[#This Row],[Sale Price]]*Table62[[#This Row],[Units Sold Round]]</f>
        <v>8379460</v>
      </c>
      <c r="K653" s="2">
        <f>Table62[[#This Row],[Manufacturing Price]]*Table62[[#This Row],[Units Sold Round]]</f>
        <v>5027676</v>
      </c>
      <c r="L653" s="2">
        <f>Table62[[#This Row],[ Sales]]-Table62[[#This Row],[COGS]]-Table62[[#This Row],[Discounts]]</f>
        <v>2096844.4</v>
      </c>
      <c r="M653" s="3">
        <v>44136</v>
      </c>
      <c r="N653" t="str">
        <f>TEXT(Table62[[#This Row],[Date]],"mm")</f>
        <v>11</v>
      </c>
      <c r="O653" t="str">
        <f>TEXT(Table62[[#This Row],[Date]],"mmm")</f>
        <v>Nov</v>
      </c>
      <c r="P653" t="str">
        <f>TEXT(Table62[[#This Row],[Date]],"yyyy")</f>
        <v>2020</v>
      </c>
    </row>
    <row r="654" spans="1:16" x14ac:dyDescent="0.2">
      <c r="A654" t="s">
        <v>15</v>
      </c>
      <c r="B654" t="s">
        <v>45</v>
      </c>
      <c r="C654" t="s">
        <v>38</v>
      </c>
      <c r="D654" t="s">
        <v>44</v>
      </c>
      <c r="E654" s="15">
        <v>290.3</v>
      </c>
      <c r="F654" s="15">
        <f>ROUNDUP(Table62[[#This Row],[Units Sold]],0)</f>
        <v>291</v>
      </c>
      <c r="G654" s="2">
        <v>13938</v>
      </c>
      <c r="H654" s="2">
        <v>23230</v>
      </c>
      <c r="I654" s="2">
        <v>1011550.35</v>
      </c>
      <c r="J654" s="2">
        <f>Table62[[#This Row],[Sale Price]]*Table62[[#This Row],[Units Sold Round]]</f>
        <v>6759930</v>
      </c>
      <c r="K654" s="2">
        <f>Table62[[#This Row],[Manufacturing Price]]*Table62[[#This Row],[Units Sold Round]]</f>
        <v>4055958</v>
      </c>
      <c r="L654" s="2">
        <f>Table62[[#This Row],[ Sales]]-Table62[[#This Row],[COGS]]-Table62[[#This Row],[Discounts]]</f>
        <v>1692421.65</v>
      </c>
      <c r="M654" s="3">
        <v>44256</v>
      </c>
      <c r="N654" t="str">
        <f>TEXT(Table62[[#This Row],[Date]],"mm")</f>
        <v>03</v>
      </c>
      <c r="O654" t="str">
        <f>TEXT(Table62[[#This Row],[Date]],"mmm")</f>
        <v>Mar</v>
      </c>
      <c r="P654" t="str">
        <f>TEXT(Table62[[#This Row],[Date]],"yyyy")</f>
        <v>2021</v>
      </c>
    </row>
    <row r="655" spans="1:16" x14ac:dyDescent="0.2">
      <c r="A655" t="s">
        <v>32</v>
      </c>
      <c r="B655" t="s">
        <v>24</v>
      </c>
      <c r="C655" t="s">
        <v>38</v>
      </c>
      <c r="D655" t="s">
        <v>44</v>
      </c>
      <c r="E655" s="15">
        <v>254.10000000000002</v>
      </c>
      <c r="F655" s="15">
        <f>ROUNDUP(Table62[[#This Row],[Units Sold]],0)</f>
        <v>255</v>
      </c>
      <c r="G655" s="2">
        <v>13938</v>
      </c>
      <c r="H655" s="2">
        <v>23230</v>
      </c>
      <c r="I655" s="2">
        <v>885411.45000000007</v>
      </c>
      <c r="J655" s="2">
        <f>Table62[[#This Row],[Sale Price]]*Table62[[#This Row],[Units Sold Round]]</f>
        <v>5923650</v>
      </c>
      <c r="K655" s="2">
        <f>Table62[[#This Row],[Manufacturing Price]]*Table62[[#This Row],[Units Sold Round]]</f>
        <v>3554190</v>
      </c>
      <c r="L655" s="2">
        <f>Table62[[#This Row],[ Sales]]-Table62[[#This Row],[COGS]]-Table62[[#This Row],[Discounts]]</f>
        <v>1484048.5499999998</v>
      </c>
      <c r="M655" s="3">
        <v>44409</v>
      </c>
      <c r="N655" t="str">
        <f>TEXT(Table62[[#This Row],[Date]],"mm")</f>
        <v>08</v>
      </c>
      <c r="O655" t="str">
        <f>TEXT(Table62[[#This Row],[Date]],"mmm")</f>
        <v>Aug</v>
      </c>
      <c r="P655" t="str">
        <f>TEXT(Table62[[#This Row],[Date]],"yyyy")</f>
        <v>2021</v>
      </c>
    </row>
    <row r="656" spans="1:16" x14ac:dyDescent="0.2">
      <c r="A656" t="s">
        <v>32</v>
      </c>
      <c r="B656" t="s">
        <v>25</v>
      </c>
      <c r="C656" t="s">
        <v>38</v>
      </c>
      <c r="D656" t="s">
        <v>44</v>
      </c>
      <c r="E656" s="15">
        <v>26.900000000000002</v>
      </c>
      <c r="F656" s="15">
        <f>ROUNDUP(Table62[[#This Row],[Units Sold]],0)</f>
        <v>27</v>
      </c>
      <c r="G656" s="2">
        <v>13938</v>
      </c>
      <c r="H656" s="2">
        <v>23230</v>
      </c>
      <c r="I656" s="2">
        <v>93733.05</v>
      </c>
      <c r="J656" s="2">
        <f>Table62[[#This Row],[Sale Price]]*Table62[[#This Row],[Units Sold Round]]</f>
        <v>627210</v>
      </c>
      <c r="K656" s="2">
        <f>Table62[[#This Row],[Manufacturing Price]]*Table62[[#This Row],[Units Sold Round]]</f>
        <v>376326</v>
      </c>
      <c r="L656" s="2">
        <f>Table62[[#This Row],[ Sales]]-Table62[[#This Row],[COGS]]-Table62[[#This Row],[Discounts]]</f>
        <v>157150.95000000001</v>
      </c>
      <c r="M656" s="3">
        <v>44105</v>
      </c>
      <c r="N656" t="str">
        <f>TEXT(Table62[[#This Row],[Date]],"mm")</f>
        <v>10</v>
      </c>
      <c r="O656" t="str">
        <f>TEXT(Table62[[#This Row],[Date]],"mmm")</f>
        <v>Oct</v>
      </c>
      <c r="P656" t="str">
        <f>TEXT(Table62[[#This Row],[Date]],"yyyy")</f>
        <v>2020</v>
      </c>
    </row>
    <row r="657" spans="1:16" x14ac:dyDescent="0.2">
      <c r="A657" t="s">
        <v>32</v>
      </c>
      <c r="B657" t="s">
        <v>42</v>
      </c>
      <c r="C657" t="s">
        <v>38</v>
      </c>
      <c r="D657" t="s">
        <v>44</v>
      </c>
      <c r="E657" s="15">
        <v>149.6</v>
      </c>
      <c r="F657" s="15">
        <f>ROUNDUP(Table62[[#This Row],[Units Sold]],0)</f>
        <v>150</v>
      </c>
      <c r="G657" s="2">
        <v>13938</v>
      </c>
      <c r="H657" s="2">
        <v>23230</v>
      </c>
      <c r="I657" s="2">
        <v>521281.19999999995</v>
      </c>
      <c r="J657" s="2">
        <f>Table62[[#This Row],[Sale Price]]*Table62[[#This Row],[Units Sold Round]]</f>
        <v>3484500</v>
      </c>
      <c r="K657" s="2">
        <f>Table62[[#This Row],[Manufacturing Price]]*Table62[[#This Row],[Units Sold Round]]</f>
        <v>2090700</v>
      </c>
      <c r="L657" s="2">
        <f>Table62[[#This Row],[ Sales]]-Table62[[#This Row],[COGS]]-Table62[[#This Row],[Discounts]]</f>
        <v>872518.8</v>
      </c>
      <c r="M657" s="3">
        <v>44470</v>
      </c>
      <c r="N657" t="str">
        <f>TEXT(Table62[[#This Row],[Date]],"mm")</f>
        <v>10</v>
      </c>
      <c r="O657" t="str">
        <f>TEXT(Table62[[#This Row],[Date]],"mmm")</f>
        <v>Oct</v>
      </c>
      <c r="P657" t="str">
        <f>TEXT(Table62[[#This Row],[Date]],"yyyy")</f>
        <v>2021</v>
      </c>
    </row>
    <row r="658" spans="1:16" x14ac:dyDescent="0.2">
      <c r="A658" t="s">
        <v>32</v>
      </c>
      <c r="B658" t="s">
        <v>28</v>
      </c>
      <c r="C658" t="s">
        <v>38</v>
      </c>
      <c r="D658" t="s">
        <v>44</v>
      </c>
      <c r="E658" s="15">
        <v>101</v>
      </c>
      <c r="F658" s="15">
        <f>ROUNDUP(Table62[[#This Row],[Units Sold]],0)</f>
        <v>101</v>
      </c>
      <c r="G658" s="2">
        <v>13938</v>
      </c>
      <c r="H658" s="2">
        <v>23230</v>
      </c>
      <c r="I658" s="2">
        <v>351934.5</v>
      </c>
      <c r="J658" s="2">
        <f>Table62[[#This Row],[Sale Price]]*Table62[[#This Row],[Units Sold Round]]</f>
        <v>2346230</v>
      </c>
      <c r="K658" s="2">
        <f>Table62[[#This Row],[Manufacturing Price]]*Table62[[#This Row],[Units Sold Round]]</f>
        <v>1407738</v>
      </c>
      <c r="L658" s="2">
        <f>Table62[[#This Row],[ Sales]]-Table62[[#This Row],[COGS]]-Table62[[#This Row],[Discounts]]</f>
        <v>586557.5</v>
      </c>
      <c r="M658" s="3">
        <v>44470</v>
      </c>
      <c r="N658" t="str">
        <f>TEXT(Table62[[#This Row],[Date]],"mm")</f>
        <v>10</v>
      </c>
      <c r="O658" t="str">
        <f>TEXT(Table62[[#This Row],[Date]],"mmm")</f>
        <v>Oct</v>
      </c>
      <c r="P658" t="str">
        <f>TEXT(Table62[[#This Row],[Date]],"yyyy")</f>
        <v>2021</v>
      </c>
    </row>
    <row r="659" spans="1:16" x14ac:dyDescent="0.2">
      <c r="A659" t="s">
        <v>15</v>
      </c>
      <c r="B659" t="s">
        <v>23</v>
      </c>
      <c r="C659" t="s">
        <v>38</v>
      </c>
      <c r="D659" t="s">
        <v>44</v>
      </c>
      <c r="E659" s="15">
        <v>128.1</v>
      </c>
      <c r="F659" s="15">
        <f>ROUNDUP(Table62[[#This Row],[Units Sold]],0)</f>
        <v>129</v>
      </c>
      <c r="G659" s="2">
        <v>13938</v>
      </c>
      <c r="H659" s="2">
        <v>23230</v>
      </c>
      <c r="I659" s="2">
        <v>446364.45</v>
      </c>
      <c r="J659" s="2">
        <f>Table62[[#This Row],[Sale Price]]*Table62[[#This Row],[Units Sold Round]]</f>
        <v>2996670</v>
      </c>
      <c r="K659" s="2">
        <f>Table62[[#This Row],[Manufacturing Price]]*Table62[[#This Row],[Units Sold Round]]</f>
        <v>1798002</v>
      </c>
      <c r="L659" s="2">
        <f>Table62[[#This Row],[ Sales]]-Table62[[#This Row],[COGS]]-Table62[[#This Row],[Discounts]]</f>
        <v>752303.55</v>
      </c>
      <c r="M659" s="3">
        <v>44166</v>
      </c>
      <c r="N659" t="str">
        <f>TEXT(Table62[[#This Row],[Date]],"mm")</f>
        <v>12</v>
      </c>
      <c r="O659" t="str">
        <f>TEXT(Table62[[#This Row],[Date]],"mmm")</f>
        <v>Dec</v>
      </c>
      <c r="P659" t="str">
        <f>TEXT(Table62[[#This Row],[Date]],"yyyy")</f>
        <v>2020</v>
      </c>
    </row>
    <row r="660" spans="1:16" x14ac:dyDescent="0.2">
      <c r="A660" t="s">
        <v>32</v>
      </c>
      <c r="B660" t="s">
        <v>29</v>
      </c>
      <c r="C660" t="s">
        <v>39</v>
      </c>
      <c r="D660" t="s">
        <v>44</v>
      </c>
      <c r="E660" s="15">
        <v>88.800000000000011</v>
      </c>
      <c r="F660" s="15">
        <f>ROUNDUP(Table62[[#This Row],[Units Sold]],0)</f>
        <v>89</v>
      </c>
      <c r="G660" s="2">
        <v>11999.4</v>
      </c>
      <c r="H660" s="2">
        <v>19999</v>
      </c>
      <c r="I660" s="2">
        <v>266386.68</v>
      </c>
      <c r="J660" s="2">
        <f>Table62[[#This Row],[Sale Price]]*Table62[[#This Row],[Units Sold Round]]</f>
        <v>1779911</v>
      </c>
      <c r="K660" s="2">
        <f>Table62[[#This Row],[Manufacturing Price]]*Table62[[#This Row],[Units Sold Round]]</f>
        <v>1067946.5999999999</v>
      </c>
      <c r="L660" s="2">
        <f>Table62[[#This Row],[ Sales]]-Table62[[#This Row],[COGS]]-Table62[[#This Row],[Discounts]]</f>
        <v>445577.72000000015</v>
      </c>
      <c r="M660" s="3">
        <v>44256</v>
      </c>
      <c r="N660" t="str">
        <f>TEXT(Table62[[#This Row],[Date]],"mm")</f>
        <v>03</v>
      </c>
      <c r="O660" t="str">
        <f>TEXT(Table62[[#This Row],[Date]],"mmm")</f>
        <v>Mar</v>
      </c>
      <c r="P660" t="str">
        <f>TEXT(Table62[[#This Row],[Date]],"yyyy")</f>
        <v>2021</v>
      </c>
    </row>
    <row r="661" spans="1:16" x14ac:dyDescent="0.2">
      <c r="A661" t="s">
        <v>30</v>
      </c>
      <c r="B661" t="s">
        <v>43</v>
      </c>
      <c r="C661" t="s">
        <v>39</v>
      </c>
      <c r="D661" t="s">
        <v>44</v>
      </c>
      <c r="E661" s="15">
        <v>284.40000000000003</v>
      </c>
      <c r="F661" s="15">
        <f>ROUNDUP(Table62[[#This Row],[Units Sold]],0)</f>
        <v>285</v>
      </c>
      <c r="G661" s="2">
        <v>11999.4</v>
      </c>
      <c r="H661" s="2">
        <v>19999</v>
      </c>
      <c r="I661" s="2">
        <v>853157.34000000008</v>
      </c>
      <c r="J661" s="2">
        <f>Table62[[#This Row],[Sale Price]]*Table62[[#This Row],[Units Sold Round]]</f>
        <v>5699715</v>
      </c>
      <c r="K661" s="2">
        <f>Table62[[#This Row],[Manufacturing Price]]*Table62[[#This Row],[Units Sold Round]]</f>
        <v>3419829</v>
      </c>
      <c r="L661" s="2">
        <f>Table62[[#This Row],[ Sales]]-Table62[[#This Row],[COGS]]-Table62[[#This Row],[Discounts]]</f>
        <v>1426728.66</v>
      </c>
      <c r="M661" s="3">
        <v>44317</v>
      </c>
      <c r="N661" t="str">
        <f>TEXT(Table62[[#This Row],[Date]],"mm")</f>
        <v>05</v>
      </c>
      <c r="O661" t="str">
        <f>TEXT(Table62[[#This Row],[Date]],"mmm")</f>
        <v>May</v>
      </c>
      <c r="P661" t="str">
        <f>TEXT(Table62[[#This Row],[Date]],"yyyy")</f>
        <v>2021</v>
      </c>
    </row>
    <row r="662" spans="1:16" x14ac:dyDescent="0.2">
      <c r="A662" t="s">
        <v>27</v>
      </c>
      <c r="B662" t="s">
        <v>33</v>
      </c>
      <c r="C662" t="s">
        <v>39</v>
      </c>
      <c r="D662" t="s">
        <v>44</v>
      </c>
      <c r="E662" s="15">
        <v>247.5</v>
      </c>
      <c r="F662" s="15">
        <f>ROUNDUP(Table62[[#This Row],[Units Sold]],0)</f>
        <v>248</v>
      </c>
      <c r="G662" s="2">
        <v>11999.4</v>
      </c>
      <c r="H662" s="2">
        <v>19999</v>
      </c>
      <c r="I662" s="2">
        <v>742462.875</v>
      </c>
      <c r="J662" s="2">
        <f>Table62[[#This Row],[Sale Price]]*Table62[[#This Row],[Units Sold Round]]</f>
        <v>4959752</v>
      </c>
      <c r="K662" s="2">
        <f>Table62[[#This Row],[Manufacturing Price]]*Table62[[#This Row],[Units Sold Round]]</f>
        <v>2975851.1999999997</v>
      </c>
      <c r="L662" s="2">
        <f>Table62[[#This Row],[ Sales]]-Table62[[#This Row],[COGS]]-Table62[[#This Row],[Discounts]]</f>
        <v>1241437.9250000003</v>
      </c>
      <c r="M662" s="3">
        <v>44409</v>
      </c>
      <c r="N662" t="str">
        <f>TEXT(Table62[[#This Row],[Date]],"mm")</f>
        <v>08</v>
      </c>
      <c r="O662" t="str">
        <f>TEXT(Table62[[#This Row],[Date]],"mmm")</f>
        <v>Aug</v>
      </c>
      <c r="P662" t="str">
        <f>TEXT(Table62[[#This Row],[Date]],"yyyy")</f>
        <v>2021</v>
      </c>
    </row>
    <row r="663" spans="1:16" x14ac:dyDescent="0.2">
      <c r="A663" t="s">
        <v>20</v>
      </c>
      <c r="B663" t="s">
        <v>21</v>
      </c>
      <c r="C663" t="s">
        <v>39</v>
      </c>
      <c r="D663" t="s">
        <v>44</v>
      </c>
      <c r="E663" s="15">
        <v>174.3</v>
      </c>
      <c r="F663" s="15">
        <f>ROUNDUP(Table62[[#This Row],[Units Sold]],0)</f>
        <v>175</v>
      </c>
      <c r="G663" s="2">
        <v>11999.4</v>
      </c>
      <c r="H663" s="2">
        <v>19999</v>
      </c>
      <c r="I663" s="2">
        <v>522873.85499999998</v>
      </c>
      <c r="J663" s="2">
        <f>Table62[[#This Row],[Sale Price]]*Table62[[#This Row],[Units Sold Round]]</f>
        <v>3499825</v>
      </c>
      <c r="K663" s="2">
        <f>Table62[[#This Row],[Manufacturing Price]]*Table62[[#This Row],[Units Sold Round]]</f>
        <v>2099895</v>
      </c>
      <c r="L663" s="2">
        <f>Table62[[#This Row],[ Sales]]-Table62[[#This Row],[COGS]]-Table62[[#This Row],[Discounts]]</f>
        <v>877056.14500000002</v>
      </c>
      <c r="M663" s="3">
        <v>44105</v>
      </c>
      <c r="N663" t="str">
        <f>TEXT(Table62[[#This Row],[Date]],"mm")</f>
        <v>10</v>
      </c>
      <c r="O663" t="str">
        <f>TEXT(Table62[[#This Row],[Date]],"mmm")</f>
        <v>Oct</v>
      </c>
      <c r="P663" t="str">
        <f>TEXT(Table62[[#This Row],[Date]],"yyyy")</f>
        <v>2020</v>
      </c>
    </row>
    <row r="664" spans="1:16" x14ac:dyDescent="0.2">
      <c r="A664" t="s">
        <v>27</v>
      </c>
      <c r="B664" t="s">
        <v>34</v>
      </c>
      <c r="C664" t="s">
        <v>39</v>
      </c>
      <c r="D664" t="s">
        <v>44</v>
      </c>
      <c r="E664" s="15">
        <v>291.40000000000003</v>
      </c>
      <c r="F664" s="15">
        <f>ROUNDUP(Table62[[#This Row],[Units Sold]],0)</f>
        <v>292</v>
      </c>
      <c r="G664" s="2">
        <v>11999.4</v>
      </c>
      <c r="H664" s="2">
        <v>19999</v>
      </c>
      <c r="I664" s="2">
        <v>874156.29</v>
      </c>
      <c r="J664" s="2">
        <f>Table62[[#This Row],[Sale Price]]*Table62[[#This Row],[Units Sold Round]]</f>
        <v>5839708</v>
      </c>
      <c r="K664" s="2">
        <f>Table62[[#This Row],[Manufacturing Price]]*Table62[[#This Row],[Units Sold Round]]</f>
        <v>3503824.8</v>
      </c>
      <c r="L664" s="2">
        <f>Table62[[#This Row],[ Sales]]-Table62[[#This Row],[COGS]]-Table62[[#This Row],[Discounts]]</f>
        <v>1461726.9100000001</v>
      </c>
      <c r="M664" s="3">
        <v>44470</v>
      </c>
      <c r="N664" t="str">
        <f>TEXT(Table62[[#This Row],[Date]],"mm")</f>
        <v>10</v>
      </c>
      <c r="O664" t="str">
        <f>TEXT(Table62[[#This Row],[Date]],"mmm")</f>
        <v>Oct</v>
      </c>
      <c r="P664" t="str">
        <f>TEXT(Table62[[#This Row],[Date]],"yyyy")</f>
        <v>2021</v>
      </c>
    </row>
    <row r="665" spans="1:16" x14ac:dyDescent="0.2">
      <c r="A665" t="s">
        <v>15</v>
      </c>
      <c r="B665" t="s">
        <v>31</v>
      </c>
      <c r="C665" t="s">
        <v>39</v>
      </c>
      <c r="D665" t="s">
        <v>44</v>
      </c>
      <c r="E665" s="15">
        <v>173.10000000000002</v>
      </c>
      <c r="F665" s="15">
        <f>ROUNDUP(Table62[[#This Row],[Units Sold]],0)</f>
        <v>174</v>
      </c>
      <c r="G665" s="2">
        <v>11999.4</v>
      </c>
      <c r="H665" s="2">
        <v>19999</v>
      </c>
      <c r="I665" s="2">
        <v>519274.03500000003</v>
      </c>
      <c r="J665" s="2">
        <f>Table62[[#This Row],[Sale Price]]*Table62[[#This Row],[Units Sold Round]]</f>
        <v>3479826</v>
      </c>
      <c r="K665" s="2">
        <f>Table62[[#This Row],[Manufacturing Price]]*Table62[[#This Row],[Units Sold Round]]</f>
        <v>2087895.5999999999</v>
      </c>
      <c r="L665" s="2">
        <f>Table62[[#This Row],[ Sales]]-Table62[[#This Row],[COGS]]-Table62[[#This Row],[Discounts]]</f>
        <v>872656.36500000011</v>
      </c>
      <c r="M665" s="3">
        <v>44470</v>
      </c>
      <c r="N665" t="str">
        <f>TEXT(Table62[[#This Row],[Date]],"mm")</f>
        <v>10</v>
      </c>
      <c r="O665" t="str">
        <f>TEXT(Table62[[#This Row],[Date]],"mmm")</f>
        <v>Oct</v>
      </c>
      <c r="P665" t="str">
        <f>TEXT(Table62[[#This Row],[Date]],"yyyy")</f>
        <v>2021</v>
      </c>
    </row>
    <row r="666" spans="1:16" x14ac:dyDescent="0.2">
      <c r="A666" t="s">
        <v>15</v>
      </c>
      <c r="B666" t="s">
        <v>19</v>
      </c>
      <c r="C666" t="s">
        <v>39</v>
      </c>
      <c r="D666" t="s">
        <v>44</v>
      </c>
      <c r="E666" s="15">
        <v>172.70000000000002</v>
      </c>
      <c r="F666" s="15">
        <f>ROUNDUP(Table62[[#This Row],[Units Sold]],0)</f>
        <v>173</v>
      </c>
      <c r="G666" s="2">
        <v>11999.4</v>
      </c>
      <c r="H666" s="2">
        <v>19999</v>
      </c>
      <c r="I666" s="2">
        <v>518074.09500000003</v>
      </c>
      <c r="J666" s="2">
        <f>Table62[[#This Row],[Sale Price]]*Table62[[#This Row],[Units Sold Round]]</f>
        <v>3459827</v>
      </c>
      <c r="K666" s="2">
        <f>Table62[[#This Row],[Manufacturing Price]]*Table62[[#This Row],[Units Sold Round]]</f>
        <v>2075896.2</v>
      </c>
      <c r="L666" s="2">
        <f>Table62[[#This Row],[ Sales]]-Table62[[#This Row],[COGS]]-Table62[[#This Row],[Discounts]]</f>
        <v>865856.70500000007</v>
      </c>
      <c r="M666" s="3">
        <v>44105</v>
      </c>
      <c r="N666" t="str">
        <f>TEXT(Table62[[#This Row],[Date]],"mm")</f>
        <v>10</v>
      </c>
      <c r="O666" t="str">
        <f>TEXT(Table62[[#This Row],[Date]],"mmm")</f>
        <v>Oct</v>
      </c>
      <c r="P666" t="str">
        <f>TEXT(Table62[[#This Row],[Date]],"yyyy")</f>
        <v>2020</v>
      </c>
    </row>
    <row r="667" spans="1:16" x14ac:dyDescent="0.2">
      <c r="A667" t="s">
        <v>20</v>
      </c>
      <c r="B667" t="s">
        <v>36</v>
      </c>
      <c r="C667" t="s">
        <v>39</v>
      </c>
      <c r="D667" t="s">
        <v>44</v>
      </c>
      <c r="E667" s="15">
        <v>187</v>
      </c>
      <c r="F667" s="15">
        <f>ROUNDUP(Table62[[#This Row],[Units Sold]],0)</f>
        <v>187</v>
      </c>
      <c r="G667" s="2">
        <v>11999.4</v>
      </c>
      <c r="H667" s="2">
        <v>19999</v>
      </c>
      <c r="I667" s="2">
        <v>560971.94999999995</v>
      </c>
      <c r="J667" s="2">
        <f>Table62[[#This Row],[Sale Price]]*Table62[[#This Row],[Units Sold Round]]</f>
        <v>3739813</v>
      </c>
      <c r="K667" s="2">
        <f>Table62[[#This Row],[Manufacturing Price]]*Table62[[#This Row],[Units Sold Round]]</f>
        <v>2243887.7999999998</v>
      </c>
      <c r="L667" s="2">
        <f>Table62[[#This Row],[ Sales]]-Table62[[#This Row],[COGS]]-Table62[[#This Row],[Discounts]]</f>
        <v>934953.25000000023</v>
      </c>
      <c r="M667" s="3">
        <v>44136</v>
      </c>
      <c r="N667" t="str">
        <f>TEXT(Table62[[#This Row],[Date]],"mm")</f>
        <v>11</v>
      </c>
      <c r="O667" t="str">
        <f>TEXT(Table62[[#This Row],[Date]],"mmm")</f>
        <v>Nov</v>
      </c>
      <c r="P667" t="str">
        <f>TEXT(Table62[[#This Row],[Date]],"yyyy")</f>
        <v>2020</v>
      </c>
    </row>
    <row r="668" spans="1:16" x14ac:dyDescent="0.2">
      <c r="A668" t="s">
        <v>30</v>
      </c>
      <c r="B668" t="s">
        <v>16</v>
      </c>
      <c r="C668" t="s">
        <v>17</v>
      </c>
      <c r="D668" t="s">
        <v>44</v>
      </c>
      <c r="E668" s="15">
        <v>117.4</v>
      </c>
      <c r="F668" s="15">
        <f>ROUNDUP(Table62[[#This Row],[Units Sold]],0)</f>
        <v>118</v>
      </c>
      <c r="G668" s="2">
        <v>5579.4</v>
      </c>
      <c r="H668" s="2">
        <v>9299</v>
      </c>
      <c r="I668" s="2">
        <v>163755.39000000001</v>
      </c>
      <c r="J668" s="2">
        <f>Table62[[#This Row],[Sale Price]]*Table62[[#This Row],[Units Sold Round]]</f>
        <v>1097282</v>
      </c>
      <c r="K668" s="2">
        <f>Table62[[#This Row],[Manufacturing Price]]*Table62[[#This Row],[Units Sold Round]]</f>
        <v>658369.19999999995</v>
      </c>
      <c r="L668" s="2">
        <f>Table62[[#This Row],[ Sales]]-Table62[[#This Row],[COGS]]-Table62[[#This Row],[Discounts]]</f>
        <v>275157.41000000003</v>
      </c>
      <c r="M668" s="3">
        <v>44409</v>
      </c>
      <c r="N668" t="str">
        <f>TEXT(Table62[[#This Row],[Date]],"mm")</f>
        <v>08</v>
      </c>
      <c r="O668" t="str">
        <f>TEXT(Table62[[#This Row],[Date]],"mmm")</f>
        <v>Aug</v>
      </c>
      <c r="P668" t="str">
        <f>TEXT(Table62[[#This Row],[Date]],"yyyy")</f>
        <v>2021</v>
      </c>
    </row>
    <row r="669" spans="1:16" x14ac:dyDescent="0.2">
      <c r="A669" t="s">
        <v>30</v>
      </c>
      <c r="B669" t="s">
        <v>47</v>
      </c>
      <c r="C669" t="s">
        <v>17</v>
      </c>
      <c r="D669" t="s">
        <v>44</v>
      </c>
      <c r="E669" s="15">
        <v>276.7</v>
      </c>
      <c r="F669" s="15">
        <f>ROUNDUP(Table62[[#This Row],[Units Sold]],0)</f>
        <v>277</v>
      </c>
      <c r="G669" s="2">
        <v>5579.4</v>
      </c>
      <c r="H669" s="2">
        <v>9299</v>
      </c>
      <c r="I669" s="2">
        <v>385954.99499999994</v>
      </c>
      <c r="J669" s="2">
        <f>Table62[[#This Row],[Sale Price]]*Table62[[#This Row],[Units Sold Round]]</f>
        <v>2575823</v>
      </c>
      <c r="K669" s="2">
        <f>Table62[[#This Row],[Manufacturing Price]]*Table62[[#This Row],[Units Sold Round]]</f>
        <v>1545493.7999999998</v>
      </c>
      <c r="L669" s="2">
        <f>Table62[[#This Row],[ Sales]]-Table62[[#This Row],[COGS]]-Table62[[#This Row],[Discounts]]</f>
        <v>644374.20500000031</v>
      </c>
      <c r="M669" s="3">
        <v>44409</v>
      </c>
      <c r="N669" t="str">
        <f>TEXT(Table62[[#This Row],[Date]],"mm")</f>
        <v>08</v>
      </c>
      <c r="O669" t="str">
        <f>TEXT(Table62[[#This Row],[Date]],"mmm")</f>
        <v>Aug</v>
      </c>
      <c r="P669" t="str">
        <f>TEXT(Table62[[#This Row],[Date]],"yyyy")</f>
        <v>2021</v>
      </c>
    </row>
    <row r="670" spans="1:16" x14ac:dyDescent="0.2">
      <c r="A670" t="s">
        <v>30</v>
      </c>
      <c r="B670" t="s">
        <v>46</v>
      </c>
      <c r="C670" t="s">
        <v>17</v>
      </c>
      <c r="D670" t="s">
        <v>44</v>
      </c>
      <c r="E670" s="15">
        <v>108.5</v>
      </c>
      <c r="F670" s="15">
        <f>ROUNDUP(Table62[[#This Row],[Units Sold]],0)</f>
        <v>109</v>
      </c>
      <c r="G670" s="2">
        <v>5579.4</v>
      </c>
      <c r="H670" s="2">
        <v>9299</v>
      </c>
      <c r="I670" s="2">
        <v>151341.22500000001</v>
      </c>
      <c r="J670" s="2">
        <f>Table62[[#This Row],[Sale Price]]*Table62[[#This Row],[Units Sold Round]]</f>
        <v>1013591</v>
      </c>
      <c r="K670" s="2">
        <f>Table62[[#This Row],[Manufacturing Price]]*Table62[[#This Row],[Units Sold Round]]</f>
        <v>608154.6</v>
      </c>
      <c r="L670" s="2">
        <f>Table62[[#This Row],[ Sales]]-Table62[[#This Row],[COGS]]-Table62[[#This Row],[Discounts]]</f>
        <v>254095.17500000002</v>
      </c>
      <c r="M670" s="3">
        <v>44470</v>
      </c>
      <c r="N670" t="str">
        <f>TEXT(Table62[[#This Row],[Date]],"mm")</f>
        <v>10</v>
      </c>
      <c r="O670" t="str">
        <f>TEXT(Table62[[#This Row],[Date]],"mmm")</f>
        <v>Oct</v>
      </c>
      <c r="P670" t="str">
        <f>TEXT(Table62[[#This Row],[Date]],"yyyy")</f>
        <v>2021</v>
      </c>
    </row>
    <row r="671" spans="1:16" x14ac:dyDescent="0.2">
      <c r="A671" t="s">
        <v>32</v>
      </c>
      <c r="B671" t="s">
        <v>22</v>
      </c>
      <c r="C671" t="s">
        <v>26</v>
      </c>
      <c r="D671" t="s">
        <v>44</v>
      </c>
      <c r="E671" s="15">
        <v>54.6</v>
      </c>
      <c r="F671" s="15">
        <f>ROUNDUP(Table62[[#This Row],[Units Sold]],0)</f>
        <v>55</v>
      </c>
      <c r="G671" s="2">
        <v>8999.4</v>
      </c>
      <c r="H671" s="2">
        <v>14999</v>
      </c>
      <c r="I671" s="2">
        <v>122841.81</v>
      </c>
      <c r="J671" s="2">
        <f>Table62[[#This Row],[Sale Price]]*Table62[[#This Row],[Units Sold Round]]</f>
        <v>824945</v>
      </c>
      <c r="K671" s="2">
        <f>Table62[[#This Row],[Manufacturing Price]]*Table62[[#This Row],[Units Sold Round]]</f>
        <v>494967</v>
      </c>
      <c r="L671" s="2">
        <f>Table62[[#This Row],[ Sales]]-Table62[[#This Row],[COGS]]-Table62[[#This Row],[Discounts]]</f>
        <v>207136.19</v>
      </c>
      <c r="M671" s="3">
        <v>44470</v>
      </c>
      <c r="N671" t="str">
        <f>TEXT(Table62[[#This Row],[Date]],"mm")</f>
        <v>10</v>
      </c>
      <c r="O671" t="str">
        <f>TEXT(Table62[[#This Row],[Date]],"mmm")</f>
        <v>Oct</v>
      </c>
      <c r="P671" t="str">
        <f>TEXT(Table62[[#This Row],[Date]],"yyyy")</f>
        <v>2021</v>
      </c>
    </row>
    <row r="672" spans="1:16" x14ac:dyDescent="0.2">
      <c r="A672" t="s">
        <v>15</v>
      </c>
      <c r="B672" t="s">
        <v>45</v>
      </c>
      <c r="C672" t="s">
        <v>35</v>
      </c>
      <c r="D672" t="s">
        <v>44</v>
      </c>
      <c r="E672" s="15">
        <v>115.80000000000001</v>
      </c>
      <c r="F672" s="15">
        <f>ROUNDUP(Table62[[#This Row],[Units Sold]],0)</f>
        <v>116</v>
      </c>
      <c r="G672" s="2">
        <v>11999.4</v>
      </c>
      <c r="H672" s="2">
        <v>19999</v>
      </c>
      <c r="I672" s="2">
        <v>347382.63</v>
      </c>
      <c r="J672" s="2">
        <f>Table62[[#This Row],[Sale Price]]*Table62[[#This Row],[Units Sold Round]]</f>
        <v>2319884</v>
      </c>
      <c r="K672" s="2">
        <f>Table62[[#This Row],[Manufacturing Price]]*Table62[[#This Row],[Units Sold Round]]</f>
        <v>1391930.4</v>
      </c>
      <c r="L672" s="2">
        <f>Table62[[#This Row],[ Sales]]-Table62[[#This Row],[COGS]]-Table62[[#This Row],[Discounts]]</f>
        <v>580570.97000000009</v>
      </c>
      <c r="M672" s="3">
        <v>44256</v>
      </c>
      <c r="N672" t="str">
        <f>TEXT(Table62[[#This Row],[Date]],"mm")</f>
        <v>03</v>
      </c>
      <c r="O672" t="str">
        <f>TEXT(Table62[[#This Row],[Date]],"mmm")</f>
        <v>Mar</v>
      </c>
      <c r="P672" t="str">
        <f>TEXT(Table62[[#This Row],[Date]],"yyyy")</f>
        <v>2021</v>
      </c>
    </row>
    <row r="673" spans="1:16" x14ac:dyDescent="0.2">
      <c r="A673" t="s">
        <v>20</v>
      </c>
      <c r="B673" t="s">
        <v>24</v>
      </c>
      <c r="C673" t="s">
        <v>35</v>
      </c>
      <c r="D673" t="s">
        <v>44</v>
      </c>
      <c r="E673" s="15">
        <v>161.4</v>
      </c>
      <c r="F673" s="15">
        <f>ROUNDUP(Table62[[#This Row],[Units Sold]],0)</f>
        <v>162</v>
      </c>
      <c r="G673" s="2">
        <v>11999.4</v>
      </c>
      <c r="H673" s="2">
        <v>19999</v>
      </c>
      <c r="I673" s="2">
        <v>484175.79</v>
      </c>
      <c r="J673" s="2">
        <f>Table62[[#This Row],[Sale Price]]*Table62[[#This Row],[Units Sold Round]]</f>
        <v>3239838</v>
      </c>
      <c r="K673" s="2">
        <f>Table62[[#This Row],[Manufacturing Price]]*Table62[[#This Row],[Units Sold Round]]</f>
        <v>1943902.8</v>
      </c>
      <c r="L673" s="2">
        <f>Table62[[#This Row],[ Sales]]-Table62[[#This Row],[COGS]]-Table62[[#This Row],[Discounts]]</f>
        <v>811759.40999999992</v>
      </c>
      <c r="M673" s="3">
        <v>44287</v>
      </c>
      <c r="N673" t="str">
        <f>TEXT(Table62[[#This Row],[Date]],"mm")</f>
        <v>04</v>
      </c>
      <c r="O673" t="str">
        <f>TEXT(Table62[[#This Row],[Date]],"mmm")</f>
        <v>Apr</v>
      </c>
      <c r="P673" t="str">
        <f>TEXT(Table62[[#This Row],[Date]],"yyyy")</f>
        <v>2021</v>
      </c>
    </row>
    <row r="674" spans="1:16" x14ac:dyDescent="0.2">
      <c r="A674" t="s">
        <v>15</v>
      </c>
      <c r="B674" t="s">
        <v>25</v>
      </c>
      <c r="C674" t="s">
        <v>35</v>
      </c>
      <c r="D674" t="s">
        <v>44</v>
      </c>
      <c r="E674" s="15">
        <v>253.5</v>
      </c>
      <c r="F674" s="15">
        <f>ROUNDUP(Table62[[#This Row],[Units Sold]],0)</f>
        <v>254</v>
      </c>
      <c r="G674" s="2">
        <v>11999.4</v>
      </c>
      <c r="H674" s="2">
        <v>19999</v>
      </c>
      <c r="I674" s="2">
        <v>760461.97499999998</v>
      </c>
      <c r="J674" s="2">
        <f>Table62[[#This Row],[Sale Price]]*Table62[[#This Row],[Units Sold Round]]</f>
        <v>5079746</v>
      </c>
      <c r="K674" s="2">
        <f>Table62[[#This Row],[Manufacturing Price]]*Table62[[#This Row],[Units Sold Round]]</f>
        <v>3047847.6</v>
      </c>
      <c r="L674" s="2">
        <f>Table62[[#This Row],[ Sales]]-Table62[[#This Row],[COGS]]-Table62[[#This Row],[Discounts]]</f>
        <v>1271436.4249999998</v>
      </c>
      <c r="M674" s="3">
        <v>44287</v>
      </c>
      <c r="N674" t="str">
        <f>TEXT(Table62[[#This Row],[Date]],"mm")</f>
        <v>04</v>
      </c>
      <c r="O674" t="str">
        <f>TEXT(Table62[[#This Row],[Date]],"mmm")</f>
        <v>Apr</v>
      </c>
      <c r="P674" t="str">
        <f>TEXT(Table62[[#This Row],[Date]],"yyyy")</f>
        <v>2021</v>
      </c>
    </row>
    <row r="675" spans="1:16" x14ac:dyDescent="0.2">
      <c r="A675" t="s">
        <v>15</v>
      </c>
      <c r="B675" t="s">
        <v>42</v>
      </c>
      <c r="C675" t="s">
        <v>35</v>
      </c>
      <c r="D675" t="s">
        <v>44</v>
      </c>
      <c r="E675" s="15">
        <v>285.10000000000002</v>
      </c>
      <c r="F675" s="15">
        <f>ROUNDUP(Table62[[#This Row],[Units Sold]],0)</f>
        <v>286</v>
      </c>
      <c r="G675" s="2">
        <v>11999.4</v>
      </c>
      <c r="H675" s="2">
        <v>19999</v>
      </c>
      <c r="I675" s="2">
        <v>855257.23499999999</v>
      </c>
      <c r="J675" s="2">
        <f>Table62[[#This Row],[Sale Price]]*Table62[[#This Row],[Units Sold Round]]</f>
        <v>5719714</v>
      </c>
      <c r="K675" s="2">
        <f>Table62[[#This Row],[Manufacturing Price]]*Table62[[#This Row],[Units Sold Round]]</f>
        <v>3431828.4</v>
      </c>
      <c r="L675" s="2">
        <f>Table62[[#This Row],[ Sales]]-Table62[[#This Row],[COGS]]-Table62[[#This Row],[Discounts]]</f>
        <v>1432628.3650000002</v>
      </c>
      <c r="M675" s="3">
        <v>44317</v>
      </c>
      <c r="N675" t="str">
        <f>TEXT(Table62[[#This Row],[Date]],"mm")</f>
        <v>05</v>
      </c>
      <c r="O675" t="str">
        <f>TEXT(Table62[[#This Row],[Date]],"mmm")</f>
        <v>May</v>
      </c>
      <c r="P675" t="str">
        <f>TEXT(Table62[[#This Row],[Date]],"yyyy")</f>
        <v>2021</v>
      </c>
    </row>
    <row r="676" spans="1:16" x14ac:dyDescent="0.2">
      <c r="A676" t="s">
        <v>20</v>
      </c>
      <c r="B676" t="s">
        <v>28</v>
      </c>
      <c r="C676" t="s">
        <v>35</v>
      </c>
      <c r="D676" t="s">
        <v>44</v>
      </c>
      <c r="E676" s="15">
        <v>255.9</v>
      </c>
      <c r="F676" s="15">
        <f>ROUNDUP(Table62[[#This Row],[Units Sold]],0)</f>
        <v>256</v>
      </c>
      <c r="G676" s="2">
        <v>11999.4</v>
      </c>
      <c r="H676" s="2">
        <v>19999</v>
      </c>
      <c r="I676" s="2">
        <v>767661.61500000011</v>
      </c>
      <c r="J676" s="2">
        <f>Table62[[#This Row],[Sale Price]]*Table62[[#This Row],[Units Sold Round]]</f>
        <v>5119744</v>
      </c>
      <c r="K676" s="2">
        <f>Table62[[#This Row],[Manufacturing Price]]*Table62[[#This Row],[Units Sold Round]]</f>
        <v>3071846.3999999999</v>
      </c>
      <c r="L676" s="2">
        <f>Table62[[#This Row],[ Sales]]-Table62[[#This Row],[COGS]]-Table62[[#This Row],[Discounts]]</f>
        <v>1280235.9849999999</v>
      </c>
      <c r="M676" s="3">
        <v>44409</v>
      </c>
      <c r="N676" t="str">
        <f>TEXT(Table62[[#This Row],[Date]],"mm")</f>
        <v>08</v>
      </c>
      <c r="O676" t="str">
        <f>TEXT(Table62[[#This Row],[Date]],"mmm")</f>
        <v>Aug</v>
      </c>
      <c r="P676" t="str">
        <f>TEXT(Table62[[#This Row],[Date]],"yyyy")</f>
        <v>2021</v>
      </c>
    </row>
    <row r="677" spans="1:16" x14ac:dyDescent="0.2">
      <c r="A677" t="s">
        <v>15</v>
      </c>
      <c r="B677" t="s">
        <v>23</v>
      </c>
      <c r="C677" t="s">
        <v>35</v>
      </c>
      <c r="D677" t="s">
        <v>44</v>
      </c>
      <c r="E677" s="15">
        <v>26.700000000000003</v>
      </c>
      <c r="F677" s="15">
        <f>ROUNDUP(Table62[[#This Row],[Units Sold]],0)</f>
        <v>27</v>
      </c>
      <c r="G677" s="2">
        <v>11999.4</v>
      </c>
      <c r="H677" s="2">
        <v>19999</v>
      </c>
      <c r="I677" s="2">
        <v>80095.99500000001</v>
      </c>
      <c r="J677" s="2">
        <f>Table62[[#This Row],[Sale Price]]*Table62[[#This Row],[Units Sold Round]]</f>
        <v>539973</v>
      </c>
      <c r="K677" s="2">
        <f>Table62[[#This Row],[Manufacturing Price]]*Table62[[#This Row],[Units Sold Round]]</f>
        <v>323983.8</v>
      </c>
      <c r="L677" s="2">
        <f>Table62[[#This Row],[ Sales]]-Table62[[#This Row],[COGS]]-Table62[[#This Row],[Discounts]]</f>
        <v>135893.20500000002</v>
      </c>
      <c r="M677" s="3">
        <v>44105</v>
      </c>
      <c r="N677" t="str">
        <f>TEXT(Table62[[#This Row],[Date]],"mm")</f>
        <v>10</v>
      </c>
      <c r="O677" t="str">
        <f>TEXT(Table62[[#This Row],[Date]],"mmm")</f>
        <v>Oct</v>
      </c>
      <c r="P677" t="str">
        <f>TEXT(Table62[[#This Row],[Date]],"yyyy")</f>
        <v>2020</v>
      </c>
    </row>
    <row r="678" spans="1:16" x14ac:dyDescent="0.2">
      <c r="A678" t="s">
        <v>30</v>
      </c>
      <c r="B678" t="s">
        <v>29</v>
      </c>
      <c r="C678" t="s">
        <v>35</v>
      </c>
      <c r="D678" t="s">
        <v>44</v>
      </c>
      <c r="E678" s="15">
        <v>108.5</v>
      </c>
      <c r="F678" s="15">
        <f>ROUNDUP(Table62[[#This Row],[Units Sold]],0)</f>
        <v>109</v>
      </c>
      <c r="G678" s="2">
        <v>11999.4</v>
      </c>
      <c r="H678" s="2">
        <v>19999</v>
      </c>
      <c r="I678" s="2">
        <v>325483.72499999998</v>
      </c>
      <c r="J678" s="2">
        <f>Table62[[#This Row],[Sale Price]]*Table62[[#This Row],[Units Sold Round]]</f>
        <v>2179891</v>
      </c>
      <c r="K678" s="2">
        <f>Table62[[#This Row],[Manufacturing Price]]*Table62[[#This Row],[Units Sold Round]]</f>
        <v>1307934.5999999999</v>
      </c>
      <c r="L678" s="2">
        <f>Table62[[#This Row],[ Sales]]-Table62[[#This Row],[COGS]]-Table62[[#This Row],[Discounts]]</f>
        <v>546472.67500000016</v>
      </c>
      <c r="M678" s="3">
        <v>44470</v>
      </c>
      <c r="N678" t="str">
        <f>TEXT(Table62[[#This Row],[Date]],"mm")</f>
        <v>10</v>
      </c>
      <c r="O678" t="str">
        <f>TEXT(Table62[[#This Row],[Date]],"mmm")</f>
        <v>Oct</v>
      </c>
      <c r="P678" t="str">
        <f>TEXT(Table62[[#This Row],[Date]],"yyyy")</f>
        <v>2021</v>
      </c>
    </row>
    <row r="679" spans="1:16" x14ac:dyDescent="0.2">
      <c r="A679" t="s">
        <v>20</v>
      </c>
      <c r="B679" t="s">
        <v>43</v>
      </c>
      <c r="C679" t="s">
        <v>35</v>
      </c>
      <c r="D679" t="s">
        <v>44</v>
      </c>
      <c r="E679" s="15">
        <v>117.5</v>
      </c>
      <c r="F679" s="15">
        <f>ROUNDUP(Table62[[#This Row],[Units Sold]],0)</f>
        <v>118</v>
      </c>
      <c r="G679" s="2">
        <v>11999.4</v>
      </c>
      <c r="H679" s="2">
        <v>19999</v>
      </c>
      <c r="I679" s="2">
        <v>352482.375</v>
      </c>
      <c r="J679" s="2">
        <f>Table62[[#This Row],[Sale Price]]*Table62[[#This Row],[Units Sold Round]]</f>
        <v>2359882</v>
      </c>
      <c r="K679" s="2">
        <f>Table62[[#This Row],[Manufacturing Price]]*Table62[[#This Row],[Units Sold Round]]</f>
        <v>1415929.2</v>
      </c>
      <c r="L679" s="2">
        <f>Table62[[#This Row],[ Sales]]-Table62[[#This Row],[COGS]]-Table62[[#This Row],[Discounts]]</f>
        <v>591470.42500000005</v>
      </c>
      <c r="M679" s="3">
        <v>44470</v>
      </c>
      <c r="N679" t="str">
        <f>TEXT(Table62[[#This Row],[Date]],"mm")</f>
        <v>10</v>
      </c>
      <c r="O679" t="str">
        <f>TEXT(Table62[[#This Row],[Date]],"mmm")</f>
        <v>Oct</v>
      </c>
      <c r="P679" t="str">
        <f>TEXT(Table62[[#This Row],[Date]],"yyyy")</f>
        <v>2021</v>
      </c>
    </row>
    <row r="680" spans="1:16" x14ac:dyDescent="0.2">
      <c r="A680" t="s">
        <v>15</v>
      </c>
      <c r="B680" t="s">
        <v>33</v>
      </c>
      <c r="C680" t="s">
        <v>35</v>
      </c>
      <c r="D680" t="s">
        <v>44</v>
      </c>
      <c r="E680" s="15">
        <v>200.70000000000002</v>
      </c>
      <c r="F680" s="15">
        <f>ROUNDUP(Table62[[#This Row],[Units Sold]],0)</f>
        <v>201</v>
      </c>
      <c r="G680" s="2">
        <v>11999.4</v>
      </c>
      <c r="H680" s="2">
        <v>19999</v>
      </c>
      <c r="I680" s="2">
        <v>602069.89500000002</v>
      </c>
      <c r="J680" s="2">
        <f>Table62[[#This Row],[Sale Price]]*Table62[[#This Row],[Units Sold Round]]</f>
        <v>4019799</v>
      </c>
      <c r="K680" s="2">
        <f>Table62[[#This Row],[Manufacturing Price]]*Table62[[#This Row],[Units Sold Round]]</f>
        <v>2411879.4</v>
      </c>
      <c r="L680" s="2">
        <f>Table62[[#This Row],[ Sales]]-Table62[[#This Row],[COGS]]-Table62[[#This Row],[Discounts]]</f>
        <v>1005849.7050000001</v>
      </c>
      <c r="M680" s="3">
        <v>44136</v>
      </c>
      <c r="N680" t="str">
        <f>TEXT(Table62[[#This Row],[Date]],"mm")</f>
        <v>11</v>
      </c>
      <c r="O680" t="str">
        <f>TEXT(Table62[[#This Row],[Date]],"mmm")</f>
        <v>Nov</v>
      </c>
      <c r="P680" t="str">
        <f>TEXT(Table62[[#This Row],[Date]],"yyyy")</f>
        <v>2020</v>
      </c>
    </row>
    <row r="681" spans="1:16" x14ac:dyDescent="0.2">
      <c r="A681" t="s">
        <v>15</v>
      </c>
      <c r="B681" t="s">
        <v>21</v>
      </c>
      <c r="C681" t="s">
        <v>35</v>
      </c>
      <c r="D681" t="s">
        <v>44</v>
      </c>
      <c r="E681" s="15">
        <v>215.10000000000002</v>
      </c>
      <c r="F681" s="15">
        <f>ROUNDUP(Table62[[#This Row],[Units Sold]],0)</f>
        <v>216</v>
      </c>
      <c r="G681" s="2">
        <v>11999.4</v>
      </c>
      <c r="H681" s="2">
        <v>19999</v>
      </c>
      <c r="I681" s="2">
        <v>645267.73499999999</v>
      </c>
      <c r="J681" s="2">
        <f>Table62[[#This Row],[Sale Price]]*Table62[[#This Row],[Units Sold Round]]</f>
        <v>4319784</v>
      </c>
      <c r="K681" s="2">
        <f>Table62[[#This Row],[Manufacturing Price]]*Table62[[#This Row],[Units Sold Round]]</f>
        <v>2591870.4</v>
      </c>
      <c r="L681" s="2">
        <f>Table62[[#This Row],[ Sales]]-Table62[[#This Row],[COGS]]-Table62[[#This Row],[Discounts]]</f>
        <v>1082645.8650000002</v>
      </c>
      <c r="M681" s="3">
        <v>44136</v>
      </c>
      <c r="N681" t="str">
        <f>TEXT(Table62[[#This Row],[Date]],"mm")</f>
        <v>11</v>
      </c>
      <c r="O681" t="str">
        <f>TEXT(Table62[[#This Row],[Date]],"mmm")</f>
        <v>Nov</v>
      </c>
      <c r="P681" t="str">
        <f>TEXT(Table62[[#This Row],[Date]],"yyyy")</f>
        <v>2020</v>
      </c>
    </row>
    <row r="682" spans="1:16" x14ac:dyDescent="0.2">
      <c r="A682" t="s">
        <v>27</v>
      </c>
      <c r="B682" t="s">
        <v>34</v>
      </c>
      <c r="C682" t="s">
        <v>35</v>
      </c>
      <c r="D682" t="s">
        <v>44</v>
      </c>
      <c r="E682" s="15">
        <v>91.4</v>
      </c>
      <c r="F682" s="15">
        <f>ROUNDUP(Table62[[#This Row],[Units Sold]],0)</f>
        <v>92</v>
      </c>
      <c r="G682" s="2">
        <v>11999.4</v>
      </c>
      <c r="H682" s="2">
        <v>19999</v>
      </c>
      <c r="I682" s="2">
        <v>274186.28999999998</v>
      </c>
      <c r="J682" s="2">
        <f>Table62[[#This Row],[Sale Price]]*Table62[[#This Row],[Units Sold Round]]</f>
        <v>1839908</v>
      </c>
      <c r="K682" s="2">
        <f>Table62[[#This Row],[Manufacturing Price]]*Table62[[#This Row],[Units Sold Round]]</f>
        <v>1103944.8</v>
      </c>
      <c r="L682" s="2">
        <f>Table62[[#This Row],[ Sales]]-Table62[[#This Row],[COGS]]-Table62[[#This Row],[Discounts]]</f>
        <v>461776.91</v>
      </c>
      <c r="M682" s="3">
        <v>44531</v>
      </c>
      <c r="N682" t="str">
        <f>TEXT(Table62[[#This Row],[Date]],"mm")</f>
        <v>12</v>
      </c>
      <c r="O682" t="str">
        <f>TEXT(Table62[[#This Row],[Date]],"mmm")</f>
        <v>Dec</v>
      </c>
      <c r="P682" t="str">
        <f>TEXT(Table62[[#This Row],[Date]],"yyyy")</f>
        <v>2021</v>
      </c>
    </row>
    <row r="683" spans="1:16" x14ac:dyDescent="0.2">
      <c r="A683" t="s">
        <v>15</v>
      </c>
      <c r="B683" t="s">
        <v>31</v>
      </c>
      <c r="C683" t="s">
        <v>35</v>
      </c>
      <c r="D683" t="s">
        <v>44</v>
      </c>
      <c r="E683" s="15">
        <v>29.3</v>
      </c>
      <c r="F683" s="15">
        <f>ROUNDUP(Table62[[#This Row],[Units Sold]],0)</f>
        <v>30</v>
      </c>
      <c r="G683" s="2">
        <v>11999.4</v>
      </c>
      <c r="H683" s="2">
        <v>19999</v>
      </c>
      <c r="I683" s="2">
        <v>87895.60500000001</v>
      </c>
      <c r="J683" s="2">
        <f>Table62[[#This Row],[Sale Price]]*Table62[[#This Row],[Units Sold Round]]</f>
        <v>599970</v>
      </c>
      <c r="K683" s="2">
        <f>Table62[[#This Row],[Manufacturing Price]]*Table62[[#This Row],[Units Sold Round]]</f>
        <v>359982</v>
      </c>
      <c r="L683" s="2">
        <f>Table62[[#This Row],[ Sales]]-Table62[[#This Row],[COGS]]-Table62[[#This Row],[Discounts]]</f>
        <v>152092.39499999999</v>
      </c>
      <c r="M683" s="3">
        <v>44531</v>
      </c>
      <c r="N683" t="str">
        <f>TEXT(Table62[[#This Row],[Date]],"mm")</f>
        <v>12</v>
      </c>
      <c r="O683" t="str">
        <f>TEXT(Table62[[#This Row],[Date]],"mmm")</f>
        <v>Dec</v>
      </c>
      <c r="P683" t="str">
        <f>TEXT(Table62[[#This Row],[Date]],"yyyy")</f>
        <v>2021</v>
      </c>
    </row>
    <row r="684" spans="1:16" x14ac:dyDescent="0.2">
      <c r="A684" t="s">
        <v>27</v>
      </c>
      <c r="B684" t="s">
        <v>19</v>
      </c>
      <c r="C684" t="s">
        <v>37</v>
      </c>
      <c r="D684" t="s">
        <v>44</v>
      </c>
      <c r="E684" s="15">
        <v>50</v>
      </c>
      <c r="F684" s="15">
        <f>ROUNDUP(Table62[[#This Row],[Units Sold]],0)</f>
        <v>50</v>
      </c>
      <c r="G684" s="2">
        <v>19794</v>
      </c>
      <c r="H684" s="2">
        <v>32990</v>
      </c>
      <c r="I684" s="2">
        <v>247425</v>
      </c>
      <c r="J684" s="2">
        <f>Table62[[#This Row],[Sale Price]]*Table62[[#This Row],[Units Sold Round]]</f>
        <v>1649500</v>
      </c>
      <c r="K684" s="2">
        <f>Table62[[#This Row],[Manufacturing Price]]*Table62[[#This Row],[Units Sold Round]]</f>
        <v>989700</v>
      </c>
      <c r="L684" s="2">
        <f>Table62[[#This Row],[ Sales]]-Table62[[#This Row],[COGS]]-Table62[[#This Row],[Discounts]]</f>
        <v>412375</v>
      </c>
      <c r="M684" s="3">
        <v>44256</v>
      </c>
      <c r="N684" t="str">
        <f>TEXT(Table62[[#This Row],[Date]],"mm")</f>
        <v>03</v>
      </c>
      <c r="O684" t="str">
        <f>TEXT(Table62[[#This Row],[Date]],"mmm")</f>
        <v>Mar</v>
      </c>
      <c r="P684" t="str">
        <f>TEXT(Table62[[#This Row],[Date]],"yyyy")</f>
        <v>2021</v>
      </c>
    </row>
    <row r="685" spans="1:16" x14ac:dyDescent="0.2">
      <c r="A685" t="s">
        <v>20</v>
      </c>
      <c r="B685" t="s">
        <v>36</v>
      </c>
      <c r="C685" t="s">
        <v>37</v>
      </c>
      <c r="D685" t="s">
        <v>44</v>
      </c>
      <c r="E685" s="15">
        <v>282.60000000000002</v>
      </c>
      <c r="F685" s="15">
        <f>ROUNDUP(Table62[[#This Row],[Units Sold]],0)</f>
        <v>283</v>
      </c>
      <c r="G685" s="2">
        <v>19794</v>
      </c>
      <c r="H685" s="2">
        <v>32990</v>
      </c>
      <c r="I685" s="2">
        <v>1398446.0999999999</v>
      </c>
      <c r="J685" s="2">
        <f>Table62[[#This Row],[Sale Price]]*Table62[[#This Row],[Units Sold Round]]</f>
        <v>9336170</v>
      </c>
      <c r="K685" s="2">
        <f>Table62[[#This Row],[Manufacturing Price]]*Table62[[#This Row],[Units Sold Round]]</f>
        <v>5601702</v>
      </c>
      <c r="L685" s="2">
        <f>Table62[[#This Row],[ Sales]]-Table62[[#This Row],[COGS]]-Table62[[#This Row],[Discounts]]</f>
        <v>2336021.9000000004</v>
      </c>
      <c r="M685" s="3">
        <v>44317</v>
      </c>
      <c r="N685" t="str">
        <f>TEXT(Table62[[#This Row],[Date]],"mm")</f>
        <v>05</v>
      </c>
      <c r="O685" t="str">
        <f>TEXT(Table62[[#This Row],[Date]],"mmm")</f>
        <v>May</v>
      </c>
      <c r="P685" t="str">
        <f>TEXT(Table62[[#This Row],[Date]],"yyyy")</f>
        <v>2021</v>
      </c>
    </row>
    <row r="686" spans="1:16" x14ac:dyDescent="0.2">
      <c r="A686" t="s">
        <v>30</v>
      </c>
      <c r="B686" t="s">
        <v>16</v>
      </c>
      <c r="C686" t="s">
        <v>37</v>
      </c>
      <c r="D686" t="s">
        <v>44</v>
      </c>
      <c r="E686" s="15">
        <v>66.3</v>
      </c>
      <c r="F686" s="15">
        <f>ROUNDUP(Table62[[#This Row],[Units Sold]],0)</f>
        <v>67</v>
      </c>
      <c r="G686" s="2">
        <v>19794</v>
      </c>
      <c r="H686" s="2">
        <v>32990</v>
      </c>
      <c r="I686" s="2">
        <v>328085.55</v>
      </c>
      <c r="J686" s="2">
        <f>Table62[[#This Row],[Sale Price]]*Table62[[#This Row],[Units Sold Round]]</f>
        <v>2210330</v>
      </c>
      <c r="K686" s="2">
        <f>Table62[[#This Row],[Manufacturing Price]]*Table62[[#This Row],[Units Sold Round]]</f>
        <v>1326198</v>
      </c>
      <c r="L686" s="2">
        <f>Table62[[#This Row],[ Sales]]-Table62[[#This Row],[COGS]]-Table62[[#This Row],[Discounts]]</f>
        <v>556046.44999999995</v>
      </c>
      <c r="M686" s="3">
        <v>44440</v>
      </c>
      <c r="N686" t="str">
        <f>TEXT(Table62[[#This Row],[Date]],"mm")</f>
        <v>09</v>
      </c>
      <c r="O686" t="str">
        <f>TEXT(Table62[[#This Row],[Date]],"mmm")</f>
        <v>Sep</v>
      </c>
      <c r="P686" t="str">
        <f>TEXT(Table62[[#This Row],[Date]],"yyyy")</f>
        <v>2021</v>
      </c>
    </row>
    <row r="687" spans="1:16" x14ac:dyDescent="0.2">
      <c r="A687" t="s">
        <v>32</v>
      </c>
      <c r="B687" t="s">
        <v>47</v>
      </c>
      <c r="C687" t="s">
        <v>37</v>
      </c>
      <c r="D687" t="s">
        <v>44</v>
      </c>
      <c r="E687" s="15">
        <v>257.40000000000003</v>
      </c>
      <c r="F687" s="15">
        <f>ROUNDUP(Table62[[#This Row],[Units Sold]],0)</f>
        <v>258</v>
      </c>
      <c r="G687" s="2">
        <v>19794</v>
      </c>
      <c r="H687" s="2">
        <v>32990</v>
      </c>
      <c r="I687" s="2">
        <v>1273743.9000000001</v>
      </c>
      <c r="J687" s="2">
        <f>Table62[[#This Row],[Sale Price]]*Table62[[#This Row],[Units Sold Round]]</f>
        <v>8511420</v>
      </c>
      <c r="K687" s="2">
        <f>Table62[[#This Row],[Manufacturing Price]]*Table62[[#This Row],[Units Sold Round]]</f>
        <v>5106852</v>
      </c>
      <c r="L687" s="2">
        <f>Table62[[#This Row],[ Sales]]-Table62[[#This Row],[COGS]]-Table62[[#This Row],[Discounts]]</f>
        <v>2130824.0999999996</v>
      </c>
      <c r="M687" s="3">
        <v>44136</v>
      </c>
      <c r="N687" t="str">
        <f>TEXT(Table62[[#This Row],[Date]],"mm")</f>
        <v>11</v>
      </c>
      <c r="O687" t="str">
        <f>TEXT(Table62[[#This Row],[Date]],"mmm")</f>
        <v>Nov</v>
      </c>
      <c r="P687" t="str">
        <f>TEXT(Table62[[#This Row],[Date]],"yyyy")</f>
        <v>2020</v>
      </c>
    </row>
    <row r="688" spans="1:16" x14ac:dyDescent="0.2">
      <c r="A688" t="s">
        <v>30</v>
      </c>
      <c r="B688" t="s">
        <v>46</v>
      </c>
      <c r="C688" t="s">
        <v>37</v>
      </c>
      <c r="D688" t="s">
        <v>44</v>
      </c>
      <c r="E688" s="15">
        <v>243.8</v>
      </c>
      <c r="F688" s="15">
        <f>ROUNDUP(Table62[[#This Row],[Units Sold]],0)</f>
        <v>244</v>
      </c>
      <c r="G688" s="2">
        <v>19794</v>
      </c>
      <c r="H688" s="2">
        <v>32990</v>
      </c>
      <c r="I688" s="2">
        <v>1206444.3</v>
      </c>
      <c r="J688" s="2">
        <f>Table62[[#This Row],[Sale Price]]*Table62[[#This Row],[Units Sold Round]]</f>
        <v>8049560</v>
      </c>
      <c r="K688" s="2">
        <f>Table62[[#This Row],[Manufacturing Price]]*Table62[[#This Row],[Units Sold Round]]</f>
        <v>4829736</v>
      </c>
      <c r="L688" s="2">
        <f>Table62[[#This Row],[ Sales]]-Table62[[#This Row],[COGS]]-Table62[[#This Row],[Discounts]]</f>
        <v>2013379.7</v>
      </c>
      <c r="M688" s="3">
        <v>44166</v>
      </c>
      <c r="N688" t="str">
        <f>TEXT(Table62[[#This Row],[Date]],"mm")</f>
        <v>12</v>
      </c>
      <c r="O688" t="str">
        <f>TEXT(Table62[[#This Row],[Date]],"mmm")</f>
        <v>Dec</v>
      </c>
      <c r="P688" t="str">
        <f>TEXT(Table62[[#This Row],[Date]],"yyyy")</f>
        <v>2020</v>
      </c>
    </row>
    <row r="689" spans="1:16" x14ac:dyDescent="0.2">
      <c r="A689" t="s">
        <v>27</v>
      </c>
      <c r="B689" t="s">
        <v>22</v>
      </c>
      <c r="C689" t="s">
        <v>37</v>
      </c>
      <c r="D689" t="s">
        <v>44</v>
      </c>
      <c r="E689" s="15">
        <v>91.4</v>
      </c>
      <c r="F689" s="15">
        <f>ROUNDUP(Table62[[#This Row],[Units Sold]],0)</f>
        <v>92</v>
      </c>
      <c r="G689" s="2">
        <v>19794</v>
      </c>
      <c r="H689" s="2">
        <v>32990</v>
      </c>
      <c r="I689" s="2">
        <v>452292.89999999997</v>
      </c>
      <c r="J689" s="2">
        <f>Table62[[#This Row],[Sale Price]]*Table62[[#This Row],[Units Sold Round]]</f>
        <v>3035080</v>
      </c>
      <c r="K689" s="2">
        <f>Table62[[#This Row],[Manufacturing Price]]*Table62[[#This Row],[Units Sold Round]]</f>
        <v>1821048</v>
      </c>
      <c r="L689" s="2">
        <f>Table62[[#This Row],[ Sales]]-Table62[[#This Row],[COGS]]-Table62[[#This Row],[Discounts]]</f>
        <v>761739.10000000009</v>
      </c>
      <c r="M689" s="3">
        <v>44531</v>
      </c>
      <c r="N689" t="str">
        <f>TEXT(Table62[[#This Row],[Date]],"mm")</f>
        <v>12</v>
      </c>
      <c r="O689" t="str">
        <f>TEXT(Table62[[#This Row],[Date]],"mmm")</f>
        <v>Dec</v>
      </c>
      <c r="P689" t="str">
        <f>TEXT(Table62[[#This Row],[Date]],"yyyy")</f>
        <v>2021</v>
      </c>
    </row>
    <row r="690" spans="1:16" x14ac:dyDescent="0.2">
      <c r="A690" t="s">
        <v>15</v>
      </c>
      <c r="B690" t="s">
        <v>45</v>
      </c>
      <c r="C690" t="s">
        <v>38</v>
      </c>
      <c r="D690" t="s">
        <v>44</v>
      </c>
      <c r="E690" s="15">
        <v>86.550000000000011</v>
      </c>
      <c r="F690" s="15">
        <f>ROUNDUP(Table62[[#This Row],[Units Sold]],0)</f>
        <v>87</v>
      </c>
      <c r="G690" s="2">
        <v>13938</v>
      </c>
      <c r="H690" s="2">
        <v>23230</v>
      </c>
      <c r="I690" s="2">
        <v>301583.47500000003</v>
      </c>
      <c r="J690" s="2">
        <f>Table62[[#This Row],[Sale Price]]*Table62[[#This Row],[Units Sold Round]]</f>
        <v>2021010</v>
      </c>
      <c r="K690" s="2">
        <f>Table62[[#This Row],[Manufacturing Price]]*Table62[[#This Row],[Units Sold Round]]</f>
        <v>1212606</v>
      </c>
      <c r="L690" s="2">
        <f>Table62[[#This Row],[ Sales]]-Table62[[#This Row],[COGS]]-Table62[[#This Row],[Discounts]]</f>
        <v>506820.52499999997</v>
      </c>
      <c r="M690" s="3">
        <v>44378</v>
      </c>
      <c r="N690" t="str">
        <f>TEXT(Table62[[#This Row],[Date]],"mm")</f>
        <v>07</v>
      </c>
      <c r="O690" t="str">
        <f>TEXT(Table62[[#This Row],[Date]],"mmm")</f>
        <v>Jul</v>
      </c>
      <c r="P690" t="str">
        <f>TEXT(Table62[[#This Row],[Date]],"yyyy")</f>
        <v>2021</v>
      </c>
    </row>
    <row r="691" spans="1:16" x14ac:dyDescent="0.2">
      <c r="A691" t="s">
        <v>20</v>
      </c>
      <c r="B691" t="s">
        <v>24</v>
      </c>
      <c r="C691" t="s">
        <v>38</v>
      </c>
      <c r="D691" t="s">
        <v>44</v>
      </c>
      <c r="E691" s="15">
        <v>49.2</v>
      </c>
      <c r="F691" s="15">
        <f>ROUNDUP(Table62[[#This Row],[Units Sold]],0)</f>
        <v>50</v>
      </c>
      <c r="G691" s="2">
        <v>13938</v>
      </c>
      <c r="H691" s="2">
        <v>23230</v>
      </c>
      <c r="I691" s="2">
        <v>171437.4</v>
      </c>
      <c r="J691" s="2">
        <f>Table62[[#This Row],[Sale Price]]*Table62[[#This Row],[Units Sold Round]]</f>
        <v>1161500</v>
      </c>
      <c r="K691" s="2">
        <f>Table62[[#This Row],[Manufacturing Price]]*Table62[[#This Row],[Units Sold Round]]</f>
        <v>696900</v>
      </c>
      <c r="L691" s="2">
        <f>Table62[[#This Row],[ Sales]]-Table62[[#This Row],[COGS]]-Table62[[#This Row],[Discounts]]</f>
        <v>293162.59999999998</v>
      </c>
      <c r="M691" s="3">
        <v>44378</v>
      </c>
      <c r="N691" t="str">
        <f>TEXT(Table62[[#This Row],[Date]],"mm")</f>
        <v>07</v>
      </c>
      <c r="O691" t="str">
        <f>TEXT(Table62[[#This Row],[Date]],"mmm")</f>
        <v>Jul</v>
      </c>
      <c r="P691" t="str">
        <f>TEXT(Table62[[#This Row],[Date]],"yyyy")</f>
        <v>2021</v>
      </c>
    </row>
    <row r="692" spans="1:16" x14ac:dyDescent="0.2">
      <c r="A692" t="s">
        <v>15</v>
      </c>
      <c r="B692" t="s">
        <v>25</v>
      </c>
      <c r="C692" t="s">
        <v>38</v>
      </c>
      <c r="D692" t="s">
        <v>44</v>
      </c>
      <c r="E692" s="15">
        <v>26.700000000000003</v>
      </c>
      <c r="F692" s="15">
        <f>ROUNDUP(Table62[[#This Row],[Units Sold]],0)</f>
        <v>27</v>
      </c>
      <c r="G692" s="2">
        <v>13938</v>
      </c>
      <c r="H692" s="2">
        <v>23230</v>
      </c>
      <c r="I692" s="2">
        <v>93036.150000000009</v>
      </c>
      <c r="J692" s="2">
        <f>Table62[[#This Row],[Sale Price]]*Table62[[#This Row],[Units Sold Round]]</f>
        <v>627210</v>
      </c>
      <c r="K692" s="2">
        <f>Table62[[#This Row],[Manufacturing Price]]*Table62[[#This Row],[Units Sold Round]]</f>
        <v>376326</v>
      </c>
      <c r="L692" s="2">
        <f>Table62[[#This Row],[ Sales]]-Table62[[#This Row],[COGS]]-Table62[[#This Row],[Discounts]]</f>
        <v>157847.84999999998</v>
      </c>
      <c r="M692" s="3">
        <v>44105</v>
      </c>
      <c r="N692" t="str">
        <f>TEXT(Table62[[#This Row],[Date]],"mm")</f>
        <v>10</v>
      </c>
      <c r="O692" t="str">
        <f>TEXT(Table62[[#This Row],[Date]],"mmm")</f>
        <v>Oct</v>
      </c>
      <c r="P692" t="str">
        <f>TEXT(Table62[[#This Row],[Date]],"yyyy")</f>
        <v>2020</v>
      </c>
    </row>
    <row r="693" spans="1:16" x14ac:dyDescent="0.2">
      <c r="A693" t="s">
        <v>20</v>
      </c>
      <c r="B693" t="s">
        <v>42</v>
      </c>
      <c r="C693" t="s">
        <v>38</v>
      </c>
      <c r="D693" t="s">
        <v>44</v>
      </c>
      <c r="E693" s="15">
        <v>117.5</v>
      </c>
      <c r="F693" s="15">
        <f>ROUNDUP(Table62[[#This Row],[Units Sold]],0)</f>
        <v>118</v>
      </c>
      <c r="G693" s="2">
        <v>13938</v>
      </c>
      <c r="H693" s="2">
        <v>23230</v>
      </c>
      <c r="I693" s="2">
        <v>409428.75</v>
      </c>
      <c r="J693" s="2">
        <f>Table62[[#This Row],[Sale Price]]*Table62[[#This Row],[Units Sold Round]]</f>
        <v>2741140</v>
      </c>
      <c r="K693" s="2">
        <f>Table62[[#This Row],[Manufacturing Price]]*Table62[[#This Row],[Units Sold Round]]</f>
        <v>1644684</v>
      </c>
      <c r="L693" s="2">
        <f>Table62[[#This Row],[ Sales]]-Table62[[#This Row],[COGS]]-Table62[[#This Row],[Discounts]]</f>
        <v>687027.25</v>
      </c>
      <c r="M693" s="3">
        <v>44470</v>
      </c>
      <c r="N693" t="str">
        <f>TEXT(Table62[[#This Row],[Date]],"mm")</f>
        <v>10</v>
      </c>
      <c r="O693" t="str">
        <f>TEXT(Table62[[#This Row],[Date]],"mmm")</f>
        <v>Oct</v>
      </c>
      <c r="P693" t="str">
        <f>TEXT(Table62[[#This Row],[Date]],"yyyy")</f>
        <v>2021</v>
      </c>
    </row>
    <row r="694" spans="1:16" x14ac:dyDescent="0.2">
      <c r="A694" t="s">
        <v>30</v>
      </c>
      <c r="B694" t="s">
        <v>28</v>
      </c>
      <c r="C694" t="s">
        <v>38</v>
      </c>
      <c r="D694" t="s">
        <v>44</v>
      </c>
      <c r="E694" s="15">
        <v>295.40000000000003</v>
      </c>
      <c r="F694" s="15">
        <f>ROUNDUP(Table62[[#This Row],[Units Sold]],0)</f>
        <v>296</v>
      </c>
      <c r="G694" s="2">
        <v>13938</v>
      </c>
      <c r="H694" s="2">
        <v>23230</v>
      </c>
      <c r="I694" s="2">
        <v>1029321.3</v>
      </c>
      <c r="J694" s="2">
        <f>Table62[[#This Row],[Sale Price]]*Table62[[#This Row],[Units Sold Round]]</f>
        <v>6876080</v>
      </c>
      <c r="K694" s="2">
        <f>Table62[[#This Row],[Manufacturing Price]]*Table62[[#This Row],[Units Sold Round]]</f>
        <v>4125648</v>
      </c>
      <c r="L694" s="2">
        <f>Table62[[#This Row],[ Sales]]-Table62[[#This Row],[COGS]]-Table62[[#This Row],[Discounts]]</f>
        <v>1721110.7</v>
      </c>
      <c r="M694" s="3">
        <v>44136</v>
      </c>
      <c r="N694" t="str">
        <f>TEXT(Table62[[#This Row],[Date]],"mm")</f>
        <v>11</v>
      </c>
      <c r="O694" t="str">
        <f>TEXT(Table62[[#This Row],[Date]],"mmm")</f>
        <v>Nov</v>
      </c>
      <c r="P694" t="str">
        <f>TEXT(Table62[[#This Row],[Date]],"yyyy")</f>
        <v>2020</v>
      </c>
    </row>
    <row r="695" spans="1:16" x14ac:dyDescent="0.2">
      <c r="A695" t="s">
        <v>30</v>
      </c>
      <c r="B695" t="s">
        <v>23</v>
      </c>
      <c r="C695" t="s">
        <v>38</v>
      </c>
      <c r="D695" t="s">
        <v>44</v>
      </c>
      <c r="E695" s="15">
        <v>55.2</v>
      </c>
      <c r="F695" s="15">
        <f>ROUNDUP(Table62[[#This Row],[Units Sold]],0)</f>
        <v>56</v>
      </c>
      <c r="G695" s="2">
        <v>13938</v>
      </c>
      <c r="H695" s="2">
        <v>23230</v>
      </c>
      <c r="I695" s="2">
        <v>192344.4</v>
      </c>
      <c r="J695" s="2">
        <f>Table62[[#This Row],[Sale Price]]*Table62[[#This Row],[Units Sold Round]]</f>
        <v>1300880</v>
      </c>
      <c r="K695" s="2">
        <f>Table62[[#This Row],[Manufacturing Price]]*Table62[[#This Row],[Units Sold Round]]</f>
        <v>780528</v>
      </c>
      <c r="L695" s="2">
        <f>Table62[[#This Row],[ Sales]]-Table62[[#This Row],[COGS]]-Table62[[#This Row],[Discounts]]</f>
        <v>328007.59999999998</v>
      </c>
      <c r="M695" s="3">
        <v>44501</v>
      </c>
      <c r="N695" t="str">
        <f>TEXT(Table62[[#This Row],[Date]],"mm")</f>
        <v>11</v>
      </c>
      <c r="O695" t="str">
        <f>TEXT(Table62[[#This Row],[Date]],"mmm")</f>
        <v>Nov</v>
      </c>
      <c r="P695" t="str">
        <f>TEXT(Table62[[#This Row],[Date]],"yyyy")</f>
        <v>2021</v>
      </c>
    </row>
    <row r="696" spans="1:16" x14ac:dyDescent="0.2">
      <c r="A696" t="s">
        <v>15</v>
      </c>
      <c r="B696" t="s">
        <v>29</v>
      </c>
      <c r="C696" t="s">
        <v>38</v>
      </c>
      <c r="D696" t="s">
        <v>44</v>
      </c>
      <c r="E696" s="15">
        <v>29.3</v>
      </c>
      <c r="F696" s="15">
        <f>ROUNDUP(Table62[[#This Row],[Units Sold]],0)</f>
        <v>30</v>
      </c>
      <c r="G696" s="2">
        <v>13938</v>
      </c>
      <c r="H696" s="2">
        <v>23230</v>
      </c>
      <c r="I696" s="2">
        <v>102095.84999999999</v>
      </c>
      <c r="J696" s="2">
        <f>Table62[[#This Row],[Sale Price]]*Table62[[#This Row],[Units Sold Round]]</f>
        <v>696900</v>
      </c>
      <c r="K696" s="2">
        <f>Table62[[#This Row],[Manufacturing Price]]*Table62[[#This Row],[Units Sold Round]]</f>
        <v>418140</v>
      </c>
      <c r="L696" s="2">
        <f>Table62[[#This Row],[ Sales]]-Table62[[#This Row],[COGS]]-Table62[[#This Row],[Discounts]]</f>
        <v>176664.15000000002</v>
      </c>
      <c r="M696" s="3">
        <v>44531</v>
      </c>
      <c r="N696" t="str">
        <f>TEXT(Table62[[#This Row],[Date]],"mm")</f>
        <v>12</v>
      </c>
      <c r="O696" t="str">
        <f>TEXT(Table62[[#This Row],[Date]],"mmm")</f>
        <v>Dec</v>
      </c>
      <c r="P696" t="str">
        <f>TEXT(Table62[[#This Row],[Date]],"yyyy")</f>
        <v>2021</v>
      </c>
    </row>
    <row r="697" spans="1:16" x14ac:dyDescent="0.2">
      <c r="A697" t="s">
        <v>32</v>
      </c>
      <c r="B697" t="s">
        <v>43</v>
      </c>
      <c r="C697" t="s">
        <v>39</v>
      </c>
      <c r="D697" t="s">
        <v>44</v>
      </c>
      <c r="E697" s="15">
        <v>247.5</v>
      </c>
      <c r="F697" s="15">
        <f>ROUNDUP(Table62[[#This Row],[Units Sold]],0)</f>
        <v>248</v>
      </c>
      <c r="G697" s="2">
        <v>11999.4</v>
      </c>
      <c r="H697" s="2">
        <v>19999</v>
      </c>
      <c r="I697" s="2">
        <v>742462.875</v>
      </c>
      <c r="J697" s="2">
        <f>Table62[[#This Row],[Sale Price]]*Table62[[#This Row],[Units Sold Round]]</f>
        <v>4959752</v>
      </c>
      <c r="K697" s="2">
        <f>Table62[[#This Row],[Manufacturing Price]]*Table62[[#This Row],[Units Sold Round]]</f>
        <v>2975851.1999999997</v>
      </c>
      <c r="L697" s="2">
        <f>Table62[[#This Row],[ Sales]]-Table62[[#This Row],[COGS]]-Table62[[#This Row],[Discounts]]</f>
        <v>1241437.9250000003</v>
      </c>
      <c r="M697" s="3">
        <v>44256</v>
      </c>
      <c r="N697" t="str">
        <f>TEXT(Table62[[#This Row],[Date]],"mm")</f>
        <v>03</v>
      </c>
      <c r="O697" t="str">
        <f>TEXT(Table62[[#This Row],[Date]],"mmm")</f>
        <v>Mar</v>
      </c>
      <c r="P697" t="str">
        <f>TEXT(Table62[[#This Row],[Date]],"yyyy")</f>
        <v>2021</v>
      </c>
    </row>
    <row r="698" spans="1:16" x14ac:dyDescent="0.2">
      <c r="A698" t="s">
        <v>32</v>
      </c>
      <c r="B698" t="s">
        <v>33</v>
      </c>
      <c r="C698" t="s">
        <v>39</v>
      </c>
      <c r="D698" t="s">
        <v>44</v>
      </c>
      <c r="E698" s="15">
        <v>54.6</v>
      </c>
      <c r="F698" s="15">
        <f>ROUNDUP(Table62[[#This Row],[Units Sold]],0)</f>
        <v>55</v>
      </c>
      <c r="G698" s="2">
        <v>11999.4</v>
      </c>
      <c r="H698" s="2">
        <v>19999</v>
      </c>
      <c r="I698" s="2">
        <v>163791.81000000003</v>
      </c>
      <c r="J698" s="2">
        <f>Table62[[#This Row],[Sale Price]]*Table62[[#This Row],[Units Sold Round]]</f>
        <v>1099945</v>
      </c>
      <c r="K698" s="2">
        <f>Table62[[#This Row],[Manufacturing Price]]*Table62[[#This Row],[Units Sold Round]]</f>
        <v>659967</v>
      </c>
      <c r="L698" s="2">
        <f>Table62[[#This Row],[ Sales]]-Table62[[#This Row],[COGS]]-Table62[[#This Row],[Discounts]]</f>
        <v>276186.18999999994</v>
      </c>
      <c r="M698" s="3">
        <v>44470</v>
      </c>
      <c r="N698" t="str">
        <f>TEXT(Table62[[#This Row],[Date]],"mm")</f>
        <v>10</v>
      </c>
      <c r="O698" t="str">
        <f>TEXT(Table62[[#This Row],[Date]],"mmm")</f>
        <v>Oct</v>
      </c>
      <c r="P698" t="str">
        <f>TEXT(Table62[[#This Row],[Date]],"yyyy")</f>
        <v>2021</v>
      </c>
    </row>
    <row r="699" spans="1:16" x14ac:dyDescent="0.2">
      <c r="A699" t="s">
        <v>15</v>
      </c>
      <c r="B699" t="s">
        <v>21</v>
      </c>
      <c r="C699" t="s">
        <v>26</v>
      </c>
      <c r="D699" t="s">
        <v>44</v>
      </c>
      <c r="E699" s="15">
        <v>136.80000000000001</v>
      </c>
      <c r="F699" s="15">
        <f>ROUNDUP(Table62[[#This Row],[Units Sold]],0)</f>
        <v>137</v>
      </c>
      <c r="G699" s="2">
        <v>8999.4</v>
      </c>
      <c r="H699" s="2">
        <v>14999</v>
      </c>
      <c r="I699" s="2">
        <v>307779.48000000004</v>
      </c>
      <c r="J699" s="2">
        <f>Table62[[#This Row],[Sale Price]]*Table62[[#This Row],[Units Sold Round]]</f>
        <v>2054863</v>
      </c>
      <c r="K699" s="2">
        <f>Table62[[#This Row],[Manufacturing Price]]*Table62[[#This Row],[Units Sold Round]]</f>
        <v>1232917.8</v>
      </c>
      <c r="L699" s="2">
        <f>Table62[[#This Row],[ Sales]]-Table62[[#This Row],[COGS]]-Table62[[#This Row],[Discounts]]</f>
        <v>514165.71999999991</v>
      </c>
      <c r="M699" s="3">
        <v>44228</v>
      </c>
      <c r="N699" t="str">
        <f>TEXT(Table62[[#This Row],[Date]],"mm")</f>
        <v>02</v>
      </c>
      <c r="O699" t="str">
        <f>TEXT(Table62[[#This Row],[Date]],"mmm")</f>
        <v>Feb</v>
      </c>
      <c r="P699" t="str">
        <f>TEXT(Table62[[#This Row],[Date]],"yyyy")</f>
        <v>2021</v>
      </c>
    </row>
    <row r="700" spans="1:16" x14ac:dyDescent="0.2">
      <c r="A700" t="s">
        <v>15</v>
      </c>
      <c r="B700" t="s">
        <v>34</v>
      </c>
      <c r="C700" t="s">
        <v>35</v>
      </c>
      <c r="D700" t="s">
        <v>44</v>
      </c>
      <c r="E700" s="15">
        <v>72.3</v>
      </c>
      <c r="F700" s="15">
        <f>ROUNDUP(Table62[[#This Row],[Units Sold]],0)</f>
        <v>73</v>
      </c>
      <c r="G700" s="2">
        <v>11999.4</v>
      </c>
      <c r="H700" s="2">
        <v>19999</v>
      </c>
      <c r="I700" s="2">
        <v>216889.155</v>
      </c>
      <c r="J700" s="2">
        <f>Table62[[#This Row],[Sale Price]]*Table62[[#This Row],[Units Sold Round]]</f>
        <v>1459927</v>
      </c>
      <c r="K700" s="2">
        <f>Table62[[#This Row],[Manufacturing Price]]*Table62[[#This Row],[Units Sold Round]]</f>
        <v>875956.2</v>
      </c>
      <c r="L700" s="2">
        <f>Table62[[#This Row],[ Sales]]-Table62[[#This Row],[COGS]]-Table62[[#This Row],[Discounts]]</f>
        <v>367081.64500000002</v>
      </c>
      <c r="M700" s="3">
        <v>44287</v>
      </c>
      <c r="N700" t="str">
        <f>TEXT(Table62[[#This Row],[Date]],"mm")</f>
        <v>04</v>
      </c>
      <c r="O700" t="str">
        <f>TEXT(Table62[[#This Row],[Date]],"mmm")</f>
        <v>Apr</v>
      </c>
      <c r="P700" t="str">
        <f>TEXT(Table62[[#This Row],[Date]],"yyyy")</f>
        <v>2021</v>
      </c>
    </row>
    <row r="701" spans="1:16" x14ac:dyDescent="0.2">
      <c r="A701" t="s">
        <v>27</v>
      </c>
      <c r="B701" t="s">
        <v>31</v>
      </c>
      <c r="C701" t="s">
        <v>38</v>
      </c>
      <c r="D701" t="s">
        <v>44</v>
      </c>
      <c r="E701" s="15">
        <v>180.60000000000002</v>
      </c>
      <c r="F701" s="15">
        <f>ROUNDUP(Table62[[#This Row],[Units Sold]],0)</f>
        <v>181</v>
      </c>
      <c r="G701" s="2">
        <v>13938</v>
      </c>
      <c r="H701" s="2">
        <v>23230</v>
      </c>
      <c r="I701" s="2">
        <v>629300.70000000007</v>
      </c>
      <c r="J701" s="2">
        <f>Table62[[#This Row],[Sale Price]]*Table62[[#This Row],[Units Sold Round]]</f>
        <v>4204630</v>
      </c>
      <c r="K701" s="2">
        <f>Table62[[#This Row],[Manufacturing Price]]*Table62[[#This Row],[Units Sold Round]]</f>
        <v>2522778</v>
      </c>
      <c r="L701" s="2">
        <f>Table62[[#This Row],[ Sales]]-Table62[[#This Row],[COGS]]-Table62[[#This Row],[Discounts]]</f>
        <v>1052551.2999999998</v>
      </c>
      <c r="M701" s="3">
        <v>44317</v>
      </c>
      <c r="N701" t="str">
        <f>TEXT(Table62[[#This Row],[Date]],"mm")</f>
        <v>05</v>
      </c>
      <c r="O701" t="str">
        <f>TEXT(Table62[[#This Row],[Date]],"mmm")</f>
        <v>May</v>
      </c>
      <c r="P701" t="str">
        <f>TEXT(Table62[[#This Row],[Date]],"yyyy")</f>
        <v>2021</v>
      </c>
    </row>
    <row r="702" spans="1:16" x14ac:dyDescent="0.2">
      <c r="E702" s="15"/>
      <c r="F702" s="15"/>
      <c r="I702" s="2">
        <f>MAX(Discounts)</f>
        <v>1978162.875</v>
      </c>
      <c r="M702" s="3"/>
      <c r="N702" s="15"/>
      <c r="O702" s="15"/>
      <c r="P702" s="15"/>
    </row>
    <row r="708" spans="7:7" x14ac:dyDescent="0.2">
      <c r="G708" s="2">
        <v>1978162.875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06406-9018-464B-AD65-C029C212B386}">
  <dimension ref="A1:L68"/>
  <sheetViews>
    <sheetView workbookViewId="0">
      <selection activeCell="G16" sqref="G16"/>
    </sheetView>
  </sheetViews>
  <sheetFormatPr defaultColWidth="9" defaultRowHeight="14.25" x14ac:dyDescent="0.2"/>
  <cols>
    <col min="1" max="1" width="9" style="6"/>
    <col min="2" max="2" width="13" style="6" customWidth="1"/>
    <col min="3" max="3" width="22.625" style="6" customWidth="1"/>
    <col min="4" max="4" width="19.875" style="6" customWidth="1"/>
    <col min="5" max="5" width="14.25" style="6" customWidth="1"/>
    <col min="6" max="16384" width="9" style="6"/>
  </cols>
  <sheetData>
    <row r="1" spans="1:12" x14ac:dyDescent="0.2">
      <c r="A1" s="12" t="s">
        <v>76</v>
      </c>
      <c r="B1" s="39" t="s">
        <v>50</v>
      </c>
      <c r="C1" s="39"/>
      <c r="D1" s="39"/>
      <c r="E1" s="7"/>
      <c r="F1" s="7"/>
      <c r="G1" s="7"/>
      <c r="H1" s="7"/>
      <c r="I1" s="7"/>
      <c r="J1" s="7"/>
      <c r="K1" s="7"/>
      <c r="L1" s="7"/>
    </row>
    <row r="2" spans="1:12" x14ac:dyDescent="0.2">
      <c r="A2" s="12" t="s">
        <v>78</v>
      </c>
      <c r="B2" s="37" t="s">
        <v>80</v>
      </c>
      <c r="C2" s="37"/>
      <c r="D2" s="16"/>
      <c r="E2" s="7"/>
      <c r="F2" s="7"/>
      <c r="G2" s="7"/>
      <c r="H2" s="7"/>
      <c r="I2" s="7"/>
      <c r="J2" s="7"/>
      <c r="K2" s="7"/>
      <c r="L2" s="7"/>
    </row>
    <row r="3" spans="1:12" x14ac:dyDescent="0.2">
      <c r="A3" s="12"/>
      <c r="B3" s="17"/>
      <c r="C3" s="17"/>
      <c r="D3" s="16"/>
      <c r="E3" s="7"/>
      <c r="F3" s="7"/>
      <c r="G3" s="7"/>
      <c r="H3" s="7"/>
      <c r="I3" s="7"/>
      <c r="J3" s="7"/>
      <c r="K3" s="7"/>
      <c r="L3" s="7"/>
    </row>
    <row r="4" spans="1:12" x14ac:dyDescent="0.2">
      <c r="B4" s="11" t="s">
        <v>2</v>
      </c>
      <c r="C4" s="11" t="s">
        <v>1</v>
      </c>
      <c r="D4" s="11" t="s">
        <v>77</v>
      </c>
    </row>
    <row r="5" spans="1:12" ht="15" thickBot="1" x14ac:dyDescent="0.25">
      <c r="B5" s="9" t="s">
        <v>17</v>
      </c>
      <c r="C5" s="9" t="s">
        <v>16</v>
      </c>
      <c r="D5" s="18">
        <f>SUMIFS(Sales,Product,'Question and Ans'!$B$5,State,'Question and Ans'!$C$5)</f>
        <v>16886984</v>
      </c>
    </row>
    <row r="6" spans="1:12" ht="15" thickTop="1" x14ac:dyDescent="0.2"/>
    <row r="7" spans="1:12" x14ac:dyDescent="0.2">
      <c r="B7" s="37" t="s">
        <v>81</v>
      </c>
      <c r="C7" s="37"/>
    </row>
    <row r="9" spans="1:12" x14ac:dyDescent="0.2">
      <c r="B9" s="19" t="s">
        <v>2</v>
      </c>
      <c r="C9" s="6" t="s">
        <v>17</v>
      </c>
    </row>
    <row r="11" spans="1:12" x14ac:dyDescent="0.2">
      <c r="B11" s="19" t="s">
        <v>58</v>
      </c>
      <c r="C11" s="6" t="s">
        <v>63</v>
      </c>
    </row>
    <row r="12" spans="1:12" x14ac:dyDescent="0.2">
      <c r="B12" s="20" t="s">
        <v>16</v>
      </c>
      <c r="C12" s="21">
        <v>16886984</v>
      </c>
    </row>
    <row r="13" spans="1:12" x14ac:dyDescent="0.2">
      <c r="B13" s="20" t="s">
        <v>60</v>
      </c>
      <c r="C13" s="23">
        <v>16886984</v>
      </c>
    </row>
    <row r="15" spans="1:12" x14ac:dyDescent="0.2">
      <c r="A15" s="12" t="s">
        <v>79</v>
      </c>
      <c r="B15" s="38" t="s">
        <v>51</v>
      </c>
      <c r="C15" s="38"/>
      <c r="D15" s="38"/>
      <c r="E15" s="38"/>
      <c r="F15" s="7"/>
      <c r="G15" s="7"/>
      <c r="H15" s="7"/>
      <c r="I15" s="7"/>
      <c r="J15" s="7"/>
      <c r="K15" s="7"/>
      <c r="L15" s="7"/>
    </row>
    <row r="16" spans="1:12" x14ac:dyDescent="0.2">
      <c r="A16" s="12" t="s">
        <v>78</v>
      </c>
      <c r="B16" s="37" t="s">
        <v>80</v>
      </c>
      <c r="C16" s="37"/>
      <c r="D16" s="7"/>
      <c r="E16" s="7"/>
      <c r="F16" s="7"/>
      <c r="G16" s="7"/>
      <c r="H16" s="7"/>
      <c r="I16" s="7"/>
      <c r="J16" s="7"/>
      <c r="K16" s="7"/>
      <c r="L16" s="7"/>
    </row>
    <row r="17" spans="1:12" x14ac:dyDescent="0.2">
      <c r="B17" s="7"/>
      <c r="C17" s="7"/>
      <c r="D17" s="7"/>
      <c r="E17" s="7"/>
      <c r="F17" s="7"/>
      <c r="G17" s="7"/>
      <c r="H17" s="7"/>
      <c r="I17" s="7"/>
      <c r="J17" s="7"/>
      <c r="K17" s="7"/>
      <c r="L17" s="7"/>
    </row>
    <row r="18" spans="1:12" x14ac:dyDescent="0.2">
      <c r="B18" s="11" t="s">
        <v>2</v>
      </c>
      <c r="C18" s="11" t="s">
        <v>1</v>
      </c>
      <c r="D18" s="11" t="s">
        <v>0</v>
      </c>
      <c r="E18" s="11" t="s">
        <v>10</v>
      </c>
    </row>
    <row r="19" spans="1:12" ht="15" thickBot="1" x14ac:dyDescent="0.25">
      <c r="B19" s="9" t="s">
        <v>37</v>
      </c>
      <c r="C19" s="9" t="s">
        <v>36</v>
      </c>
      <c r="D19" s="9" t="s">
        <v>30</v>
      </c>
      <c r="E19" s="18">
        <f>SUMIFS(Profit,Product,$B$19,State,$C$19,Segment,$D$19)</f>
        <v>2258330.4500000002</v>
      </c>
    </row>
    <row r="20" spans="1:12" ht="15" thickTop="1" x14ac:dyDescent="0.2"/>
    <row r="21" spans="1:12" x14ac:dyDescent="0.2">
      <c r="B21" s="37" t="s">
        <v>81</v>
      </c>
      <c r="C21" s="37"/>
    </row>
    <row r="23" spans="1:12" x14ac:dyDescent="0.2">
      <c r="B23" s="19" t="s">
        <v>2</v>
      </c>
      <c r="C23" s="6" t="s">
        <v>37</v>
      </c>
    </row>
    <row r="24" spans="1:12" x14ac:dyDescent="0.2">
      <c r="B24" s="19" t="s">
        <v>0</v>
      </c>
      <c r="C24" s="6" t="s">
        <v>30</v>
      </c>
    </row>
    <row r="26" spans="1:12" x14ac:dyDescent="0.2">
      <c r="B26" s="19" t="s">
        <v>58</v>
      </c>
      <c r="C26" s="6" t="s">
        <v>59</v>
      </c>
    </row>
    <row r="27" spans="1:12" x14ac:dyDescent="0.2">
      <c r="B27" s="20" t="s">
        <v>36</v>
      </c>
      <c r="C27" s="21">
        <v>2258330.4500000002</v>
      </c>
    </row>
    <row r="28" spans="1:12" x14ac:dyDescent="0.2">
      <c r="B28" s="20" t="s">
        <v>60</v>
      </c>
      <c r="C28" s="23">
        <v>2258330.4500000002</v>
      </c>
    </row>
    <row r="30" spans="1:12" x14ac:dyDescent="0.2">
      <c r="A30" s="12" t="s">
        <v>82</v>
      </c>
      <c r="B30" s="38" t="s">
        <v>52</v>
      </c>
      <c r="C30" s="38"/>
      <c r="D30" s="38"/>
      <c r="E30" s="38"/>
      <c r="F30" s="7"/>
      <c r="G30" s="7"/>
      <c r="H30" s="7"/>
      <c r="I30" s="7"/>
      <c r="J30" s="7"/>
      <c r="K30" s="7"/>
      <c r="L30" s="7"/>
    </row>
    <row r="31" spans="1:12" x14ac:dyDescent="0.2">
      <c r="A31" s="12" t="s">
        <v>78</v>
      </c>
      <c r="B31" s="37" t="s">
        <v>80</v>
      </c>
      <c r="C31" s="37"/>
      <c r="D31" s="7"/>
      <c r="E31" s="7"/>
      <c r="F31" s="7"/>
      <c r="G31" s="7"/>
      <c r="H31" s="7"/>
      <c r="I31" s="7"/>
      <c r="J31" s="7"/>
      <c r="K31" s="7"/>
      <c r="L31" s="7"/>
    </row>
    <row r="32" spans="1:12" x14ac:dyDescent="0.2">
      <c r="A32" s="12"/>
      <c r="B32" s="7"/>
      <c r="C32" s="7"/>
      <c r="D32" s="7"/>
      <c r="E32" s="7"/>
      <c r="F32" s="7"/>
      <c r="G32" s="7"/>
      <c r="H32" s="7"/>
      <c r="I32" s="7"/>
      <c r="J32" s="7"/>
      <c r="K32" s="7"/>
      <c r="L32" s="7"/>
    </row>
    <row r="33" spans="1:12" x14ac:dyDescent="0.2">
      <c r="B33" s="11" t="s">
        <v>2</v>
      </c>
      <c r="C33" s="11" t="s">
        <v>3</v>
      </c>
      <c r="D33" s="11" t="s">
        <v>83</v>
      </c>
    </row>
    <row r="34" spans="1:12" ht="15" thickBot="1" x14ac:dyDescent="0.25">
      <c r="B34" s="9" t="s">
        <v>84</v>
      </c>
      <c r="C34" s="9" t="s">
        <v>41</v>
      </c>
      <c r="D34" s="22">
        <f>SUMIFS(Units_Sold_Round,Product,$B$34,Discount_Band,$C$34)</f>
        <v>11496</v>
      </c>
    </row>
    <row r="35" spans="1:12" ht="15" thickTop="1" x14ac:dyDescent="0.2"/>
    <row r="36" spans="1:12" x14ac:dyDescent="0.2">
      <c r="B36" s="37" t="s">
        <v>81</v>
      </c>
      <c r="C36" s="37"/>
    </row>
    <row r="37" spans="1:12" x14ac:dyDescent="0.2">
      <c r="B37"/>
      <c r="C37"/>
    </row>
    <row r="38" spans="1:12" x14ac:dyDescent="0.2">
      <c r="B38" s="19" t="s">
        <v>2</v>
      </c>
      <c r="C38" s="6" t="s">
        <v>35</v>
      </c>
    </row>
    <row r="40" spans="1:12" x14ac:dyDescent="0.2">
      <c r="B40" s="19" t="s">
        <v>58</v>
      </c>
      <c r="C40" s="6" t="s">
        <v>86</v>
      </c>
      <c r="D40"/>
    </row>
    <row r="41" spans="1:12" x14ac:dyDescent="0.2">
      <c r="B41" s="20" t="s">
        <v>41</v>
      </c>
      <c r="C41" s="21">
        <v>11496</v>
      </c>
      <c r="D41"/>
    </row>
    <row r="42" spans="1:12" x14ac:dyDescent="0.2">
      <c r="B42" s="20" t="s">
        <v>60</v>
      </c>
      <c r="C42" s="23">
        <v>11496</v>
      </c>
      <c r="D42"/>
    </row>
    <row r="43" spans="1:12" x14ac:dyDescent="0.2">
      <c r="B43"/>
      <c r="C43"/>
      <c r="D43"/>
    </row>
    <row r="44" spans="1:12" x14ac:dyDescent="0.2">
      <c r="B44"/>
      <c r="C44"/>
      <c r="D44"/>
    </row>
    <row r="45" spans="1:12" x14ac:dyDescent="0.2">
      <c r="A45" s="12" t="s">
        <v>87</v>
      </c>
      <c r="B45" s="38" t="s">
        <v>53</v>
      </c>
      <c r="C45" s="38"/>
      <c r="D45" s="38"/>
      <c r="E45" s="38"/>
      <c r="F45" s="7"/>
      <c r="G45" s="7"/>
      <c r="H45" s="7"/>
      <c r="I45" s="7"/>
      <c r="J45" s="7"/>
      <c r="K45" s="7"/>
      <c r="L45" s="7"/>
    </row>
    <row r="46" spans="1:12" x14ac:dyDescent="0.2">
      <c r="A46" s="12" t="s">
        <v>78</v>
      </c>
      <c r="B46" s="37" t="s">
        <v>80</v>
      </c>
      <c r="C46" s="37"/>
      <c r="D46" s="7"/>
      <c r="E46" s="7"/>
      <c r="F46" s="7"/>
      <c r="G46" s="7"/>
      <c r="H46" s="7"/>
      <c r="I46" s="7"/>
      <c r="J46" s="7"/>
      <c r="K46" s="7"/>
      <c r="L46" s="7"/>
    </row>
    <row r="47" spans="1:12" x14ac:dyDescent="0.2">
      <c r="B47" s="7"/>
      <c r="C47" s="7"/>
      <c r="D47" s="7"/>
    </row>
    <row r="48" spans="1:12" x14ac:dyDescent="0.2">
      <c r="B48" s="11" t="s">
        <v>0</v>
      </c>
      <c r="C48" s="11" t="s">
        <v>88</v>
      </c>
    </row>
    <row r="49" spans="1:12" ht="15" thickBot="1" x14ac:dyDescent="0.25">
      <c r="B49" s="9" t="s">
        <v>89</v>
      </c>
      <c r="C49" s="22" cm="1">
        <f t="array" ref="C49">SUMIFS(Units_Sold_Round,Segment,$B$49)</f>
        <v>47201</v>
      </c>
    </row>
    <row r="50" spans="1:12" ht="15" thickTop="1" x14ac:dyDescent="0.2"/>
    <row r="51" spans="1:12" x14ac:dyDescent="0.2">
      <c r="B51" s="37" t="s">
        <v>81</v>
      </c>
      <c r="C51" s="37"/>
    </row>
    <row r="53" spans="1:12" x14ac:dyDescent="0.2">
      <c r="B53" s="19" t="s">
        <v>58</v>
      </c>
      <c r="C53" s="6" t="s">
        <v>86</v>
      </c>
      <c r="D53"/>
    </row>
    <row r="54" spans="1:12" x14ac:dyDescent="0.2">
      <c r="B54" s="20" t="s">
        <v>15</v>
      </c>
      <c r="C54" s="21">
        <v>47201</v>
      </c>
      <c r="D54"/>
    </row>
    <row r="55" spans="1:12" x14ac:dyDescent="0.2">
      <c r="B55" s="20" t="s">
        <v>60</v>
      </c>
      <c r="C55" s="23">
        <v>47201</v>
      </c>
      <c r="D55"/>
    </row>
    <row r="56" spans="1:12" x14ac:dyDescent="0.2">
      <c r="B56"/>
      <c r="C56"/>
    </row>
    <row r="57" spans="1:12" x14ac:dyDescent="0.2">
      <c r="A57" s="12" t="s">
        <v>90</v>
      </c>
      <c r="B57" s="38" t="s">
        <v>54</v>
      </c>
      <c r="C57" s="38"/>
      <c r="D57" s="38"/>
      <c r="E57" s="38"/>
      <c r="F57" s="7"/>
      <c r="G57" s="7"/>
      <c r="H57" s="7"/>
      <c r="I57" s="7"/>
      <c r="J57" s="7"/>
      <c r="K57" s="7"/>
      <c r="L57" s="7"/>
    </row>
    <row r="58" spans="1:12" x14ac:dyDescent="0.2">
      <c r="A58" s="12" t="s">
        <v>78</v>
      </c>
      <c r="B58" s="37" t="s">
        <v>93</v>
      </c>
      <c r="C58" s="37"/>
      <c r="D58" s="7"/>
      <c r="E58" s="7"/>
      <c r="F58" s="7"/>
      <c r="G58" s="7"/>
      <c r="H58" s="7"/>
      <c r="I58" s="7"/>
      <c r="J58" s="7"/>
      <c r="K58" s="7"/>
      <c r="L58" s="7"/>
    </row>
    <row r="59" spans="1:12" x14ac:dyDescent="0.2">
      <c r="B59" s="7"/>
      <c r="C59" s="7"/>
      <c r="D59" s="7"/>
    </row>
    <row r="60" spans="1:12" x14ac:dyDescent="0.2">
      <c r="B60" s="11" t="s">
        <v>92</v>
      </c>
      <c r="C60" s="11" t="s">
        <v>91</v>
      </c>
      <c r="D60" s="11" t="s">
        <v>1</v>
      </c>
    </row>
    <row r="61" spans="1:12" ht="15" thickBot="1" x14ac:dyDescent="0.25">
      <c r="B61" s="24" t="str">
        <f>INDEX(Table62[],MATCH($C$61,Discounts,0),MATCH("Product",Table62[#Headers],0))</f>
        <v>Vivo V17 Pro</v>
      </c>
      <c r="C61" s="24">
        <f>MAX(Discounts)</f>
        <v>1978162.875</v>
      </c>
      <c r="D61" s="22" t="str">
        <f>INDEX(Table62[],MATCH($C$61,Discounts,0),MATCH("State",Table62[#Headers],0))</f>
        <v>Jharkhand</v>
      </c>
    </row>
    <row r="62" spans="1:12" ht="15" thickTop="1" x14ac:dyDescent="0.2"/>
    <row r="63" spans="1:12" x14ac:dyDescent="0.2">
      <c r="B63" s="37" t="s">
        <v>94</v>
      </c>
      <c r="C63" s="37"/>
      <c r="D63" s="7"/>
    </row>
    <row r="64" spans="1:12" x14ac:dyDescent="0.2">
      <c r="B64" s="7"/>
      <c r="C64" s="7"/>
      <c r="D64" s="7"/>
    </row>
    <row r="65" spans="2:4" x14ac:dyDescent="0.2">
      <c r="B65" s="11" t="s">
        <v>92</v>
      </c>
      <c r="C65" s="11" t="s">
        <v>91</v>
      </c>
      <c r="D65" s="11" t="s">
        <v>1</v>
      </c>
    </row>
    <row r="66" spans="2:4" ht="15" thickBot="1" x14ac:dyDescent="0.25">
      <c r="B66" s="24" t="str">
        <f>_xlfn.XLOOKUP($C$66,Discounts,Product,,0)</f>
        <v>Vivo V17 Pro</v>
      </c>
      <c r="C66" s="24">
        <f>MAX(Discounts)</f>
        <v>1978162.875</v>
      </c>
      <c r="D66" s="22" t="str">
        <f>_xlfn.XLOOKUP($C$66,Discounts,State)</f>
        <v>Jharkhand</v>
      </c>
    </row>
    <row r="67" spans="2:4" ht="15" thickTop="1" x14ac:dyDescent="0.2">
      <c r="B67"/>
      <c r="C67"/>
    </row>
    <row r="68" spans="2:4" x14ac:dyDescent="0.2">
      <c r="B68"/>
      <c r="C68"/>
    </row>
  </sheetData>
  <mergeCells count="15">
    <mergeCell ref="B57:E57"/>
    <mergeCell ref="B58:C58"/>
    <mergeCell ref="B63:C63"/>
    <mergeCell ref="B30:E30"/>
    <mergeCell ref="B31:C31"/>
    <mergeCell ref="B36:C36"/>
    <mergeCell ref="B45:E45"/>
    <mergeCell ref="B46:C46"/>
    <mergeCell ref="B51:C51"/>
    <mergeCell ref="B7:C7"/>
    <mergeCell ref="B16:C16"/>
    <mergeCell ref="B21:C21"/>
    <mergeCell ref="B15:E15"/>
    <mergeCell ref="B1:D1"/>
    <mergeCell ref="B2:C2"/>
  </mergeCells>
  <pageMargins left="0.7" right="0.7" top="0.75" bottom="0.75" header="0.3" footer="0.3"/>
  <pageSetup orientation="portrait" horizontalDpi="200" verticalDpi="20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abSelected="1" zoomScale="95" zoomScaleNormal="90" workbookViewId="0"/>
  </sheetViews>
  <sheetFormatPr defaultColWidth="9" defaultRowHeight="14.25" x14ac:dyDescent="0.2"/>
  <cols>
    <col min="1" max="16384" width="9"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958BF-CC50-4B49-B7D3-20655297158E}">
  <dimension ref="A1:I67"/>
  <sheetViews>
    <sheetView showGridLines="0" zoomScale="95" zoomScaleNormal="100" workbookViewId="0">
      <selection activeCell="B11" sqref="B11"/>
    </sheetView>
  </sheetViews>
  <sheetFormatPr defaultColWidth="9" defaultRowHeight="14.25" x14ac:dyDescent="0.2"/>
  <cols>
    <col min="1" max="1" width="1.25" style="6" customWidth="1"/>
    <col min="2" max="2" width="17.375" style="6" customWidth="1"/>
    <col min="3" max="3" width="2" style="6" customWidth="1"/>
    <col min="4" max="4" width="9" style="6"/>
    <col min="5" max="6" width="25.75" style="6" customWidth="1"/>
    <col min="7" max="7" width="16.375" style="6" customWidth="1"/>
    <col min="8" max="16384" width="9" style="6"/>
  </cols>
  <sheetData>
    <row r="1" spans="1:3" x14ac:dyDescent="0.2">
      <c r="A1" s="31"/>
      <c r="B1" s="31"/>
      <c r="C1" s="31"/>
    </row>
    <row r="2" spans="1:3" x14ac:dyDescent="0.2">
      <c r="A2" s="31"/>
      <c r="B2" s="31"/>
      <c r="C2" s="31"/>
    </row>
    <row r="3" spans="1:3" x14ac:dyDescent="0.2">
      <c r="A3" s="31"/>
      <c r="B3" s="31"/>
      <c r="C3" s="31"/>
    </row>
    <row r="4" spans="1:3" x14ac:dyDescent="0.2">
      <c r="A4" s="31"/>
      <c r="B4" s="31"/>
      <c r="C4" s="31"/>
    </row>
    <row r="5" spans="1:3" x14ac:dyDescent="0.2">
      <c r="A5" s="31"/>
      <c r="B5" s="32" t="s">
        <v>14</v>
      </c>
      <c r="C5" s="31"/>
    </row>
    <row r="6" spans="1:3" x14ac:dyDescent="0.2">
      <c r="A6" s="31"/>
      <c r="B6" s="34">
        <v>2021</v>
      </c>
      <c r="C6" s="31"/>
    </row>
    <row r="7" spans="1:3" x14ac:dyDescent="0.2">
      <c r="A7" s="31"/>
      <c r="B7" s="31"/>
      <c r="C7" s="31"/>
    </row>
    <row r="8" spans="1:3" x14ac:dyDescent="0.2">
      <c r="A8" s="31"/>
      <c r="B8" s="31"/>
      <c r="C8" s="31"/>
    </row>
    <row r="9" spans="1:3" x14ac:dyDescent="0.2">
      <c r="A9" s="31"/>
      <c r="B9" s="31"/>
      <c r="C9" s="31"/>
    </row>
    <row r="10" spans="1:3" x14ac:dyDescent="0.2">
      <c r="A10" s="31"/>
      <c r="B10" s="33" t="s">
        <v>2</v>
      </c>
      <c r="C10" s="31"/>
    </row>
    <row r="11" spans="1:3" ht="28.5" x14ac:dyDescent="0.2">
      <c r="A11" s="31"/>
      <c r="B11" s="35" t="s">
        <v>38</v>
      </c>
      <c r="C11" s="31"/>
    </row>
    <row r="12" spans="1:3" x14ac:dyDescent="0.2">
      <c r="A12" s="31"/>
      <c r="B12" s="31"/>
      <c r="C12" s="31"/>
    </row>
    <row r="13" spans="1:3" x14ac:dyDescent="0.2">
      <c r="A13" s="31"/>
      <c r="B13" s="31"/>
      <c r="C13" s="31"/>
    </row>
    <row r="14" spans="1:3" x14ac:dyDescent="0.2">
      <c r="A14" s="31"/>
      <c r="B14" s="31"/>
      <c r="C14" s="31"/>
    </row>
    <row r="15" spans="1:3" x14ac:dyDescent="0.2">
      <c r="A15" s="31"/>
      <c r="B15" s="31"/>
      <c r="C15" s="31"/>
    </row>
    <row r="16" spans="1:3" x14ac:dyDescent="0.2">
      <c r="A16" s="31"/>
      <c r="B16" s="31"/>
      <c r="C16" s="31"/>
    </row>
    <row r="17" spans="1:3" x14ac:dyDescent="0.2">
      <c r="A17" s="31"/>
      <c r="B17" s="31"/>
      <c r="C17" s="31"/>
    </row>
    <row r="18" spans="1:3" x14ac:dyDescent="0.2">
      <c r="A18" s="31"/>
      <c r="B18" s="31"/>
      <c r="C18" s="31"/>
    </row>
    <row r="19" spans="1:3" x14ac:dyDescent="0.2">
      <c r="A19" s="31"/>
      <c r="B19" s="31"/>
      <c r="C19" s="31"/>
    </row>
    <row r="20" spans="1:3" x14ac:dyDescent="0.2">
      <c r="A20" s="31"/>
      <c r="B20" s="31"/>
      <c r="C20" s="31"/>
    </row>
    <row r="21" spans="1:3" x14ac:dyDescent="0.2">
      <c r="A21" s="31"/>
      <c r="B21" s="31"/>
      <c r="C21" s="31"/>
    </row>
    <row r="22" spans="1:3" x14ac:dyDescent="0.2">
      <c r="A22" s="31"/>
      <c r="B22" s="31"/>
      <c r="C22" s="31"/>
    </row>
    <row r="23" spans="1:3" x14ac:dyDescent="0.2">
      <c r="A23" s="31"/>
      <c r="B23" s="32" t="s">
        <v>101</v>
      </c>
      <c r="C23" s="31"/>
    </row>
    <row r="24" spans="1:3" x14ac:dyDescent="0.2">
      <c r="A24" s="31"/>
      <c r="B24" s="34">
        <f>MAX($E$46:$E$57)</f>
        <v>1815</v>
      </c>
      <c r="C24" s="31"/>
    </row>
    <row r="25" spans="1:3" x14ac:dyDescent="0.2">
      <c r="A25" s="31"/>
      <c r="B25" s="31"/>
      <c r="C25" s="31"/>
    </row>
    <row r="26" spans="1:3" x14ac:dyDescent="0.2">
      <c r="A26" s="31"/>
      <c r="B26" s="32" t="s">
        <v>102</v>
      </c>
      <c r="C26" s="31"/>
    </row>
    <row r="27" spans="1:3" x14ac:dyDescent="0.2">
      <c r="A27" s="31"/>
      <c r="B27" s="34">
        <f>MIN($E$49:$E$60)</f>
        <v>602</v>
      </c>
      <c r="C27" s="31"/>
    </row>
    <row r="28" spans="1:3" x14ac:dyDescent="0.2">
      <c r="A28" s="31"/>
      <c r="B28" s="31"/>
      <c r="C28" s="31"/>
    </row>
    <row r="29" spans="1:3" x14ac:dyDescent="0.2">
      <c r="A29" s="31"/>
      <c r="B29" s="31"/>
      <c r="C29" s="31"/>
    </row>
    <row r="30" spans="1:3" x14ac:dyDescent="0.2">
      <c r="A30" s="31"/>
      <c r="B30" s="31"/>
      <c r="C30" s="31"/>
    </row>
    <row r="31" spans="1:3" x14ac:dyDescent="0.2">
      <c r="A31" s="31"/>
      <c r="B31" s="31"/>
      <c r="C31" s="31"/>
    </row>
    <row r="32" spans="1:3" x14ac:dyDescent="0.2">
      <c r="A32" s="31"/>
      <c r="B32" s="31"/>
      <c r="C32" s="31"/>
    </row>
    <row r="45" spans="4:9" hidden="1" x14ac:dyDescent="0.2">
      <c r="D45" s="6" t="s">
        <v>95</v>
      </c>
      <c r="E45" s="6" t="s">
        <v>96</v>
      </c>
      <c r="F45" s="6" t="s">
        <v>97</v>
      </c>
      <c r="G45" s="6" t="s">
        <v>98</v>
      </c>
      <c r="I45" s="6" t="s">
        <v>17</v>
      </c>
    </row>
    <row r="46" spans="4:9" hidden="1" x14ac:dyDescent="0.2">
      <c r="D46" s="6" t="s">
        <v>64</v>
      </c>
      <c r="E46" s="6" cm="1">
        <f t="array" ref="E46">SUMIFS(Units_Sold_Round,Year,$B$6,Product,$B$11,Month_Name,D46)</f>
        <v>999</v>
      </c>
      <c r="F46" s="6" t="e">
        <f t="shared" ref="F46:F57" si="0">IF(E46=MAX($E$46:$E$57),E46,#N/A)</f>
        <v>#N/A</v>
      </c>
      <c r="G46" s="6" t="e">
        <f t="shared" ref="G46:G57" si="1">IF(E46=MIN($E$46:$E$57),E46,#N/A)</f>
        <v>#N/A</v>
      </c>
      <c r="I46" s="6" t="s">
        <v>26</v>
      </c>
    </row>
    <row r="47" spans="4:9" hidden="1" x14ac:dyDescent="0.2">
      <c r="D47" s="6" t="s">
        <v>65</v>
      </c>
      <c r="E47" s="6" cm="1">
        <f t="array" ref="E47">SUMIFS(Units_Sold_Round,Year,$B$6,Product,$B$11,Month_Name,D47)</f>
        <v>1123</v>
      </c>
      <c r="F47" s="6" t="e">
        <f t="shared" si="0"/>
        <v>#N/A</v>
      </c>
      <c r="G47" s="6" t="e">
        <f t="shared" si="1"/>
        <v>#N/A</v>
      </c>
      <c r="I47" s="6" t="s">
        <v>35</v>
      </c>
    </row>
    <row r="48" spans="4:9" hidden="1" x14ac:dyDescent="0.2">
      <c r="D48" s="6" t="s">
        <v>66</v>
      </c>
      <c r="E48" s="6" cm="1">
        <f t="array" ref="E48">SUMIFS(Units_Sold_Round,Year,$B$6,Product,$B$11,Month_Name,D48)</f>
        <v>759</v>
      </c>
      <c r="F48" s="6" t="e">
        <f t="shared" si="0"/>
        <v>#N/A</v>
      </c>
      <c r="G48" s="6" t="e">
        <f t="shared" si="1"/>
        <v>#N/A</v>
      </c>
      <c r="I48" s="6" t="s">
        <v>37</v>
      </c>
    </row>
    <row r="49" spans="4:9" hidden="1" x14ac:dyDescent="0.2">
      <c r="D49" s="6" t="s">
        <v>67</v>
      </c>
      <c r="E49" s="6" cm="1">
        <f t="array" ref="E49">SUMIFS(Units_Sold_Round,Year,$B$6,Product,$B$11,Month_Name,D49)</f>
        <v>939</v>
      </c>
      <c r="F49" s="6" t="e">
        <f t="shared" si="0"/>
        <v>#N/A</v>
      </c>
      <c r="G49" s="6" t="e">
        <f t="shared" si="1"/>
        <v>#N/A</v>
      </c>
      <c r="I49" s="6" t="s">
        <v>38</v>
      </c>
    </row>
    <row r="50" spans="4:9" hidden="1" x14ac:dyDescent="0.2">
      <c r="D50" s="6" t="s">
        <v>68</v>
      </c>
      <c r="E50" s="6" cm="1">
        <f t="array" ref="E50">SUMIFS(Units_Sold_Round,Year,$B$6,Product,$B$11,Month_Name,D50)</f>
        <v>602</v>
      </c>
      <c r="F50" s="6" t="e">
        <f t="shared" si="0"/>
        <v>#N/A</v>
      </c>
      <c r="G50" s="6">
        <f t="shared" si="1"/>
        <v>602</v>
      </c>
      <c r="I50" s="6" t="s">
        <v>39</v>
      </c>
    </row>
    <row r="51" spans="4:9" hidden="1" x14ac:dyDescent="0.2">
      <c r="D51" s="6" t="s">
        <v>69</v>
      </c>
      <c r="E51" s="6" cm="1">
        <f t="array" ref="E51">SUMIFS(Units_Sold_Round,Year,$B$6,Product,$B$11,Month_Name,D51)</f>
        <v>1768</v>
      </c>
      <c r="F51" s="6" t="e">
        <f t="shared" si="0"/>
        <v>#N/A</v>
      </c>
      <c r="G51" s="6" t="e">
        <f t="shared" si="1"/>
        <v>#N/A</v>
      </c>
    </row>
    <row r="52" spans="4:9" hidden="1" x14ac:dyDescent="0.2">
      <c r="D52" s="6" t="s">
        <v>70</v>
      </c>
      <c r="E52" s="6" cm="1">
        <f t="array" ref="E52">SUMIFS(Units_Sold_Round,Year,$B$6,Product,$B$11,Month_Name,D52)</f>
        <v>634</v>
      </c>
      <c r="F52" s="6" t="e">
        <f t="shared" si="0"/>
        <v>#N/A</v>
      </c>
      <c r="G52" s="6" t="e">
        <f t="shared" si="1"/>
        <v>#N/A</v>
      </c>
    </row>
    <row r="53" spans="4:9" hidden="1" x14ac:dyDescent="0.2">
      <c r="D53" s="6" t="s">
        <v>71</v>
      </c>
      <c r="E53" s="6" cm="1">
        <f t="array" ref="E53">SUMIFS(Units_Sold_Round,Year,$B$6,Product,$B$11,Month_Name,D53)</f>
        <v>971</v>
      </c>
      <c r="F53" s="6" t="e">
        <f t="shared" si="0"/>
        <v>#N/A</v>
      </c>
      <c r="G53" s="6" t="e">
        <f t="shared" si="1"/>
        <v>#N/A</v>
      </c>
    </row>
    <row r="54" spans="4:9" hidden="1" x14ac:dyDescent="0.2">
      <c r="D54" s="6" t="s">
        <v>72</v>
      </c>
      <c r="E54" s="6" cm="1">
        <f t="array" ref="E54">SUMIFS(Units_Sold_Round,Year,$B$6,Product,$B$11,Month_Name,D54)</f>
        <v>760</v>
      </c>
      <c r="F54" s="6" t="e">
        <f t="shared" si="0"/>
        <v>#N/A</v>
      </c>
      <c r="G54" s="6" t="e">
        <f t="shared" si="1"/>
        <v>#N/A</v>
      </c>
    </row>
    <row r="55" spans="4:9" hidden="1" x14ac:dyDescent="0.2">
      <c r="D55" s="6" t="s">
        <v>73</v>
      </c>
      <c r="E55" s="6" cm="1">
        <f t="array" ref="E55">SUMIFS(Units_Sold_Round,Year,$B$6,Product,$B$11,Month_Name,D55)</f>
        <v>1815</v>
      </c>
      <c r="F55" s="6">
        <f t="shared" si="0"/>
        <v>1815</v>
      </c>
      <c r="G55" s="6" t="e">
        <f t="shared" si="1"/>
        <v>#N/A</v>
      </c>
    </row>
    <row r="56" spans="4:9" hidden="1" x14ac:dyDescent="0.2">
      <c r="D56" s="6" t="s">
        <v>74</v>
      </c>
      <c r="E56" s="6" cm="1">
        <f t="array" ref="E56">SUMIFS(Units_Sold_Round,Year,$B$6,Product,$B$11,Month_Name,D56)</f>
        <v>811</v>
      </c>
      <c r="F56" s="6" t="e">
        <f t="shared" si="0"/>
        <v>#N/A</v>
      </c>
      <c r="G56" s="6" t="e">
        <f t="shared" si="1"/>
        <v>#N/A</v>
      </c>
    </row>
    <row r="57" spans="4:9" hidden="1" x14ac:dyDescent="0.2">
      <c r="D57" s="6" t="s">
        <v>75</v>
      </c>
      <c r="E57" s="6" cm="1">
        <f t="array" ref="E57">SUMIFS(Units_Sold_Round,Year,$B$6,Product,$B$11,Month_Name,D57)</f>
        <v>1576</v>
      </c>
      <c r="F57" s="6" t="e">
        <f t="shared" si="0"/>
        <v>#N/A</v>
      </c>
      <c r="G57" s="6" t="e">
        <f t="shared" si="1"/>
        <v>#N/A</v>
      </c>
    </row>
    <row r="64" spans="4:9" x14ac:dyDescent="0.2">
      <c r="D64"/>
    </row>
    <row r="65" spans="4:4" x14ac:dyDescent="0.2">
      <c r="D65"/>
    </row>
    <row r="66" spans="4:4" x14ac:dyDescent="0.2">
      <c r="D66"/>
    </row>
    <row r="67" spans="4:4" x14ac:dyDescent="0.2">
      <c r="D67"/>
    </row>
  </sheetData>
  <phoneticPr fontId="8" type="noConversion"/>
  <dataValidations count="3">
    <dataValidation type="list" allowBlank="1" showInputMessage="1" showErrorMessage="1" sqref="D69" xr:uid="{F2CA11DB-B3FF-47C4-B953-EDC30D7ED453}">
      <formula1>$E$46:$E$51</formula1>
    </dataValidation>
    <dataValidation type="list" allowBlank="1" showInputMessage="1" showErrorMessage="1" sqref="D65 B6" xr:uid="{0762214E-5CB5-4E93-9B72-ECC06A87F2B6}">
      <formula1>"2020,2021"</formula1>
    </dataValidation>
    <dataValidation type="list" allowBlank="1" showInputMessage="1" showErrorMessage="1" sqref="B11" xr:uid="{89A3FFBA-C756-48B1-A310-B6D63905EA52}">
      <formula1>$I$45:$I$50</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activeCell="C15" sqref="C15"/>
    </sheetView>
  </sheetViews>
  <sheetFormatPr defaultColWidth="9" defaultRowHeight="14.25" x14ac:dyDescent="0.2"/>
  <cols>
    <col min="1" max="1" width="25.75" style="6" customWidth="1"/>
    <col min="2" max="3" width="16.875" style="8" customWidth="1"/>
    <col min="4" max="4" width="10.5" style="6" customWidth="1"/>
    <col min="5" max="16384" width="9" style="6"/>
  </cols>
  <sheetData>
    <row r="1" spans="1:4" x14ac:dyDescent="0.2">
      <c r="A1" s="26" t="s">
        <v>2</v>
      </c>
      <c r="B1" s="27" t="s">
        <v>55</v>
      </c>
      <c r="C1" s="27" t="s">
        <v>56</v>
      </c>
      <c r="D1" s="26" t="s">
        <v>57</v>
      </c>
    </row>
    <row r="2" spans="1:4" x14ac:dyDescent="0.2">
      <c r="A2" s="9" t="s">
        <v>39</v>
      </c>
      <c r="B2" s="10">
        <f t="shared" ref="B2:B7" si="0">SUMIFS(Sales,Product,A2)</f>
        <v>311424428</v>
      </c>
      <c r="C2" s="10">
        <f t="shared" ref="C2:C7" si="1">SUMIFS(Profit,Product,A2)</f>
        <v>91688865.327499971</v>
      </c>
      <c r="D2" s="25" cm="1">
        <f t="array" ref="D2">SUMIFS(Units_Sold_Round,Product,A2)</f>
        <v>15572</v>
      </c>
    </row>
    <row r="3" spans="1:4" x14ac:dyDescent="0.2">
      <c r="A3" s="9" t="s">
        <v>35</v>
      </c>
      <c r="B3" s="10">
        <f t="shared" si="0"/>
        <v>678386079</v>
      </c>
      <c r="C3" s="10">
        <f t="shared" si="1"/>
        <v>206105144.22750032</v>
      </c>
      <c r="D3" s="25" cm="1">
        <f t="array" ref="D3">SUMIFS(Units_Sold_Round,Product,A3)</f>
        <v>33921</v>
      </c>
    </row>
    <row r="4" spans="1:4" x14ac:dyDescent="0.2">
      <c r="A4" s="9" t="s">
        <v>37</v>
      </c>
      <c r="B4" s="10">
        <f t="shared" si="0"/>
        <v>537506070</v>
      </c>
      <c r="C4" s="10">
        <f t="shared" si="1"/>
        <v>162146179.89999998</v>
      </c>
      <c r="D4" s="25" cm="1">
        <f t="array" ref="D4">SUMIFS(Units_Sold_Round,Product,A4)</f>
        <v>16293</v>
      </c>
    </row>
    <row r="5" spans="1:4" x14ac:dyDescent="0.2">
      <c r="A5" s="9" t="s">
        <v>38</v>
      </c>
      <c r="B5" s="10">
        <f t="shared" si="0"/>
        <v>393237440</v>
      </c>
      <c r="C5" s="10">
        <f t="shared" si="1"/>
        <v>118587233.52499999</v>
      </c>
      <c r="D5" s="25" cm="1">
        <f t="array" ref="D5">SUMIFS(Units_Sold_Round,Product,A5)</f>
        <v>16928</v>
      </c>
    </row>
    <row r="6" spans="1:4" x14ac:dyDescent="0.2">
      <c r="A6" s="9" t="s">
        <v>17</v>
      </c>
      <c r="B6" s="10">
        <f t="shared" si="0"/>
        <v>136946373</v>
      </c>
      <c r="C6" s="10">
        <f t="shared" si="1"/>
        <v>41108833.220000014</v>
      </c>
      <c r="D6" s="25" cm="1">
        <f t="array" ref="D6">SUMIFS(Units_Sold_Round,Product,A6)</f>
        <v>14727</v>
      </c>
    </row>
    <row r="7" spans="1:4" x14ac:dyDescent="0.2">
      <c r="A7" s="9" t="s">
        <v>26</v>
      </c>
      <c r="B7" s="10">
        <f t="shared" si="0"/>
        <v>231899539</v>
      </c>
      <c r="C7" s="10">
        <f t="shared" si="1"/>
        <v>71276560.412500024</v>
      </c>
      <c r="D7" s="25" cm="1">
        <f t="array" ref="D7">SUMIFS(Units_Sold_Round,Product,A7)</f>
        <v>15461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AB7AC-D6C5-48E0-9F35-31042FEF6444}">
  <dimension ref="A1:AP118"/>
  <sheetViews>
    <sheetView topLeftCell="AG1" zoomScale="71" zoomScaleNormal="128" workbookViewId="0">
      <selection activeCell="AO2" sqref="AO2"/>
    </sheetView>
  </sheetViews>
  <sheetFormatPr defaultColWidth="9" defaultRowHeight="14.25" x14ac:dyDescent="0.2"/>
  <cols>
    <col min="1" max="1" width="25.875" style="6" bestFit="1" customWidth="1"/>
    <col min="2" max="2" width="26" style="6" customWidth="1"/>
    <col min="3" max="3" width="29" style="6" customWidth="1"/>
    <col min="4" max="6" width="9" style="6"/>
    <col min="7" max="7" width="26" style="6" customWidth="1"/>
    <col min="8" max="8" width="18.75" style="6" customWidth="1"/>
    <col min="9" max="9" width="14.5" style="6" customWidth="1"/>
    <col min="10" max="10" width="22.25" style="6" customWidth="1"/>
    <col min="11" max="11" width="13.625" style="6" customWidth="1"/>
    <col min="12" max="12" width="24.25" style="6" customWidth="1"/>
    <col min="13" max="13" width="28.25" style="6" customWidth="1"/>
    <col min="14" max="14" width="13" style="6" customWidth="1"/>
    <col min="15" max="15" width="9" style="6"/>
    <col min="16" max="16" width="25.875" style="6" bestFit="1" customWidth="1"/>
    <col min="17" max="17" width="14.25" style="6" customWidth="1"/>
    <col min="18" max="18" width="25" style="6" customWidth="1"/>
    <col min="19" max="19" width="18.875" style="6" customWidth="1"/>
    <col min="20" max="20" width="13.625" style="6" customWidth="1"/>
    <col min="21" max="21" width="21.875" style="6" customWidth="1"/>
    <col min="22" max="22" width="16.625" style="6" bestFit="1" customWidth="1"/>
    <col min="23" max="23" width="26" style="6" customWidth="1"/>
    <col min="24" max="24" width="15.25" style="6" customWidth="1"/>
    <col min="25" max="27" width="9" style="6"/>
    <col min="28" max="28" width="15.5" style="6" customWidth="1"/>
    <col min="29" max="29" width="17.375" style="6" bestFit="1" customWidth="1"/>
    <col min="30" max="30" width="16.125" style="6" bestFit="1" customWidth="1"/>
    <col min="31" max="31" width="16.625" style="6" bestFit="1" customWidth="1"/>
    <col min="32" max="32" width="18" style="6" customWidth="1"/>
    <col min="33" max="33" width="15.5" style="6" bestFit="1" customWidth="1"/>
    <col min="34" max="34" width="26" style="6" customWidth="1"/>
    <col min="35" max="35" width="12.625" style="6" customWidth="1"/>
    <col min="36" max="36" width="18.875" style="6" customWidth="1"/>
    <col min="37" max="37" width="23.75" style="6" customWidth="1"/>
    <col min="38" max="38" width="16.875" style="6" customWidth="1"/>
    <col min="39" max="39" width="23" style="6" customWidth="1"/>
    <col min="40" max="40" width="12.5" style="6" customWidth="1"/>
    <col min="41" max="41" width="13.75" style="6" customWidth="1"/>
    <col min="42" max="42" width="23" style="6" customWidth="1"/>
    <col min="43" max="16384" width="9" style="6"/>
  </cols>
  <sheetData>
    <row r="1" spans="1:42" x14ac:dyDescent="0.2">
      <c r="G1"/>
      <c r="H1"/>
      <c r="AG1"/>
      <c r="AH1"/>
    </row>
    <row r="2" spans="1:42" x14ac:dyDescent="0.2">
      <c r="A2" s="13" t="s">
        <v>58</v>
      </c>
      <c r="B2" t="s">
        <v>86</v>
      </c>
      <c r="C2"/>
      <c r="G2"/>
      <c r="H2"/>
    </row>
    <row r="3" spans="1:42" x14ac:dyDescent="0.2">
      <c r="A3" s="14" t="s">
        <v>35</v>
      </c>
      <c r="B3" s="15">
        <v>33921</v>
      </c>
      <c r="C3" s="14" t="s">
        <v>35</v>
      </c>
      <c r="D3" s="6">
        <f>GETPIVOTDATA("Units Sold Round",$A$2,"Product","Realme 8 Pro")</f>
        <v>33921</v>
      </c>
      <c r="G3" s="13" t="s">
        <v>86</v>
      </c>
      <c r="H3" s="13" t="s">
        <v>61</v>
      </c>
      <c r="I3"/>
      <c r="J3"/>
      <c r="K3"/>
      <c r="L3"/>
      <c r="M3"/>
      <c r="N3"/>
      <c r="P3" s="13" t="s">
        <v>58</v>
      </c>
      <c r="Q3" t="s">
        <v>59</v>
      </c>
      <c r="R3"/>
      <c r="S3"/>
      <c r="T3"/>
      <c r="U3"/>
      <c r="V3" s="13" t="s">
        <v>58</v>
      </c>
      <c r="W3" t="s">
        <v>86</v>
      </c>
      <c r="X3" s="19"/>
      <c r="Y3" s="19"/>
      <c r="Z3" s="19"/>
      <c r="AA3" s="19"/>
      <c r="AB3" s="13" t="s">
        <v>58</v>
      </c>
      <c r="AC3" t="s">
        <v>100</v>
      </c>
      <c r="AD3" t="s">
        <v>59</v>
      </c>
      <c r="AE3" t="s">
        <v>63</v>
      </c>
      <c r="AF3"/>
      <c r="AG3" s="13" t="s">
        <v>58</v>
      </c>
      <c r="AH3" t="s">
        <v>86</v>
      </c>
      <c r="AI3"/>
      <c r="AJ3"/>
      <c r="AK3" s="13" t="s">
        <v>58</v>
      </c>
      <c r="AL3" t="s">
        <v>104</v>
      </c>
      <c r="AM3"/>
    </row>
    <row r="4" spans="1:42" x14ac:dyDescent="0.2">
      <c r="A4" s="14" t="s">
        <v>38</v>
      </c>
      <c r="B4" s="15">
        <v>16928</v>
      </c>
      <c r="C4" s="14" t="s">
        <v>38</v>
      </c>
      <c r="D4" s="6">
        <f>GETPIVOTDATA("Units Sold Round",$A$2,"Product","Xiaomi Redmi K20 Pro 6GB")</f>
        <v>16928</v>
      </c>
      <c r="G4" s="13" t="s">
        <v>58</v>
      </c>
      <c r="H4" t="s">
        <v>26</v>
      </c>
      <c r="I4" t="s">
        <v>35</v>
      </c>
      <c r="J4" t="s">
        <v>39</v>
      </c>
      <c r="K4" t="s">
        <v>37</v>
      </c>
      <c r="L4" t="s">
        <v>17</v>
      </c>
      <c r="M4" t="s">
        <v>38</v>
      </c>
      <c r="N4" t="s">
        <v>60</v>
      </c>
      <c r="P4" s="14" t="s">
        <v>26</v>
      </c>
      <c r="Q4" s="28">
        <v>0.1031628864000009</v>
      </c>
      <c r="R4" s="14" t="s">
        <v>26</v>
      </c>
      <c r="S4" s="29">
        <f>GETPIVOTDATA("Profit",$P$3,"Product","Realme 8")</f>
        <v>0.1031628864000009</v>
      </c>
      <c r="T4" s="28">
        <f>1-S4</f>
        <v>0.89683711359999907</v>
      </c>
      <c r="U4"/>
      <c r="V4" s="14" t="s">
        <v>15</v>
      </c>
      <c r="W4" s="15">
        <v>47201</v>
      </c>
      <c r="X4" s="14" t="s">
        <v>15</v>
      </c>
      <c r="Y4" s="6">
        <f>GETPIVOTDATA("Units Sold Round",$V$3,"Segment","Shoping Mall")</f>
        <v>47201</v>
      </c>
      <c r="AB4" s="14" t="s">
        <v>103</v>
      </c>
      <c r="AC4" s="30">
        <v>326345168.99999994</v>
      </c>
      <c r="AD4" s="30">
        <v>161074332.67499989</v>
      </c>
      <c r="AE4" s="30">
        <v>543908615</v>
      </c>
      <c r="AF4" s="30"/>
      <c r="AG4" s="14" t="s">
        <v>19</v>
      </c>
      <c r="AH4" s="15">
        <v>11314</v>
      </c>
      <c r="AI4"/>
      <c r="AJ4"/>
      <c r="AK4" s="14" t="s">
        <v>26</v>
      </c>
      <c r="AL4" s="36">
        <v>231899539</v>
      </c>
      <c r="AM4"/>
    </row>
    <row r="5" spans="1:42" x14ac:dyDescent="0.2">
      <c r="A5" s="14" t="s">
        <v>37</v>
      </c>
      <c r="B5" s="15">
        <v>16293</v>
      </c>
      <c r="C5" s="14" t="s">
        <v>37</v>
      </c>
      <c r="D5" s="6">
        <f>GETPIVOTDATA("Units Sold Round",$A$2,"Product","Vivo V17 Pro")</f>
        <v>16293</v>
      </c>
      <c r="G5" s="14" t="s">
        <v>103</v>
      </c>
      <c r="H5" s="15">
        <v>3638</v>
      </c>
      <c r="I5" s="15">
        <v>8248</v>
      </c>
      <c r="J5" s="15">
        <v>3378</v>
      </c>
      <c r="K5" s="15">
        <v>3960</v>
      </c>
      <c r="L5" s="15">
        <v>3151</v>
      </c>
      <c r="M5" s="15">
        <v>4171</v>
      </c>
      <c r="N5" s="15">
        <v>26546</v>
      </c>
      <c r="P5" s="14" t="s">
        <v>35</v>
      </c>
      <c r="Q5" s="28">
        <v>0.29830846855326865</v>
      </c>
      <c r="R5" s="14" t="s">
        <v>35</v>
      </c>
      <c r="S5" s="29">
        <f>GETPIVOTDATA("Profit",$P$3,"Product","Realme 8 Pro")</f>
        <v>0.29830846855326865</v>
      </c>
      <c r="T5" s="28">
        <f t="shared" ref="T5:T9" si="0">1-S5</f>
        <v>0.70169153144673135</v>
      </c>
      <c r="U5"/>
      <c r="V5" s="14" t="s">
        <v>20</v>
      </c>
      <c r="W5" s="15">
        <v>17264</v>
      </c>
      <c r="X5" s="14" t="s">
        <v>20</v>
      </c>
      <c r="Y5" s="6">
        <f>GETPIVOTDATA("Units Sold Round",$V$3,"Segment","Midmarket")</f>
        <v>17264</v>
      </c>
      <c r="AB5" s="14" t="s">
        <v>62</v>
      </c>
      <c r="AC5" s="30">
        <v>1047294788.4000005</v>
      </c>
      <c r="AD5" s="30">
        <v>529838483.93750018</v>
      </c>
      <c r="AE5" s="30">
        <v>1745491314</v>
      </c>
      <c r="AF5" s="30"/>
      <c r="AG5" s="14" t="s">
        <v>21</v>
      </c>
      <c r="AH5" s="15">
        <v>11093</v>
      </c>
      <c r="AI5"/>
      <c r="AJ5"/>
      <c r="AK5" s="14" t="s">
        <v>35</v>
      </c>
      <c r="AL5" s="36">
        <v>678386079</v>
      </c>
      <c r="AM5"/>
    </row>
    <row r="6" spans="1:42" x14ac:dyDescent="0.2">
      <c r="A6" s="14" t="s">
        <v>39</v>
      </c>
      <c r="B6" s="15">
        <v>15572</v>
      </c>
      <c r="C6" s="14" t="s">
        <v>39</v>
      </c>
      <c r="D6" s="6">
        <f>GETPIVOTDATA("Units Sold Round",$A$2,"Product","Samsung Galaxy F62")</f>
        <v>15572</v>
      </c>
      <c r="G6" s="14" t="s">
        <v>62</v>
      </c>
      <c r="H6" s="15">
        <v>11823</v>
      </c>
      <c r="I6" s="15">
        <v>25673</v>
      </c>
      <c r="J6" s="15">
        <v>12194</v>
      </c>
      <c r="K6" s="15">
        <v>12333</v>
      </c>
      <c r="L6" s="15">
        <v>11576</v>
      </c>
      <c r="M6" s="15">
        <v>12757</v>
      </c>
      <c r="N6" s="15">
        <v>86356</v>
      </c>
      <c r="P6" s="14" t="s">
        <v>39</v>
      </c>
      <c r="Q6" s="28">
        <v>0.13270685262005183</v>
      </c>
      <c r="R6" s="14" t="s">
        <v>39</v>
      </c>
      <c r="S6" s="29">
        <f>GETPIVOTDATA("Profit",$P$3,"Product","Samsung Galaxy F62")</f>
        <v>0.13270685262005183</v>
      </c>
      <c r="T6" s="28">
        <f t="shared" si="0"/>
        <v>0.86729314737994812</v>
      </c>
      <c r="U6"/>
      <c r="V6" s="14" t="s">
        <v>30</v>
      </c>
      <c r="W6" s="15">
        <v>16900</v>
      </c>
      <c r="X6" s="14" t="s">
        <v>30</v>
      </c>
      <c r="Y6" s="6">
        <f>GETPIVOTDATA("Units Sold Round",$V$3,"Segment","Enterprise")</f>
        <v>16900</v>
      </c>
      <c r="AB6" s="14" t="s">
        <v>60</v>
      </c>
      <c r="AC6" s="15">
        <v>1373639957.4000003</v>
      </c>
      <c r="AD6" s="15">
        <v>690912816.61250007</v>
      </c>
      <c r="AE6" s="15">
        <v>2289399929</v>
      </c>
      <c r="AF6" s="15"/>
      <c r="AG6" s="14" t="s">
        <v>31</v>
      </c>
      <c r="AH6" s="15">
        <v>10928</v>
      </c>
      <c r="AI6"/>
      <c r="AJ6"/>
      <c r="AK6" s="14" t="s">
        <v>39</v>
      </c>
      <c r="AL6" s="36">
        <v>311424428</v>
      </c>
      <c r="AM6"/>
    </row>
    <row r="7" spans="1:42" x14ac:dyDescent="0.2">
      <c r="A7" s="14" t="s">
        <v>26</v>
      </c>
      <c r="B7" s="15">
        <v>15461</v>
      </c>
      <c r="C7" s="14" t="s">
        <v>26</v>
      </c>
      <c r="D7" s="6">
        <f>GETPIVOTDATA("Units Sold Round",$A$2,"Product","Realme 8")</f>
        <v>15461</v>
      </c>
      <c r="G7" s="14" t="s">
        <v>60</v>
      </c>
      <c r="H7" s="15">
        <v>15461</v>
      </c>
      <c r="I7" s="15">
        <v>33921</v>
      </c>
      <c r="J7" s="15">
        <v>15572</v>
      </c>
      <c r="K7" s="15">
        <v>16293</v>
      </c>
      <c r="L7" s="15">
        <v>14727</v>
      </c>
      <c r="M7" s="15">
        <v>16928</v>
      </c>
      <c r="N7" s="15">
        <v>112902</v>
      </c>
      <c r="P7" s="14" t="s">
        <v>37</v>
      </c>
      <c r="Q7" s="28">
        <v>0.23468399485624242</v>
      </c>
      <c r="R7" s="14" t="s">
        <v>37</v>
      </c>
      <c r="S7" s="29">
        <f>GETPIVOTDATA("Profit",$P$3,"Product","Vivo V17 Pro")</f>
        <v>0.23468399485624242</v>
      </c>
      <c r="T7" s="28">
        <f t="shared" si="0"/>
        <v>0.76531600514375753</v>
      </c>
      <c r="U7"/>
      <c r="V7" s="14" t="s">
        <v>27</v>
      </c>
      <c r="W7" s="15">
        <v>16175</v>
      </c>
      <c r="X7" s="14" t="s">
        <v>27</v>
      </c>
      <c r="Y7" s="6">
        <f>GETPIVOTDATA("Units Sold Round",$V$3,"Segment","Channel Partners")</f>
        <v>16175</v>
      </c>
      <c r="AB7"/>
      <c r="AC7"/>
      <c r="AD7"/>
      <c r="AG7" s="14" t="s">
        <v>23</v>
      </c>
      <c r="AH7" s="15">
        <v>9338</v>
      </c>
      <c r="AI7"/>
      <c r="AJ7"/>
      <c r="AK7" s="14" t="s">
        <v>37</v>
      </c>
      <c r="AL7" s="36">
        <v>537506070</v>
      </c>
      <c r="AM7"/>
    </row>
    <row r="8" spans="1:42" x14ac:dyDescent="0.2">
      <c r="A8" s="14" t="s">
        <v>17</v>
      </c>
      <c r="B8" s="15">
        <v>14727</v>
      </c>
      <c r="C8" s="14" t="s">
        <v>17</v>
      </c>
      <c r="D8" s="6">
        <f>GETPIVOTDATA("Units Sold Round",$A$2,"Product","Xiaomi Redmi 9i 128GB")</f>
        <v>14727</v>
      </c>
      <c r="G8"/>
      <c r="H8"/>
      <c r="P8" s="14" t="s">
        <v>17</v>
      </c>
      <c r="Q8" s="28">
        <v>5.9499306180993854E-2</v>
      </c>
      <c r="R8" s="14" t="s">
        <v>17</v>
      </c>
      <c r="S8" s="29">
        <f>GETPIVOTDATA("Profit",$P$3,"Product","Xiaomi Redmi 9i 128GB")</f>
        <v>5.9499306180993854E-2</v>
      </c>
      <c r="T8" s="28">
        <f t="shared" si="0"/>
        <v>0.94050069381900614</v>
      </c>
      <c r="U8"/>
      <c r="V8" s="14" t="s">
        <v>32</v>
      </c>
      <c r="W8" s="15">
        <v>15362</v>
      </c>
      <c r="X8" s="14" t="s">
        <v>32</v>
      </c>
      <c r="Y8" s="6">
        <f>GETPIVOTDATA("Units Sold Round",$V$3,"Segment","Small Business")</f>
        <v>15362</v>
      </c>
      <c r="AB8"/>
      <c r="AC8"/>
      <c r="AD8"/>
      <c r="AG8" s="14" t="s">
        <v>34</v>
      </c>
      <c r="AH8" s="15">
        <v>7375</v>
      </c>
      <c r="AI8"/>
      <c r="AJ8"/>
      <c r="AK8" s="14" t="s">
        <v>17</v>
      </c>
      <c r="AL8" s="36">
        <v>136946373</v>
      </c>
      <c r="AM8"/>
    </row>
    <row r="9" spans="1:42" x14ac:dyDescent="0.2">
      <c r="A9" s="14" t="s">
        <v>60</v>
      </c>
      <c r="B9" s="15">
        <v>112902</v>
      </c>
      <c r="C9"/>
      <c r="G9"/>
      <c r="H9"/>
      <c r="P9" s="14" t="s">
        <v>38</v>
      </c>
      <c r="Q9" s="28">
        <v>0.17163849138944234</v>
      </c>
      <c r="R9" s="14" t="s">
        <v>38</v>
      </c>
      <c r="S9" s="29">
        <f>GETPIVOTDATA("Profit",$P$3,"Product","Xiaomi Redmi K20 Pro 6GB")</f>
        <v>0.17163849138944234</v>
      </c>
      <c r="T9" s="28">
        <f t="shared" si="0"/>
        <v>0.82836150861055768</v>
      </c>
      <c r="U9"/>
      <c r="V9" s="14" t="s">
        <v>60</v>
      </c>
      <c r="W9" s="15">
        <v>112902</v>
      </c>
      <c r="X9" s="6" t="s">
        <v>99</v>
      </c>
      <c r="Y9" s="6">
        <f>GETPIVOTDATA("Units Sold Round",$V$3)</f>
        <v>112902</v>
      </c>
      <c r="AB9"/>
      <c r="AC9"/>
      <c r="AD9"/>
      <c r="AG9" s="14" t="s">
        <v>60</v>
      </c>
      <c r="AH9" s="15">
        <v>50048</v>
      </c>
      <c r="AI9"/>
      <c r="AJ9"/>
      <c r="AK9" s="14" t="s">
        <v>38</v>
      </c>
      <c r="AL9" s="36">
        <v>393237440</v>
      </c>
      <c r="AM9"/>
    </row>
    <row r="10" spans="1:42" x14ac:dyDescent="0.2">
      <c r="A10"/>
      <c r="B10"/>
      <c r="C10"/>
      <c r="G10"/>
      <c r="H10"/>
      <c r="P10" s="14" t="s">
        <v>60</v>
      </c>
      <c r="Q10" s="28">
        <v>1</v>
      </c>
      <c r="R10"/>
      <c r="S10"/>
      <c r="T10" s="28"/>
      <c r="U10"/>
      <c r="V10"/>
      <c r="W10"/>
      <c r="AB10"/>
      <c r="AC10"/>
      <c r="AD10"/>
      <c r="AG10"/>
      <c r="AH10"/>
      <c r="AI10"/>
      <c r="AJ10"/>
      <c r="AK10" s="14" t="s">
        <v>60</v>
      </c>
      <c r="AL10" s="15">
        <v>2289399929</v>
      </c>
      <c r="AM10"/>
      <c r="AN10"/>
      <c r="AO10"/>
      <c r="AP10"/>
    </row>
    <row r="11" spans="1:42" x14ac:dyDescent="0.2">
      <c r="A11"/>
      <c r="B11"/>
      <c r="C11"/>
      <c r="G11"/>
      <c r="H11"/>
      <c r="P11"/>
      <c r="Q11"/>
      <c r="R11"/>
      <c r="S11"/>
      <c r="T11"/>
      <c r="U11"/>
      <c r="AB11"/>
      <c r="AC11"/>
      <c r="AD11"/>
      <c r="AG11"/>
      <c r="AH11"/>
      <c r="AI11"/>
      <c r="AJ11"/>
      <c r="AK11"/>
      <c r="AL11"/>
      <c r="AM11"/>
      <c r="AN11"/>
      <c r="AO11"/>
      <c r="AP11"/>
    </row>
    <row r="12" spans="1:42" x14ac:dyDescent="0.2">
      <c r="A12"/>
      <c r="B12"/>
      <c r="C12"/>
      <c r="G12"/>
      <c r="H12"/>
      <c r="P12"/>
      <c r="Q12"/>
      <c r="R12"/>
      <c r="S12"/>
      <c r="T12"/>
      <c r="U12"/>
      <c r="AB12"/>
      <c r="AC12"/>
      <c r="AD12"/>
      <c r="AG12"/>
      <c r="AH12"/>
      <c r="AI12"/>
      <c r="AJ12"/>
      <c r="AK12"/>
      <c r="AL12"/>
      <c r="AM12"/>
      <c r="AN12"/>
      <c r="AO12"/>
      <c r="AP12"/>
    </row>
    <row r="13" spans="1:42" x14ac:dyDescent="0.2">
      <c r="A13"/>
      <c r="B13"/>
      <c r="C13"/>
      <c r="G13"/>
      <c r="H13"/>
      <c r="P13"/>
      <c r="Q13"/>
      <c r="R13"/>
      <c r="S13"/>
      <c r="T13"/>
      <c r="U13"/>
      <c r="AB13"/>
      <c r="AC13"/>
      <c r="AD13"/>
      <c r="AG13"/>
      <c r="AH13"/>
      <c r="AI13"/>
      <c r="AJ13"/>
      <c r="AK13"/>
      <c r="AL13"/>
      <c r="AM13"/>
      <c r="AN13"/>
      <c r="AO13"/>
      <c r="AP13"/>
    </row>
    <row r="14" spans="1:42" x14ac:dyDescent="0.2">
      <c r="A14"/>
      <c r="B14"/>
      <c r="C14"/>
      <c r="G14"/>
      <c r="H14"/>
      <c r="P14"/>
      <c r="Q14"/>
      <c r="R14"/>
      <c r="S14"/>
      <c r="T14"/>
      <c r="U14"/>
      <c r="AB14"/>
      <c r="AC14"/>
      <c r="AD14"/>
      <c r="AG14"/>
      <c r="AH14"/>
      <c r="AI14"/>
      <c r="AJ14"/>
      <c r="AK14"/>
      <c r="AL14"/>
      <c r="AM14"/>
      <c r="AN14"/>
      <c r="AO14"/>
      <c r="AP14"/>
    </row>
    <row r="15" spans="1:42" x14ac:dyDescent="0.2">
      <c r="A15"/>
      <c r="B15"/>
      <c r="C15"/>
      <c r="G15"/>
      <c r="H15"/>
      <c r="P15"/>
      <c r="Q15"/>
      <c r="R15"/>
      <c r="S15"/>
      <c r="T15"/>
      <c r="U15"/>
      <c r="AB15"/>
      <c r="AC15"/>
      <c r="AD15"/>
      <c r="AG15"/>
      <c r="AH15"/>
      <c r="AI15"/>
      <c r="AJ15"/>
      <c r="AK15"/>
      <c r="AL15"/>
      <c r="AM15"/>
      <c r="AN15"/>
      <c r="AO15"/>
      <c r="AP15"/>
    </row>
    <row r="16" spans="1:42" x14ac:dyDescent="0.2">
      <c r="A16"/>
      <c r="B16"/>
      <c r="C16"/>
      <c r="G16"/>
      <c r="H16"/>
      <c r="P16"/>
      <c r="Q16"/>
      <c r="R16"/>
      <c r="S16"/>
      <c r="T16"/>
      <c r="U16"/>
      <c r="AB16"/>
      <c r="AC16"/>
      <c r="AD16"/>
      <c r="AG16"/>
      <c r="AH16"/>
      <c r="AI16"/>
      <c r="AJ16"/>
      <c r="AK16"/>
      <c r="AL16"/>
      <c r="AM16"/>
      <c r="AN16"/>
      <c r="AO16"/>
      <c r="AP16"/>
    </row>
    <row r="17" spans="1:42" x14ac:dyDescent="0.2">
      <c r="A17"/>
      <c r="B17"/>
      <c r="C17"/>
      <c r="G17"/>
      <c r="H17"/>
      <c r="P17"/>
      <c r="Q17"/>
      <c r="R17"/>
      <c r="S17"/>
      <c r="T17"/>
      <c r="U17"/>
      <c r="AB17"/>
      <c r="AC17"/>
      <c r="AD17"/>
      <c r="AG17"/>
      <c r="AH17"/>
      <c r="AI17"/>
      <c r="AJ17"/>
      <c r="AK17"/>
      <c r="AL17"/>
      <c r="AM17"/>
      <c r="AN17"/>
      <c r="AO17"/>
      <c r="AP17"/>
    </row>
    <row r="18" spans="1:42" x14ac:dyDescent="0.2">
      <c r="A18"/>
      <c r="B18"/>
      <c r="C18"/>
      <c r="G18"/>
      <c r="H18"/>
      <c r="P18"/>
      <c r="Q18"/>
      <c r="R18"/>
      <c r="S18"/>
      <c r="T18"/>
      <c r="U18"/>
      <c r="AB18"/>
      <c r="AC18"/>
      <c r="AD18"/>
      <c r="AG18"/>
      <c r="AH18"/>
      <c r="AI18"/>
      <c r="AJ18"/>
      <c r="AK18"/>
      <c r="AL18"/>
      <c r="AM18"/>
      <c r="AN18"/>
      <c r="AO18"/>
      <c r="AP18"/>
    </row>
    <row r="19" spans="1:42" x14ac:dyDescent="0.2">
      <c r="A19"/>
      <c r="B19"/>
      <c r="C19"/>
      <c r="G19"/>
      <c r="H19"/>
      <c r="P19"/>
      <c r="Q19"/>
      <c r="R19"/>
      <c r="S19"/>
      <c r="T19"/>
      <c r="U19"/>
      <c r="AB19"/>
      <c r="AC19"/>
      <c r="AD19"/>
      <c r="AG19"/>
      <c r="AH19"/>
      <c r="AI19"/>
      <c r="AJ19"/>
      <c r="AK19"/>
      <c r="AL19"/>
      <c r="AM19"/>
      <c r="AN19"/>
      <c r="AO19"/>
      <c r="AP19"/>
    </row>
    <row r="20" spans="1:42" x14ac:dyDescent="0.2">
      <c r="G20"/>
      <c r="H20"/>
      <c r="P20"/>
      <c r="Q20"/>
      <c r="R20"/>
      <c r="S20"/>
      <c r="T20"/>
      <c r="U20"/>
      <c r="AB20"/>
      <c r="AC20"/>
      <c r="AD20"/>
      <c r="AG20"/>
      <c r="AH20"/>
      <c r="AI20"/>
      <c r="AJ20"/>
      <c r="AK20"/>
      <c r="AL20"/>
      <c r="AM20"/>
      <c r="AN20"/>
      <c r="AO20"/>
      <c r="AP20"/>
    </row>
    <row r="21" spans="1:42" x14ac:dyDescent="0.2">
      <c r="G21"/>
      <c r="H21"/>
      <c r="P21"/>
      <c r="Q21"/>
      <c r="R21"/>
      <c r="S21"/>
      <c r="T21"/>
      <c r="U21"/>
      <c r="AG21"/>
      <c r="AH21"/>
      <c r="AI21"/>
      <c r="AJ21"/>
      <c r="AL21"/>
      <c r="AM21"/>
      <c r="AN21"/>
      <c r="AO21"/>
      <c r="AP21"/>
    </row>
    <row r="22" spans="1:42" x14ac:dyDescent="0.2">
      <c r="P22"/>
      <c r="Q22"/>
      <c r="R22"/>
      <c r="S22"/>
      <c r="T22"/>
      <c r="U22"/>
      <c r="AG22"/>
      <c r="AH22"/>
      <c r="AI22"/>
      <c r="AJ22"/>
      <c r="AL22"/>
      <c r="AM22"/>
      <c r="AN22"/>
      <c r="AO22"/>
    </row>
    <row r="23" spans="1:42" x14ac:dyDescent="0.2">
      <c r="P23"/>
      <c r="Q23"/>
      <c r="R23"/>
      <c r="S23"/>
      <c r="T23"/>
      <c r="U23"/>
      <c r="AG23"/>
      <c r="AH23"/>
      <c r="AI23"/>
      <c r="AJ23"/>
      <c r="AL23"/>
      <c r="AM23"/>
      <c r="AN23"/>
      <c r="AO23"/>
    </row>
    <row r="24" spans="1:42" x14ac:dyDescent="0.2">
      <c r="P24"/>
      <c r="Q24"/>
      <c r="AG24"/>
      <c r="AH24"/>
      <c r="AI24"/>
      <c r="AJ24"/>
      <c r="AL24"/>
      <c r="AM24"/>
      <c r="AN24"/>
      <c r="AO24"/>
    </row>
    <row r="25" spans="1:42" x14ac:dyDescent="0.2">
      <c r="P25"/>
      <c r="Q25"/>
      <c r="AG25"/>
      <c r="AH25"/>
      <c r="AI25"/>
      <c r="AJ25"/>
      <c r="AL25"/>
      <c r="AM25"/>
      <c r="AN25"/>
      <c r="AO25"/>
    </row>
    <row r="26" spans="1:42" x14ac:dyDescent="0.2">
      <c r="P26"/>
      <c r="Q26"/>
      <c r="AG26"/>
      <c r="AH26"/>
      <c r="AI26"/>
      <c r="AJ26"/>
      <c r="AL26"/>
      <c r="AM26"/>
      <c r="AN26"/>
      <c r="AO26"/>
    </row>
    <row r="27" spans="1:42" x14ac:dyDescent="0.2">
      <c r="P27"/>
      <c r="Q27"/>
      <c r="AG27"/>
      <c r="AH27"/>
      <c r="AI27"/>
      <c r="AJ27"/>
      <c r="AL27"/>
      <c r="AM27"/>
      <c r="AN27"/>
      <c r="AO27"/>
    </row>
    <row r="28" spans="1:42" x14ac:dyDescent="0.2">
      <c r="P28"/>
      <c r="Q28"/>
      <c r="AG28"/>
      <c r="AH28"/>
      <c r="AI28"/>
      <c r="AJ28"/>
      <c r="AL28"/>
      <c r="AM28"/>
      <c r="AN28"/>
      <c r="AO28"/>
    </row>
    <row r="29" spans="1:42" x14ac:dyDescent="0.2">
      <c r="P29"/>
      <c r="Q29"/>
      <c r="AG29"/>
      <c r="AH29"/>
      <c r="AI29"/>
      <c r="AJ29"/>
      <c r="AL29"/>
      <c r="AM29"/>
      <c r="AN29"/>
      <c r="AO29"/>
    </row>
    <row r="30" spans="1:42" x14ac:dyDescent="0.2">
      <c r="P30"/>
      <c r="Q30"/>
      <c r="AG30"/>
      <c r="AH30"/>
      <c r="AI30"/>
      <c r="AJ30"/>
      <c r="AL30"/>
      <c r="AM30"/>
      <c r="AN30"/>
      <c r="AO30"/>
    </row>
    <row r="31" spans="1:42" x14ac:dyDescent="0.2">
      <c r="P31"/>
      <c r="Q31"/>
      <c r="AG31"/>
      <c r="AH31"/>
      <c r="AI31"/>
      <c r="AJ31"/>
      <c r="AL31"/>
      <c r="AM31"/>
      <c r="AN31"/>
      <c r="AO31"/>
    </row>
    <row r="32" spans="1:42" x14ac:dyDescent="0.2">
      <c r="P32"/>
      <c r="Q32"/>
      <c r="AG32"/>
      <c r="AH32"/>
      <c r="AI32"/>
      <c r="AJ32"/>
      <c r="AL32"/>
      <c r="AM32"/>
      <c r="AN32"/>
      <c r="AO32"/>
    </row>
    <row r="33" spans="16:41" x14ac:dyDescent="0.2">
      <c r="P33"/>
      <c r="Q33"/>
      <c r="AG33"/>
      <c r="AH33"/>
      <c r="AI33"/>
      <c r="AJ33"/>
      <c r="AL33"/>
      <c r="AM33"/>
      <c r="AN33"/>
      <c r="AO33"/>
    </row>
    <row r="34" spans="16:41" x14ac:dyDescent="0.2">
      <c r="P34"/>
      <c r="Q34"/>
      <c r="AG34"/>
      <c r="AH34"/>
      <c r="AI34"/>
      <c r="AJ34"/>
      <c r="AL34"/>
      <c r="AM34"/>
      <c r="AN34"/>
      <c r="AO34"/>
    </row>
    <row r="35" spans="16:41" x14ac:dyDescent="0.2">
      <c r="P35"/>
      <c r="Q35"/>
      <c r="AG35"/>
      <c r="AH35"/>
      <c r="AI35"/>
      <c r="AJ35"/>
      <c r="AL35"/>
      <c r="AM35"/>
      <c r="AN35"/>
      <c r="AO35"/>
    </row>
    <row r="36" spans="16:41" x14ac:dyDescent="0.2">
      <c r="P36"/>
      <c r="Q36"/>
      <c r="AG36"/>
      <c r="AH36"/>
      <c r="AI36"/>
      <c r="AJ36"/>
      <c r="AL36"/>
      <c r="AM36"/>
      <c r="AN36"/>
      <c r="AO36"/>
    </row>
    <row r="37" spans="16:41" x14ac:dyDescent="0.2">
      <c r="P37"/>
      <c r="Q37"/>
      <c r="AG37"/>
      <c r="AH37"/>
      <c r="AI37"/>
      <c r="AJ37"/>
      <c r="AL37"/>
      <c r="AM37"/>
      <c r="AN37"/>
      <c r="AO37"/>
    </row>
    <row r="38" spans="16:41" x14ac:dyDescent="0.2">
      <c r="P38"/>
      <c r="Q38"/>
      <c r="AG38"/>
      <c r="AH38"/>
      <c r="AI38"/>
      <c r="AJ38"/>
      <c r="AL38"/>
      <c r="AM38"/>
      <c r="AN38"/>
      <c r="AO38"/>
    </row>
    <row r="39" spans="16:41" x14ac:dyDescent="0.2">
      <c r="P39"/>
      <c r="Q39"/>
      <c r="AG39"/>
      <c r="AH39"/>
      <c r="AI39"/>
      <c r="AJ39"/>
      <c r="AL39"/>
      <c r="AM39"/>
      <c r="AN39"/>
      <c r="AO39"/>
    </row>
    <row r="40" spans="16:41" x14ac:dyDescent="0.2">
      <c r="P40"/>
      <c r="Q40"/>
      <c r="AG40"/>
      <c r="AH40"/>
      <c r="AI40"/>
      <c r="AJ40"/>
      <c r="AL40"/>
      <c r="AM40"/>
      <c r="AN40"/>
      <c r="AO40"/>
    </row>
    <row r="41" spans="16:41" x14ac:dyDescent="0.2">
      <c r="P41"/>
      <c r="Q41"/>
      <c r="AG41"/>
      <c r="AH41"/>
      <c r="AI41"/>
      <c r="AJ41"/>
      <c r="AL41"/>
      <c r="AM41"/>
      <c r="AN41"/>
      <c r="AO41"/>
    </row>
    <row r="42" spans="16:41" x14ac:dyDescent="0.2">
      <c r="P42"/>
      <c r="Q42"/>
      <c r="AG42"/>
      <c r="AH42"/>
      <c r="AI42"/>
      <c r="AJ42"/>
      <c r="AL42"/>
      <c r="AM42"/>
      <c r="AN42"/>
      <c r="AO42"/>
    </row>
    <row r="43" spans="16:41" x14ac:dyDescent="0.2">
      <c r="P43"/>
      <c r="Q43"/>
    </row>
    <row r="44" spans="16:41" x14ac:dyDescent="0.2">
      <c r="P44"/>
      <c r="Q44"/>
    </row>
    <row r="45" spans="16:41" x14ac:dyDescent="0.2">
      <c r="P45"/>
      <c r="Q45"/>
    </row>
    <row r="46" spans="16:41" x14ac:dyDescent="0.2">
      <c r="P46"/>
      <c r="Q46"/>
    </row>
    <row r="47" spans="16:41" x14ac:dyDescent="0.2">
      <c r="P47"/>
      <c r="Q47"/>
    </row>
    <row r="48" spans="16:41" x14ac:dyDescent="0.2">
      <c r="P48"/>
      <c r="Q48"/>
    </row>
    <row r="49" spans="16:17" x14ac:dyDescent="0.2">
      <c r="P49"/>
      <c r="Q49"/>
    </row>
    <row r="50" spans="16:17" x14ac:dyDescent="0.2">
      <c r="P50"/>
      <c r="Q50"/>
    </row>
    <row r="51" spans="16:17" x14ac:dyDescent="0.2">
      <c r="P51"/>
      <c r="Q51"/>
    </row>
    <row r="52" spans="16:17" x14ac:dyDescent="0.2">
      <c r="P52"/>
      <c r="Q52"/>
    </row>
    <row r="53" spans="16:17" x14ac:dyDescent="0.2">
      <c r="P53"/>
      <c r="Q53"/>
    </row>
    <row r="54" spans="16:17" x14ac:dyDescent="0.2">
      <c r="P54"/>
      <c r="Q54"/>
    </row>
    <row r="55" spans="16:17" x14ac:dyDescent="0.2">
      <c r="P55"/>
      <c r="Q55"/>
    </row>
    <row r="56" spans="16:17" x14ac:dyDescent="0.2">
      <c r="P56"/>
      <c r="Q56"/>
    </row>
    <row r="57" spans="16:17" x14ac:dyDescent="0.2">
      <c r="P57"/>
      <c r="Q57"/>
    </row>
    <row r="58" spans="16:17" x14ac:dyDescent="0.2">
      <c r="P58"/>
      <c r="Q58"/>
    </row>
    <row r="59" spans="16:17" x14ac:dyDescent="0.2">
      <c r="P59"/>
      <c r="Q59"/>
    </row>
    <row r="60" spans="16:17" x14ac:dyDescent="0.2">
      <c r="P60"/>
      <c r="Q60"/>
    </row>
    <row r="61" spans="16:17" x14ac:dyDescent="0.2">
      <c r="P61"/>
      <c r="Q61"/>
    </row>
    <row r="62" spans="16:17" x14ac:dyDescent="0.2">
      <c r="P62"/>
      <c r="Q62"/>
    </row>
    <row r="63" spans="16:17" x14ac:dyDescent="0.2">
      <c r="P63"/>
      <c r="Q63"/>
    </row>
    <row r="64" spans="16:17" x14ac:dyDescent="0.2">
      <c r="P64"/>
      <c r="Q64"/>
    </row>
    <row r="65" spans="16:17" x14ac:dyDescent="0.2">
      <c r="P65"/>
      <c r="Q65"/>
    </row>
    <row r="66" spans="16:17" x14ac:dyDescent="0.2">
      <c r="P66"/>
      <c r="Q66"/>
    </row>
    <row r="67" spans="16:17" x14ac:dyDescent="0.2">
      <c r="P67"/>
      <c r="Q67"/>
    </row>
    <row r="68" spans="16:17" x14ac:dyDescent="0.2">
      <c r="P68"/>
      <c r="Q68"/>
    </row>
    <row r="69" spans="16:17" x14ac:dyDescent="0.2">
      <c r="P69"/>
      <c r="Q69"/>
    </row>
    <row r="70" spans="16:17" x14ac:dyDescent="0.2">
      <c r="P70"/>
      <c r="Q70"/>
    </row>
    <row r="71" spans="16:17" x14ac:dyDescent="0.2">
      <c r="P71"/>
      <c r="Q71"/>
    </row>
    <row r="72" spans="16:17" x14ac:dyDescent="0.2">
      <c r="P72"/>
      <c r="Q72"/>
    </row>
    <row r="73" spans="16:17" x14ac:dyDescent="0.2">
      <c r="P73"/>
      <c r="Q73"/>
    </row>
    <row r="74" spans="16:17" x14ac:dyDescent="0.2">
      <c r="P74"/>
      <c r="Q74"/>
    </row>
    <row r="75" spans="16:17" x14ac:dyDescent="0.2">
      <c r="P75"/>
      <c r="Q75"/>
    </row>
    <row r="76" spans="16:17" x14ac:dyDescent="0.2">
      <c r="P76"/>
      <c r="Q76"/>
    </row>
    <row r="77" spans="16:17" x14ac:dyDescent="0.2">
      <c r="P77"/>
      <c r="Q77"/>
    </row>
    <row r="78" spans="16:17" x14ac:dyDescent="0.2">
      <c r="P78"/>
      <c r="Q78"/>
    </row>
    <row r="79" spans="16:17" x14ac:dyDescent="0.2">
      <c r="P79"/>
      <c r="Q79"/>
    </row>
    <row r="80" spans="16:17" x14ac:dyDescent="0.2">
      <c r="P80"/>
      <c r="Q80"/>
    </row>
    <row r="81" spans="16:17" x14ac:dyDescent="0.2">
      <c r="P81"/>
      <c r="Q81"/>
    </row>
    <row r="82" spans="16:17" x14ac:dyDescent="0.2">
      <c r="P82"/>
      <c r="Q82"/>
    </row>
    <row r="83" spans="16:17" x14ac:dyDescent="0.2">
      <c r="P83"/>
      <c r="Q83"/>
    </row>
    <row r="84" spans="16:17" x14ac:dyDescent="0.2">
      <c r="P84"/>
      <c r="Q84"/>
    </row>
    <row r="85" spans="16:17" x14ac:dyDescent="0.2">
      <c r="P85"/>
      <c r="Q85"/>
    </row>
    <row r="86" spans="16:17" x14ac:dyDescent="0.2">
      <c r="P86"/>
      <c r="Q86"/>
    </row>
    <row r="87" spans="16:17" x14ac:dyDescent="0.2">
      <c r="P87"/>
      <c r="Q87"/>
    </row>
    <row r="88" spans="16:17" x14ac:dyDescent="0.2">
      <c r="P88"/>
      <c r="Q88"/>
    </row>
    <row r="89" spans="16:17" x14ac:dyDescent="0.2">
      <c r="P89"/>
      <c r="Q89"/>
    </row>
    <row r="90" spans="16:17" x14ac:dyDescent="0.2">
      <c r="P90"/>
      <c r="Q90"/>
    </row>
    <row r="91" spans="16:17" x14ac:dyDescent="0.2">
      <c r="P91"/>
      <c r="Q91"/>
    </row>
    <row r="92" spans="16:17" x14ac:dyDescent="0.2">
      <c r="P92"/>
      <c r="Q92"/>
    </row>
    <row r="93" spans="16:17" x14ac:dyDescent="0.2">
      <c r="P93"/>
      <c r="Q93"/>
    </row>
    <row r="94" spans="16:17" x14ac:dyDescent="0.2">
      <c r="P94"/>
      <c r="Q94"/>
    </row>
    <row r="95" spans="16:17" x14ac:dyDescent="0.2">
      <c r="P95"/>
      <c r="Q95"/>
    </row>
    <row r="96" spans="16:17" x14ac:dyDescent="0.2">
      <c r="P96"/>
      <c r="Q96"/>
    </row>
    <row r="97" spans="16:17" x14ac:dyDescent="0.2">
      <c r="P97"/>
      <c r="Q97"/>
    </row>
    <row r="98" spans="16:17" x14ac:dyDescent="0.2">
      <c r="P98"/>
      <c r="Q98"/>
    </row>
    <row r="99" spans="16:17" x14ac:dyDescent="0.2">
      <c r="P99"/>
      <c r="Q99"/>
    </row>
    <row r="100" spans="16:17" x14ac:dyDescent="0.2">
      <c r="P100"/>
      <c r="Q100"/>
    </row>
    <row r="101" spans="16:17" x14ac:dyDescent="0.2">
      <c r="P101"/>
      <c r="Q101"/>
    </row>
    <row r="102" spans="16:17" x14ac:dyDescent="0.2">
      <c r="P102"/>
      <c r="Q102"/>
    </row>
    <row r="103" spans="16:17" x14ac:dyDescent="0.2">
      <c r="P103"/>
      <c r="Q103"/>
    </row>
    <row r="104" spans="16:17" x14ac:dyDescent="0.2">
      <c r="P104"/>
      <c r="Q104"/>
    </row>
    <row r="105" spans="16:17" x14ac:dyDescent="0.2">
      <c r="P105"/>
      <c r="Q105"/>
    </row>
    <row r="106" spans="16:17" x14ac:dyDescent="0.2">
      <c r="P106"/>
      <c r="Q106"/>
    </row>
    <row r="107" spans="16:17" x14ac:dyDescent="0.2">
      <c r="P107"/>
      <c r="Q107"/>
    </row>
    <row r="108" spans="16:17" x14ac:dyDescent="0.2">
      <c r="P108"/>
      <c r="Q108"/>
    </row>
    <row r="109" spans="16:17" x14ac:dyDescent="0.2">
      <c r="P109"/>
      <c r="Q109"/>
    </row>
    <row r="110" spans="16:17" x14ac:dyDescent="0.2">
      <c r="P110"/>
      <c r="Q110"/>
    </row>
    <row r="111" spans="16:17" x14ac:dyDescent="0.2">
      <c r="P111"/>
      <c r="Q111"/>
    </row>
    <row r="112" spans="16:17" x14ac:dyDescent="0.2">
      <c r="P112"/>
      <c r="Q112"/>
    </row>
    <row r="113" spans="16:17" x14ac:dyDescent="0.2">
      <c r="P113"/>
      <c r="Q113"/>
    </row>
    <row r="114" spans="16:17" x14ac:dyDescent="0.2">
      <c r="P114"/>
      <c r="Q114"/>
    </row>
    <row r="115" spans="16:17" x14ac:dyDescent="0.2">
      <c r="P115"/>
      <c r="Q115"/>
    </row>
    <row r="116" spans="16:17" x14ac:dyDescent="0.2">
      <c r="P116"/>
      <c r="Q116"/>
    </row>
    <row r="117" spans="16:17" x14ac:dyDescent="0.2">
      <c r="P117"/>
      <c r="Q117"/>
    </row>
    <row r="118" spans="16:17" x14ac:dyDescent="0.2">
      <c r="P118"/>
      <c r="Q118"/>
    </row>
  </sheetData>
  <pageMargins left="0.7" right="0.7" top="0.75" bottom="0.75" header="0.3" footer="0.3"/>
  <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
  <sheetViews>
    <sheetView workbookViewId="0">
      <selection activeCell="E13" sqref="E13"/>
    </sheetView>
  </sheetViews>
  <sheetFormatPr defaultRowHeight="14.25" x14ac:dyDescent="0.2"/>
  <sheetData>
    <row r="1" spans="1:12" ht="15" x14ac:dyDescent="0.25">
      <c r="A1" s="41" t="s">
        <v>48</v>
      </c>
      <c r="B1" s="40"/>
      <c r="C1" s="40"/>
      <c r="D1" s="40"/>
      <c r="E1" s="40"/>
      <c r="F1" s="40"/>
      <c r="G1" s="40"/>
      <c r="H1" s="40"/>
      <c r="I1" s="40"/>
      <c r="J1" s="40"/>
    </row>
    <row r="2" spans="1:12" ht="15" x14ac:dyDescent="0.25">
      <c r="A2" s="4"/>
      <c r="B2" s="41" t="s">
        <v>49</v>
      </c>
      <c r="C2" s="41"/>
      <c r="D2" s="41"/>
      <c r="E2" s="41"/>
      <c r="F2" s="41"/>
      <c r="G2" s="41"/>
      <c r="H2" s="41"/>
      <c r="I2" s="41"/>
      <c r="J2" s="41"/>
      <c r="K2" s="41"/>
    </row>
    <row r="3" spans="1:12" x14ac:dyDescent="0.2">
      <c r="A3">
        <v>1</v>
      </c>
      <c r="B3" s="40" t="s">
        <v>50</v>
      </c>
      <c r="C3" s="40"/>
      <c r="D3" s="40"/>
      <c r="E3" s="40"/>
      <c r="F3" s="40"/>
      <c r="G3" s="40"/>
      <c r="H3" s="40"/>
      <c r="I3" s="40"/>
      <c r="J3" s="40"/>
      <c r="K3" s="40"/>
    </row>
    <row r="4" spans="1:12" x14ac:dyDescent="0.2">
      <c r="A4">
        <v>2</v>
      </c>
      <c r="B4" s="40" t="s">
        <v>51</v>
      </c>
      <c r="C4" s="40"/>
      <c r="D4" s="40"/>
      <c r="E4" s="40"/>
      <c r="F4" s="40"/>
      <c r="G4" s="40"/>
      <c r="H4" s="40"/>
      <c r="I4" s="40"/>
      <c r="J4" s="40"/>
      <c r="K4" s="40"/>
      <c r="L4" s="40"/>
    </row>
    <row r="5" spans="1:12" x14ac:dyDescent="0.2">
      <c r="A5">
        <v>3</v>
      </c>
      <c r="B5" s="40" t="s">
        <v>52</v>
      </c>
      <c r="C5" s="40"/>
      <c r="D5" s="40"/>
      <c r="E5" s="40"/>
      <c r="F5" s="40"/>
      <c r="G5" s="40"/>
      <c r="H5" s="40"/>
      <c r="I5" s="40"/>
      <c r="J5" s="40"/>
      <c r="K5" s="40"/>
      <c r="L5" s="40"/>
    </row>
    <row r="6" spans="1:12" x14ac:dyDescent="0.2">
      <c r="A6">
        <v>4</v>
      </c>
      <c r="B6" s="40" t="s">
        <v>53</v>
      </c>
      <c r="C6" s="40"/>
      <c r="D6" s="40"/>
      <c r="E6" s="40"/>
      <c r="F6" s="40"/>
      <c r="G6" s="40"/>
      <c r="H6" s="40"/>
      <c r="I6" s="40"/>
      <c r="J6" s="40"/>
      <c r="K6" s="40"/>
      <c r="L6" s="40"/>
    </row>
    <row r="7" spans="1:12" x14ac:dyDescent="0.2">
      <c r="A7">
        <v>5</v>
      </c>
      <c r="B7" s="40" t="s">
        <v>54</v>
      </c>
      <c r="C7" s="40"/>
      <c r="D7" s="40"/>
      <c r="E7" s="40"/>
      <c r="F7" s="40"/>
      <c r="G7" s="40"/>
      <c r="H7" s="40"/>
      <c r="I7" s="40"/>
      <c r="J7" s="40"/>
      <c r="K7" s="40"/>
      <c r="L7" s="40"/>
    </row>
  </sheetData>
  <mergeCells count="7">
    <mergeCell ref="B7:L7"/>
    <mergeCell ref="B2:K2"/>
    <mergeCell ref="A1:J1"/>
    <mergeCell ref="B3:K3"/>
    <mergeCell ref="B4:L4"/>
    <mergeCell ref="B5:L5"/>
    <mergeCell ref="B6:L6"/>
  </mergeCells>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xml version="1.0" encoding="utf-8"?>
<p:properties xmlns:p="http://schemas.microsoft.com/office/2006/metadata/properties" xmlns:pc="http://schemas.microsoft.com/office/infopath/2007/PartnerControls" xmlns:xsi="http://www.w3.org/2001/XMLSchema-instance">
  <documentManagement>
    <ReferenceId xmlns="3f2f0351-e11c-4db4-b0bc-7476629c119a" xsi:nil="true"/>
    <lcf76f155ced4ddcb4097134ff3c332f xmlns="3f2f0351-e11c-4db4-b0bc-7476629c119a">
      <Terms xmlns="http://schemas.microsoft.com/office/infopath/2007/PartnerControls"/>
    </lcf76f155ced4ddcb4097134ff3c332f>
    <TaxCatchAll xmlns="1f513706-0a26-4584-b23e-5da9e70946ba" xsi:nil="tru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ct:contentTypeSchema xmlns:ct="http://schemas.microsoft.com/office/2006/metadata/contentType" xmlns:ma="http://schemas.microsoft.com/office/2006/metadata/properties/metaAttributes" ct:_="" ma:_="" ma:contentTypeName="Document" ma:contentTypeID="0x010100A50CB0E2F75F1A4A819892132BB35ED3" ma:contentTypeVersion="11" ma:contentTypeDescription="Create a new document." ma:contentTypeScope="" ma:versionID="ef20030ff52d75b1f9504e3614c8ba23">
  <xsd:schema xmlns:xsd="http://www.w3.org/2001/XMLSchema" xmlns:xs="http://www.w3.org/2001/XMLSchema" xmlns:p="http://schemas.microsoft.com/office/2006/metadata/properties" xmlns:ns2="3f2f0351-e11c-4db4-b0bc-7476629c119a" xmlns:ns3="1f513706-0a26-4584-b23e-5da9e70946ba" targetNamespace="http://schemas.microsoft.com/office/2006/metadata/properties" ma:root="true" ma:fieldsID="36288d64d017cd51238eb389b8b8eff4" ns2:_="" ns3:_="">
    <xsd:import namespace="3f2f0351-e11c-4db4-b0bc-7476629c119a"/>
    <xsd:import namespace="1f513706-0a26-4584-b23e-5da9e70946ba"/>
    <xsd:element name="properties">
      <xsd:complexType>
        <xsd:sequence>
          <xsd:element name="documentManagement">
            <xsd:complexType>
              <xsd:all>
                <xsd:element ref="ns2:ReferenceId"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f0351-e11c-4db4-b0bc-7476629c119a"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44c82c6-4de6-480d-8498-5b208010282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513706-0a26-4584-b23e-5da9e70946b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f73028c-980c-4612-85ba-1caeb96b6f17}" ma:internalName="TaxCatchAll" ma:showField="CatchAllData" ma:web="1f513706-0a26-4584-b23e-5da9e70946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2.xml><?xml version="1.0" encoding="utf-8"?>
<ds:datastoreItem xmlns:ds="http://schemas.openxmlformats.org/officeDocument/2006/customXml" ds:itemID="{18406666-9F7A-4E00-B465-D35F6D8E00EF}">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454F0E2D-9D95-41C6-9B42-2454F91305DB}">
  <ds:schemaRefs>
    <ds:schemaRef ds:uri="http://www.w3.org/2001/XMLSchema"/>
    <ds:schemaRef ds:uri="http://microsoft.data.visualization.Client.Excel/1.0"/>
  </ds:schemaRefs>
</ds:datastoreItem>
</file>

<file path=customXml/itemProps4.xml><?xml version="1.0" encoding="utf-8"?>
<ds:datastoreItem xmlns:ds="http://schemas.openxmlformats.org/officeDocument/2006/customXml" ds:itemID="{36101D31-F691-4436-A911-BDE8158BB67A}">
  <ds:schemaRefs>
    <ds:schemaRef ds:uri="http://schemas.microsoft.com/office/2006/metadata/properties"/>
    <ds:schemaRef ds:uri="http://schemas.microsoft.com/office/infopath/2007/PartnerControls"/>
    <ds:schemaRef ds:uri="044991a3-7ae1-4828-8efe-c2f0e4cb5328"/>
  </ds:schemaRefs>
</ds:datastoreItem>
</file>

<file path=customXml/itemProps5.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6.xml><?xml version="1.0" encoding="utf-8"?>
<ds:datastoreItem xmlns:ds="http://schemas.openxmlformats.org/officeDocument/2006/customXml" ds:itemID="{167502BC-38D6-414E-B050-B459F1D735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Sheet8</vt:lpstr>
      <vt:lpstr>sales</vt:lpstr>
      <vt:lpstr>Working sheet</vt:lpstr>
      <vt:lpstr>Question and Ans</vt:lpstr>
      <vt:lpstr>DASHBOARD</vt:lpstr>
      <vt:lpstr>MIS</vt:lpstr>
      <vt:lpstr>product wise revenue</vt:lpstr>
      <vt:lpstr>Pivot Table</vt:lpstr>
      <vt:lpstr>Question</vt:lpstr>
      <vt:lpstr>COGS</vt:lpstr>
      <vt:lpstr>Date</vt:lpstr>
      <vt:lpstr>Discount_Band</vt:lpstr>
      <vt:lpstr>Discounts</vt:lpstr>
      <vt:lpstr>Manufacturing_Price</vt:lpstr>
      <vt:lpstr>Month_Name</vt:lpstr>
      <vt:lpstr>Month_Number</vt:lpstr>
      <vt:lpstr>Product</vt:lpstr>
      <vt:lpstr>Profit</vt:lpstr>
      <vt:lpstr>Sale_Price</vt:lpstr>
      <vt:lpstr>Sales</vt:lpstr>
      <vt:lpstr>Segment</vt:lpstr>
      <vt:lpstr>State</vt:lpstr>
      <vt:lpstr>Units_Sold</vt:lpstr>
      <vt:lpstr>Units_Sold_Round</vt:lpstr>
      <vt:lpstr>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Baumgartner</dc:creator>
  <cp:keywords/>
  <dc:description/>
  <cp:lastModifiedBy>HITH THAPA</cp:lastModifiedBy>
  <cp:revision/>
  <dcterms:created xsi:type="dcterms:W3CDTF">2014-01-28T02:45:41Z</dcterms:created>
  <dcterms:modified xsi:type="dcterms:W3CDTF">2023-03-13T05:47:15Z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0x010100A50CB0E2F75F1A4A819892132BB35ED3</vt:lpwstr>
  </property>
  <property fmtid="{D5CDD505-2E9C-101B-9397-08002B2CF9AE}" pid="4" name="Order">
    <vt:r8>4300</vt:r8>
  </property>
  <property fmtid="{D5CDD505-2E9C-101B-9397-08002B2CF9AE}" pid="5" name="xd_Signature">
    <vt:bool>false</vt:bool>
  </property>
  <property fmtid="{D5CDD505-2E9C-101B-9397-08002B2CF9AE}" pid="6" name="xd_ProgID">
    <vt:lpwstr/>
  </property>
  <property fmtid="{D5CDD505-2E9C-101B-9397-08002B2CF9AE}" pid="7" name="_ExtendedDescription">
    <vt:lpwstr/>
  </property>
  <property fmtid="{D5CDD505-2E9C-101B-9397-08002B2CF9AE}" pid="8" name="TriggerFlowInfo">
    <vt:lpwstr/>
  </property>
  <property fmtid="{D5CDD505-2E9C-101B-9397-08002B2CF9AE}" pid="9" name="_SourceUrl">
    <vt:lpwstr/>
  </property>
  <property fmtid="{D5CDD505-2E9C-101B-9397-08002B2CF9AE}" pid="10" name="_SharedFileIndex">
    <vt:lpwstr/>
  </property>
  <property fmtid="{D5CDD505-2E9C-101B-9397-08002B2CF9AE}" pid="11" name="ComplianceAssetId">
    <vt:lpwstr/>
  </property>
  <property fmtid="{D5CDD505-2E9C-101B-9397-08002B2CF9AE}" pid="12" name="TemplateUrl">
    <vt:lpwstr/>
  </property>
</Properties>
</file>