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120" windowWidth="17235" windowHeight="7995" activeTab="2"/>
  </bookViews>
  <sheets>
    <sheet name="BLBW" sheetId="6" r:id="rId1"/>
    <sheet name="CONW" sheetId="7" r:id="rId2"/>
    <sheet name="GWWA" sheetId="8" r:id="rId3"/>
    <sheet name="PIWA" sheetId="1" r:id="rId4"/>
    <sheet name="REVI" sheetId="9" r:id="rId5"/>
    <sheet name="YBFL" sheetId="4" r:id="rId6"/>
    <sheet name="OVEN" sheetId="5" r:id="rId7"/>
  </sheets>
  <calcPr calcId="145621"/>
</workbook>
</file>

<file path=xl/calcChain.xml><?xml version="1.0" encoding="utf-8"?>
<calcChain xmlns="http://schemas.openxmlformats.org/spreadsheetml/2006/main">
  <c r="F18" i="8" l="1"/>
  <c r="F17" i="8" l="1"/>
  <c r="F16" i="8"/>
  <c r="F15" i="8"/>
  <c r="F28" i="9"/>
  <c r="F22" i="9"/>
  <c r="F27" i="9"/>
  <c r="F26" i="9"/>
  <c r="F25" i="9"/>
  <c r="F24" i="9"/>
  <c r="F23" i="9"/>
  <c r="F21" i="9"/>
  <c r="F20" i="9"/>
  <c r="F19" i="9"/>
  <c r="F18" i="9"/>
  <c r="F17" i="9"/>
  <c r="F16" i="9"/>
  <c r="F13" i="9"/>
  <c r="F15" i="9"/>
  <c r="F14" i="9" l="1"/>
  <c r="F8" i="9"/>
  <c r="F7" i="9"/>
  <c r="E12" i="9"/>
  <c r="D12" i="9"/>
  <c r="C12" i="9"/>
  <c r="B12" i="9"/>
  <c r="E8" i="9"/>
  <c r="D8" i="9"/>
  <c r="E7" i="9"/>
  <c r="D7" i="9"/>
  <c r="F14" i="8"/>
  <c r="F13" i="8"/>
  <c r="E8" i="8"/>
  <c r="E7" i="8"/>
  <c r="D8" i="8"/>
  <c r="D7" i="8"/>
  <c r="E12" i="8"/>
  <c r="D12" i="8"/>
  <c r="C12" i="8"/>
  <c r="B12" i="8"/>
  <c r="C14" i="7" l="1"/>
  <c r="F14" i="7" s="1"/>
  <c r="C13" i="7"/>
  <c r="F13" i="7" s="1"/>
  <c r="C16" i="7"/>
  <c r="F16" i="7" s="1"/>
  <c r="C15" i="7"/>
  <c r="B16" i="7"/>
  <c r="B15" i="7"/>
  <c r="B14" i="7"/>
  <c r="B13" i="7"/>
  <c r="F17" i="7"/>
  <c r="C12" i="7"/>
  <c r="B12" i="7"/>
  <c r="D8" i="7"/>
  <c r="C8" i="7"/>
  <c r="D7" i="7"/>
  <c r="C7" i="7"/>
  <c r="F20" i="6"/>
  <c r="F19" i="6"/>
  <c r="F14" i="6"/>
  <c r="F15" i="6"/>
  <c r="F16" i="6"/>
  <c r="F17" i="6"/>
  <c r="F13" i="6"/>
  <c r="C12" i="6"/>
  <c r="B12" i="6"/>
  <c r="D8" i="6"/>
  <c r="C8" i="6"/>
  <c r="D7" i="6"/>
  <c r="C7" i="6"/>
  <c r="F15" i="7" l="1"/>
  <c r="F20" i="7"/>
  <c r="F19" i="7"/>
  <c r="C15" i="4"/>
  <c r="C14" i="4"/>
  <c r="C14" i="5" l="1"/>
  <c r="C13" i="5"/>
  <c r="D7" i="5"/>
  <c r="D8" i="5"/>
  <c r="F18" i="5"/>
  <c r="F17" i="5"/>
  <c r="F16" i="5"/>
  <c r="F15" i="5"/>
  <c r="F14" i="5"/>
  <c r="F13" i="5"/>
  <c r="C13" i="4"/>
  <c r="E18" i="1"/>
  <c r="E17" i="1"/>
  <c r="E16" i="1"/>
  <c r="E15" i="1"/>
  <c r="E14" i="1"/>
  <c r="E13" i="1"/>
  <c r="E20" i="1"/>
  <c r="F20" i="5"/>
  <c r="E3" i="5"/>
  <c r="F19" i="5"/>
  <c r="D12" i="5" l="1"/>
  <c r="C12" i="5"/>
  <c r="B12" i="5"/>
  <c r="D18" i="5"/>
  <c r="D17" i="5"/>
  <c r="D16" i="5"/>
  <c r="D15" i="5"/>
  <c r="D14" i="5"/>
  <c r="D13" i="5"/>
  <c r="C8" i="5"/>
  <c r="B17" i="5" s="1"/>
  <c r="C7" i="5"/>
  <c r="B15" i="5" s="1"/>
  <c r="B14" i="5" l="1"/>
  <c r="B16" i="5"/>
  <c r="B18" i="5"/>
  <c r="B13" i="5"/>
  <c r="E19" i="1"/>
  <c r="E4" i="1" l="1"/>
  <c r="D4" i="1"/>
  <c r="C4" i="1"/>
  <c r="B4" i="1"/>
  <c r="C4" i="4"/>
  <c r="B4" i="4"/>
  <c r="B12" i="4"/>
  <c r="C8" i="4"/>
  <c r="C7" i="4"/>
  <c r="B13" i="4" s="1"/>
  <c r="B14" i="4" l="1"/>
  <c r="B18" i="1" l="1"/>
  <c r="B17" i="1"/>
  <c r="D16" i="1"/>
  <c r="D15" i="1"/>
  <c r="D14" i="1"/>
  <c r="D13" i="1"/>
  <c r="B14" i="1"/>
  <c r="B13" i="1"/>
  <c r="D18" i="1"/>
  <c r="D17" i="1"/>
  <c r="B16" i="1"/>
  <c r="B15" i="1"/>
  <c r="C8" i="1"/>
  <c r="C7" i="1"/>
</calcChain>
</file>

<file path=xl/sharedStrings.xml><?xml version="1.0" encoding="utf-8"?>
<sst xmlns="http://schemas.openxmlformats.org/spreadsheetml/2006/main" count="162" uniqueCount="56">
  <si>
    <t>int</t>
  </si>
  <si>
    <t>LogUC200</t>
  </si>
  <si>
    <t>PDSI</t>
  </si>
  <si>
    <t>UF500</t>
  </si>
  <si>
    <t>PIWA</t>
  </si>
  <si>
    <t>MinPDSI</t>
  </si>
  <si>
    <t>MaxPDSI</t>
  </si>
  <si>
    <t>MinUC200</t>
  </si>
  <si>
    <t>MaxUC200</t>
  </si>
  <si>
    <t>MinUF500</t>
  </si>
  <si>
    <t>MaxUF500</t>
  </si>
  <si>
    <t>Model Parameters</t>
  </si>
  <si>
    <t>Example Calculations</t>
  </si>
  <si>
    <t>Predictors</t>
  </si>
  <si>
    <t>Predicted</t>
  </si>
  <si>
    <t>Parameter Estimate</t>
  </si>
  <si>
    <t>Min from Data</t>
  </si>
  <si>
    <t>Max from Data</t>
  </si>
  <si>
    <t>MinTransformed (log10)</t>
  </si>
  <si>
    <t>MaxTransformed (log10)</t>
  </si>
  <si>
    <t>LogLC200</t>
  </si>
  <si>
    <t>YBFL</t>
  </si>
  <si>
    <t>Transformed Parameter Estimate</t>
  </si>
  <si>
    <t>MinLogLC200</t>
  </si>
  <si>
    <t>MaxLogLC200</t>
  </si>
  <si>
    <t>Test</t>
  </si>
  <si>
    <t>LogPrevPrecip</t>
  </si>
  <si>
    <t>OVEN</t>
  </si>
  <si>
    <t>Biomass</t>
  </si>
  <si>
    <t>Test2</t>
  </si>
  <si>
    <t>MinPrecip</t>
  </si>
  <si>
    <t>MaxPrecip</t>
  </si>
  <si>
    <t>12.95 in output</t>
  </si>
  <si>
    <t>Open1000</t>
  </si>
  <si>
    <t>BLBW</t>
  </si>
  <si>
    <t>Min</t>
  </si>
  <si>
    <t>Max</t>
  </si>
  <si>
    <t>CONW</t>
  </si>
  <si>
    <t>biomass</t>
  </si>
  <si>
    <t>logopen200</t>
  </si>
  <si>
    <t>logreg1000</t>
  </si>
  <si>
    <t>temp</t>
  </si>
  <si>
    <t>loglc200</t>
  </si>
  <si>
    <t>loglf1000</t>
  </si>
  <si>
    <t>loglf500</t>
  </si>
  <si>
    <t>REVI</t>
  </si>
  <si>
    <t>Test3</t>
  </si>
  <si>
    <t>Under ideal conditions for other parameters, avg spring temp must be &lt;= 7.6 for abundance to be &gt;= 0.01</t>
  </si>
  <si>
    <t>Under realistic but favorable conditions, avg spring temp must be &lt;= 5 for abundnace to be &gt;= 0.01</t>
  </si>
  <si>
    <t>Under realistic unfavorable conditinos, avg spring temp must be &lt;= -15.4 for adundance to be &gt;= 0.01</t>
  </si>
  <si>
    <t>Under favorable conditions for other parameters, biomass must be &lt;= 15800 for abundance to be &gt;= 0.01</t>
  </si>
  <si>
    <t>Test4</t>
  </si>
  <si>
    <t>Test5</t>
  </si>
  <si>
    <t>Under the best conditions in the Chip Year 0 map, temp must be &lt;= 4.7 for abundance to be &gt;= 0.01</t>
  </si>
  <si>
    <t>Test1</t>
  </si>
  <si>
    <t>GWWA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</si>
</sst>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3" borderId="0" xfId="0" applyFill="1"/>
    <xf numFmtId="164" fontId="0" fillId="0" borderId="0" xfId="0" applyNumberFormat="1"/>
    <xf numFmtId="2" fontId="0" fillId="33" borderId="0" xfId="0" applyNumberFormat="1" applyFill="1"/>
    <xf numFmtId="11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 Lowland Conifer</c:v>
          </c:tx>
          <c:marker>
            <c:symbol val="none"/>
          </c:marker>
          <c:xVal>
            <c:numRef>
              <c:f>REVI!$B$17:$B$22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REVI!$F$17:$F$22</c:f>
              <c:numCache>
                <c:formatCode>General</c:formatCode>
                <c:ptCount val="6"/>
                <c:pt idx="0">
                  <c:v>1.3012768828703487</c:v>
                </c:pt>
                <c:pt idx="1">
                  <c:v>2.5850529724651405</c:v>
                </c:pt>
                <c:pt idx="2">
                  <c:v>5.1353397254784445</c:v>
                </c:pt>
                <c:pt idx="3">
                  <c:v>10.201614580814022</c:v>
                </c:pt>
                <c:pt idx="4">
                  <c:v>20.266028270560252</c:v>
                </c:pt>
                <c:pt idx="5">
                  <c:v>40.259499965384421</c:v>
                </c:pt>
              </c:numCache>
            </c:numRef>
          </c:yVal>
          <c:smooth val="0"/>
        </c:ser>
        <c:ser>
          <c:idx val="1"/>
          <c:order val="1"/>
          <c:tx>
            <c:v>No LowlandForest</c:v>
          </c:tx>
          <c:marker>
            <c:symbol val="none"/>
          </c:marker>
          <c:xVal>
            <c:numRef>
              <c:f>REVI!$B$23:$B$28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REVI!$F$23:$F$28</c:f>
              <c:numCache>
                <c:formatCode>General</c:formatCode>
                <c:ptCount val="6"/>
                <c:pt idx="0">
                  <c:v>2.6180191965875594</c:v>
                </c:pt>
                <c:pt idx="1">
                  <c:v>5.2008288129896521</c:v>
                </c:pt>
                <c:pt idx="2">
                  <c:v>10.331711997100602</c:v>
                </c:pt>
                <c:pt idx="3">
                  <c:v>20.52447343093214</c:v>
                </c:pt>
                <c:pt idx="4">
                  <c:v>40.772914472960167</c:v>
                </c:pt>
                <c:pt idx="5">
                  <c:v>80.997476510841892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6768"/>
        <c:axId val="108018688"/>
      </c:scatterChart>
      <c:valAx>
        <c:axId val="1080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18688"/>
        <c:crosses val="autoZero"/>
        <c:crossBetween val="midCat"/>
      </c:valAx>
      <c:valAx>
        <c:axId val="10801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1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63779527559057"/>
          <c:y val="0.13850503062117236"/>
          <c:w val="0.33547331583552054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13</xdr:row>
      <xdr:rowOff>128587</xdr:rowOff>
    </xdr:from>
    <xdr:to>
      <xdr:col>13</xdr:col>
      <xdr:colOff>485775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29" t="s">
        <v>11</v>
      </c>
      <c r="C1" s="29"/>
      <c r="D1" s="29"/>
      <c r="E1" s="29"/>
      <c r="F1" s="29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33</v>
      </c>
      <c r="E2" s="17"/>
      <c r="F2" s="18"/>
      <c r="G2" s="8"/>
      <c r="H2" s="8"/>
      <c r="I2" s="8"/>
      <c r="J2" s="8"/>
      <c r="K2" s="8"/>
    </row>
    <row r="3" spans="1:12" x14ac:dyDescent="0.25">
      <c r="A3" s="6" t="s">
        <v>15</v>
      </c>
      <c r="B3" s="16">
        <v>-2.2350940000000001</v>
      </c>
      <c r="C3" s="16">
        <v>0.40635490000000002</v>
      </c>
      <c r="D3" s="16">
        <v>-3.2001399999999999E-2</v>
      </c>
      <c r="E3" s="22"/>
      <c r="F3" s="24"/>
      <c r="G3" s="8"/>
      <c r="H3" s="8"/>
      <c r="I3" s="8"/>
      <c r="J3" s="8"/>
      <c r="K3" s="8"/>
    </row>
    <row r="4" spans="1:12" x14ac:dyDescent="0.25">
      <c r="A4" s="6" t="s">
        <v>22</v>
      </c>
      <c r="B4" s="16"/>
      <c r="C4" s="16"/>
      <c r="D4" s="16"/>
      <c r="E4" s="16"/>
      <c r="F4" s="16"/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0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100</v>
      </c>
      <c r="D6" s="6">
        <v>100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2.0043213737826426</v>
      </c>
      <c r="D8" s="6">
        <f>LOG(D6+1)</f>
        <v>2.0043213737826426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2" s="2" customFormat="1" x14ac:dyDescent="0.25">
      <c r="A11" s="19"/>
      <c r="B11" s="30" t="s">
        <v>13</v>
      </c>
      <c r="C11" s="30"/>
      <c r="D11" s="30"/>
      <c r="E11" s="30"/>
      <c r="F11" s="19" t="s">
        <v>14</v>
      </c>
      <c r="H11" s="20"/>
      <c r="I11" s="31"/>
      <c r="J11" s="31"/>
      <c r="K11" s="31"/>
      <c r="L11" s="20"/>
    </row>
    <row r="12" spans="1:12" x14ac:dyDescent="0.25">
      <c r="B12" s="17" t="str">
        <f>C2</f>
        <v>LogUC200</v>
      </c>
      <c r="C12" s="17" t="str">
        <f>D2</f>
        <v>Open1000</v>
      </c>
      <c r="D12" s="17"/>
      <c r="E12" s="17"/>
      <c r="F12" s="17" t="s">
        <v>34</v>
      </c>
      <c r="H12" s="8"/>
      <c r="I12" s="8"/>
      <c r="J12" s="8"/>
      <c r="K12" s="8"/>
      <c r="L12" s="8"/>
    </row>
    <row r="13" spans="1:12" x14ac:dyDescent="0.25">
      <c r="B13" s="6">
        <v>2</v>
      </c>
      <c r="C13" s="6">
        <v>100</v>
      </c>
      <c r="F13" s="6">
        <f>EXP(B$3+B13*C$3+C13*D$3)</f>
        <v>9.827956995942539E-3</v>
      </c>
      <c r="H13" s="8"/>
      <c r="I13" s="8"/>
      <c r="J13" s="8"/>
      <c r="K13" s="8"/>
      <c r="L13" s="8"/>
    </row>
    <row r="14" spans="1:12" x14ac:dyDescent="0.25">
      <c r="B14" s="6">
        <v>0</v>
      </c>
      <c r="C14" s="6">
        <v>100</v>
      </c>
      <c r="F14" s="6">
        <f t="shared" ref="F14:F17" si="0">EXP(B$3+B14*C$3+C14*D$3)</f>
        <v>4.3602146115501294E-3</v>
      </c>
      <c r="H14" s="8"/>
      <c r="I14" s="8"/>
      <c r="J14" s="8"/>
      <c r="K14" s="8"/>
      <c r="L14" s="8"/>
    </row>
    <row r="15" spans="1:12" x14ac:dyDescent="0.25">
      <c r="B15" s="6">
        <v>2</v>
      </c>
      <c r="C15" s="6">
        <v>0</v>
      </c>
      <c r="F15" s="6">
        <f t="shared" si="0"/>
        <v>0.24113840879303725</v>
      </c>
      <c r="H15" s="8"/>
      <c r="I15" s="8"/>
      <c r="J15" s="8"/>
      <c r="K15" s="8"/>
      <c r="L15" s="8"/>
    </row>
    <row r="16" spans="1:12" x14ac:dyDescent="0.25">
      <c r="B16" s="6">
        <v>0</v>
      </c>
      <c r="C16" s="6">
        <v>0</v>
      </c>
      <c r="F16" s="6">
        <f t="shared" si="0"/>
        <v>0.10698207306558467</v>
      </c>
      <c r="H16" s="8"/>
      <c r="I16" s="8"/>
      <c r="J16" s="8"/>
      <c r="K16" s="8"/>
      <c r="L16" s="8"/>
    </row>
    <row r="17" spans="1:7" x14ac:dyDescent="0.25">
      <c r="A17" s="21" t="s">
        <v>29</v>
      </c>
      <c r="B17" s="21">
        <v>0</v>
      </c>
      <c r="C17" s="21">
        <v>7.46</v>
      </c>
      <c r="D17" s="21"/>
      <c r="E17" s="21"/>
      <c r="F17" s="6">
        <f t="shared" si="0"/>
        <v>8.4261986742040565E-2</v>
      </c>
      <c r="G17" s="6" t="s">
        <v>32</v>
      </c>
    </row>
    <row r="19" spans="1:7" x14ac:dyDescent="0.25">
      <c r="E19" s="6" t="s">
        <v>35</v>
      </c>
      <c r="F19" s="6">
        <f>MIN(F13:F16)</f>
        <v>4.3602146115501294E-3</v>
      </c>
    </row>
    <row r="20" spans="1:7" x14ac:dyDescent="0.25">
      <c r="E20" s="6" t="s">
        <v>36</v>
      </c>
      <c r="F20" s="6">
        <f>MAX(F13:F16)</f>
        <v>0.24113840879303725</v>
      </c>
    </row>
  </sheetData>
  <mergeCells count="5">
    <mergeCell ref="B1:F1"/>
    <mergeCell ref="A10:E10"/>
    <mergeCell ref="G10:K10"/>
    <mergeCell ref="B11:E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0" sqref="C20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29" t="s">
        <v>11</v>
      </c>
      <c r="C1" s="29"/>
      <c r="D1" s="29"/>
      <c r="E1" s="29"/>
      <c r="F1" s="29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26</v>
      </c>
      <c r="E2" s="17"/>
      <c r="F2" s="18"/>
      <c r="G2" s="8"/>
      <c r="H2" s="8"/>
      <c r="I2" s="8"/>
      <c r="J2" s="8"/>
      <c r="K2" s="8"/>
    </row>
    <row r="3" spans="1:12" x14ac:dyDescent="0.25">
      <c r="A3" s="6" t="s">
        <v>15</v>
      </c>
      <c r="B3" s="16">
        <v>0.70589000000000002</v>
      </c>
      <c r="C3" s="16">
        <v>1.2553099999999999</v>
      </c>
      <c r="D3" s="16">
        <v>-1.9454199999999999</v>
      </c>
      <c r="E3" s="22"/>
      <c r="F3" s="24"/>
      <c r="G3" s="8"/>
      <c r="H3" s="8"/>
      <c r="I3" s="8"/>
      <c r="J3" s="8"/>
      <c r="K3" s="8"/>
    </row>
    <row r="4" spans="1:12" x14ac:dyDescent="0.25">
      <c r="A4" s="6" t="s">
        <v>22</v>
      </c>
      <c r="B4" s="16"/>
      <c r="C4" s="16"/>
      <c r="D4" s="16"/>
      <c r="E4" s="16"/>
      <c r="F4" s="16"/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100</v>
      </c>
      <c r="D6" s="6">
        <v>130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1.5440680443502757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2.0043213737826426</v>
      </c>
      <c r="D8" s="6">
        <f>LOG(D6+1)</f>
        <v>2.1172712956557644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2" s="2" customFormat="1" x14ac:dyDescent="0.25">
      <c r="A11" s="19"/>
      <c r="B11" s="30" t="s">
        <v>13</v>
      </c>
      <c r="C11" s="30"/>
      <c r="D11" s="30"/>
      <c r="E11" s="30"/>
      <c r="F11" s="19" t="s">
        <v>14</v>
      </c>
      <c r="H11" s="20"/>
      <c r="I11" s="31"/>
      <c r="J11" s="31"/>
      <c r="K11" s="31"/>
      <c r="L11" s="20"/>
    </row>
    <row r="12" spans="1:12" x14ac:dyDescent="0.25">
      <c r="B12" s="17" t="str">
        <f>C2</f>
        <v>LogUC200</v>
      </c>
      <c r="C12" s="17" t="str">
        <f>D2</f>
        <v>LogPrevPrecip</v>
      </c>
      <c r="D12" s="17"/>
      <c r="E12" s="17"/>
      <c r="F12" s="17" t="s">
        <v>37</v>
      </c>
      <c r="H12" s="8"/>
      <c r="I12" s="8"/>
      <c r="J12" s="8"/>
      <c r="K12" s="8"/>
      <c r="L12" s="8"/>
    </row>
    <row r="13" spans="1:12" x14ac:dyDescent="0.25">
      <c r="B13" s="6">
        <f>C8</f>
        <v>2.0043213737826426</v>
      </c>
      <c r="C13" s="6">
        <f>D8</f>
        <v>2.1172712956557644</v>
      </c>
      <c r="F13" s="6">
        <f>EXP(B$3+B13*C$3+C13*D$3)</f>
        <v>0.40777192824677433</v>
      </c>
      <c r="H13" s="8"/>
      <c r="I13" s="8"/>
      <c r="J13" s="8"/>
      <c r="K13" s="8"/>
      <c r="L13" s="8"/>
    </row>
    <row r="14" spans="1:12" x14ac:dyDescent="0.25">
      <c r="B14" s="6">
        <f>C7</f>
        <v>0</v>
      </c>
      <c r="C14" s="6">
        <f>D8</f>
        <v>2.1172712956557644</v>
      </c>
      <c r="F14" s="6">
        <f t="shared" ref="F14:F17" si="0">EXP(B$3+B14*C$3+C14*D$3)</f>
        <v>3.2939197269821127E-2</v>
      </c>
      <c r="H14" s="8"/>
      <c r="I14" s="8"/>
      <c r="J14" s="8"/>
      <c r="K14" s="8"/>
      <c r="L14" s="8"/>
    </row>
    <row r="15" spans="1:12" x14ac:dyDescent="0.25">
      <c r="B15" s="6">
        <f>C8</f>
        <v>2.0043213737826426</v>
      </c>
      <c r="C15" s="6">
        <f>D7</f>
        <v>1.5440680443502757</v>
      </c>
      <c r="F15" s="6">
        <f t="shared" si="0"/>
        <v>1.2436788587791148</v>
      </c>
      <c r="H15" s="8"/>
      <c r="I15" s="8"/>
      <c r="J15" s="8"/>
      <c r="K15" s="8"/>
      <c r="L15" s="8"/>
    </row>
    <row r="16" spans="1:12" x14ac:dyDescent="0.25">
      <c r="B16" s="6">
        <f>C7</f>
        <v>0</v>
      </c>
      <c r="C16" s="6">
        <f>D7</f>
        <v>1.5440680443502757</v>
      </c>
      <c r="F16" s="6">
        <f t="shared" si="0"/>
        <v>0.1004624900143683</v>
      </c>
      <c r="H16" s="8"/>
      <c r="I16" s="8"/>
      <c r="J16" s="8"/>
      <c r="K16" s="8"/>
      <c r="L16" s="8"/>
    </row>
    <row r="17" spans="1:7" x14ac:dyDescent="0.25">
      <c r="A17" s="21" t="s">
        <v>29</v>
      </c>
      <c r="B17" s="21">
        <v>0</v>
      </c>
      <c r="C17" s="21">
        <v>8.5299999999999994</v>
      </c>
      <c r="D17" s="21"/>
      <c r="E17" s="21"/>
      <c r="F17" s="6">
        <f t="shared" si="0"/>
        <v>1.2580376055535952E-7</v>
      </c>
      <c r="G17" s="6" t="s">
        <v>32</v>
      </c>
    </row>
    <row r="19" spans="1:7" x14ac:dyDescent="0.25">
      <c r="E19" s="6" t="s">
        <v>35</v>
      </c>
      <c r="F19" s="6">
        <f>MIN(F13:F16)</f>
        <v>3.2939197269821127E-2</v>
      </c>
    </row>
    <row r="20" spans="1:7" x14ac:dyDescent="0.25">
      <c r="E20" s="6" t="s">
        <v>36</v>
      </c>
      <c r="F20" s="6">
        <f>MAX(F13:F16)</f>
        <v>1.2436788587791148</v>
      </c>
    </row>
  </sheetData>
  <mergeCells count="5">
    <mergeCell ref="B1:F1"/>
    <mergeCell ref="A10:E10"/>
    <mergeCell ref="G10:K10"/>
    <mergeCell ref="B11:E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19" sqref="E19"/>
    </sheetView>
  </sheetViews>
  <sheetFormatPr defaultRowHeight="15" x14ac:dyDescent="0.25"/>
  <cols>
    <col min="1" max="1" width="23" style="6" bestFit="1" customWidth="1"/>
    <col min="2" max="6" width="9.140625" style="6"/>
    <col min="7" max="7" width="23" style="6" bestFit="1" customWidth="1"/>
    <col min="8" max="16384" width="9.140625" style="6"/>
  </cols>
  <sheetData>
    <row r="1" spans="1:12" x14ac:dyDescent="0.25">
      <c r="B1" s="29" t="s">
        <v>11</v>
      </c>
      <c r="C1" s="29"/>
      <c r="D1" s="29"/>
      <c r="E1" s="29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38</v>
      </c>
      <c r="D2" s="1" t="s">
        <v>39</v>
      </c>
      <c r="E2" s="1" t="s">
        <v>40</v>
      </c>
      <c r="F2" s="6" t="s">
        <v>41</v>
      </c>
      <c r="G2" s="8"/>
      <c r="H2" s="8"/>
      <c r="I2" s="8"/>
      <c r="J2" s="8"/>
      <c r="K2" s="8"/>
    </row>
    <row r="3" spans="1:12" x14ac:dyDescent="0.25">
      <c r="A3" s="6" t="s">
        <v>15</v>
      </c>
      <c r="B3" s="27">
        <v>-6.51</v>
      </c>
      <c r="C3" s="27">
        <v>-4.1E-5</v>
      </c>
      <c r="D3" s="27">
        <v>0.93</v>
      </c>
      <c r="E3" s="27">
        <v>0.80700000000000005</v>
      </c>
      <c r="F3" s="27">
        <v>-0.20399999999999999</v>
      </c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0.09</v>
      </c>
      <c r="D5" s="6">
        <v>0</v>
      </c>
      <c r="E5" s="6">
        <v>0.31</v>
      </c>
      <c r="F5" s="6">
        <v>4.0487500000000001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30000</v>
      </c>
      <c r="D6" s="6">
        <v>78.849999999999994</v>
      </c>
      <c r="E6" s="6">
        <v>99.28</v>
      </c>
      <c r="F6" s="6">
        <v>10.5688</v>
      </c>
      <c r="G6" s="8"/>
      <c r="H6" s="8"/>
      <c r="I6" s="8"/>
      <c r="J6" s="8"/>
      <c r="K6" s="8"/>
    </row>
    <row r="7" spans="1:12" x14ac:dyDescent="0.25">
      <c r="A7" s="6" t="s">
        <v>18</v>
      </c>
      <c r="D7" s="6">
        <f>LOG(D5+1)</f>
        <v>0</v>
      </c>
      <c r="E7" s="6">
        <f>LOG(E5+1)</f>
        <v>0.11727129565576427</v>
      </c>
      <c r="G7" s="8"/>
      <c r="H7" s="8"/>
      <c r="I7" s="8"/>
      <c r="J7" s="8"/>
      <c r="K7" s="8"/>
    </row>
    <row r="8" spans="1:12" x14ac:dyDescent="0.25">
      <c r="A8" s="6" t="s">
        <v>19</v>
      </c>
      <c r="D8" s="6">
        <f>LOG(D6+1)</f>
        <v>1.9022749204745018</v>
      </c>
      <c r="E8" s="6">
        <f>LOG(E6+1)</f>
        <v>2.0012143252861789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2" s="2" customFormat="1" x14ac:dyDescent="0.25">
      <c r="A11" s="25"/>
      <c r="B11" s="30" t="s">
        <v>13</v>
      </c>
      <c r="C11" s="30"/>
      <c r="D11" s="30"/>
      <c r="E11" s="25"/>
      <c r="F11" s="25" t="s">
        <v>14</v>
      </c>
      <c r="H11" s="26"/>
      <c r="I11" s="31"/>
      <c r="J11" s="31"/>
      <c r="K11" s="31"/>
      <c r="L11" s="26"/>
    </row>
    <row r="12" spans="1:12" x14ac:dyDescent="0.25">
      <c r="B12" s="1" t="str">
        <f>C2</f>
        <v>biomass</v>
      </c>
      <c r="C12" s="1" t="str">
        <f>D2</f>
        <v>logopen200</v>
      </c>
      <c r="D12" s="1" t="str">
        <f>E2</f>
        <v>logreg1000</v>
      </c>
      <c r="E12" s="1" t="str">
        <f>F2</f>
        <v>temp</v>
      </c>
      <c r="F12" s="1" t="s">
        <v>55</v>
      </c>
      <c r="H12" s="8"/>
      <c r="I12" s="8"/>
      <c r="J12" s="8"/>
      <c r="K12" s="8"/>
      <c r="L12" s="8"/>
    </row>
    <row r="13" spans="1:12" x14ac:dyDescent="0.25">
      <c r="A13" s="6" t="s">
        <v>54</v>
      </c>
      <c r="B13" s="6">
        <v>0</v>
      </c>
      <c r="C13" s="6">
        <v>2</v>
      </c>
      <c r="D13" s="6">
        <v>2</v>
      </c>
      <c r="E13" s="6">
        <v>7.6</v>
      </c>
      <c r="F13" s="6">
        <f t="shared" ref="F13:F15" si="0">EXP(B$3+B13*C$3+C13*D$3+D13*E$3+E13*F$3)</f>
        <v>1.0189474533055892E-2</v>
      </c>
      <c r="G13" s="6" t="s">
        <v>47</v>
      </c>
      <c r="H13" s="11"/>
      <c r="I13" s="11"/>
      <c r="J13" s="11"/>
      <c r="K13" s="11"/>
      <c r="L13" s="11"/>
    </row>
    <row r="14" spans="1:12" s="28" customFormat="1" x14ac:dyDescent="0.25">
      <c r="A14" s="28" t="s">
        <v>29</v>
      </c>
      <c r="B14" s="28">
        <v>10965</v>
      </c>
      <c r="C14" s="28">
        <v>1.9</v>
      </c>
      <c r="D14" s="28">
        <v>2</v>
      </c>
      <c r="E14" s="28">
        <v>5</v>
      </c>
      <c r="F14" s="28">
        <f t="shared" si="0"/>
        <v>1.0066270483375141E-2</v>
      </c>
      <c r="G14" s="28" t="s">
        <v>48</v>
      </c>
    </row>
    <row r="15" spans="1:12" x14ac:dyDescent="0.25">
      <c r="A15" s="6" t="s">
        <v>46</v>
      </c>
      <c r="B15" s="6">
        <v>30000</v>
      </c>
      <c r="C15" s="6">
        <v>0</v>
      </c>
      <c r="D15" s="6">
        <v>0</v>
      </c>
      <c r="E15" s="6">
        <v>-15.4</v>
      </c>
      <c r="F15" s="6">
        <f t="shared" si="0"/>
        <v>1.0067931555039549E-2</v>
      </c>
      <c r="G15" s="6" t="s">
        <v>49</v>
      </c>
    </row>
    <row r="16" spans="1:12" x14ac:dyDescent="0.25">
      <c r="A16" s="6" t="s">
        <v>51</v>
      </c>
      <c r="B16" s="6">
        <v>15800</v>
      </c>
      <c r="C16" s="6">
        <v>1.9</v>
      </c>
      <c r="D16" s="6">
        <v>2</v>
      </c>
      <c r="E16" s="6">
        <v>4.0487500000000001</v>
      </c>
      <c r="F16" s="6">
        <f t="shared" ref="F16" si="1">EXP(B$3+B16*C$3+C16*D$3+D16*E$3+E16*F$3)</f>
        <v>1.0024281291303708E-2</v>
      </c>
      <c r="G16" s="6" t="s">
        <v>50</v>
      </c>
    </row>
    <row r="17" spans="1:7" x14ac:dyDescent="0.25">
      <c r="A17" s="6" t="s">
        <v>52</v>
      </c>
      <c r="B17" s="6">
        <v>0</v>
      </c>
      <c r="C17" s="6">
        <v>2</v>
      </c>
      <c r="D17" s="6">
        <v>1.25</v>
      </c>
      <c r="E17" s="6">
        <v>4.7</v>
      </c>
      <c r="F17" s="6">
        <f t="shared" ref="F17" si="2">EXP(B$3+B17*C$3+C17*D$3+D17*E$3+E17*F$3)</f>
        <v>1.0051333165410939E-2</v>
      </c>
      <c r="G17" s="6" t="s">
        <v>53</v>
      </c>
    </row>
    <row r="18" spans="1:7" x14ac:dyDescent="0.25">
      <c r="A18" s="6" t="s">
        <v>52</v>
      </c>
      <c r="B18" s="6">
        <v>500</v>
      </c>
      <c r="C18" s="6">
        <v>2</v>
      </c>
      <c r="D18" s="6">
        <v>1.25</v>
      </c>
      <c r="E18" s="6">
        <v>4.5999999999999996</v>
      </c>
      <c r="F18" s="6">
        <f t="shared" ref="F18" si="3">EXP(B$3+B18*C$3+C18*D$3+D18*E$3+E18*F$3)</f>
        <v>1.0050328082349392E-2</v>
      </c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0" sqref="A20:E20"/>
    </sheetView>
  </sheetViews>
  <sheetFormatPr defaultRowHeight="15" x14ac:dyDescent="0.25"/>
  <cols>
    <col min="1" max="1" width="23" style="4" bestFit="1" customWidth="1"/>
    <col min="7" max="7" width="23" style="6" bestFit="1" customWidth="1"/>
  </cols>
  <sheetData>
    <row r="1" spans="1:11" s="6" customFormat="1" x14ac:dyDescent="0.25">
      <c r="B1" s="29" t="s">
        <v>11</v>
      </c>
      <c r="C1" s="29"/>
      <c r="D1" s="29"/>
      <c r="E1" s="29"/>
      <c r="G1" s="8"/>
      <c r="H1" s="8"/>
      <c r="I1" s="8"/>
      <c r="J1" s="8"/>
      <c r="K1" s="8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G2" s="8"/>
      <c r="H2" s="8"/>
      <c r="I2" s="8"/>
      <c r="J2" s="8"/>
      <c r="K2" s="8"/>
    </row>
    <row r="3" spans="1:11" x14ac:dyDescent="0.25">
      <c r="A3" s="4" t="s">
        <v>15</v>
      </c>
      <c r="B3">
        <v>-5.2283270000000002</v>
      </c>
      <c r="C3">
        <v>0.823546</v>
      </c>
      <c r="D3">
        <v>-0.18083399999999999</v>
      </c>
      <c r="E3">
        <v>2.0801E-2</v>
      </c>
      <c r="G3" s="8"/>
      <c r="H3" s="8"/>
      <c r="I3" s="8"/>
      <c r="J3" s="8"/>
      <c r="K3" s="8"/>
    </row>
    <row r="4" spans="1:11" s="6" customFormat="1" x14ac:dyDescent="0.25">
      <c r="A4" s="6" t="s">
        <v>22</v>
      </c>
      <c r="B4" s="6">
        <f>EXP(B3)</f>
        <v>5.3624892467396901E-3</v>
      </c>
      <c r="C4" s="6">
        <f t="shared" ref="C4:E4" si="0">EXP(C3)</f>
        <v>2.2785653216082027</v>
      </c>
      <c r="D4" s="6">
        <f t="shared" si="0"/>
        <v>0.8345738864628196</v>
      </c>
      <c r="E4" s="6">
        <f t="shared" si="0"/>
        <v>1.0210188486686187</v>
      </c>
      <c r="G4" s="8"/>
      <c r="H4" s="8"/>
      <c r="I4" s="8"/>
      <c r="J4" s="8"/>
      <c r="K4" s="8"/>
    </row>
    <row r="5" spans="1:11" x14ac:dyDescent="0.25">
      <c r="A5" s="4" t="s">
        <v>16</v>
      </c>
      <c r="C5" s="5">
        <v>0</v>
      </c>
      <c r="D5" s="4">
        <v>-4.0025000000000004</v>
      </c>
      <c r="E5" s="6">
        <v>0.31</v>
      </c>
      <c r="G5" s="8"/>
      <c r="H5" s="8"/>
      <c r="I5" s="8"/>
      <c r="J5" s="8"/>
      <c r="K5" s="8"/>
    </row>
    <row r="6" spans="1:11" s="4" customFormat="1" x14ac:dyDescent="0.25">
      <c r="A6" s="4" t="s">
        <v>17</v>
      </c>
      <c r="C6" s="5">
        <v>98.72</v>
      </c>
      <c r="D6" s="4">
        <v>2.6724999999999999</v>
      </c>
      <c r="E6" s="6">
        <v>99.28</v>
      </c>
      <c r="G6" s="8"/>
      <c r="H6" s="8"/>
      <c r="I6" s="8"/>
      <c r="J6" s="8"/>
      <c r="K6" s="8"/>
    </row>
    <row r="7" spans="1:11" s="5" customFormat="1" x14ac:dyDescent="0.25">
      <c r="A7" s="5" t="s">
        <v>18</v>
      </c>
      <c r="C7" s="5">
        <f>LOG(C5+1)</f>
        <v>0</v>
      </c>
      <c r="G7" s="8"/>
      <c r="H7" s="8"/>
      <c r="I7" s="8"/>
      <c r="J7" s="8"/>
      <c r="K7" s="8"/>
    </row>
    <row r="8" spans="1:11" s="5" customFormat="1" x14ac:dyDescent="0.25">
      <c r="A8" s="5" t="s">
        <v>19</v>
      </c>
      <c r="C8" s="5">
        <f>LOG(C6+1)</f>
        <v>1.9987822698317359</v>
      </c>
      <c r="G8" s="8"/>
      <c r="H8" s="8"/>
      <c r="I8" s="8"/>
      <c r="J8" s="8"/>
      <c r="K8" s="8"/>
    </row>
    <row r="9" spans="1:11" s="2" customFormat="1" x14ac:dyDescent="0.25">
      <c r="G9" s="9"/>
      <c r="H9" s="9"/>
      <c r="I9" s="9"/>
      <c r="J9" s="9"/>
      <c r="K9" s="9"/>
    </row>
    <row r="10" spans="1:11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1" s="2" customFormat="1" x14ac:dyDescent="0.25">
      <c r="A11" s="3"/>
      <c r="B11" s="30" t="s">
        <v>13</v>
      </c>
      <c r="C11" s="30"/>
      <c r="D11" s="30"/>
      <c r="E11" s="3" t="s">
        <v>14</v>
      </c>
      <c r="G11" s="10"/>
      <c r="H11" s="31"/>
      <c r="I11" s="31"/>
      <c r="J11" s="31"/>
      <c r="K11" s="10"/>
    </row>
    <row r="12" spans="1:11" x14ac:dyDescent="0.25">
      <c r="B12" s="1" t="s">
        <v>1</v>
      </c>
      <c r="C12" s="1" t="s">
        <v>2</v>
      </c>
      <c r="D12" s="1" t="s">
        <v>3</v>
      </c>
      <c r="E12" s="1" t="s">
        <v>4</v>
      </c>
      <c r="G12" s="8"/>
      <c r="H12" s="8"/>
      <c r="I12" s="8"/>
      <c r="J12" s="8"/>
      <c r="K12" s="8"/>
    </row>
    <row r="13" spans="1:11" x14ac:dyDescent="0.25">
      <c r="A13" s="4" t="s">
        <v>5</v>
      </c>
      <c r="B13">
        <f>C8</f>
        <v>1.9987822698317359</v>
      </c>
      <c r="C13" s="4">
        <v>-4.0025000000000004</v>
      </c>
      <c r="D13">
        <f>E6</f>
        <v>99.28</v>
      </c>
      <c r="E13" s="6">
        <f t="shared" ref="E13:E18" si="1">EXP(B$3+B13*C$3+C13*D$3+D13*E$3)</f>
        <v>0.4523375925268675</v>
      </c>
      <c r="G13" s="8"/>
      <c r="H13" s="8"/>
      <c r="I13" s="8"/>
      <c r="J13" s="8"/>
      <c r="K13" s="8"/>
    </row>
    <row r="14" spans="1:11" x14ac:dyDescent="0.25">
      <c r="A14" s="4" t="s">
        <v>6</v>
      </c>
      <c r="B14" s="4">
        <f>C8</f>
        <v>1.9987822698317359</v>
      </c>
      <c r="C14" s="4">
        <v>2.6724999999999999</v>
      </c>
      <c r="D14" s="4">
        <f>E6</f>
        <v>99.28</v>
      </c>
      <c r="E14" s="6">
        <f t="shared" si="1"/>
        <v>0.13528204715127137</v>
      </c>
      <c r="G14" s="8"/>
      <c r="H14" s="8"/>
      <c r="I14" s="8"/>
      <c r="J14" s="8"/>
      <c r="K14" s="8"/>
    </row>
    <row r="15" spans="1:11" x14ac:dyDescent="0.25">
      <c r="A15" s="4" t="s">
        <v>7</v>
      </c>
      <c r="B15" s="5">
        <f>C7</f>
        <v>0</v>
      </c>
      <c r="C15" s="6">
        <v>2.6724999999999999</v>
      </c>
      <c r="D15" s="5">
        <f>E6</f>
        <v>99.28</v>
      </c>
      <c r="E15" s="6">
        <f t="shared" si="1"/>
        <v>2.6082711337498406E-2</v>
      </c>
      <c r="G15" s="8"/>
      <c r="H15" s="8"/>
      <c r="I15" s="8"/>
      <c r="J15" s="8"/>
      <c r="K15" s="8"/>
    </row>
    <row r="16" spans="1:11" x14ac:dyDescent="0.25">
      <c r="A16" s="4" t="s">
        <v>8</v>
      </c>
      <c r="B16" s="5">
        <f>C8</f>
        <v>1.9987822698317359</v>
      </c>
      <c r="C16" s="6">
        <v>2.6724999999999999</v>
      </c>
      <c r="D16" s="5">
        <f>E6</f>
        <v>99.28</v>
      </c>
      <c r="E16" s="6">
        <f t="shared" si="1"/>
        <v>0.13528204715127137</v>
      </c>
      <c r="G16" s="8"/>
      <c r="H16" s="8"/>
      <c r="I16" s="8"/>
      <c r="J16" s="8"/>
      <c r="K16" s="8"/>
    </row>
    <row r="17" spans="1:11" x14ac:dyDescent="0.25">
      <c r="A17" s="4" t="s">
        <v>9</v>
      </c>
      <c r="B17" s="6">
        <f>C8</f>
        <v>1.9987822698317359</v>
      </c>
      <c r="C17" s="6">
        <v>2.6724999999999999</v>
      </c>
      <c r="D17" s="6">
        <f>E5</f>
        <v>0.31</v>
      </c>
      <c r="E17" s="6">
        <f t="shared" si="1"/>
        <v>1.7265095585019787E-2</v>
      </c>
      <c r="G17" s="8"/>
      <c r="H17" s="8"/>
      <c r="I17" s="8"/>
      <c r="J17" s="8"/>
      <c r="K17" s="8"/>
    </row>
    <row r="18" spans="1:11" x14ac:dyDescent="0.25">
      <c r="A18" s="4" t="s">
        <v>10</v>
      </c>
      <c r="B18" s="6">
        <f>C8</f>
        <v>1.9987822698317359</v>
      </c>
      <c r="C18" s="6">
        <v>2.6724999999999999</v>
      </c>
      <c r="D18" s="6">
        <f>E6</f>
        <v>99.28</v>
      </c>
      <c r="E18" s="6">
        <f t="shared" si="1"/>
        <v>0.13528204715127137</v>
      </c>
      <c r="G18" s="8"/>
      <c r="H18" s="8"/>
      <c r="I18" s="8"/>
      <c r="J18" s="8"/>
      <c r="K18" s="8"/>
    </row>
    <row r="19" spans="1:11" x14ac:dyDescent="0.25">
      <c r="A19" s="4" t="s">
        <v>25</v>
      </c>
      <c r="B19" s="6">
        <v>0</v>
      </c>
      <c r="C19" s="6">
        <v>1.31</v>
      </c>
      <c r="D19" s="6">
        <v>100</v>
      </c>
      <c r="E19" s="6">
        <f t="shared" ref="E19" si="2">B$4+B19*C$4+C19*D$4+D19*E$4</f>
        <v>103.2005391473749</v>
      </c>
      <c r="G19" s="11"/>
      <c r="H19" s="11"/>
      <c r="I19" s="11"/>
      <c r="J19" s="11"/>
      <c r="K19" s="11"/>
    </row>
    <row r="20" spans="1:11" x14ac:dyDescent="0.25">
      <c r="A20" s="21" t="s">
        <v>29</v>
      </c>
      <c r="B20" s="21">
        <v>0</v>
      </c>
      <c r="C20" s="21">
        <v>1.31</v>
      </c>
      <c r="D20" s="21">
        <v>100</v>
      </c>
      <c r="E20" s="23">
        <f>EXP(B$3+B20*C$3+C20*D$3+D20*E$3)</f>
        <v>3.3873592854351216E-2</v>
      </c>
    </row>
  </sheetData>
  <mergeCells count="5">
    <mergeCell ref="B1:E1"/>
    <mergeCell ref="A10:E10"/>
    <mergeCell ref="B11:D11"/>
    <mergeCell ref="G10:K10"/>
    <mergeCell ref="H11:J1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G10" sqref="G10:K10"/>
    </sheetView>
  </sheetViews>
  <sheetFormatPr defaultRowHeight="15" x14ac:dyDescent="0.25"/>
  <cols>
    <col min="1" max="1" width="23" style="6" bestFit="1" customWidth="1"/>
    <col min="2" max="5" width="9.140625" style="6"/>
    <col min="6" max="6" width="12" style="6" bestFit="1" customWidth="1"/>
    <col min="7" max="7" width="23" style="6" bestFit="1" customWidth="1"/>
    <col min="8" max="16384" width="9.140625" style="6"/>
  </cols>
  <sheetData>
    <row r="1" spans="1:12" x14ac:dyDescent="0.25">
      <c r="B1" s="29" t="s">
        <v>11</v>
      </c>
      <c r="C1" s="29"/>
      <c r="D1" s="29"/>
      <c r="E1" s="29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38</v>
      </c>
      <c r="D2" s="1" t="s">
        <v>42</v>
      </c>
      <c r="E2" s="1" t="s">
        <v>43</v>
      </c>
      <c r="F2" s="6" t="s">
        <v>44</v>
      </c>
      <c r="G2" s="8"/>
      <c r="H2" s="8"/>
      <c r="I2" s="8"/>
      <c r="J2" s="8"/>
      <c r="K2" s="8"/>
    </row>
    <row r="3" spans="1:12" x14ac:dyDescent="0.25">
      <c r="A3" s="6" t="s">
        <v>15</v>
      </c>
      <c r="B3" s="27">
        <v>0.962418</v>
      </c>
      <c r="C3" s="27">
        <v>6.8640000000000003E-3</v>
      </c>
      <c r="D3" s="27">
        <v>-0.30466199999999999</v>
      </c>
      <c r="E3" s="27">
        <v>-0.14974399999999999</v>
      </c>
      <c r="F3" s="27">
        <v>0.10487</v>
      </c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0.09</v>
      </c>
      <c r="D5" s="6">
        <v>0</v>
      </c>
      <c r="E5" s="6">
        <v>0</v>
      </c>
      <c r="F5" s="6">
        <v>0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30000</v>
      </c>
      <c r="D6" s="6">
        <v>100</v>
      </c>
      <c r="E6" s="6">
        <v>54.46</v>
      </c>
      <c r="F6" s="6">
        <v>91.69</v>
      </c>
      <c r="G6" s="8"/>
      <c r="H6" s="8"/>
      <c r="I6" s="8"/>
      <c r="J6" s="8"/>
      <c r="K6" s="8"/>
    </row>
    <row r="7" spans="1:12" x14ac:dyDescent="0.25">
      <c r="A7" s="6" t="s">
        <v>18</v>
      </c>
      <c r="D7" s="6">
        <f t="shared" ref="D7:F8" si="0">LOG(D5+1)</f>
        <v>0</v>
      </c>
      <c r="E7" s="6">
        <f t="shared" si="0"/>
        <v>0</v>
      </c>
      <c r="F7" s="6">
        <f t="shared" si="0"/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D8" s="6">
        <f t="shared" si="0"/>
        <v>2.0043213737826426</v>
      </c>
      <c r="E8" s="6">
        <f t="shared" si="0"/>
        <v>1.7439798652418428</v>
      </c>
      <c r="F8" s="6">
        <f t="shared" si="0"/>
        <v>1.9670328821587024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2" s="2" customFormat="1" x14ac:dyDescent="0.25">
      <c r="A11" s="25"/>
      <c r="B11" s="30" t="s">
        <v>13</v>
      </c>
      <c r="C11" s="30"/>
      <c r="D11" s="30"/>
      <c r="E11" s="25"/>
      <c r="F11" s="25" t="s">
        <v>14</v>
      </c>
      <c r="H11" s="26"/>
      <c r="I11" s="31"/>
      <c r="J11" s="31"/>
      <c r="K11" s="31"/>
      <c r="L11" s="26"/>
    </row>
    <row r="12" spans="1:12" x14ac:dyDescent="0.25">
      <c r="B12" s="1" t="str">
        <f>C2</f>
        <v>biomass</v>
      </c>
      <c r="C12" s="1" t="str">
        <f>D2</f>
        <v>loglc200</v>
      </c>
      <c r="D12" s="1" t="str">
        <f>E2</f>
        <v>loglf1000</v>
      </c>
      <c r="E12" s="1" t="str">
        <f>F2</f>
        <v>loglf500</v>
      </c>
      <c r="F12" s="1" t="s">
        <v>45</v>
      </c>
      <c r="H12" s="8"/>
      <c r="I12" s="8"/>
      <c r="J12" s="8"/>
      <c r="K12" s="8"/>
      <c r="L12" s="8"/>
    </row>
    <row r="13" spans="1:12" x14ac:dyDescent="0.25">
      <c r="A13" s="6" t="s">
        <v>25</v>
      </c>
      <c r="B13" s="6">
        <v>0</v>
      </c>
      <c r="C13" s="6">
        <v>1.31</v>
      </c>
      <c r="D13" s="6">
        <v>2</v>
      </c>
      <c r="E13" s="6">
        <v>0</v>
      </c>
      <c r="F13" s="6">
        <f t="shared" ref="F13" si="1">EXP(B$3+B13*C$3+C13*D$3+D13*E$3+E13*F$3)</f>
        <v>1.3018974535886614</v>
      </c>
      <c r="H13" s="11"/>
      <c r="I13" s="11"/>
      <c r="J13" s="11"/>
      <c r="K13" s="11"/>
      <c r="L13" s="11"/>
    </row>
    <row r="14" spans="1:12" x14ac:dyDescent="0.25">
      <c r="A14" s="28" t="s">
        <v>25</v>
      </c>
      <c r="B14" s="28">
        <v>10000</v>
      </c>
      <c r="C14" s="28">
        <v>2</v>
      </c>
      <c r="D14" s="28">
        <v>2</v>
      </c>
      <c r="E14" s="28">
        <v>2</v>
      </c>
      <c r="F14" s="28">
        <f t="shared" ref="F14:F19" si="2">EXP(B$3+B14*C$3+C14*D$3+D14*E$3+E14*F$3)</f>
        <v>8.4012315077822805E+29</v>
      </c>
    </row>
    <row r="15" spans="1:12" x14ac:dyDescent="0.25">
      <c r="A15" s="28" t="s">
        <v>25</v>
      </c>
      <c r="B15" s="28">
        <v>30000</v>
      </c>
      <c r="C15" s="28">
        <v>0</v>
      </c>
      <c r="D15" s="28">
        <v>0</v>
      </c>
      <c r="E15" s="28">
        <v>0</v>
      </c>
      <c r="F15" s="28">
        <f t="shared" si="2"/>
        <v>7.0451872457616263E+89</v>
      </c>
    </row>
    <row r="16" spans="1:12" x14ac:dyDescent="0.25">
      <c r="A16" s="28" t="s">
        <v>25</v>
      </c>
      <c r="B16" s="28">
        <v>0</v>
      </c>
      <c r="C16" s="28">
        <v>0</v>
      </c>
      <c r="D16" s="28">
        <v>0</v>
      </c>
      <c r="E16" s="28">
        <v>0</v>
      </c>
      <c r="F16" s="28">
        <f t="shared" si="2"/>
        <v>2.6180191965875594</v>
      </c>
    </row>
    <row r="17" spans="1:6" x14ac:dyDescent="0.25">
      <c r="A17" s="21" t="s">
        <v>29</v>
      </c>
      <c r="B17" s="21">
        <v>0</v>
      </c>
      <c r="C17" s="21">
        <v>2</v>
      </c>
      <c r="D17" s="21">
        <v>2</v>
      </c>
      <c r="E17" s="21">
        <v>2</v>
      </c>
      <c r="F17" s="6">
        <f t="shared" si="2"/>
        <v>1.3012768828703487</v>
      </c>
    </row>
    <row r="18" spans="1:6" x14ac:dyDescent="0.25">
      <c r="A18" s="21" t="s">
        <v>29</v>
      </c>
      <c r="B18" s="21">
        <v>100</v>
      </c>
      <c r="C18" s="21">
        <v>2</v>
      </c>
      <c r="D18" s="21">
        <v>2</v>
      </c>
      <c r="E18" s="21">
        <v>2</v>
      </c>
      <c r="F18" s="6">
        <f t="shared" si="2"/>
        <v>2.5850529724651405</v>
      </c>
    </row>
    <row r="19" spans="1:6" x14ac:dyDescent="0.25">
      <c r="A19" s="21" t="s">
        <v>29</v>
      </c>
      <c r="B19" s="21">
        <v>200</v>
      </c>
      <c r="C19" s="21">
        <v>2</v>
      </c>
      <c r="D19" s="21">
        <v>2</v>
      </c>
      <c r="E19" s="21">
        <v>2</v>
      </c>
      <c r="F19" s="6">
        <f t="shared" si="2"/>
        <v>5.1353397254784445</v>
      </c>
    </row>
    <row r="20" spans="1:6" x14ac:dyDescent="0.25">
      <c r="A20" s="21" t="s">
        <v>29</v>
      </c>
      <c r="B20" s="21">
        <v>300</v>
      </c>
      <c r="C20" s="21">
        <v>2</v>
      </c>
      <c r="D20" s="21">
        <v>2</v>
      </c>
      <c r="E20" s="21">
        <v>2</v>
      </c>
      <c r="F20" s="6">
        <f t="shared" ref="F20:F21" si="3">EXP(B$3+B20*C$3+C20*D$3+D20*E$3+E20*F$3)</f>
        <v>10.201614580814022</v>
      </c>
    </row>
    <row r="21" spans="1:6" x14ac:dyDescent="0.25">
      <c r="A21" s="21" t="s">
        <v>29</v>
      </c>
      <c r="B21" s="21">
        <v>400</v>
      </c>
      <c r="C21" s="21">
        <v>2</v>
      </c>
      <c r="D21" s="21">
        <v>2</v>
      </c>
      <c r="E21" s="21">
        <v>2</v>
      </c>
      <c r="F21" s="6">
        <f t="shared" si="3"/>
        <v>20.266028270560252</v>
      </c>
    </row>
    <row r="22" spans="1:6" x14ac:dyDescent="0.25">
      <c r="A22" s="21" t="s">
        <v>29</v>
      </c>
      <c r="B22" s="21">
        <v>500</v>
      </c>
      <c r="C22" s="21">
        <v>2</v>
      </c>
      <c r="D22" s="21">
        <v>2</v>
      </c>
      <c r="E22" s="21">
        <v>2</v>
      </c>
      <c r="F22" s="6">
        <f t="shared" ref="F22" si="4">EXP(B$3+B22*C$3+C22*D$3+D22*E$3+E22*F$3)</f>
        <v>40.259499965384421</v>
      </c>
    </row>
    <row r="23" spans="1:6" x14ac:dyDescent="0.25">
      <c r="A23" s="21" t="s">
        <v>46</v>
      </c>
      <c r="B23" s="21">
        <v>0</v>
      </c>
      <c r="C23" s="21">
        <v>0</v>
      </c>
      <c r="D23" s="21">
        <v>0</v>
      </c>
      <c r="E23" s="21">
        <v>0</v>
      </c>
      <c r="F23" s="6">
        <f>EXP(B$3+B23*C$3+C23*D$3+D23*E$3+E23*F$3)</f>
        <v>2.6180191965875594</v>
      </c>
    </row>
    <row r="24" spans="1:6" x14ac:dyDescent="0.25">
      <c r="A24" s="21" t="s">
        <v>46</v>
      </c>
      <c r="B24" s="21">
        <v>100</v>
      </c>
      <c r="C24" s="21">
        <v>0</v>
      </c>
      <c r="D24" s="21">
        <v>0</v>
      </c>
      <c r="E24" s="21">
        <v>0</v>
      </c>
      <c r="F24" s="6">
        <f>EXP(B$3+B24*C$3+C24*D$3+D24*E$3+E24*F$3)</f>
        <v>5.2008288129896521</v>
      </c>
    </row>
    <row r="25" spans="1:6" x14ac:dyDescent="0.25">
      <c r="A25" s="21" t="s">
        <v>46</v>
      </c>
      <c r="B25" s="21">
        <v>200</v>
      </c>
      <c r="C25" s="21">
        <v>0</v>
      </c>
      <c r="D25" s="21">
        <v>0</v>
      </c>
      <c r="E25" s="21">
        <v>0</v>
      </c>
      <c r="F25" s="6">
        <f>EXP(B$3+B25*C$3+C25*D$3+D25*E$3+E25*F$3)</f>
        <v>10.331711997100602</v>
      </c>
    </row>
    <row r="26" spans="1:6" x14ac:dyDescent="0.25">
      <c r="A26" s="21" t="s">
        <v>46</v>
      </c>
      <c r="B26" s="21">
        <v>300</v>
      </c>
      <c r="C26" s="21">
        <v>0</v>
      </c>
      <c r="D26" s="21">
        <v>0</v>
      </c>
      <c r="E26" s="21">
        <v>0</v>
      </c>
      <c r="F26" s="6">
        <f t="shared" ref="F26:F27" si="5">EXP(B$3+B26*C$3+C26*D$3+D26*E$3+E26*F$3)</f>
        <v>20.52447343093214</v>
      </c>
    </row>
    <row r="27" spans="1:6" x14ac:dyDescent="0.25">
      <c r="A27" s="21" t="s">
        <v>46</v>
      </c>
      <c r="B27" s="21">
        <v>400</v>
      </c>
      <c r="C27" s="21">
        <v>0</v>
      </c>
      <c r="D27" s="21">
        <v>0</v>
      </c>
      <c r="E27" s="21">
        <v>0</v>
      </c>
      <c r="F27" s="6">
        <f t="shared" si="5"/>
        <v>40.772914472960167</v>
      </c>
    </row>
    <row r="28" spans="1:6" x14ac:dyDescent="0.25">
      <c r="A28" s="21" t="s">
        <v>46</v>
      </c>
      <c r="B28" s="21">
        <v>500</v>
      </c>
      <c r="C28" s="21">
        <v>0</v>
      </c>
      <c r="D28" s="21">
        <v>0</v>
      </c>
      <c r="E28" s="21">
        <v>0</v>
      </c>
      <c r="F28" s="6">
        <f t="shared" ref="F28" si="6">EXP(B$3+B28*C$3+C28*D$3+D28*E$3+E28*F$3)</f>
        <v>80.997476510841892</v>
      </c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5" sqref="A15:C15"/>
    </sheetView>
  </sheetViews>
  <sheetFormatPr defaultRowHeight="15" x14ac:dyDescent="0.25"/>
  <cols>
    <col min="1" max="1" width="23" style="6" bestFit="1" customWidth="1"/>
    <col min="2" max="4" width="9.140625" style="6"/>
    <col min="5" max="5" width="23" style="6" bestFit="1" customWidth="1"/>
    <col min="6" max="16384" width="9.140625" style="6"/>
  </cols>
  <sheetData>
    <row r="1" spans="1:10" x14ac:dyDescent="0.25">
      <c r="B1" s="29" t="s">
        <v>11</v>
      </c>
      <c r="C1" s="29"/>
      <c r="E1" s="8"/>
      <c r="F1" s="8"/>
      <c r="G1" s="8"/>
      <c r="H1" s="8"/>
      <c r="I1" s="8"/>
      <c r="J1" s="11"/>
    </row>
    <row r="2" spans="1:10" x14ac:dyDescent="0.25">
      <c r="B2" s="1" t="s">
        <v>0</v>
      </c>
      <c r="C2" s="1" t="s">
        <v>20</v>
      </c>
      <c r="E2" s="8"/>
      <c r="F2" s="8"/>
      <c r="G2" s="8"/>
      <c r="H2" s="8"/>
      <c r="I2" s="8"/>
      <c r="J2" s="11"/>
    </row>
    <row r="3" spans="1:10" x14ac:dyDescent="0.25">
      <c r="A3" s="6" t="s">
        <v>15</v>
      </c>
      <c r="B3" s="11">
        <v>-5.2861500000000001</v>
      </c>
      <c r="C3" s="11">
        <v>0.97475000000000001</v>
      </c>
      <c r="E3" s="8"/>
      <c r="F3" s="8"/>
      <c r="G3" s="8"/>
      <c r="H3" s="8"/>
      <c r="I3" s="8"/>
      <c r="J3" s="11"/>
    </row>
    <row r="4" spans="1:10" x14ac:dyDescent="0.25">
      <c r="A4" s="6" t="s">
        <v>22</v>
      </c>
      <c r="B4" s="6">
        <f>EXP(B3)</f>
        <v>5.0612084504354105E-3</v>
      </c>
      <c r="C4" s="6">
        <f>EXP(C3)</f>
        <v>2.6505045020219327</v>
      </c>
      <c r="E4" s="8"/>
      <c r="F4" s="8"/>
      <c r="G4" s="8"/>
      <c r="H4" s="8"/>
      <c r="I4" s="8"/>
      <c r="J4" s="11"/>
    </row>
    <row r="5" spans="1:10" x14ac:dyDescent="0.25">
      <c r="A5" s="6" t="s">
        <v>16</v>
      </c>
      <c r="C5" s="6">
        <v>0</v>
      </c>
      <c r="E5" s="8"/>
      <c r="F5" s="8"/>
      <c r="G5" s="8"/>
      <c r="H5" s="8"/>
      <c r="I5" s="8"/>
      <c r="J5" s="11"/>
    </row>
    <row r="6" spans="1:10" x14ac:dyDescent="0.25">
      <c r="A6" s="6" t="s">
        <v>17</v>
      </c>
      <c r="C6" s="6">
        <v>100</v>
      </c>
      <c r="E6" s="8"/>
      <c r="F6" s="8"/>
      <c r="G6" s="8"/>
      <c r="H6" s="8"/>
      <c r="I6" s="8"/>
      <c r="J6" s="11"/>
    </row>
    <row r="7" spans="1:10" x14ac:dyDescent="0.25">
      <c r="A7" s="6" t="s">
        <v>18</v>
      </c>
      <c r="C7" s="6">
        <f>LOG(C5+1)</f>
        <v>0</v>
      </c>
      <c r="E7" s="8"/>
      <c r="F7" s="8"/>
      <c r="G7" s="8"/>
      <c r="H7" s="8"/>
      <c r="I7" s="8"/>
      <c r="J7" s="11"/>
    </row>
    <row r="8" spans="1:10" x14ac:dyDescent="0.25">
      <c r="A8" s="6" t="s">
        <v>19</v>
      </c>
      <c r="C8" s="6">
        <f>LOG(C6+1)</f>
        <v>2.0043213737826426</v>
      </c>
      <c r="E8" s="8"/>
      <c r="F8" s="8"/>
      <c r="G8" s="8"/>
      <c r="H8" s="8"/>
      <c r="I8" s="8"/>
      <c r="J8" s="11"/>
    </row>
    <row r="9" spans="1:10" s="2" customFormat="1" x14ac:dyDescent="0.25">
      <c r="E9" s="9"/>
      <c r="F9" s="9"/>
      <c r="G9" s="9"/>
      <c r="H9" s="9"/>
      <c r="I9" s="9"/>
      <c r="J9" s="12"/>
    </row>
    <row r="10" spans="1:10" s="2" customFormat="1" x14ac:dyDescent="0.25">
      <c r="A10" s="30" t="s">
        <v>12</v>
      </c>
      <c r="B10" s="30"/>
      <c r="C10" s="30"/>
      <c r="E10" s="31"/>
      <c r="F10" s="31"/>
      <c r="G10" s="31"/>
      <c r="H10" s="31"/>
      <c r="I10" s="31"/>
      <c r="J10" s="12"/>
    </row>
    <row r="11" spans="1:10" s="2" customFormat="1" x14ac:dyDescent="0.25">
      <c r="A11" s="7"/>
      <c r="B11" s="13" t="s">
        <v>13</v>
      </c>
      <c r="C11" s="7" t="s">
        <v>14</v>
      </c>
      <c r="D11" s="31"/>
      <c r="E11" s="31"/>
      <c r="F11" s="31"/>
      <c r="G11" s="10"/>
      <c r="H11" s="12"/>
    </row>
    <row r="12" spans="1:10" x14ac:dyDescent="0.25">
      <c r="B12" s="1" t="str">
        <f>C2</f>
        <v>LogLC200</v>
      </c>
      <c r="C12" s="1" t="s">
        <v>21</v>
      </c>
      <c r="D12" s="8"/>
      <c r="E12" s="8"/>
      <c r="F12" s="8"/>
      <c r="G12" s="8"/>
      <c r="H12" s="11"/>
    </row>
    <row r="13" spans="1:10" x14ac:dyDescent="0.25">
      <c r="A13" s="6" t="s">
        <v>23</v>
      </c>
      <c r="B13" s="6">
        <f>C7</f>
        <v>0</v>
      </c>
      <c r="C13" s="6">
        <f>EXP(B$3+B13*C$3)</f>
        <v>5.0612084504354105E-3</v>
      </c>
      <c r="D13" s="8"/>
      <c r="E13" s="8"/>
      <c r="F13" s="8"/>
      <c r="G13" s="8"/>
      <c r="H13" s="11"/>
    </row>
    <row r="14" spans="1:10" x14ac:dyDescent="0.25">
      <c r="A14" s="6" t="s">
        <v>24</v>
      </c>
      <c r="B14" s="6">
        <f>C8</f>
        <v>2.0043213737826426</v>
      </c>
      <c r="C14" s="6">
        <f>EXP(B$3+B14*C$3)</f>
        <v>3.5705957016643114E-2</v>
      </c>
      <c r="D14" s="8"/>
      <c r="E14" s="8"/>
      <c r="F14" s="8"/>
      <c r="G14" s="8"/>
      <c r="H14" s="11"/>
    </row>
    <row r="15" spans="1:10" x14ac:dyDescent="0.25">
      <c r="A15" s="21" t="s">
        <v>25</v>
      </c>
      <c r="B15" s="21">
        <v>0</v>
      </c>
      <c r="C15" s="23">
        <f>EXP(B$3+B15*C$3)</f>
        <v>5.0612084504354105E-3</v>
      </c>
      <c r="E15" s="11"/>
      <c r="F15" s="11"/>
      <c r="G15" s="11"/>
      <c r="H15" s="11"/>
      <c r="I15" s="11"/>
      <c r="J15" s="11"/>
    </row>
  </sheetData>
  <mergeCells count="4">
    <mergeCell ref="A10:C10"/>
    <mergeCell ref="E10:I10"/>
    <mergeCell ref="D11:F11"/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20" sqref="G20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29" t="s">
        <v>11</v>
      </c>
      <c r="C1" s="29"/>
      <c r="D1" s="29"/>
      <c r="E1" s="29"/>
      <c r="F1" s="29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26</v>
      </c>
      <c r="E2" s="17" t="s">
        <v>3</v>
      </c>
      <c r="F2" s="18" t="s">
        <v>28</v>
      </c>
      <c r="G2" s="8"/>
      <c r="H2" s="8"/>
      <c r="I2" s="8"/>
      <c r="J2" s="8"/>
      <c r="K2" s="8"/>
    </row>
    <row r="3" spans="1:12" x14ac:dyDescent="0.25">
      <c r="A3" s="6" t="s">
        <v>15</v>
      </c>
      <c r="B3" s="16">
        <v>-1.579</v>
      </c>
      <c r="C3" s="16">
        <v>-0.252</v>
      </c>
      <c r="D3" s="16">
        <v>0.2732</v>
      </c>
      <c r="E3" s="22">
        <f t="shared" ref="E3" si="0">LN(E4)</f>
        <v>2.0430000000000101E-2</v>
      </c>
      <c r="F3" s="24">
        <v>5.8819999999999998E-6</v>
      </c>
      <c r="G3" s="8"/>
      <c r="H3" s="8"/>
      <c r="I3" s="8"/>
      <c r="J3" s="8"/>
      <c r="K3" s="8"/>
    </row>
    <row r="4" spans="1:12" x14ac:dyDescent="0.25">
      <c r="A4" s="6" t="s">
        <v>22</v>
      </c>
      <c r="B4" s="16">
        <v>0.20618117632497523</v>
      </c>
      <c r="C4" s="16">
        <v>0.77724473806894612</v>
      </c>
      <c r="D4" s="16">
        <v>1.314163051153461</v>
      </c>
      <c r="E4" s="16">
        <v>1.0206401209341016</v>
      </c>
      <c r="F4" s="16">
        <v>1.000005882017299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34.362499999999997</v>
      </c>
      <c r="E5" s="6">
        <v>0.31</v>
      </c>
      <c r="F5" s="6">
        <v>0.09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98.72</v>
      </c>
      <c r="D6" s="6">
        <v>129.71199999999999</v>
      </c>
      <c r="E6" s="6">
        <v>99.28</v>
      </c>
      <c r="F6" s="6">
        <v>30000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1.5485429604650471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1.9987822698317359</v>
      </c>
      <c r="D8" s="6">
        <f>LOG(D6+1)</f>
        <v>2.1163154597653446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30" t="s">
        <v>12</v>
      </c>
      <c r="B10" s="30"/>
      <c r="C10" s="30"/>
      <c r="D10" s="30"/>
      <c r="E10" s="30"/>
      <c r="G10" s="31"/>
      <c r="H10" s="31"/>
      <c r="I10" s="31"/>
      <c r="J10" s="31"/>
      <c r="K10" s="31"/>
    </row>
    <row r="11" spans="1:12" s="2" customFormat="1" x14ac:dyDescent="0.25">
      <c r="A11" s="14"/>
      <c r="B11" s="30" t="s">
        <v>13</v>
      </c>
      <c r="C11" s="30"/>
      <c r="D11" s="30"/>
      <c r="E11" s="30"/>
      <c r="F11" s="14" t="s">
        <v>14</v>
      </c>
      <c r="H11" s="15"/>
      <c r="I11" s="31"/>
      <c r="J11" s="31"/>
      <c r="K11" s="31"/>
      <c r="L11" s="15"/>
    </row>
    <row r="12" spans="1:12" x14ac:dyDescent="0.25">
      <c r="B12" s="17" t="str">
        <f>C2</f>
        <v>LogUC200</v>
      </c>
      <c r="C12" s="17" t="str">
        <f>D2</f>
        <v>LogPrevPrecip</v>
      </c>
      <c r="D12" s="17" t="str">
        <f>E2</f>
        <v>UF500</v>
      </c>
      <c r="E12" s="17" t="s">
        <v>28</v>
      </c>
      <c r="F12" s="17" t="s">
        <v>27</v>
      </c>
      <c r="H12" s="8"/>
      <c r="I12" s="8"/>
      <c r="J12" s="8"/>
      <c r="K12" s="8"/>
      <c r="L12" s="8"/>
    </row>
    <row r="13" spans="1:12" x14ac:dyDescent="0.25">
      <c r="A13" s="6" t="s">
        <v>30</v>
      </c>
      <c r="B13" s="6">
        <f>C8</f>
        <v>1.9987822698317359</v>
      </c>
      <c r="C13" s="6">
        <f>D7</f>
        <v>1.5485429604650471</v>
      </c>
      <c r="D13" s="6">
        <f>E6</f>
        <v>99.28</v>
      </c>
      <c r="E13" s="6">
        <v>1000</v>
      </c>
      <c r="F13" s="6">
        <f t="shared" ref="F13:F18" si="1">EXP(B$3+B13*C$3+C13*D$3+D13*E$3+E13*F$3)</f>
        <v>1.4543240246526252</v>
      </c>
      <c r="H13" s="8"/>
      <c r="I13" s="8"/>
      <c r="J13" s="8"/>
      <c r="K13" s="8"/>
      <c r="L13" s="8"/>
    </row>
    <row r="14" spans="1:12" x14ac:dyDescent="0.25">
      <c r="A14" s="6" t="s">
        <v>31</v>
      </c>
      <c r="B14" s="6">
        <f>C8</f>
        <v>1.9987822698317359</v>
      </c>
      <c r="C14" s="6">
        <f>D8</f>
        <v>2.1163154597653446</v>
      </c>
      <c r="D14" s="6">
        <f>E6</f>
        <v>99.28</v>
      </c>
      <c r="E14" s="6">
        <v>1000</v>
      </c>
      <c r="F14" s="6">
        <f t="shared" si="1"/>
        <v>1.6983490830766903</v>
      </c>
      <c r="H14" s="8"/>
      <c r="I14" s="8"/>
      <c r="J14" s="8"/>
      <c r="K14" s="8"/>
      <c r="L14" s="8"/>
    </row>
    <row r="15" spans="1:12" x14ac:dyDescent="0.25">
      <c r="A15" s="6" t="s">
        <v>7</v>
      </c>
      <c r="B15" s="6">
        <f>C7</f>
        <v>0</v>
      </c>
      <c r="C15" s="6">
        <v>2.1163154597653446</v>
      </c>
      <c r="D15" s="6">
        <f>E6</f>
        <v>99.28</v>
      </c>
      <c r="E15" s="6">
        <v>1000</v>
      </c>
      <c r="F15" s="6">
        <f t="shared" si="1"/>
        <v>2.8104645321295001</v>
      </c>
      <c r="H15" s="8"/>
      <c r="I15" s="8"/>
      <c r="J15" s="8"/>
      <c r="K15" s="8"/>
      <c r="L15" s="8"/>
    </row>
    <row r="16" spans="1:12" x14ac:dyDescent="0.25">
      <c r="A16" s="6" t="s">
        <v>8</v>
      </c>
      <c r="B16" s="6">
        <f>C8</f>
        <v>1.9987822698317359</v>
      </c>
      <c r="C16" s="6">
        <v>2.1163154597653446</v>
      </c>
      <c r="D16" s="6">
        <f>E6</f>
        <v>99.28</v>
      </c>
      <c r="E16" s="6">
        <v>1000</v>
      </c>
      <c r="F16" s="6">
        <f t="shared" si="1"/>
        <v>1.6983490830766903</v>
      </c>
      <c r="H16" s="8"/>
      <c r="I16" s="8"/>
      <c r="J16" s="8"/>
      <c r="K16" s="8"/>
      <c r="L16" s="8"/>
    </row>
    <row r="17" spans="1:12" x14ac:dyDescent="0.25">
      <c r="A17" s="6" t="s">
        <v>9</v>
      </c>
      <c r="B17" s="6">
        <f>C8</f>
        <v>1.9987822698317359</v>
      </c>
      <c r="C17" s="6">
        <v>2.1163154597653446</v>
      </c>
      <c r="D17" s="6">
        <f>E5</f>
        <v>0.31</v>
      </c>
      <c r="E17" s="6">
        <v>1000</v>
      </c>
      <c r="F17" s="6">
        <f t="shared" si="1"/>
        <v>0.2248547932630193</v>
      </c>
      <c r="H17" s="8"/>
      <c r="I17" s="8"/>
      <c r="J17" s="8"/>
      <c r="K17" s="8"/>
      <c r="L17" s="8"/>
    </row>
    <row r="18" spans="1:12" x14ac:dyDescent="0.25">
      <c r="A18" s="6" t="s">
        <v>10</v>
      </c>
      <c r="B18" s="6">
        <f>C8</f>
        <v>1.9987822698317359</v>
      </c>
      <c r="C18" s="6">
        <v>2.1163154597653446</v>
      </c>
      <c r="D18" s="6">
        <f>E6</f>
        <v>99.28</v>
      </c>
      <c r="E18" s="6">
        <v>1000</v>
      </c>
      <c r="F18" s="6">
        <f t="shared" si="1"/>
        <v>1.6983490830766903</v>
      </c>
      <c r="H18" s="8"/>
      <c r="I18" s="8"/>
      <c r="J18" s="8"/>
      <c r="K18" s="8"/>
      <c r="L18" s="8"/>
    </row>
    <row r="19" spans="1:12" x14ac:dyDescent="0.25">
      <c r="A19" s="6" t="s">
        <v>25</v>
      </c>
      <c r="B19" s="6">
        <v>0</v>
      </c>
      <c r="C19" s="6">
        <v>3.9309430000000001</v>
      </c>
      <c r="D19" s="6">
        <v>100</v>
      </c>
      <c r="E19" s="6">
        <v>10965</v>
      </c>
      <c r="F19" s="6">
        <f>B$4+B19*C$4+C19*D$4+D19*E$4+E19*F$4</f>
        <v>11072.500589636209</v>
      </c>
      <c r="H19" s="11"/>
      <c r="I19" s="11"/>
      <c r="J19" s="11"/>
      <c r="K19" s="11"/>
      <c r="L19" s="11"/>
    </row>
    <row r="20" spans="1:12" x14ac:dyDescent="0.25">
      <c r="A20" s="21" t="s">
        <v>29</v>
      </c>
      <c r="B20" s="21">
        <v>0</v>
      </c>
      <c r="C20" s="21">
        <v>8.5299999999999994</v>
      </c>
      <c r="D20" s="21">
        <v>100</v>
      </c>
      <c r="E20" s="21">
        <v>10965</v>
      </c>
      <c r="F20" s="23">
        <f>EXP(B$3+B20*C$3+C20*D$3+D20*E$3+E20*F$3)</f>
        <v>17.442192546705737</v>
      </c>
    </row>
  </sheetData>
  <mergeCells count="5">
    <mergeCell ref="A10:E10"/>
    <mergeCell ref="G10:K10"/>
    <mergeCell ref="I11:K11"/>
    <mergeCell ref="B1:F1"/>
    <mergeCell ref="B11:E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BLBW</vt:lpstr>
      <vt:lpstr>CONW</vt:lpstr>
      <vt:lpstr>GWWA</vt:lpstr>
      <vt:lpstr>PIWA</vt:lpstr>
      <vt:lpstr>REVI</vt:lpstr>
      <vt:lpstr>YBFL</vt:lpstr>
      <vt:lpstr>OVEN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2015-05-27T16:05:12Z</dcterms:created>
  <dcterms:modified xsi:type="dcterms:W3CDTF">2015-09-02T16:49:45Z</dcterms:modified>
</cp:coreProperties>
</file>