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ecies Imput Files_1_3\"/>
    </mc:Choice>
  </mc:AlternateContent>
  <xr:revisionPtr revIDLastSave="0" documentId="13_ncr:1_{F48873FC-FF99-4132-A45C-AA2857170CEF}" xr6:coauthVersionLast="40" xr6:coauthVersionMax="40" xr10:uidLastSave="{00000000-0000-0000-0000-000000000000}"/>
  <bookViews>
    <workbookView xWindow="0" yWindow="0" windowWidth="17256" windowHeight="7836" xr2:uid="{00000000-000D-0000-FFFF-FFFF00000000}"/>
  </bookViews>
  <sheets>
    <sheet name="Overveiw" sheetId="1" r:id="rId1"/>
    <sheet name="Linkages" sheetId="4" r:id="rId2"/>
    <sheet name="LANDIS_09_2017" sheetId="5" r:id="rId3"/>
    <sheet name="Try" sheetId="8" r:id="rId4"/>
    <sheet name="LANDIS_RES" sheetId="7" r:id="rId5"/>
    <sheet name="LANDIS_NJ" sheetId="6" r:id="rId6"/>
    <sheet name="Davis 2009" sheetId="9" r:id="rId7"/>
    <sheet name="Functional Group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0" i="9" l="1"/>
  <c r="L33" i="9"/>
  <c r="L27" i="9"/>
  <c r="L28" i="9"/>
  <c r="L13" i="9"/>
  <c r="L22" i="9"/>
  <c r="L23" i="9"/>
  <c r="L20" i="9"/>
  <c r="L45" i="9"/>
  <c r="L12" i="9"/>
  <c r="L21" i="9"/>
  <c r="L17" i="9"/>
  <c r="L18" i="9"/>
  <c r="L16" i="9"/>
  <c r="L50" i="9"/>
  <c r="H15" i="6"/>
  <c r="G10" i="8" l="1"/>
  <c r="G50" i="8"/>
  <c r="G48" i="8"/>
  <c r="G46" i="8"/>
  <c r="G43" i="8"/>
  <c r="G42" i="8"/>
  <c r="G39" i="8"/>
  <c r="I26" i="8"/>
  <c r="I39" i="8"/>
  <c r="I13" i="8"/>
  <c r="G38" i="8"/>
  <c r="G6" i="8"/>
  <c r="G4" i="8"/>
  <c r="J3" i="8"/>
  <c r="J13" i="8"/>
  <c r="G35" i="8"/>
  <c r="G3" i="8"/>
  <c r="I12" i="8"/>
  <c r="G32" i="8"/>
  <c r="G30" i="8"/>
  <c r="G28" i="8"/>
  <c r="G20" i="8"/>
  <c r="G23" i="8"/>
  <c r="G13" i="8"/>
  <c r="G11" i="8"/>
</calcChain>
</file>

<file path=xl/sharedStrings.xml><?xml version="1.0" encoding="utf-8"?>
<sst xmlns="http://schemas.openxmlformats.org/spreadsheetml/2006/main" count="534" uniqueCount="173">
  <si>
    <t>Values Needed</t>
  </si>
  <si>
    <t>GDD min</t>
  </si>
  <si>
    <t>GDD max</t>
  </si>
  <si>
    <t xml:space="preserve">Min Jan </t>
  </si>
  <si>
    <t>Max allowable Drought</t>
  </si>
  <si>
    <t>Leaf longevity</t>
  </si>
  <si>
    <t>Epicormic resprouting</t>
  </si>
  <si>
    <t>Lignin leaf</t>
  </si>
  <si>
    <t>ligning Fine Root</t>
  </si>
  <si>
    <t>Lignin wood</t>
  </si>
  <si>
    <t>lignin coarse root</t>
  </si>
  <si>
    <t>CN leaf</t>
  </si>
  <si>
    <t>CN fire root</t>
  </si>
  <si>
    <t>CN wood</t>
  </si>
  <si>
    <t>CN coarse Root</t>
  </si>
  <si>
    <t>Max ANPP</t>
  </si>
  <si>
    <t>Max Biomass</t>
  </si>
  <si>
    <t>Species</t>
  </si>
  <si>
    <t>Functiona Group param</t>
  </si>
  <si>
    <t>PPDF1</t>
  </si>
  <si>
    <t>PPDF 2</t>
  </si>
  <si>
    <t>optimum</t>
  </si>
  <si>
    <t>Maxium temperature</t>
  </si>
  <si>
    <t>Curveshape left</t>
  </si>
  <si>
    <t>Curveshape right</t>
  </si>
  <si>
    <t>PPDF3</t>
  </si>
  <si>
    <t>PPDF 4</t>
  </si>
  <si>
    <t>FRAcleaf</t>
  </si>
  <si>
    <t xml:space="preserve">BTOLAI </t>
  </si>
  <si>
    <t>Biomass to leaf area idex coversion factor</t>
  </si>
  <si>
    <t>KLAI</t>
  </si>
  <si>
    <t>Large wood mass gC/m2 at which half of theoretical maximum leaf area is achieved</t>
  </si>
  <si>
    <t>MAXLAI</t>
  </si>
  <si>
    <t xml:space="preserve">theoretical maximum leaf aera index ahieved in a amature forest. </t>
  </si>
  <si>
    <t>The fraction of AG NPP that is allocated to leaves</t>
  </si>
  <si>
    <t>PPRPTS2</t>
  </si>
  <si>
    <t>PPRPTS3</t>
  </si>
  <si>
    <t>the effect of water content on the intercept</t>
  </si>
  <si>
    <t>The lowest ratio of available water to potential evapotranspiration</t>
  </si>
  <si>
    <t>Max Biomass.R</t>
  </si>
  <si>
    <t>*These are in linkages</t>
  </si>
  <si>
    <t>*</t>
  </si>
  <si>
    <t>Linkages FRT</t>
  </si>
  <si>
    <t>Linkages: Dmax</t>
  </si>
  <si>
    <t>Linkages: Dmin</t>
  </si>
  <si>
    <t>Linkages:D3</t>
  </si>
  <si>
    <t>Linkages: FROST</t>
  </si>
  <si>
    <t>CM Litter</t>
  </si>
  <si>
    <t>H</t>
  </si>
  <si>
    <t>Smaple</t>
  </si>
  <si>
    <t xml:space="preserve">PPDF1 </t>
  </si>
  <si>
    <t>PPDF2</t>
  </si>
  <si>
    <t>PPDF4</t>
  </si>
  <si>
    <t>FCFrac</t>
  </si>
  <si>
    <t>BTOLAI</t>
  </si>
  <si>
    <t>WOOD</t>
  </si>
  <si>
    <t>Montly Mort</t>
  </si>
  <si>
    <t>Drop</t>
  </si>
  <si>
    <t>Croot</t>
  </si>
  <si>
    <t>Sconi</t>
  </si>
  <si>
    <t>Froot</t>
  </si>
  <si>
    <t>HVFST</t>
  </si>
  <si>
    <t>ASPEN</t>
  </si>
  <si>
    <t>Nconi</t>
  </si>
  <si>
    <t>Resiliance</t>
  </si>
  <si>
    <t>WUEV1</t>
  </si>
  <si>
    <t>Conifers_mesic</t>
  </si>
  <si>
    <t>Conifers_dry</t>
  </si>
  <si>
    <t>Hardwood_mesic</t>
  </si>
  <si>
    <t>Abies_mesic</t>
  </si>
  <si>
    <t>Abies_Dry</t>
  </si>
  <si>
    <t>Hardwood_dry2</t>
  </si>
  <si>
    <t>Viff</t>
  </si>
  <si>
    <t>Aspen</t>
  </si>
  <si>
    <t>NorthHardwoods</t>
  </si>
  <si>
    <t>Oaks</t>
  </si>
  <si>
    <t>SouthHardwoods</t>
  </si>
  <si>
    <t>NorthConfiers</t>
  </si>
  <si>
    <t>South Conifers</t>
  </si>
  <si>
    <t>NJ oaks</t>
  </si>
  <si>
    <t>Hwood</t>
  </si>
  <si>
    <t>Pine</t>
  </si>
  <si>
    <t>Soak</t>
  </si>
  <si>
    <t>Noaks</t>
  </si>
  <si>
    <t>Cedar</t>
  </si>
  <si>
    <t>KLAI(g C/m2)</t>
  </si>
  <si>
    <t>Fraser fir.</t>
  </si>
  <si>
    <t>Picea rubens</t>
  </si>
  <si>
    <t>Pinus echinata</t>
  </si>
  <si>
    <t>Pinus Pungens(Table Mountain Pine)</t>
  </si>
  <si>
    <t>Pinus rigida</t>
  </si>
  <si>
    <t>Pinus strobus</t>
  </si>
  <si>
    <t>Pinus taeda</t>
  </si>
  <si>
    <t>Pinus Virginiana</t>
  </si>
  <si>
    <t>Tsuga Canadenesis</t>
  </si>
  <si>
    <t>Acer Pensylvanicum</t>
  </si>
  <si>
    <t>Acer Rubrum</t>
  </si>
  <si>
    <t xml:space="preserve">Acer saccharum </t>
  </si>
  <si>
    <t>Aesculus flava(Yellow buckeye)</t>
  </si>
  <si>
    <t>Amelanchier arborea</t>
  </si>
  <si>
    <t>Betula alleghaniensis</t>
  </si>
  <si>
    <t>Betula lenta</t>
  </si>
  <si>
    <t>Betula nigra(River birch)</t>
  </si>
  <si>
    <t>Carpinus caroliniana(American hornbeam)</t>
  </si>
  <si>
    <t>Carya codiformis (bitternut Hickory)</t>
  </si>
  <si>
    <t>Carya glabra (Pignut hickory)</t>
  </si>
  <si>
    <t>Carya ovata (shagbark hickory)</t>
  </si>
  <si>
    <t>Carya alba(mockernut hickory)</t>
  </si>
  <si>
    <t>Anerucan Chestnut(Castenea dentata)</t>
  </si>
  <si>
    <t>Cornus florida</t>
  </si>
  <si>
    <t>fagus grandifolia</t>
  </si>
  <si>
    <t>Fraxinus americana</t>
  </si>
  <si>
    <t>Fraxinus pennsylvanica(green ash)</t>
  </si>
  <si>
    <t>Halesia diptera(Carolina silverbell)</t>
  </si>
  <si>
    <t>Ilex opaca (american Holly)</t>
  </si>
  <si>
    <t>Juglans nigra( Black walnut)</t>
  </si>
  <si>
    <t>Liquidamber styraciflua(sweetgum)</t>
  </si>
  <si>
    <t>Yellow Poplar</t>
  </si>
  <si>
    <t>Magnolia acuminata(cucumbertree)</t>
  </si>
  <si>
    <t>Magnolia macrophylla</t>
  </si>
  <si>
    <t>Nyssa sylvatice(blackgum)</t>
  </si>
  <si>
    <t>Oxydendrum arboreum</t>
  </si>
  <si>
    <t>plantanus ocidentalies(sycamore)</t>
  </si>
  <si>
    <t>Prunus pennslyviana</t>
  </si>
  <si>
    <t>Prunus serotina</t>
  </si>
  <si>
    <t>Quercus alba</t>
  </si>
  <si>
    <t>Quercus coccinea</t>
  </si>
  <si>
    <t>Quercus falcata</t>
  </si>
  <si>
    <t>Qurecus prinus</t>
  </si>
  <si>
    <t>Quercus rubra</t>
  </si>
  <si>
    <t>Quercus stellata(post oak)</t>
  </si>
  <si>
    <t>Quercus veluntina</t>
  </si>
  <si>
    <t>Robinia pseudoacica (black locust)</t>
  </si>
  <si>
    <t>Sassafras.alidum</t>
  </si>
  <si>
    <t>Tilia americana (American Basswood)</t>
  </si>
  <si>
    <t>Tilia americana var. heterophylla (white basswood)</t>
  </si>
  <si>
    <t>CN litter</t>
  </si>
  <si>
    <t>CN fine Root</t>
  </si>
  <si>
    <t xml:space="preserve">CN leaf </t>
  </si>
  <si>
    <t>Lignincoarse root</t>
  </si>
  <si>
    <t>Ligninwood</t>
  </si>
  <si>
    <t>Ligin FineRoot</t>
  </si>
  <si>
    <t>Lignin</t>
  </si>
  <si>
    <t>FRT</t>
  </si>
  <si>
    <t>D3</t>
  </si>
  <si>
    <t>Frost</t>
  </si>
  <si>
    <t>GDDmax(Dmin)</t>
  </si>
  <si>
    <t>GDDmin(Dmin)</t>
  </si>
  <si>
    <t>Exists for Aesculus octandra</t>
  </si>
  <si>
    <t>N</t>
  </si>
  <si>
    <t>GDDmin</t>
  </si>
  <si>
    <t>GDDmax</t>
  </si>
  <si>
    <t>Minjan</t>
  </si>
  <si>
    <t>MaxDrought</t>
  </si>
  <si>
    <t>LeafLong</t>
  </si>
  <si>
    <t>Epicormic</t>
  </si>
  <si>
    <t>LeafLig</t>
  </si>
  <si>
    <t>FrootLign</t>
  </si>
  <si>
    <t>WoodLign</t>
  </si>
  <si>
    <t>Crootlign</t>
  </si>
  <si>
    <t>LEafCN</t>
  </si>
  <si>
    <t>FrootCN</t>
  </si>
  <si>
    <t>Woodcn</t>
  </si>
  <si>
    <t>Croocn</t>
  </si>
  <si>
    <t>LitterCN</t>
  </si>
  <si>
    <t>MaxBiomass</t>
  </si>
  <si>
    <t>25    45    90    90    45</t>
  </si>
  <si>
    <t>25    45    90    90    55</t>
  </si>
  <si>
    <t>50    50    380   170   100</t>
  </si>
  <si>
    <t>Y</t>
  </si>
  <si>
    <t>24    48    500   333   55</t>
  </si>
  <si>
    <t>(100/%)2=C:N</t>
  </si>
  <si>
    <t>WoodLign%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</si>
</sst>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9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6" workbookViewId="0">
      <selection activeCell="A33" sqref="A33"/>
    </sheetView>
  </sheetViews>
  <sheetFormatPr defaultRowHeight="14.4" x14ac:dyDescent="0.3"/>
  <cols>
    <col min="1" max="1" width="26.33203125" customWidth="1"/>
    <col min="2" max="2" width="21.88671875" customWidth="1"/>
  </cols>
  <sheetData>
    <row r="1" spans="1:3" x14ac:dyDescent="0.3">
      <c r="A1" t="s">
        <v>17</v>
      </c>
    </row>
    <row r="2" spans="1:3" x14ac:dyDescent="0.3">
      <c r="A2" t="s">
        <v>0</v>
      </c>
    </row>
    <row r="3" spans="1:3" x14ac:dyDescent="0.3">
      <c r="A3" t="s">
        <v>1</v>
      </c>
      <c r="B3" t="s">
        <v>43</v>
      </c>
    </row>
    <row r="4" spans="1:3" x14ac:dyDescent="0.3">
      <c r="A4" t="s">
        <v>2</v>
      </c>
      <c r="B4" t="s">
        <v>44</v>
      </c>
    </row>
    <row r="5" spans="1:3" x14ac:dyDescent="0.3">
      <c r="A5" t="s">
        <v>3</v>
      </c>
      <c r="B5" t="s">
        <v>46</v>
      </c>
    </row>
    <row r="6" spans="1:3" x14ac:dyDescent="0.3">
      <c r="A6" t="s">
        <v>4</v>
      </c>
      <c r="B6" t="s">
        <v>45</v>
      </c>
    </row>
    <row r="7" spans="1:3" x14ac:dyDescent="0.3">
      <c r="A7" t="s">
        <v>5</v>
      </c>
      <c r="B7" t="s">
        <v>42</v>
      </c>
    </row>
    <row r="8" spans="1:3" x14ac:dyDescent="0.3">
      <c r="A8" t="s">
        <v>6</v>
      </c>
    </row>
    <row r="9" spans="1:3" x14ac:dyDescent="0.3">
      <c r="A9" t="s">
        <v>7</v>
      </c>
      <c r="C9" t="s">
        <v>40</v>
      </c>
    </row>
    <row r="10" spans="1:3" x14ac:dyDescent="0.3">
      <c r="A10" t="s">
        <v>8</v>
      </c>
      <c r="C10" t="s">
        <v>41</v>
      </c>
    </row>
    <row r="11" spans="1:3" x14ac:dyDescent="0.3">
      <c r="A11" t="s">
        <v>9</v>
      </c>
      <c r="C11" t="s">
        <v>41</v>
      </c>
    </row>
    <row r="12" spans="1:3" x14ac:dyDescent="0.3">
      <c r="A12" t="s">
        <v>10</v>
      </c>
      <c r="C12" t="s">
        <v>41</v>
      </c>
    </row>
    <row r="13" spans="1:3" x14ac:dyDescent="0.3">
      <c r="A13" t="s">
        <v>11</v>
      </c>
      <c r="C13" t="s">
        <v>41</v>
      </c>
    </row>
    <row r="14" spans="1:3" x14ac:dyDescent="0.3">
      <c r="A14" t="s">
        <v>12</v>
      </c>
      <c r="C14" t="s">
        <v>41</v>
      </c>
    </row>
    <row r="15" spans="1:3" x14ac:dyDescent="0.3">
      <c r="A15" t="s">
        <v>13</v>
      </c>
      <c r="C15" t="s">
        <v>41</v>
      </c>
    </row>
    <row r="16" spans="1:3" x14ac:dyDescent="0.3">
      <c r="A16" t="s">
        <v>14</v>
      </c>
      <c r="C16" t="s">
        <v>41</v>
      </c>
    </row>
    <row r="17" spans="1:7" x14ac:dyDescent="0.3">
      <c r="A17" t="s">
        <v>47</v>
      </c>
      <c r="C17" t="s">
        <v>41</v>
      </c>
    </row>
    <row r="18" spans="1:7" x14ac:dyDescent="0.3">
      <c r="A18" t="s">
        <v>15</v>
      </c>
    </row>
    <row r="19" spans="1:7" x14ac:dyDescent="0.3">
      <c r="A19" t="s">
        <v>16</v>
      </c>
      <c r="B19" t="s">
        <v>39</v>
      </c>
    </row>
    <row r="21" spans="1:7" x14ac:dyDescent="0.3">
      <c r="A21" t="s">
        <v>18</v>
      </c>
      <c r="B21" t="s">
        <v>48</v>
      </c>
    </row>
    <row r="22" spans="1:7" x14ac:dyDescent="0.3">
      <c r="A22" t="s">
        <v>19</v>
      </c>
      <c r="G22" t="s">
        <v>21</v>
      </c>
    </row>
    <row r="23" spans="1:7" x14ac:dyDescent="0.3">
      <c r="A23" t="s">
        <v>20</v>
      </c>
      <c r="F23" t="s">
        <v>22</v>
      </c>
    </row>
    <row r="24" spans="1:7" x14ac:dyDescent="0.3">
      <c r="A24" t="s">
        <v>25</v>
      </c>
      <c r="F24" t="s">
        <v>23</v>
      </c>
    </row>
    <row r="25" spans="1:7" x14ac:dyDescent="0.3">
      <c r="A25" t="s">
        <v>26</v>
      </c>
      <c r="F25" t="s">
        <v>24</v>
      </c>
    </row>
    <row r="26" spans="1:7" x14ac:dyDescent="0.3">
      <c r="A26" t="s">
        <v>27</v>
      </c>
      <c r="F26" t="s">
        <v>34</v>
      </c>
    </row>
    <row r="28" spans="1:7" x14ac:dyDescent="0.3">
      <c r="A28" t="s">
        <v>28</v>
      </c>
      <c r="F28" t="s">
        <v>29</v>
      </c>
    </row>
    <row r="29" spans="1:7" x14ac:dyDescent="0.3">
      <c r="A29" t="s">
        <v>30</v>
      </c>
      <c r="F29" t="s">
        <v>31</v>
      </c>
    </row>
    <row r="30" spans="1:7" x14ac:dyDescent="0.3">
      <c r="A30" t="s">
        <v>32</v>
      </c>
      <c r="F30" t="s">
        <v>33</v>
      </c>
    </row>
    <row r="32" spans="1:7" x14ac:dyDescent="0.3">
      <c r="A32" t="s">
        <v>35</v>
      </c>
      <c r="F32" t="s">
        <v>37</v>
      </c>
    </row>
    <row r="33" spans="1:6" x14ac:dyDescent="0.3">
      <c r="A33" t="s">
        <v>36</v>
      </c>
      <c r="F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>
      <selection activeCell="B1" sqref="B1"/>
    </sheetView>
  </sheetViews>
  <sheetFormatPr defaultRowHeight="14.4" x14ac:dyDescent="0.3"/>
  <cols>
    <col min="1" max="1" width="35.109375" customWidth="1"/>
    <col min="2" max="2" width="15.6640625" customWidth="1"/>
    <col min="3" max="3" width="16" customWidth="1"/>
    <col min="8" max="8" width="14.5546875" customWidth="1"/>
  </cols>
  <sheetData>
    <row r="1" spans="1:15" x14ac:dyDescent="0.3"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13</v>
      </c>
      <c r="N1" t="s">
        <v>14</v>
      </c>
      <c r="O1" t="s">
        <v>136</v>
      </c>
    </row>
    <row r="2" spans="1:15" x14ac:dyDescent="0.3">
      <c r="A2" t="s">
        <v>86</v>
      </c>
      <c r="B2" s="1">
        <v>2663</v>
      </c>
      <c r="C2" s="1">
        <v>2763</v>
      </c>
      <c r="D2" s="1">
        <v>-7</v>
      </c>
      <c r="E2" s="1">
        <v>2.5000000000000001E-2</v>
      </c>
      <c r="F2" s="1">
        <v>3</v>
      </c>
    </row>
    <row r="3" spans="1:15" x14ac:dyDescent="0.3">
      <c r="A3" t="s">
        <v>87</v>
      </c>
      <c r="B3" s="1">
        <v>1247</v>
      </c>
      <c r="C3" s="1">
        <v>2563</v>
      </c>
      <c r="D3" s="1">
        <v>-12</v>
      </c>
      <c r="E3" s="1">
        <v>0.309</v>
      </c>
      <c r="F3" s="1">
        <v>3</v>
      </c>
    </row>
    <row r="4" spans="1:15" x14ac:dyDescent="0.3">
      <c r="A4" t="s">
        <v>88</v>
      </c>
      <c r="B4" s="1">
        <v>2660</v>
      </c>
      <c r="C4" s="1">
        <v>5076</v>
      </c>
      <c r="D4" s="1">
        <v>-1</v>
      </c>
      <c r="E4" s="1">
        <v>0.38500000000000001</v>
      </c>
      <c r="F4" s="1">
        <v>2</v>
      </c>
    </row>
    <row r="5" spans="1:15" x14ac:dyDescent="0.3">
      <c r="A5" t="s">
        <v>89</v>
      </c>
    </row>
    <row r="6" spans="1:15" x14ac:dyDescent="0.3">
      <c r="A6" t="s">
        <v>90</v>
      </c>
      <c r="B6" s="1">
        <v>1940</v>
      </c>
      <c r="C6" s="1">
        <v>3100</v>
      </c>
      <c r="D6" s="1">
        <v>-7</v>
      </c>
      <c r="E6" s="1">
        <v>0.307</v>
      </c>
      <c r="F6" s="1">
        <v>1</v>
      </c>
    </row>
    <row r="7" spans="1:15" x14ac:dyDescent="0.3">
      <c r="A7" t="s">
        <v>91</v>
      </c>
      <c r="B7" s="1">
        <v>1100</v>
      </c>
      <c r="C7" s="1">
        <v>3165</v>
      </c>
      <c r="D7" s="1">
        <v>-20</v>
      </c>
      <c r="E7" s="1">
        <v>0.31</v>
      </c>
      <c r="F7" s="1">
        <v>2</v>
      </c>
    </row>
    <row r="8" spans="1:15" x14ac:dyDescent="0.3">
      <c r="A8" t="s">
        <v>92</v>
      </c>
      <c r="B8" s="1">
        <v>3165</v>
      </c>
      <c r="C8" s="1">
        <v>5993</v>
      </c>
      <c r="D8" s="1">
        <v>4</v>
      </c>
      <c r="E8" s="1">
        <v>0.36</v>
      </c>
      <c r="F8" s="1">
        <v>2</v>
      </c>
    </row>
    <row r="9" spans="1:15" x14ac:dyDescent="0.3">
      <c r="A9" t="s">
        <v>93</v>
      </c>
      <c r="B9" s="1">
        <v>2660</v>
      </c>
      <c r="C9" s="1">
        <v>3671</v>
      </c>
      <c r="D9" s="1">
        <v>-3</v>
      </c>
      <c r="E9" s="1">
        <v>0.22600000000000001</v>
      </c>
      <c r="F9" s="1">
        <v>2</v>
      </c>
    </row>
    <row r="10" spans="1:15" x14ac:dyDescent="0.3">
      <c r="A10" t="s">
        <v>94</v>
      </c>
      <c r="B10" s="1">
        <v>1324</v>
      </c>
      <c r="C10" s="1">
        <v>3800</v>
      </c>
      <c r="D10" s="1">
        <v>-12</v>
      </c>
      <c r="E10" s="1">
        <v>0.18</v>
      </c>
      <c r="F10" s="1">
        <v>3</v>
      </c>
    </row>
    <row r="11" spans="1:15" x14ac:dyDescent="0.3">
      <c r="A11" t="s">
        <v>95</v>
      </c>
    </row>
    <row r="12" spans="1:15" x14ac:dyDescent="0.3">
      <c r="A12" t="s">
        <v>96</v>
      </c>
      <c r="B12" s="1">
        <v>1260</v>
      </c>
      <c r="C12" s="1">
        <v>6600</v>
      </c>
      <c r="D12" s="1">
        <v>-18</v>
      </c>
      <c r="E12" s="1">
        <v>0.23</v>
      </c>
      <c r="F12" s="1">
        <v>1</v>
      </c>
    </row>
    <row r="13" spans="1:15" x14ac:dyDescent="0.3">
      <c r="A13" t="s">
        <v>97</v>
      </c>
      <c r="B13" s="1">
        <v>1600</v>
      </c>
      <c r="C13" s="1">
        <v>4700</v>
      </c>
      <c r="D13" s="1">
        <v>-18</v>
      </c>
      <c r="E13" s="1">
        <v>0.8</v>
      </c>
      <c r="F13" s="1">
        <v>1</v>
      </c>
    </row>
    <row r="14" spans="1:15" x14ac:dyDescent="0.3">
      <c r="A14" t="s">
        <v>98</v>
      </c>
      <c r="B14" s="1">
        <v>2600</v>
      </c>
      <c r="C14" s="1">
        <v>3671</v>
      </c>
      <c r="D14" s="1">
        <v>-1</v>
      </c>
      <c r="E14" s="1">
        <v>0.17499999999999999</v>
      </c>
      <c r="F14" s="1">
        <v>1</v>
      </c>
      <c r="H14" t="s">
        <v>148</v>
      </c>
    </row>
    <row r="15" spans="1:15" x14ac:dyDescent="0.3">
      <c r="A15" t="s">
        <v>99</v>
      </c>
    </row>
    <row r="16" spans="1:15" x14ac:dyDescent="0.3">
      <c r="A16" t="s">
        <v>100</v>
      </c>
      <c r="B16" s="1">
        <v>1100</v>
      </c>
      <c r="C16" s="1">
        <v>2500</v>
      </c>
      <c r="D16" s="1">
        <v>-18</v>
      </c>
      <c r="E16" s="1">
        <v>0.2</v>
      </c>
      <c r="F16" s="1">
        <v>1</v>
      </c>
    </row>
    <row r="17" spans="1:6" x14ac:dyDescent="0.3">
      <c r="A17" t="s">
        <v>101</v>
      </c>
    </row>
    <row r="18" spans="1:6" x14ac:dyDescent="0.3">
      <c r="A18" t="s">
        <v>102</v>
      </c>
    </row>
    <row r="19" spans="1:6" x14ac:dyDescent="0.3">
      <c r="A19" t="s">
        <v>103</v>
      </c>
      <c r="B19" s="1">
        <v>1344</v>
      </c>
      <c r="C19" s="1">
        <v>6011</v>
      </c>
      <c r="D19" s="1">
        <v>-12</v>
      </c>
      <c r="E19" s="1">
        <v>0.3</v>
      </c>
      <c r="F19" s="1">
        <v>1</v>
      </c>
    </row>
    <row r="20" spans="1:6" x14ac:dyDescent="0.3">
      <c r="A20" t="s">
        <v>104</v>
      </c>
      <c r="B20" s="1">
        <v>1910</v>
      </c>
      <c r="C20" s="1">
        <v>5076</v>
      </c>
      <c r="D20" s="1">
        <v>-12</v>
      </c>
      <c r="E20" s="1">
        <v>0.32</v>
      </c>
      <c r="F20" s="1">
        <v>1</v>
      </c>
    </row>
    <row r="21" spans="1:6" x14ac:dyDescent="0.3">
      <c r="A21" t="s">
        <v>105</v>
      </c>
      <c r="B21" s="1">
        <v>1910</v>
      </c>
      <c r="C21" s="1">
        <v>6960</v>
      </c>
      <c r="D21" s="1">
        <v>-7</v>
      </c>
      <c r="E21" s="1">
        <v>0.2</v>
      </c>
      <c r="F21" s="1">
        <v>1</v>
      </c>
    </row>
    <row r="22" spans="1:6" x14ac:dyDescent="0.3">
      <c r="A22" t="s">
        <v>106</v>
      </c>
      <c r="B22" s="1">
        <v>1670</v>
      </c>
      <c r="C22" s="1">
        <v>5500</v>
      </c>
      <c r="D22" s="1">
        <v>-7</v>
      </c>
      <c r="E22" s="1">
        <v>0.2</v>
      </c>
      <c r="F22" s="1">
        <v>1</v>
      </c>
    </row>
    <row r="23" spans="1:6" x14ac:dyDescent="0.3">
      <c r="A23" t="s">
        <v>107</v>
      </c>
    </row>
    <row r="24" spans="1:6" x14ac:dyDescent="0.3">
      <c r="A24" t="s">
        <v>108</v>
      </c>
      <c r="B24" s="1">
        <v>1910</v>
      </c>
      <c r="C24" s="1">
        <v>4571</v>
      </c>
      <c r="D24" s="1">
        <v>-2</v>
      </c>
      <c r="E24" s="1">
        <v>0.3</v>
      </c>
      <c r="F24" s="1">
        <v>1</v>
      </c>
    </row>
    <row r="25" spans="1:6" x14ac:dyDescent="0.3">
      <c r="A25" t="s">
        <v>109</v>
      </c>
      <c r="B25" s="1">
        <v>1910</v>
      </c>
      <c r="C25" s="1">
        <v>5993</v>
      </c>
      <c r="D25" s="1">
        <v>-4</v>
      </c>
      <c r="E25" s="1">
        <v>0.25</v>
      </c>
      <c r="F25" s="1">
        <v>1</v>
      </c>
    </row>
    <row r="26" spans="1:6" x14ac:dyDescent="0.3">
      <c r="A26" t="s">
        <v>110</v>
      </c>
      <c r="B26" s="1">
        <v>1326</v>
      </c>
      <c r="C26" s="1">
        <v>5537</v>
      </c>
      <c r="D26" s="1">
        <v>-12</v>
      </c>
      <c r="E26" s="1">
        <v>0.2</v>
      </c>
      <c r="F26" s="1">
        <v>1</v>
      </c>
    </row>
    <row r="27" spans="1:6" x14ac:dyDescent="0.3">
      <c r="A27" t="s">
        <v>111</v>
      </c>
      <c r="B27" s="1">
        <v>1398</v>
      </c>
      <c r="C27" s="1">
        <v>5993</v>
      </c>
      <c r="D27" s="1">
        <v>-12</v>
      </c>
      <c r="E27" s="1">
        <v>0.28000000000000003</v>
      </c>
      <c r="F27" s="1">
        <v>1</v>
      </c>
    </row>
    <row r="28" spans="1:6" x14ac:dyDescent="0.3">
      <c r="A28" t="s">
        <v>112</v>
      </c>
      <c r="B28" s="1">
        <v>1050</v>
      </c>
      <c r="C28" s="1">
        <v>5993</v>
      </c>
      <c r="D28" s="1">
        <v>-23</v>
      </c>
      <c r="E28" s="1">
        <v>0.114</v>
      </c>
      <c r="F28" s="1">
        <v>1</v>
      </c>
    </row>
    <row r="29" spans="1:6" x14ac:dyDescent="0.3">
      <c r="A29" t="s">
        <v>113</v>
      </c>
    </row>
    <row r="30" spans="1:6" x14ac:dyDescent="0.3">
      <c r="A30" t="s">
        <v>114</v>
      </c>
    </row>
    <row r="31" spans="1:6" x14ac:dyDescent="0.3">
      <c r="A31" t="s">
        <v>115</v>
      </c>
      <c r="B31" s="1">
        <v>1910</v>
      </c>
      <c r="C31" s="1">
        <v>4571</v>
      </c>
      <c r="D31" s="1">
        <v>-8</v>
      </c>
      <c r="E31" s="1">
        <v>0.3</v>
      </c>
      <c r="F31" s="1">
        <v>1</v>
      </c>
    </row>
    <row r="32" spans="1:6" x14ac:dyDescent="0.3">
      <c r="A32" t="s">
        <v>116</v>
      </c>
      <c r="B32" s="1">
        <v>2660</v>
      </c>
      <c r="C32" s="1">
        <v>5993</v>
      </c>
      <c r="D32" s="1">
        <v>-1</v>
      </c>
      <c r="E32" s="1">
        <v>0.3</v>
      </c>
      <c r="F32" s="1">
        <v>1</v>
      </c>
    </row>
    <row r="33" spans="1:6" x14ac:dyDescent="0.3">
      <c r="A33" t="s">
        <v>117</v>
      </c>
      <c r="B33" s="1">
        <v>2300</v>
      </c>
      <c r="C33" s="1">
        <v>5993</v>
      </c>
      <c r="D33" s="1">
        <v>-2</v>
      </c>
      <c r="E33" s="1">
        <v>0.16</v>
      </c>
      <c r="F33" s="1">
        <v>1</v>
      </c>
    </row>
    <row r="34" spans="1:6" x14ac:dyDescent="0.3">
      <c r="A34" t="s">
        <v>118</v>
      </c>
    </row>
    <row r="35" spans="1:6" x14ac:dyDescent="0.3">
      <c r="A35" t="s">
        <v>119</v>
      </c>
    </row>
    <row r="36" spans="1:6" x14ac:dyDescent="0.3">
      <c r="A36" t="s">
        <v>120</v>
      </c>
      <c r="B36" s="1">
        <v>1910</v>
      </c>
      <c r="C36" s="1">
        <v>6960</v>
      </c>
      <c r="D36" s="1">
        <v>-2</v>
      </c>
      <c r="E36" s="1">
        <v>0.30099999999999999</v>
      </c>
      <c r="F36" s="1">
        <v>1</v>
      </c>
    </row>
    <row r="37" spans="1:6" x14ac:dyDescent="0.3">
      <c r="A37" t="s">
        <v>121</v>
      </c>
    </row>
    <row r="38" spans="1:6" x14ac:dyDescent="0.3">
      <c r="A38" t="s">
        <v>122</v>
      </c>
      <c r="B38" s="1">
        <v>1926</v>
      </c>
      <c r="C38" s="1">
        <v>5482</v>
      </c>
      <c r="D38" s="1">
        <v>-7</v>
      </c>
      <c r="E38" s="1">
        <v>0.12</v>
      </c>
      <c r="F38" s="1">
        <v>1</v>
      </c>
    </row>
    <row r="39" spans="1:6" x14ac:dyDescent="0.3">
      <c r="A39" t="s">
        <v>123</v>
      </c>
      <c r="B39" s="1">
        <v>560</v>
      </c>
      <c r="C39" s="1">
        <v>2500</v>
      </c>
      <c r="D39" s="1">
        <v>-23</v>
      </c>
      <c r="E39" s="1">
        <v>0.16</v>
      </c>
      <c r="F39" s="1">
        <v>1</v>
      </c>
    </row>
    <row r="40" spans="1:6" x14ac:dyDescent="0.3">
      <c r="A40" t="s">
        <v>124</v>
      </c>
      <c r="B40" s="1">
        <v>2132</v>
      </c>
      <c r="C40" s="1">
        <v>5993</v>
      </c>
      <c r="D40" s="1">
        <v>-10</v>
      </c>
      <c r="E40" s="1">
        <v>0.3</v>
      </c>
      <c r="F40" s="1">
        <v>1</v>
      </c>
    </row>
    <row r="41" spans="1:6" x14ac:dyDescent="0.3">
      <c r="A41" t="s">
        <v>125</v>
      </c>
      <c r="B41" s="1">
        <v>1721</v>
      </c>
      <c r="C41" s="1">
        <v>5537</v>
      </c>
      <c r="D41" s="1">
        <v>-12</v>
      </c>
      <c r="E41" s="1">
        <v>0.33</v>
      </c>
      <c r="F41" s="1">
        <v>1</v>
      </c>
    </row>
    <row r="42" spans="1:6" x14ac:dyDescent="0.3">
      <c r="A42" t="s">
        <v>126</v>
      </c>
      <c r="B42" s="1">
        <v>2037</v>
      </c>
      <c r="C42" s="1">
        <v>4571</v>
      </c>
      <c r="D42" s="1">
        <v>-7</v>
      </c>
      <c r="E42" s="1">
        <v>0.28599999999999998</v>
      </c>
      <c r="F42" s="1">
        <v>1</v>
      </c>
    </row>
    <row r="43" spans="1:6" x14ac:dyDescent="0.3">
      <c r="A43" t="s">
        <v>127</v>
      </c>
      <c r="B43" s="1">
        <v>2660</v>
      </c>
      <c r="C43" s="1">
        <v>5993</v>
      </c>
      <c r="D43" s="1">
        <v>2</v>
      </c>
      <c r="E43" s="1">
        <v>0.42299999999999999</v>
      </c>
      <c r="F43" s="1">
        <v>1</v>
      </c>
    </row>
    <row r="44" spans="1:6" x14ac:dyDescent="0.3">
      <c r="A44" t="s">
        <v>128</v>
      </c>
      <c r="B44" s="1">
        <v>1910</v>
      </c>
      <c r="C44" s="1">
        <v>4110</v>
      </c>
      <c r="D44" s="1">
        <v>-7</v>
      </c>
      <c r="E44" s="1">
        <v>0.28499999999999998</v>
      </c>
      <c r="F44" s="1">
        <v>1</v>
      </c>
    </row>
    <row r="45" spans="1:6" x14ac:dyDescent="0.3">
      <c r="A45" t="s">
        <v>129</v>
      </c>
      <c r="B45" s="1">
        <v>1100</v>
      </c>
      <c r="C45" s="1">
        <v>4571</v>
      </c>
      <c r="D45" s="1">
        <v>-17</v>
      </c>
      <c r="E45" s="1">
        <v>0.22500000000000001</v>
      </c>
      <c r="F45" s="1">
        <v>1</v>
      </c>
    </row>
    <row r="46" spans="1:6" x14ac:dyDescent="0.3">
      <c r="A46" t="s">
        <v>130</v>
      </c>
      <c r="B46" s="1">
        <v>2660</v>
      </c>
      <c r="C46" s="1">
        <v>5993</v>
      </c>
      <c r="D46" s="1">
        <v>-4</v>
      </c>
      <c r="E46" s="1">
        <v>0.55500000000000005</v>
      </c>
      <c r="F46" s="1">
        <v>1</v>
      </c>
    </row>
    <row r="47" spans="1:6" x14ac:dyDescent="0.3">
      <c r="A47" t="s">
        <v>131</v>
      </c>
      <c r="B47" s="1">
        <v>1810</v>
      </c>
      <c r="C47" s="1">
        <v>5076</v>
      </c>
      <c r="D47" s="1">
        <v>-10</v>
      </c>
      <c r="E47" s="1">
        <v>0.3</v>
      </c>
      <c r="F47" s="1">
        <v>1</v>
      </c>
    </row>
    <row r="48" spans="1:6" x14ac:dyDescent="0.3">
      <c r="A48" t="s">
        <v>132</v>
      </c>
    </row>
    <row r="49" spans="1:6" x14ac:dyDescent="0.3">
      <c r="A49" t="s">
        <v>133</v>
      </c>
    </row>
    <row r="50" spans="1:6" x14ac:dyDescent="0.3">
      <c r="A50" t="s">
        <v>134</v>
      </c>
      <c r="B50" s="1">
        <v>1400</v>
      </c>
      <c r="C50" s="1">
        <v>3137</v>
      </c>
      <c r="D50" s="1">
        <v>-17</v>
      </c>
      <c r="E50" s="1">
        <v>0.2</v>
      </c>
      <c r="F50" s="1">
        <v>1</v>
      </c>
    </row>
    <row r="51" spans="1:6" x14ac:dyDescent="0.3">
      <c r="A51" t="s">
        <v>135</v>
      </c>
      <c r="B51" s="1">
        <v>2660</v>
      </c>
      <c r="C51" s="1">
        <v>4571</v>
      </c>
      <c r="D51" s="1">
        <v>-1</v>
      </c>
      <c r="E51" s="1">
        <v>0.21099999999999999</v>
      </c>
      <c r="F5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workbookViewId="0">
      <selection activeCell="N7" sqref="N7"/>
    </sheetView>
  </sheetViews>
  <sheetFormatPr defaultRowHeight="14.4" x14ac:dyDescent="0.3"/>
  <cols>
    <col min="1" max="1" width="30.88671875" customWidth="1"/>
  </cols>
  <sheetData>
    <row r="1" spans="1:18" x14ac:dyDescent="0.3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15</v>
      </c>
      <c r="R1" t="s">
        <v>165</v>
      </c>
    </row>
    <row r="2" spans="1:18" x14ac:dyDescent="0.3">
      <c r="A2" t="s">
        <v>86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3">
      <c r="A3" t="s">
        <v>87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3">
      <c r="A4" t="s">
        <v>88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3">
      <c r="A5" t="s">
        <v>89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3">
      <c r="A6" t="s">
        <v>90</v>
      </c>
      <c r="B6" s="2"/>
      <c r="C6" s="2"/>
      <c r="D6" s="2"/>
      <c r="E6" s="2"/>
      <c r="F6" s="2"/>
      <c r="G6" s="2"/>
      <c r="H6" s="2"/>
      <c r="I6" s="2"/>
      <c r="J6" s="2"/>
    </row>
    <row r="7" spans="1:18" x14ac:dyDescent="0.3">
      <c r="A7" t="s">
        <v>91</v>
      </c>
      <c r="B7" s="2">
        <v>1100</v>
      </c>
      <c r="C7" s="2">
        <v>3165</v>
      </c>
      <c r="D7" s="2">
        <v>-20</v>
      </c>
      <c r="E7" s="2">
        <v>0.372</v>
      </c>
      <c r="F7" s="2">
        <v>3</v>
      </c>
      <c r="G7" s="2" t="s">
        <v>149</v>
      </c>
      <c r="H7" s="2">
        <v>0.26300000000000001</v>
      </c>
      <c r="I7" s="2">
        <v>0.22500000000000001</v>
      </c>
      <c r="J7" s="2">
        <v>0.31040000000000001</v>
      </c>
      <c r="K7">
        <v>0.20399999999999999</v>
      </c>
      <c r="L7">
        <v>40.700000000000003</v>
      </c>
      <c r="M7">
        <v>43</v>
      </c>
      <c r="N7">
        <v>600</v>
      </c>
      <c r="O7">
        <v>84</v>
      </c>
      <c r="P7">
        <v>55</v>
      </c>
      <c r="Q7">
        <v>550</v>
      </c>
      <c r="R7">
        <v>30000</v>
      </c>
    </row>
    <row r="8" spans="1:18" x14ac:dyDescent="0.3">
      <c r="A8" t="s">
        <v>92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3">
      <c r="A9" t="s">
        <v>93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3">
      <c r="A10" t="s">
        <v>94</v>
      </c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3">
      <c r="A11" t="s">
        <v>95</v>
      </c>
      <c r="B11" s="2"/>
      <c r="C11" s="2"/>
      <c r="D11" s="2"/>
      <c r="E11" s="2"/>
      <c r="F11" s="2"/>
      <c r="G11" s="2"/>
      <c r="H11" s="2"/>
      <c r="I11" s="2"/>
      <c r="J11" s="2"/>
    </row>
    <row r="12" spans="1:18" x14ac:dyDescent="0.3">
      <c r="A12" t="s">
        <v>96</v>
      </c>
      <c r="B12" s="2">
        <v>1260</v>
      </c>
      <c r="C12" s="2">
        <v>6600</v>
      </c>
      <c r="D12" s="2">
        <v>-18</v>
      </c>
      <c r="E12" s="2">
        <v>0.23</v>
      </c>
      <c r="F12" s="2">
        <v>1</v>
      </c>
      <c r="G12" s="2" t="s">
        <v>149</v>
      </c>
      <c r="H12" s="2">
        <v>0.183</v>
      </c>
      <c r="I12" s="2">
        <v>0.33400000000000002</v>
      </c>
      <c r="J12" s="2">
        <v>0.125</v>
      </c>
      <c r="K12">
        <v>0.312</v>
      </c>
      <c r="L12">
        <v>28.2</v>
      </c>
      <c r="M12">
        <v>26</v>
      </c>
      <c r="N12">
        <v>565</v>
      </c>
      <c r="O12">
        <v>50</v>
      </c>
      <c r="P12">
        <v>55</v>
      </c>
      <c r="Q12">
        <v>500</v>
      </c>
      <c r="R12">
        <v>25000</v>
      </c>
    </row>
    <row r="13" spans="1:18" x14ac:dyDescent="0.3">
      <c r="A13" t="s">
        <v>97</v>
      </c>
      <c r="B13" s="2">
        <v>1222</v>
      </c>
      <c r="C13" s="2">
        <v>3100</v>
      </c>
      <c r="D13" s="2">
        <v>-18</v>
      </c>
      <c r="E13" s="2">
        <v>7.1999999999999995E-2</v>
      </c>
      <c r="F13" s="2">
        <v>1</v>
      </c>
      <c r="G13" s="2" t="s">
        <v>149</v>
      </c>
      <c r="H13" s="2">
        <v>0.17499999999999999</v>
      </c>
      <c r="I13" s="2">
        <v>0.33400000000000002</v>
      </c>
      <c r="J13">
        <v>0.125</v>
      </c>
      <c r="K13">
        <v>0.312</v>
      </c>
      <c r="L13">
        <v>25.1</v>
      </c>
      <c r="M13">
        <v>26</v>
      </c>
      <c r="N13">
        <v>512</v>
      </c>
      <c r="O13">
        <v>50</v>
      </c>
      <c r="P13">
        <v>55</v>
      </c>
      <c r="Q13">
        <v>450</v>
      </c>
      <c r="R13">
        <v>33000</v>
      </c>
    </row>
    <row r="14" spans="1:18" x14ac:dyDescent="0.3">
      <c r="A14" t="s">
        <v>98</v>
      </c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3">
      <c r="A15" t="s">
        <v>99</v>
      </c>
      <c r="B15" s="2"/>
      <c r="C15" s="2"/>
      <c r="D15" s="2"/>
      <c r="E15" s="2"/>
      <c r="F15" s="2"/>
      <c r="G15" s="2"/>
      <c r="H15" s="2"/>
      <c r="I15" s="2"/>
      <c r="J15" s="2"/>
    </row>
    <row r="16" spans="1:18" x14ac:dyDescent="0.3">
      <c r="A16" t="s">
        <v>100</v>
      </c>
      <c r="B16" s="2"/>
      <c r="C16" s="2"/>
      <c r="D16" s="2"/>
      <c r="E16" s="2"/>
      <c r="F16" s="2"/>
      <c r="G16" s="2"/>
      <c r="H16" s="2"/>
      <c r="I16" s="2"/>
      <c r="J16" s="2"/>
    </row>
    <row r="17" spans="1:18" x14ac:dyDescent="0.3">
      <c r="A17" t="s">
        <v>101</v>
      </c>
      <c r="B17" s="2"/>
      <c r="C17" s="2"/>
      <c r="D17" s="2"/>
      <c r="E17" s="2"/>
      <c r="F17" s="2"/>
      <c r="G17" s="2"/>
      <c r="H17" s="2"/>
      <c r="I17" s="2"/>
      <c r="J17" s="2"/>
    </row>
    <row r="18" spans="1:18" x14ac:dyDescent="0.3">
      <c r="A18" t="s">
        <v>102</v>
      </c>
      <c r="B18" s="2"/>
      <c r="C18" s="2"/>
      <c r="D18" s="2"/>
      <c r="E18" s="2"/>
      <c r="F18" s="2"/>
      <c r="G18" s="2"/>
      <c r="H18" s="2"/>
      <c r="I18" s="2"/>
      <c r="J18" s="2"/>
    </row>
    <row r="19" spans="1:18" x14ac:dyDescent="0.3">
      <c r="A19" t="s">
        <v>103</v>
      </c>
      <c r="B19" s="2">
        <v>1278</v>
      </c>
      <c r="C19" s="2">
        <v>5556</v>
      </c>
      <c r="D19" s="2">
        <v>-18</v>
      </c>
      <c r="E19" s="2">
        <v>0.28000000000000003</v>
      </c>
      <c r="F19" s="2">
        <v>1</v>
      </c>
      <c r="G19" s="2" t="s">
        <v>149</v>
      </c>
      <c r="H19" s="2">
        <v>0.21099999999999999</v>
      </c>
      <c r="I19" s="2">
        <v>0.27</v>
      </c>
      <c r="J19" s="2">
        <v>0.20180000000000001</v>
      </c>
      <c r="K19">
        <v>0.251</v>
      </c>
      <c r="L19">
        <v>22.2</v>
      </c>
      <c r="M19">
        <v>26</v>
      </c>
      <c r="N19">
        <v>417</v>
      </c>
      <c r="O19">
        <v>50</v>
      </c>
      <c r="P19">
        <v>65</v>
      </c>
      <c r="Q19">
        <v>400</v>
      </c>
      <c r="R19">
        <v>7500</v>
      </c>
    </row>
    <row r="20" spans="1:18" x14ac:dyDescent="0.3">
      <c r="A20" t="s">
        <v>104</v>
      </c>
      <c r="B20" s="2">
        <v>1670</v>
      </c>
      <c r="C20" s="2">
        <v>5500</v>
      </c>
      <c r="D20" s="2">
        <v>-7</v>
      </c>
      <c r="E20" s="2">
        <v>0.2</v>
      </c>
      <c r="F20" s="2">
        <v>1</v>
      </c>
      <c r="G20" s="2" t="s">
        <v>149</v>
      </c>
      <c r="H20" s="2">
        <v>0.187</v>
      </c>
      <c r="I20" s="2">
        <v>0.27</v>
      </c>
      <c r="J20" s="2">
        <v>0.2</v>
      </c>
      <c r="K20">
        <v>0.251</v>
      </c>
      <c r="L20">
        <v>26.674233829999999</v>
      </c>
      <c r="M20">
        <v>25</v>
      </c>
      <c r="N20">
        <v>294.1176471</v>
      </c>
      <c r="O20">
        <v>49</v>
      </c>
      <c r="P20">
        <v>43</v>
      </c>
      <c r="Q20">
        <v>450</v>
      </c>
      <c r="R20">
        <v>20000</v>
      </c>
    </row>
    <row r="21" spans="1:18" x14ac:dyDescent="0.3">
      <c r="A21" t="s">
        <v>105</v>
      </c>
      <c r="B21" s="2"/>
      <c r="C21" s="2"/>
      <c r="D21" s="2"/>
      <c r="E21" s="2"/>
      <c r="F21" s="2"/>
      <c r="G21" s="2"/>
      <c r="H21" s="2"/>
      <c r="I21" s="2"/>
      <c r="J21" s="2"/>
    </row>
    <row r="22" spans="1:18" x14ac:dyDescent="0.3">
      <c r="A22" t="s">
        <v>106</v>
      </c>
      <c r="B22" s="2">
        <v>1670</v>
      </c>
      <c r="C22" s="2">
        <v>5500</v>
      </c>
      <c r="D22" s="2">
        <v>-7</v>
      </c>
      <c r="E22" s="2">
        <v>0.2</v>
      </c>
      <c r="F22" s="2">
        <v>1</v>
      </c>
      <c r="G22" s="2" t="s">
        <v>149</v>
      </c>
      <c r="H22" s="2">
        <v>0.187</v>
      </c>
      <c r="I22" s="2">
        <v>0.27</v>
      </c>
      <c r="J22" s="2">
        <v>0.2</v>
      </c>
      <c r="K22">
        <v>0.251</v>
      </c>
      <c r="L22">
        <v>26.674233829999999</v>
      </c>
      <c r="M22">
        <v>25</v>
      </c>
      <c r="N22">
        <v>294.1176471</v>
      </c>
      <c r="O22">
        <v>49</v>
      </c>
      <c r="P22">
        <v>43</v>
      </c>
      <c r="Q22">
        <v>450</v>
      </c>
      <c r="R22">
        <v>20000</v>
      </c>
    </row>
    <row r="23" spans="1:18" x14ac:dyDescent="0.3">
      <c r="A23" t="s">
        <v>107</v>
      </c>
      <c r="B23" s="2"/>
      <c r="C23" s="2"/>
      <c r="D23" s="2"/>
      <c r="E23" s="2"/>
      <c r="F23" s="2"/>
      <c r="G23" s="2"/>
      <c r="H23" s="2"/>
      <c r="I23" s="2"/>
      <c r="J23" s="2"/>
    </row>
    <row r="24" spans="1:18" x14ac:dyDescent="0.3">
      <c r="A24" t="s">
        <v>108</v>
      </c>
      <c r="B24" s="2"/>
      <c r="C24" s="2"/>
      <c r="D24" s="2"/>
      <c r="E24" s="2"/>
      <c r="F24" s="2"/>
      <c r="G24" s="2"/>
      <c r="H24" s="2"/>
      <c r="I24" s="2"/>
      <c r="J24" s="2"/>
    </row>
    <row r="25" spans="1:18" x14ac:dyDescent="0.3">
      <c r="A25" t="s">
        <v>109</v>
      </c>
      <c r="B25" s="2"/>
      <c r="C25" s="2"/>
      <c r="D25" s="2"/>
      <c r="E25" s="2"/>
      <c r="F25" s="2"/>
      <c r="G25" s="2"/>
      <c r="H25" s="2"/>
      <c r="I25" s="2"/>
      <c r="J25" s="2"/>
    </row>
    <row r="26" spans="1:18" x14ac:dyDescent="0.3">
      <c r="A26" t="s">
        <v>110</v>
      </c>
      <c r="B26" s="2"/>
      <c r="C26" s="2"/>
      <c r="D26" s="2"/>
      <c r="E26" s="2"/>
      <c r="F26" s="2"/>
      <c r="G26" s="2"/>
      <c r="H26" s="2"/>
      <c r="I26" s="2"/>
      <c r="J26" s="2"/>
    </row>
    <row r="27" spans="1:18" x14ac:dyDescent="0.3">
      <c r="A27" t="s">
        <v>111</v>
      </c>
      <c r="B27" s="2"/>
      <c r="C27" s="2"/>
      <c r="D27" s="2"/>
      <c r="E27" s="2"/>
      <c r="F27" s="2"/>
      <c r="G27" s="2"/>
      <c r="H27" s="2"/>
      <c r="I27" s="2"/>
      <c r="J27" s="2"/>
    </row>
    <row r="28" spans="1:18" x14ac:dyDescent="0.3">
      <c r="A28" t="s">
        <v>112</v>
      </c>
      <c r="B28" s="2">
        <v>1050</v>
      </c>
      <c r="C28" s="2">
        <v>5482</v>
      </c>
      <c r="D28" s="2">
        <v>-23</v>
      </c>
      <c r="E28" s="2">
        <v>0.114</v>
      </c>
      <c r="F28" s="2">
        <v>1</v>
      </c>
      <c r="G28" s="2" t="s">
        <v>149</v>
      </c>
      <c r="H28" s="2">
        <v>0.14399999999999999</v>
      </c>
      <c r="I28" s="2">
        <v>0.27</v>
      </c>
      <c r="J28" s="2">
        <v>0.20180000000000001</v>
      </c>
      <c r="K28">
        <v>0.251</v>
      </c>
      <c r="L28">
        <v>22.9</v>
      </c>
      <c r="M28">
        <v>26</v>
      </c>
      <c r="N28">
        <v>455</v>
      </c>
      <c r="O28">
        <v>50</v>
      </c>
      <c r="P28">
        <v>65</v>
      </c>
      <c r="Q28">
        <v>450</v>
      </c>
      <c r="R28">
        <v>25000</v>
      </c>
    </row>
    <row r="29" spans="1:18" x14ac:dyDescent="0.3">
      <c r="A29" t="s">
        <v>113</v>
      </c>
      <c r="B29" s="2"/>
      <c r="C29" s="2"/>
      <c r="D29" s="2"/>
      <c r="E29" s="2"/>
      <c r="F29" s="2"/>
      <c r="G29" s="2"/>
      <c r="H29" s="2"/>
      <c r="I29" s="2"/>
      <c r="J29" s="2"/>
    </row>
    <row r="30" spans="1:18" x14ac:dyDescent="0.3">
      <c r="A30" t="s">
        <v>114</v>
      </c>
      <c r="B30" s="2"/>
      <c r="C30" s="2"/>
      <c r="D30" s="2"/>
      <c r="E30" s="2"/>
      <c r="F30" s="2"/>
      <c r="G30" s="2"/>
      <c r="H30" s="2"/>
      <c r="I30" s="2"/>
      <c r="J30" s="2"/>
    </row>
    <row r="31" spans="1:18" x14ac:dyDescent="0.3">
      <c r="A31" t="s">
        <v>115</v>
      </c>
      <c r="B31" s="2"/>
      <c r="C31" s="2"/>
      <c r="D31" s="2"/>
      <c r="E31" s="2"/>
      <c r="F31" s="2"/>
      <c r="G31" s="2"/>
      <c r="H31" s="2"/>
      <c r="I31" s="2"/>
      <c r="J31" s="2"/>
    </row>
    <row r="32" spans="1:18" x14ac:dyDescent="0.3">
      <c r="A32" t="s">
        <v>116</v>
      </c>
      <c r="B32" s="2"/>
      <c r="C32" s="2"/>
      <c r="D32" s="2"/>
      <c r="E32" s="2"/>
      <c r="F32" s="2"/>
      <c r="G32" s="2"/>
      <c r="H32" s="2"/>
      <c r="I32" s="2"/>
      <c r="J32" s="2"/>
    </row>
    <row r="33" spans="1:18" x14ac:dyDescent="0.3">
      <c r="A33" t="s">
        <v>117</v>
      </c>
      <c r="B33" s="2"/>
      <c r="C33" s="2"/>
      <c r="D33" s="2"/>
      <c r="E33" s="2"/>
      <c r="F33" s="2"/>
      <c r="G33" s="2"/>
      <c r="H33" s="2"/>
      <c r="I33" s="2"/>
      <c r="J33" s="2"/>
    </row>
    <row r="34" spans="1:18" x14ac:dyDescent="0.3">
      <c r="A34" t="s">
        <v>118</v>
      </c>
      <c r="B34" s="2"/>
      <c r="C34" s="2"/>
      <c r="D34" s="2"/>
      <c r="E34" s="2"/>
      <c r="F34" s="2"/>
      <c r="G34" s="2"/>
      <c r="H34" s="2"/>
      <c r="I34" s="2"/>
      <c r="J34" s="2"/>
    </row>
    <row r="35" spans="1:18" x14ac:dyDescent="0.3">
      <c r="A35" t="s">
        <v>119</v>
      </c>
      <c r="B35" s="2"/>
      <c r="C35" s="2"/>
      <c r="D35" s="2"/>
      <c r="E35" s="2"/>
      <c r="F35" s="2"/>
      <c r="G35" s="2"/>
      <c r="H35" s="2"/>
      <c r="I35" s="2"/>
      <c r="J35" s="2"/>
    </row>
    <row r="36" spans="1:18" x14ac:dyDescent="0.3">
      <c r="A36" t="s">
        <v>120</v>
      </c>
      <c r="B36" s="2"/>
      <c r="C36" s="2"/>
      <c r="D36" s="2"/>
      <c r="E36" s="2"/>
      <c r="F36" s="2"/>
      <c r="G36" s="2"/>
      <c r="H36" s="2"/>
      <c r="I36" s="2"/>
      <c r="J36" s="2"/>
    </row>
    <row r="37" spans="1:18" x14ac:dyDescent="0.3">
      <c r="A37" t="s">
        <v>121</v>
      </c>
      <c r="B37" s="2"/>
      <c r="C37" s="2"/>
      <c r="D37" s="2"/>
      <c r="E37" s="2"/>
      <c r="F37" s="2"/>
      <c r="G37" s="2"/>
      <c r="H37" s="2"/>
      <c r="I37" s="2"/>
      <c r="J37" s="2"/>
    </row>
    <row r="38" spans="1:18" x14ac:dyDescent="0.3">
      <c r="A38" t="s">
        <v>122</v>
      </c>
      <c r="B38" s="2"/>
      <c r="C38" s="2"/>
      <c r="D38" s="2"/>
      <c r="E38" s="2"/>
      <c r="F38" s="2"/>
      <c r="G38" s="2"/>
      <c r="H38" s="2"/>
      <c r="I38" s="2"/>
      <c r="J38" s="2"/>
    </row>
    <row r="39" spans="1:18" x14ac:dyDescent="0.3">
      <c r="A39" t="s">
        <v>123</v>
      </c>
      <c r="B39" s="2"/>
      <c r="C39" s="2"/>
      <c r="D39" s="2"/>
      <c r="E39" s="2"/>
      <c r="F39" s="2"/>
      <c r="G39" s="2"/>
      <c r="H39" s="2"/>
      <c r="I39" s="2"/>
      <c r="J39" s="2"/>
    </row>
    <row r="40" spans="1:18" x14ac:dyDescent="0.3">
      <c r="A40" t="s">
        <v>124</v>
      </c>
      <c r="B40" s="2">
        <v>1200</v>
      </c>
      <c r="C40" s="2">
        <v>5993</v>
      </c>
      <c r="D40" s="2">
        <v>-17</v>
      </c>
      <c r="E40" s="2">
        <v>0.3</v>
      </c>
      <c r="F40" s="2">
        <v>1</v>
      </c>
      <c r="G40" s="2" t="s">
        <v>149</v>
      </c>
      <c r="H40" s="2">
        <v>0.17499999999999999</v>
      </c>
      <c r="I40" s="2">
        <v>0.27</v>
      </c>
      <c r="J40" s="2">
        <v>0.2</v>
      </c>
      <c r="K40">
        <v>0.251</v>
      </c>
      <c r="L40">
        <v>18.100000000000001</v>
      </c>
      <c r="M40">
        <v>25</v>
      </c>
      <c r="N40">
        <v>108</v>
      </c>
      <c r="O40">
        <v>49</v>
      </c>
      <c r="P40">
        <v>65</v>
      </c>
      <c r="Q40">
        <v>550</v>
      </c>
      <c r="R40">
        <v>33000</v>
      </c>
    </row>
    <row r="41" spans="1:18" x14ac:dyDescent="0.3">
      <c r="A41" t="s">
        <v>125</v>
      </c>
      <c r="B41" s="2"/>
      <c r="C41" s="2"/>
      <c r="D41" s="2"/>
      <c r="E41" s="2"/>
      <c r="F41" s="2"/>
      <c r="G41" s="2"/>
      <c r="H41" s="2"/>
      <c r="I41" s="2"/>
      <c r="J41" s="2"/>
    </row>
    <row r="42" spans="1:18" x14ac:dyDescent="0.3">
      <c r="A42" t="s">
        <v>126</v>
      </c>
      <c r="B42" s="2"/>
      <c r="C42" s="2"/>
      <c r="D42" s="2"/>
      <c r="E42" s="2"/>
      <c r="F42" s="2"/>
      <c r="G42" s="2"/>
      <c r="H42" s="2"/>
      <c r="I42" s="2"/>
      <c r="J42" s="2"/>
    </row>
    <row r="43" spans="1:18" x14ac:dyDescent="0.3">
      <c r="A43" t="s">
        <v>127</v>
      </c>
      <c r="B43" s="2"/>
      <c r="C43" s="2"/>
      <c r="D43" s="2"/>
      <c r="E43" s="2"/>
      <c r="F43" s="2"/>
      <c r="G43" s="2"/>
      <c r="H43" s="2"/>
      <c r="I43" s="2"/>
      <c r="J43" s="2"/>
    </row>
    <row r="44" spans="1:18" x14ac:dyDescent="0.3">
      <c r="A44" t="s">
        <v>128</v>
      </c>
      <c r="B44" s="2"/>
      <c r="C44" s="2"/>
      <c r="D44" s="2"/>
      <c r="E44" s="2"/>
      <c r="F44" s="2"/>
      <c r="G44" s="2"/>
      <c r="H44" s="2"/>
      <c r="I44" s="2"/>
      <c r="J44" s="2"/>
    </row>
    <row r="45" spans="1:18" x14ac:dyDescent="0.3">
      <c r="A45" t="s">
        <v>129</v>
      </c>
      <c r="B45" s="2"/>
      <c r="C45" s="2"/>
      <c r="D45" s="2"/>
      <c r="E45" s="2"/>
      <c r="F45" s="2"/>
      <c r="G45" s="2"/>
      <c r="H45" s="2"/>
      <c r="I45" s="2"/>
      <c r="J45" s="2"/>
    </row>
    <row r="46" spans="1:18" x14ac:dyDescent="0.3">
      <c r="A46" t="s">
        <v>130</v>
      </c>
      <c r="B46" s="2"/>
      <c r="C46" s="2"/>
      <c r="D46" s="2"/>
      <c r="E46" s="2"/>
      <c r="F46" s="2"/>
      <c r="G46" s="2"/>
      <c r="H46" s="2"/>
      <c r="I46" s="2"/>
      <c r="J46" s="2"/>
    </row>
    <row r="47" spans="1:18" x14ac:dyDescent="0.3">
      <c r="A47" t="s">
        <v>131</v>
      </c>
      <c r="B47" s="2"/>
      <c r="C47" s="2"/>
      <c r="D47" s="2"/>
      <c r="E47" s="2"/>
      <c r="F47" s="2"/>
      <c r="G47" s="2"/>
      <c r="H47" s="2"/>
      <c r="I47" s="2"/>
      <c r="J47" s="2"/>
    </row>
    <row r="48" spans="1:18" x14ac:dyDescent="0.3">
      <c r="A48" t="s">
        <v>132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t="s">
        <v>133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t="s">
        <v>134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t="s">
        <v>135</v>
      </c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"/>
  <sheetViews>
    <sheetView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2" max="2" width="33.109375" customWidth="1"/>
    <col min="5" max="5" width="14.6640625" customWidth="1"/>
  </cols>
  <sheetData>
    <row r="1" spans="1:16" x14ac:dyDescent="0.3">
      <c r="B1" t="s">
        <v>155</v>
      </c>
      <c r="C1" t="s">
        <v>156</v>
      </c>
      <c r="D1" t="s">
        <v>157</v>
      </c>
      <c r="E1" t="s">
        <v>172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15</v>
      </c>
      <c r="M1" t="s">
        <v>165</v>
      </c>
    </row>
    <row r="2" spans="1:16" x14ac:dyDescent="0.3">
      <c r="A2" t="s">
        <v>86</v>
      </c>
      <c r="B2" s="2"/>
      <c r="C2" s="2"/>
      <c r="D2" s="2"/>
      <c r="E2" s="2"/>
    </row>
    <row r="3" spans="1:16" x14ac:dyDescent="0.3">
      <c r="A3" t="s">
        <v>87</v>
      </c>
      <c r="B3" s="2"/>
      <c r="C3" s="2"/>
      <c r="D3" s="2"/>
      <c r="E3" s="2"/>
      <c r="G3">
        <f>(100/1.54)/2</f>
        <v>32.467532467532465</v>
      </c>
      <c r="I3">
        <v>149</v>
      </c>
      <c r="J3">
        <f>(100/0.0046)/2</f>
        <v>10869.565217391304</v>
      </c>
      <c r="P3" t="s">
        <v>171</v>
      </c>
    </row>
    <row r="4" spans="1:16" x14ac:dyDescent="0.3">
      <c r="A4" t="s">
        <v>88</v>
      </c>
      <c r="B4" s="2"/>
      <c r="C4" s="2"/>
      <c r="D4" s="2"/>
      <c r="E4" s="2"/>
      <c r="G4">
        <f>(100/0.96)/2</f>
        <v>52.083333333333336</v>
      </c>
      <c r="I4">
        <v>346</v>
      </c>
    </row>
    <row r="5" spans="1:16" x14ac:dyDescent="0.3">
      <c r="A5" t="s">
        <v>89</v>
      </c>
      <c r="B5" s="2"/>
      <c r="C5" s="2"/>
      <c r="D5" s="2"/>
      <c r="E5" s="2"/>
    </row>
    <row r="6" spans="1:16" x14ac:dyDescent="0.3">
      <c r="A6" t="s">
        <v>90</v>
      </c>
      <c r="B6" s="2"/>
      <c r="C6" s="2"/>
      <c r="D6" s="2"/>
      <c r="E6" s="2"/>
      <c r="G6">
        <f>(100/1.37)/2</f>
        <v>36.496350364963497</v>
      </c>
    </row>
    <row r="7" spans="1:16" x14ac:dyDescent="0.3">
      <c r="A7" t="s">
        <v>91</v>
      </c>
      <c r="B7" s="2"/>
      <c r="C7" s="2"/>
      <c r="D7" s="2"/>
      <c r="E7" s="2">
        <v>70.400000000000006</v>
      </c>
      <c r="G7">
        <v>26.1</v>
      </c>
      <c r="H7">
        <v>53.6</v>
      </c>
      <c r="I7">
        <v>902.5</v>
      </c>
    </row>
    <row r="8" spans="1:16" x14ac:dyDescent="0.3">
      <c r="A8" t="s">
        <v>92</v>
      </c>
      <c r="B8" s="2"/>
      <c r="C8" s="2"/>
      <c r="D8" s="2"/>
      <c r="E8" s="2"/>
      <c r="G8">
        <v>42</v>
      </c>
      <c r="H8">
        <v>53.44</v>
      </c>
      <c r="I8">
        <v>716</v>
      </c>
    </row>
    <row r="9" spans="1:16" x14ac:dyDescent="0.3">
      <c r="A9" t="s">
        <v>93</v>
      </c>
      <c r="B9" s="2"/>
      <c r="C9" s="2"/>
      <c r="D9" s="2"/>
      <c r="E9" s="2"/>
      <c r="G9">
        <v>20.8</v>
      </c>
    </row>
    <row r="10" spans="1:16" x14ac:dyDescent="0.3">
      <c r="A10" t="s">
        <v>94</v>
      </c>
      <c r="B10" s="2"/>
      <c r="C10" s="2"/>
      <c r="D10" s="2"/>
      <c r="E10" s="2"/>
      <c r="G10">
        <f>(100/(9.9/10))/2</f>
        <v>50.505050505050505</v>
      </c>
      <c r="I10">
        <v>458</v>
      </c>
    </row>
    <row r="11" spans="1:16" x14ac:dyDescent="0.3">
      <c r="A11" t="s">
        <v>95</v>
      </c>
      <c r="B11" s="2"/>
      <c r="C11" s="3">
        <v>0.1</v>
      </c>
      <c r="D11" s="2"/>
      <c r="E11" s="2">
        <v>77.75</v>
      </c>
      <c r="G11">
        <f>(100/2.42)/2</f>
        <v>20.66115702479339</v>
      </c>
    </row>
    <row r="12" spans="1:16" x14ac:dyDescent="0.3">
      <c r="A12" t="s">
        <v>96</v>
      </c>
      <c r="B12" s="2"/>
      <c r="C12" s="2"/>
      <c r="D12" s="2"/>
      <c r="E12" s="2"/>
      <c r="G12">
        <v>24.7</v>
      </c>
      <c r="H12">
        <v>23.25</v>
      </c>
      <c r="I12">
        <f>(100/0.2642)/2</f>
        <v>189.25056775170327</v>
      </c>
    </row>
    <row r="13" spans="1:16" x14ac:dyDescent="0.3">
      <c r="A13" t="s">
        <v>97</v>
      </c>
      <c r="B13" s="2"/>
      <c r="C13" s="2">
        <v>9.6999999999999993</v>
      </c>
      <c r="D13" s="2"/>
      <c r="E13">
        <v>75</v>
      </c>
      <c r="G13">
        <f>(100/1.82)/2</f>
        <v>27.472527472527471</v>
      </c>
      <c r="H13">
        <v>29.9</v>
      </c>
      <c r="I13">
        <f>(100/0.092)/2</f>
        <v>543.47826086956525</v>
      </c>
      <c r="J13">
        <f>(100/0.06875)/2</f>
        <v>727.27272727272725</v>
      </c>
    </row>
    <row r="14" spans="1:16" x14ac:dyDescent="0.3">
      <c r="A14" t="s">
        <v>98</v>
      </c>
      <c r="B14" s="2"/>
      <c r="C14" s="2"/>
      <c r="D14" s="2"/>
      <c r="E14" s="2"/>
    </row>
    <row r="15" spans="1:16" x14ac:dyDescent="0.3">
      <c r="A15" t="s">
        <v>99</v>
      </c>
      <c r="B15" s="2"/>
      <c r="C15" s="2"/>
      <c r="D15" s="2"/>
      <c r="E15" s="2"/>
    </row>
    <row r="16" spans="1:16" x14ac:dyDescent="0.3">
      <c r="A16" t="s">
        <v>100</v>
      </c>
      <c r="B16" s="2"/>
      <c r="C16" s="2"/>
      <c r="D16" s="2"/>
      <c r="E16" s="2"/>
    </row>
    <row r="17" spans="1:9" x14ac:dyDescent="0.3">
      <c r="A17" t="s">
        <v>101</v>
      </c>
      <c r="B17" s="2"/>
      <c r="C17" s="2"/>
      <c r="D17" s="2"/>
      <c r="E17" s="2"/>
    </row>
    <row r="18" spans="1:9" x14ac:dyDescent="0.3">
      <c r="A18" t="s">
        <v>102</v>
      </c>
      <c r="B18" s="2"/>
      <c r="C18" s="2"/>
      <c r="D18" s="2"/>
      <c r="E18" s="2"/>
    </row>
    <row r="19" spans="1:9" x14ac:dyDescent="0.3">
      <c r="A19" t="s">
        <v>103</v>
      </c>
      <c r="B19" s="2"/>
      <c r="C19" s="2"/>
      <c r="D19" s="2"/>
      <c r="E19" s="2"/>
    </row>
    <row r="20" spans="1:9" x14ac:dyDescent="0.3">
      <c r="A20" t="s">
        <v>104</v>
      </c>
      <c r="B20" s="2"/>
      <c r="C20" s="2"/>
      <c r="D20" s="2"/>
      <c r="E20" s="2"/>
      <c r="G20">
        <f>(100/1.75)/2</f>
        <v>28.571428571428573</v>
      </c>
      <c r="H20" s="4">
        <v>16.399999999999999</v>
      </c>
    </row>
    <row r="21" spans="1:9" x14ac:dyDescent="0.3">
      <c r="A21" t="s">
        <v>105</v>
      </c>
      <c r="B21" s="2"/>
      <c r="C21" s="2"/>
      <c r="D21" s="2"/>
      <c r="E21" s="2"/>
      <c r="G21">
        <v>33.1</v>
      </c>
    </row>
    <row r="22" spans="1:9" x14ac:dyDescent="0.3">
      <c r="A22" t="s">
        <v>106</v>
      </c>
      <c r="B22" s="2"/>
      <c r="C22" s="2"/>
      <c r="D22" s="2"/>
      <c r="E22" s="2"/>
      <c r="G22">
        <v>25.2</v>
      </c>
    </row>
    <row r="23" spans="1:9" x14ac:dyDescent="0.3">
      <c r="A23" t="s">
        <v>107</v>
      </c>
      <c r="B23" s="2"/>
      <c r="C23" s="2"/>
      <c r="D23" s="2"/>
      <c r="E23" s="2"/>
      <c r="G23">
        <f>(100/1.155)/2</f>
        <v>43.290043290043286</v>
      </c>
    </row>
    <row r="24" spans="1:9" x14ac:dyDescent="0.3">
      <c r="A24" t="s">
        <v>108</v>
      </c>
      <c r="B24" s="2"/>
      <c r="C24" s="2"/>
      <c r="D24" s="2"/>
      <c r="E24" s="2"/>
    </row>
    <row r="25" spans="1:9" x14ac:dyDescent="0.3">
      <c r="A25" t="s">
        <v>109</v>
      </c>
      <c r="B25" s="2"/>
      <c r="D25" s="2"/>
      <c r="G25">
        <v>35.700000000000003</v>
      </c>
      <c r="H25">
        <v>42.85</v>
      </c>
    </row>
    <row r="26" spans="1:9" x14ac:dyDescent="0.3">
      <c r="A26" t="s">
        <v>110</v>
      </c>
      <c r="B26" s="2"/>
      <c r="C26" s="2">
        <v>12.56</v>
      </c>
      <c r="D26" s="2"/>
      <c r="E26" s="2">
        <v>74</v>
      </c>
      <c r="G26">
        <v>26.9</v>
      </c>
      <c r="I26">
        <f>(100/0.092)/2</f>
        <v>543.47826086956525</v>
      </c>
    </row>
    <row r="27" spans="1:9" x14ac:dyDescent="0.3">
      <c r="A27" t="s">
        <v>111</v>
      </c>
      <c r="B27" s="2"/>
      <c r="C27" s="2"/>
      <c r="D27" s="2"/>
      <c r="E27" s="2"/>
    </row>
    <row r="28" spans="1:9" x14ac:dyDescent="0.3">
      <c r="A28" t="s">
        <v>112</v>
      </c>
      <c r="B28" s="2"/>
      <c r="C28" s="2"/>
      <c r="D28" s="2"/>
      <c r="E28" s="2"/>
      <c r="G28">
        <f>(100/1.8)/2</f>
        <v>27.777777777777779</v>
      </c>
    </row>
    <row r="29" spans="1:9" x14ac:dyDescent="0.3">
      <c r="A29" t="s">
        <v>113</v>
      </c>
      <c r="B29" s="2"/>
      <c r="C29" s="2"/>
      <c r="D29" s="2"/>
      <c r="E29" s="2"/>
    </row>
    <row r="30" spans="1:9" x14ac:dyDescent="0.3">
      <c r="A30" t="s">
        <v>114</v>
      </c>
      <c r="B30" s="2"/>
      <c r="C30" s="2"/>
      <c r="D30" s="2"/>
      <c r="E30" s="2"/>
      <c r="G30">
        <f>(100/1.099)/2</f>
        <v>45.495905368516837</v>
      </c>
      <c r="H30">
        <v>49.023139999999998</v>
      </c>
    </row>
    <row r="31" spans="1:9" x14ac:dyDescent="0.3">
      <c r="A31" t="s">
        <v>115</v>
      </c>
      <c r="B31" s="2"/>
      <c r="C31" s="2"/>
      <c r="D31" s="2"/>
      <c r="E31" s="2"/>
      <c r="G31">
        <v>16.899999999999999</v>
      </c>
      <c r="H31">
        <v>24.01</v>
      </c>
      <c r="I31">
        <v>470</v>
      </c>
    </row>
    <row r="32" spans="1:9" x14ac:dyDescent="0.3">
      <c r="A32" t="s">
        <v>116</v>
      </c>
      <c r="B32" s="2"/>
      <c r="C32" s="2"/>
      <c r="D32" s="2"/>
      <c r="E32" s="2"/>
      <c r="G32">
        <f>(100/1.42)/2</f>
        <v>35.211267605633807</v>
      </c>
      <c r="H32">
        <v>56.282600000000002</v>
      </c>
    </row>
    <row r="33" spans="1:9" s="2" customFormat="1" x14ac:dyDescent="0.3">
      <c r="A33" s="2" t="s">
        <v>117</v>
      </c>
      <c r="G33" s="2">
        <v>31.4</v>
      </c>
      <c r="H33" s="2">
        <v>24.9</v>
      </c>
      <c r="I33" s="2">
        <v>535</v>
      </c>
    </row>
    <row r="34" spans="1:9" x14ac:dyDescent="0.3">
      <c r="A34" t="s">
        <v>118</v>
      </c>
      <c r="B34" s="2"/>
      <c r="C34" s="2"/>
      <c r="D34" s="2"/>
      <c r="E34" s="2"/>
      <c r="H34" s="2">
        <v>24.2</v>
      </c>
    </row>
    <row r="35" spans="1:9" x14ac:dyDescent="0.3">
      <c r="A35" t="s">
        <v>119</v>
      </c>
      <c r="B35" s="2"/>
      <c r="C35" s="2"/>
      <c r="D35" s="2"/>
      <c r="E35" s="2"/>
      <c r="G35">
        <f>(100/2.45)/2</f>
        <v>20.408163265306122</v>
      </c>
      <c r="H35" s="2">
        <v>20.49</v>
      </c>
    </row>
    <row r="36" spans="1:9" x14ac:dyDescent="0.3">
      <c r="A36" t="s">
        <v>120</v>
      </c>
      <c r="B36" s="2"/>
      <c r="C36" s="2"/>
      <c r="D36" s="2"/>
      <c r="E36" s="2"/>
    </row>
    <row r="37" spans="1:9" x14ac:dyDescent="0.3">
      <c r="A37" t="s">
        <v>121</v>
      </c>
      <c r="B37" s="2"/>
      <c r="C37" s="2"/>
      <c r="D37" s="2"/>
      <c r="E37" s="2"/>
    </row>
    <row r="38" spans="1:9" x14ac:dyDescent="0.3">
      <c r="A38" t="s">
        <v>122</v>
      </c>
      <c r="B38" s="2"/>
      <c r="C38" s="2"/>
      <c r="D38" s="2"/>
      <c r="E38" s="2"/>
      <c r="G38">
        <f>(100/2.1)/2</f>
        <v>23.80952380952381</v>
      </c>
      <c r="H38">
        <v>57.464419999999997</v>
      </c>
    </row>
    <row r="39" spans="1:9" x14ac:dyDescent="0.3">
      <c r="A39" t="s">
        <v>123</v>
      </c>
      <c r="B39" s="2"/>
      <c r="C39" s="2"/>
      <c r="D39" s="2"/>
      <c r="E39" s="2"/>
      <c r="G39">
        <f>(100/2.2)/2</f>
        <v>22.727272727272727</v>
      </c>
      <c r="I39">
        <f>(100/0.2512)/2</f>
        <v>199.04458598726117</v>
      </c>
    </row>
    <row r="40" spans="1:9" x14ac:dyDescent="0.3">
      <c r="A40" t="s">
        <v>124</v>
      </c>
      <c r="B40" s="2"/>
      <c r="C40" s="2"/>
      <c r="D40" s="2"/>
      <c r="E40" s="2"/>
      <c r="G40">
        <v>28</v>
      </c>
    </row>
    <row r="41" spans="1:9" x14ac:dyDescent="0.3">
      <c r="A41" t="s">
        <v>125</v>
      </c>
      <c r="B41" s="2"/>
      <c r="C41" s="2"/>
      <c r="D41" s="2"/>
      <c r="E41" s="2"/>
    </row>
    <row r="42" spans="1:9" x14ac:dyDescent="0.3">
      <c r="A42" t="s">
        <v>126</v>
      </c>
      <c r="B42" s="2"/>
      <c r="C42" s="2"/>
      <c r="D42" s="2"/>
      <c r="E42" s="2">
        <v>75</v>
      </c>
      <c r="G42">
        <f>(100/1.176)/2</f>
        <v>42.517006802721092</v>
      </c>
    </row>
    <row r="43" spans="1:9" x14ac:dyDescent="0.3">
      <c r="A43" t="s">
        <v>127</v>
      </c>
      <c r="B43" s="2"/>
      <c r="C43" s="2"/>
      <c r="D43" s="2"/>
      <c r="E43" s="2"/>
      <c r="G43">
        <f>(100/1.45)/2</f>
        <v>34.482758620689658</v>
      </c>
    </row>
    <row r="44" spans="1:9" x14ac:dyDescent="0.3">
      <c r="A44" t="s">
        <v>128</v>
      </c>
      <c r="B44" s="2"/>
      <c r="C44" s="2"/>
      <c r="D44" s="2"/>
      <c r="E44" s="2"/>
    </row>
    <row r="45" spans="1:9" x14ac:dyDescent="0.3">
      <c r="A45" t="s">
        <v>129</v>
      </c>
      <c r="B45" s="2"/>
      <c r="C45" s="2"/>
      <c r="D45" s="2"/>
      <c r="E45" s="2">
        <v>75</v>
      </c>
      <c r="G45">
        <v>24.5</v>
      </c>
      <c r="H45">
        <v>15.2</v>
      </c>
      <c r="I45">
        <v>479</v>
      </c>
    </row>
    <row r="46" spans="1:9" x14ac:dyDescent="0.3">
      <c r="A46" t="s">
        <v>130</v>
      </c>
      <c r="B46" s="2"/>
      <c r="C46" s="2"/>
      <c r="D46" s="2"/>
      <c r="E46" s="2"/>
      <c r="G46">
        <f>(100/1.76)/2</f>
        <v>28.40909090909091</v>
      </c>
      <c r="I46">
        <v>492</v>
      </c>
    </row>
    <row r="47" spans="1:9" x14ac:dyDescent="0.3">
      <c r="A47" t="s">
        <v>131</v>
      </c>
      <c r="B47" s="2"/>
      <c r="C47" s="2"/>
      <c r="D47" s="2"/>
      <c r="E47" s="2"/>
      <c r="G47">
        <v>34</v>
      </c>
      <c r="I47">
        <v>676</v>
      </c>
    </row>
    <row r="48" spans="1:9" x14ac:dyDescent="0.3">
      <c r="A48" t="s">
        <v>132</v>
      </c>
      <c r="B48" s="2"/>
      <c r="C48" s="2"/>
      <c r="D48" s="2"/>
      <c r="E48" s="2"/>
      <c r="G48">
        <f>(100/3.88)/2</f>
        <v>12.88659793814433</v>
      </c>
    </row>
    <row r="49" spans="1:7" x14ac:dyDescent="0.3">
      <c r="A49" t="s">
        <v>133</v>
      </c>
      <c r="B49" s="2"/>
      <c r="C49" s="2"/>
      <c r="D49" s="2"/>
      <c r="E49" s="2"/>
    </row>
    <row r="50" spans="1:7" x14ac:dyDescent="0.3">
      <c r="A50" t="s">
        <v>134</v>
      </c>
      <c r="B50" s="2"/>
      <c r="C50" s="2"/>
      <c r="D50" s="2"/>
      <c r="E50" s="2"/>
      <c r="G50">
        <f>(100/2.77)/2</f>
        <v>18.050541516245488</v>
      </c>
    </row>
    <row r="51" spans="1:7" x14ac:dyDescent="0.3">
      <c r="A51" t="s">
        <v>135</v>
      </c>
      <c r="B51" s="2"/>
      <c r="C51" s="2"/>
      <c r="D51" s="2"/>
      <c r="E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8" x14ac:dyDescent="0.3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15</v>
      </c>
      <c r="R1" t="s">
        <v>165</v>
      </c>
    </row>
    <row r="2" spans="1:18" x14ac:dyDescent="0.3">
      <c r="A2" t="s">
        <v>86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3">
      <c r="A3" t="s">
        <v>87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3">
      <c r="A4" t="s">
        <v>88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3">
      <c r="A5" t="s">
        <v>89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3">
      <c r="A6" t="s">
        <v>90</v>
      </c>
      <c r="B6" s="2"/>
      <c r="C6" s="2"/>
      <c r="D6" s="2"/>
      <c r="E6" s="2"/>
      <c r="F6" s="2"/>
      <c r="G6" s="2"/>
      <c r="H6" s="2"/>
      <c r="I6" s="2"/>
    </row>
    <row r="7" spans="1:18" x14ac:dyDescent="0.3">
      <c r="A7" t="s">
        <v>91</v>
      </c>
      <c r="B7" s="2">
        <v>1100</v>
      </c>
      <c r="C7" s="2">
        <v>3165</v>
      </c>
      <c r="D7" s="2">
        <v>-20</v>
      </c>
      <c r="E7" s="2">
        <v>0.372</v>
      </c>
      <c r="F7" s="2">
        <v>3</v>
      </c>
      <c r="G7" s="2" t="s">
        <v>149</v>
      </c>
      <c r="H7" s="2">
        <v>0.26300000000000001</v>
      </c>
      <c r="I7" s="2">
        <v>0.22500000000000001</v>
      </c>
      <c r="J7" s="2">
        <v>0.31040000000000001</v>
      </c>
      <c r="K7">
        <v>0.20399999999999999</v>
      </c>
      <c r="L7">
        <v>40.700000000000003</v>
      </c>
      <c r="M7">
        <v>43</v>
      </c>
      <c r="N7">
        <v>398</v>
      </c>
      <c r="O7">
        <v>84</v>
      </c>
      <c r="P7">
        <v>55</v>
      </c>
      <c r="Q7">
        <v>300</v>
      </c>
    </row>
    <row r="8" spans="1:18" x14ac:dyDescent="0.3">
      <c r="A8" t="s">
        <v>92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3">
      <c r="A9" t="s">
        <v>93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3">
      <c r="A10" t="s">
        <v>94</v>
      </c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3">
      <c r="A11" t="s">
        <v>95</v>
      </c>
      <c r="B11" s="2"/>
    </row>
    <row r="12" spans="1:18" x14ac:dyDescent="0.3">
      <c r="A12" t="s">
        <v>96</v>
      </c>
      <c r="B12" s="2">
        <v>1260</v>
      </c>
      <c r="C12" s="2">
        <v>6600</v>
      </c>
      <c r="D12" s="2">
        <v>-18</v>
      </c>
      <c r="E12" s="2">
        <v>0.23</v>
      </c>
      <c r="F12" s="2">
        <v>1</v>
      </c>
      <c r="G12" s="2" t="s">
        <v>149</v>
      </c>
      <c r="H12" s="2">
        <v>0.183</v>
      </c>
      <c r="I12" s="2">
        <v>0.33400000000000002</v>
      </c>
      <c r="J12">
        <v>0.125</v>
      </c>
      <c r="K12">
        <v>0.312</v>
      </c>
      <c r="L12">
        <v>28.2</v>
      </c>
      <c r="M12">
        <v>26</v>
      </c>
      <c r="N12">
        <v>248</v>
      </c>
      <c r="O12">
        <v>50</v>
      </c>
      <c r="P12">
        <v>55</v>
      </c>
      <c r="Q12">
        <v>270</v>
      </c>
    </row>
    <row r="13" spans="1:18" x14ac:dyDescent="0.3">
      <c r="A13" t="s">
        <v>97</v>
      </c>
      <c r="B13" s="2">
        <v>1222</v>
      </c>
      <c r="C13" s="2">
        <v>3100</v>
      </c>
      <c r="D13" s="2">
        <v>-18</v>
      </c>
      <c r="E13" s="2">
        <v>7.1999999999999995E-2</v>
      </c>
      <c r="F13" s="2">
        <v>1</v>
      </c>
      <c r="G13" s="2" t="s">
        <v>149</v>
      </c>
      <c r="H13" s="2">
        <v>0.17499999999999999</v>
      </c>
      <c r="I13" s="2">
        <v>0.33400000000000002</v>
      </c>
      <c r="J13">
        <v>0.125</v>
      </c>
      <c r="K13">
        <v>0.312</v>
      </c>
      <c r="L13">
        <v>25.1</v>
      </c>
      <c r="M13">
        <v>26</v>
      </c>
      <c r="N13">
        <v>388</v>
      </c>
      <c r="O13">
        <v>50</v>
      </c>
      <c r="P13">
        <v>55</v>
      </c>
      <c r="Q13">
        <v>250</v>
      </c>
    </row>
    <row r="14" spans="1:18" x14ac:dyDescent="0.3">
      <c r="A14" t="s">
        <v>98</v>
      </c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3">
      <c r="A15" t="s">
        <v>99</v>
      </c>
      <c r="B15" s="2"/>
      <c r="C15" s="2"/>
      <c r="D15" s="2"/>
      <c r="E15" s="2"/>
      <c r="F15" s="2"/>
      <c r="G15" s="2"/>
      <c r="H15" s="2"/>
      <c r="I15" s="2"/>
      <c r="J15" s="2"/>
    </row>
    <row r="16" spans="1:18" x14ac:dyDescent="0.3">
      <c r="A16" t="s">
        <v>100</v>
      </c>
      <c r="B16" s="2">
        <v>1100</v>
      </c>
      <c r="C16" s="2">
        <v>2500</v>
      </c>
      <c r="D16" s="2">
        <v>-18</v>
      </c>
      <c r="E16" s="2">
        <v>0.18</v>
      </c>
      <c r="F16" s="2">
        <v>1</v>
      </c>
      <c r="G16" s="2" t="s">
        <v>149</v>
      </c>
      <c r="H16" s="2">
        <v>0.219</v>
      </c>
      <c r="I16" s="2">
        <v>0.27</v>
      </c>
      <c r="J16" s="2">
        <v>0.20180000000000001</v>
      </c>
      <c r="K16">
        <v>0.251</v>
      </c>
      <c r="L16">
        <v>21</v>
      </c>
      <c r="M16">
        <v>26</v>
      </c>
      <c r="N16">
        <v>365</v>
      </c>
      <c r="O16">
        <v>50</v>
      </c>
      <c r="P16">
        <v>65</v>
      </c>
      <c r="Q16">
        <v>220</v>
      </c>
    </row>
    <row r="17" spans="1:17" x14ac:dyDescent="0.3">
      <c r="A17" t="s">
        <v>101</v>
      </c>
      <c r="B17" s="2"/>
      <c r="C17" s="2"/>
      <c r="D17" s="2"/>
      <c r="E17" s="2"/>
      <c r="F17" s="2"/>
      <c r="G17" s="2"/>
      <c r="H17" s="2"/>
      <c r="I17" s="2"/>
      <c r="J17" s="2"/>
    </row>
    <row r="18" spans="1:17" x14ac:dyDescent="0.3">
      <c r="A18" t="s">
        <v>102</v>
      </c>
      <c r="B18" s="2"/>
      <c r="C18" s="2"/>
      <c r="D18" s="2"/>
      <c r="E18" s="2"/>
      <c r="F18" s="2"/>
      <c r="G18" s="2"/>
      <c r="H18" s="2"/>
      <c r="I18" s="2"/>
      <c r="J18" s="2"/>
    </row>
    <row r="19" spans="1:17" x14ac:dyDescent="0.3">
      <c r="A19" t="s">
        <v>103</v>
      </c>
      <c r="B19" s="2"/>
      <c r="C19" s="2"/>
      <c r="D19" s="2"/>
      <c r="E19" s="2"/>
      <c r="F19" s="2"/>
      <c r="G19" s="2"/>
      <c r="H19" s="2"/>
      <c r="I19" s="2"/>
      <c r="J19" s="2"/>
    </row>
    <row r="20" spans="1:17" x14ac:dyDescent="0.3">
      <c r="A20" t="s">
        <v>104</v>
      </c>
      <c r="B20" s="2"/>
      <c r="C20" s="2"/>
      <c r="D20" s="2"/>
      <c r="E20" s="2"/>
      <c r="F20" s="2"/>
      <c r="G20" s="2"/>
      <c r="H20" s="2"/>
      <c r="I20" s="2"/>
      <c r="J20" s="2"/>
    </row>
    <row r="21" spans="1:17" x14ac:dyDescent="0.3">
      <c r="A21" t="s">
        <v>105</v>
      </c>
      <c r="B21" s="2"/>
      <c r="C21" s="2"/>
      <c r="D21" s="2"/>
      <c r="E21" s="2"/>
      <c r="F21" s="2"/>
      <c r="G21" s="2"/>
      <c r="H21" s="2"/>
      <c r="I21" s="2"/>
      <c r="J21" s="2"/>
    </row>
    <row r="22" spans="1:17" x14ac:dyDescent="0.3">
      <c r="A22" t="s">
        <v>106</v>
      </c>
      <c r="B22" s="2"/>
      <c r="C22" s="2"/>
      <c r="D22" s="2"/>
      <c r="E22" s="2"/>
      <c r="F22" s="2"/>
      <c r="G22" s="2"/>
      <c r="H22" s="2"/>
      <c r="I22" s="2"/>
      <c r="J22" s="2"/>
    </row>
    <row r="23" spans="1:17" x14ac:dyDescent="0.3">
      <c r="A23" t="s">
        <v>107</v>
      </c>
      <c r="B23" s="2"/>
      <c r="C23" s="2"/>
      <c r="D23" s="2"/>
      <c r="E23" s="2"/>
      <c r="F23" s="2"/>
      <c r="G23" s="2"/>
      <c r="H23" s="2"/>
      <c r="I23" s="2"/>
      <c r="J23" s="2"/>
    </row>
    <row r="24" spans="1:17" x14ac:dyDescent="0.3">
      <c r="A24" t="s">
        <v>108</v>
      </c>
      <c r="B24" s="2"/>
      <c r="C24" s="2"/>
      <c r="D24" s="2"/>
      <c r="E24" s="2"/>
      <c r="F24" s="2"/>
      <c r="G24" s="2"/>
      <c r="H24" s="2"/>
      <c r="I24" s="2"/>
      <c r="J24" s="2"/>
    </row>
    <row r="25" spans="1:17" x14ac:dyDescent="0.3">
      <c r="A25" t="s">
        <v>109</v>
      </c>
      <c r="B25" s="2"/>
      <c r="C25" s="2"/>
      <c r="D25" s="2"/>
      <c r="E25" s="2"/>
      <c r="F25" s="2"/>
      <c r="G25" s="2"/>
      <c r="H25" s="2"/>
      <c r="I25" s="2"/>
      <c r="J25" s="2"/>
    </row>
    <row r="26" spans="1:17" x14ac:dyDescent="0.3">
      <c r="A26" t="s">
        <v>110</v>
      </c>
    </row>
    <row r="27" spans="1:17" x14ac:dyDescent="0.3">
      <c r="A27" t="s">
        <v>111</v>
      </c>
      <c r="B27" s="2">
        <v>1398</v>
      </c>
      <c r="C27" s="2">
        <v>5993</v>
      </c>
      <c r="D27" s="2">
        <v>-12</v>
      </c>
      <c r="E27" s="2">
        <v>0.28000000000000003</v>
      </c>
      <c r="F27" s="2">
        <v>1</v>
      </c>
      <c r="G27" s="2" t="s">
        <v>149</v>
      </c>
      <c r="H27" s="2">
        <v>0.14399999999999999</v>
      </c>
      <c r="I27" s="2">
        <v>0.27</v>
      </c>
      <c r="J27" s="2">
        <v>0.20180000000000001</v>
      </c>
      <c r="K27">
        <v>0.251</v>
      </c>
      <c r="L27">
        <v>22.9</v>
      </c>
      <c r="M27">
        <v>26</v>
      </c>
      <c r="N27">
        <v>189</v>
      </c>
      <c r="O27">
        <v>50</v>
      </c>
      <c r="P27">
        <v>65</v>
      </c>
      <c r="Q27">
        <v>380</v>
      </c>
    </row>
    <row r="28" spans="1:17" x14ac:dyDescent="0.3">
      <c r="A28" t="s">
        <v>112</v>
      </c>
      <c r="B28" s="2">
        <v>1050</v>
      </c>
      <c r="C28" s="2">
        <v>5482</v>
      </c>
      <c r="D28" s="2">
        <v>-23</v>
      </c>
      <c r="E28" s="2">
        <v>0.114</v>
      </c>
      <c r="F28" s="2">
        <v>1</v>
      </c>
      <c r="G28" s="2" t="s">
        <v>149</v>
      </c>
      <c r="H28" s="2">
        <v>0.14399999999999999</v>
      </c>
      <c r="I28" s="2">
        <v>0.27</v>
      </c>
      <c r="J28" s="2">
        <v>0.20180000000000001</v>
      </c>
      <c r="K28">
        <v>0.251</v>
      </c>
      <c r="L28">
        <v>22.9</v>
      </c>
      <c r="M28">
        <v>26</v>
      </c>
      <c r="N28">
        <v>189</v>
      </c>
      <c r="O28">
        <v>50</v>
      </c>
      <c r="P28">
        <v>65</v>
      </c>
      <c r="Q28">
        <v>240</v>
      </c>
    </row>
    <row r="29" spans="1:17" x14ac:dyDescent="0.3">
      <c r="A29" t="s">
        <v>113</v>
      </c>
      <c r="B29" s="2"/>
      <c r="C29" s="2"/>
      <c r="D29" s="2"/>
      <c r="E29" s="2"/>
      <c r="F29" s="2"/>
      <c r="G29" s="2"/>
      <c r="H29" s="2"/>
      <c r="I29" s="2"/>
      <c r="J29" s="2"/>
    </row>
    <row r="30" spans="1:17" x14ac:dyDescent="0.3">
      <c r="A30" t="s">
        <v>114</v>
      </c>
      <c r="B30" s="2"/>
      <c r="C30" s="2"/>
      <c r="D30" s="2"/>
      <c r="E30" s="2"/>
      <c r="F30" s="2"/>
      <c r="G30" s="2"/>
      <c r="H30" s="2"/>
      <c r="I30" s="2"/>
      <c r="J30" s="2"/>
    </row>
    <row r="31" spans="1:17" x14ac:dyDescent="0.3">
      <c r="A31" t="s">
        <v>115</v>
      </c>
      <c r="B31" s="2"/>
      <c r="C31" s="2"/>
      <c r="D31" s="2"/>
      <c r="E31" s="2"/>
      <c r="F31" s="2"/>
      <c r="G31" s="2"/>
      <c r="H31" s="2"/>
      <c r="I31" s="2"/>
      <c r="J31" s="2"/>
    </row>
    <row r="32" spans="1:17" x14ac:dyDescent="0.3">
      <c r="A32" t="s">
        <v>116</v>
      </c>
      <c r="B32" s="2"/>
      <c r="C32" s="2"/>
      <c r="D32" s="2"/>
      <c r="E32" s="2"/>
      <c r="F32" s="2"/>
      <c r="G32" s="2"/>
      <c r="H32" s="2"/>
      <c r="I32" s="2"/>
    </row>
    <row r="33" spans="1:17" x14ac:dyDescent="0.3">
      <c r="A33" t="s">
        <v>117</v>
      </c>
      <c r="B33" s="2"/>
      <c r="C33" s="2"/>
      <c r="D33" s="2"/>
      <c r="E33" s="2"/>
      <c r="F33" s="2"/>
      <c r="G33" s="2"/>
      <c r="H33" s="2"/>
      <c r="I33" s="2"/>
      <c r="J33" s="2"/>
    </row>
    <row r="34" spans="1:17" x14ac:dyDescent="0.3">
      <c r="A34" t="s">
        <v>118</v>
      </c>
      <c r="B34" s="2"/>
      <c r="C34" s="2"/>
      <c r="D34" s="2"/>
      <c r="E34" s="2"/>
      <c r="F34" s="2"/>
      <c r="G34" s="2"/>
      <c r="H34" s="2"/>
      <c r="I34" s="2"/>
      <c r="J34" s="2"/>
    </row>
    <row r="35" spans="1:17" x14ac:dyDescent="0.3">
      <c r="A35" t="s">
        <v>119</v>
      </c>
      <c r="B35" s="2"/>
      <c r="C35" s="2"/>
      <c r="D35" s="2"/>
      <c r="E35" s="2"/>
      <c r="F35" s="2"/>
      <c r="G35" s="2"/>
      <c r="H35" s="2"/>
      <c r="I35" s="2"/>
      <c r="J35" s="2"/>
    </row>
    <row r="36" spans="1:17" x14ac:dyDescent="0.3">
      <c r="A36" t="s">
        <v>120</v>
      </c>
      <c r="B36" s="2"/>
      <c r="C36" s="2"/>
      <c r="D36" s="2"/>
      <c r="E36" s="2"/>
      <c r="F36" s="2"/>
      <c r="G36" s="2"/>
      <c r="H36" s="2"/>
      <c r="I36" s="2"/>
    </row>
    <row r="37" spans="1:17" x14ac:dyDescent="0.3">
      <c r="A37" t="s">
        <v>121</v>
      </c>
      <c r="B37" s="2"/>
      <c r="C37" s="2"/>
      <c r="D37" s="2"/>
      <c r="E37" s="2"/>
      <c r="F37" s="2"/>
      <c r="G37" s="2"/>
      <c r="H37" s="2"/>
      <c r="I37" s="2"/>
      <c r="J37" s="2"/>
    </row>
    <row r="38" spans="1:17" x14ac:dyDescent="0.3">
      <c r="A38" t="s">
        <v>122</v>
      </c>
      <c r="B38" s="2"/>
      <c r="C38" s="2"/>
      <c r="D38" s="2"/>
      <c r="E38" s="2"/>
      <c r="F38" s="2"/>
      <c r="G38" s="2"/>
      <c r="H38" s="2"/>
      <c r="I38" s="2"/>
      <c r="J38" s="2"/>
    </row>
    <row r="39" spans="1:17" x14ac:dyDescent="0.3">
      <c r="A39" t="s">
        <v>123</v>
      </c>
      <c r="B39" s="2">
        <v>1200</v>
      </c>
      <c r="C39" s="2">
        <v>5993</v>
      </c>
      <c r="D39" s="2">
        <v>-17</v>
      </c>
      <c r="E39" s="2">
        <v>0.3</v>
      </c>
      <c r="F39" s="2">
        <v>1</v>
      </c>
      <c r="G39" s="2" t="s">
        <v>149</v>
      </c>
      <c r="H39" s="2">
        <v>0.17499999999999999</v>
      </c>
      <c r="I39" s="2">
        <v>0.27</v>
      </c>
      <c r="J39" s="2">
        <v>0.2</v>
      </c>
      <c r="K39">
        <v>0.251</v>
      </c>
      <c r="L39">
        <v>18.100000000000001</v>
      </c>
      <c r="M39">
        <v>25</v>
      </c>
      <c r="N39">
        <v>108</v>
      </c>
      <c r="O39">
        <v>49</v>
      </c>
      <c r="P39">
        <v>65</v>
      </c>
      <c r="Q39">
        <v>380</v>
      </c>
    </row>
    <row r="40" spans="1:17" x14ac:dyDescent="0.3">
      <c r="A40" t="s">
        <v>124</v>
      </c>
      <c r="B40" s="2">
        <v>1200</v>
      </c>
      <c r="C40" s="2">
        <v>5993</v>
      </c>
      <c r="D40" s="2">
        <v>-17</v>
      </c>
      <c r="E40" s="2">
        <v>0.3</v>
      </c>
      <c r="F40" s="2">
        <v>1</v>
      </c>
      <c r="G40" s="2" t="s">
        <v>149</v>
      </c>
      <c r="H40" s="2">
        <v>0.17499999999999999</v>
      </c>
      <c r="I40" s="2">
        <v>0.27</v>
      </c>
      <c r="J40" s="2">
        <v>0.2</v>
      </c>
      <c r="K40">
        <v>0.251</v>
      </c>
      <c r="L40">
        <v>18.100000000000001</v>
      </c>
      <c r="M40">
        <v>25</v>
      </c>
      <c r="N40">
        <v>108</v>
      </c>
      <c r="O40">
        <v>49</v>
      </c>
      <c r="P40">
        <v>65</v>
      </c>
      <c r="Q40">
        <v>380</v>
      </c>
    </row>
    <row r="41" spans="1:17" x14ac:dyDescent="0.3">
      <c r="A41" t="s">
        <v>125</v>
      </c>
      <c r="B41" s="2">
        <v>1200</v>
      </c>
      <c r="C41" s="2">
        <v>5537</v>
      </c>
      <c r="D41" s="2">
        <v>-14</v>
      </c>
      <c r="E41" s="2">
        <v>0.35</v>
      </c>
      <c r="F41" s="2">
        <v>1</v>
      </c>
      <c r="G41" s="2" t="s">
        <v>149</v>
      </c>
      <c r="H41" s="2">
        <v>0.17599999999999999</v>
      </c>
      <c r="I41" s="2">
        <v>0.33400000000000002</v>
      </c>
      <c r="J41" s="2">
        <v>0.22500000000000001</v>
      </c>
      <c r="K41">
        <v>0.30299999999999999</v>
      </c>
      <c r="L41">
        <v>18.5</v>
      </c>
      <c r="M41">
        <v>58</v>
      </c>
      <c r="N41">
        <v>298</v>
      </c>
      <c r="O41">
        <v>113</v>
      </c>
      <c r="P41">
        <v>32</v>
      </c>
      <c r="Q41">
        <v>230</v>
      </c>
    </row>
    <row r="42" spans="1:17" x14ac:dyDescent="0.3">
      <c r="A42" t="s">
        <v>126</v>
      </c>
      <c r="B42" s="2"/>
      <c r="C42" s="2"/>
      <c r="D42" s="2"/>
      <c r="E42" s="2"/>
      <c r="F42" s="2"/>
      <c r="G42" s="2"/>
      <c r="H42" s="2"/>
      <c r="I42" s="2"/>
      <c r="J42" s="2"/>
    </row>
    <row r="43" spans="1:17" x14ac:dyDescent="0.3">
      <c r="A43" t="s">
        <v>127</v>
      </c>
      <c r="B43" s="2"/>
      <c r="C43" s="2"/>
      <c r="D43" s="2"/>
      <c r="E43" s="2"/>
      <c r="F43" s="2"/>
      <c r="G43" s="2"/>
      <c r="H43" s="2"/>
      <c r="I43" s="2"/>
      <c r="J43" s="2"/>
    </row>
    <row r="44" spans="1:17" x14ac:dyDescent="0.3">
      <c r="A44" t="s">
        <v>128</v>
      </c>
      <c r="B44" s="2"/>
      <c r="C44" s="2"/>
      <c r="D44" s="2"/>
      <c r="E44" s="2"/>
      <c r="F44" s="2"/>
      <c r="G44" s="2"/>
      <c r="H44" s="2"/>
      <c r="I44" s="2"/>
      <c r="J44" s="2"/>
    </row>
    <row r="45" spans="1:17" x14ac:dyDescent="0.3">
      <c r="A45" t="s">
        <v>129</v>
      </c>
      <c r="B45" s="2">
        <v>1100</v>
      </c>
      <c r="C45" s="2">
        <v>4571</v>
      </c>
      <c r="D45" s="2">
        <v>-17</v>
      </c>
      <c r="E45" s="2">
        <v>0.20250000000000001</v>
      </c>
      <c r="F45" s="2">
        <v>1</v>
      </c>
      <c r="G45" s="2" t="s">
        <v>149</v>
      </c>
      <c r="H45" s="2">
        <v>0.249</v>
      </c>
      <c r="I45" s="2">
        <v>0.33400000000000002</v>
      </c>
      <c r="J45" s="2">
        <v>0.22500000000000001</v>
      </c>
      <c r="K45">
        <v>0.30299999999999999</v>
      </c>
      <c r="L45">
        <v>18.5</v>
      </c>
      <c r="M45">
        <v>58</v>
      </c>
      <c r="N45">
        <v>345</v>
      </c>
      <c r="O45">
        <v>113</v>
      </c>
      <c r="P45">
        <v>32</v>
      </c>
      <c r="Q45">
        <v>280</v>
      </c>
    </row>
    <row r="46" spans="1:17" x14ac:dyDescent="0.3">
      <c r="A46" t="s">
        <v>130</v>
      </c>
      <c r="B46" s="2"/>
      <c r="C46" s="2"/>
      <c r="D46" s="2"/>
      <c r="E46" s="2"/>
      <c r="F46" s="2"/>
      <c r="G46" s="2"/>
      <c r="H46" s="2"/>
      <c r="I46" s="2"/>
      <c r="J46" s="2"/>
    </row>
    <row r="47" spans="1:17" x14ac:dyDescent="0.3">
      <c r="A47" t="s">
        <v>131</v>
      </c>
      <c r="B47" s="2"/>
      <c r="C47" s="2"/>
      <c r="D47" s="2"/>
      <c r="E47" s="2"/>
      <c r="F47" s="2"/>
      <c r="G47" s="2"/>
      <c r="H47" s="2"/>
      <c r="I47" s="2"/>
      <c r="J47" s="2"/>
    </row>
    <row r="48" spans="1:17" x14ac:dyDescent="0.3">
      <c r="A48" t="s">
        <v>132</v>
      </c>
      <c r="B48" s="2"/>
      <c r="C48" s="2"/>
      <c r="D48" s="2"/>
      <c r="E48" s="2"/>
      <c r="F48" s="2"/>
      <c r="G48" s="2"/>
      <c r="H48" s="2"/>
      <c r="I48" s="2"/>
      <c r="J48" s="2"/>
    </row>
    <row r="49" spans="1:17" x14ac:dyDescent="0.3">
      <c r="A49" t="s">
        <v>133</v>
      </c>
      <c r="B49" s="2"/>
      <c r="C49" s="2"/>
      <c r="D49" s="2"/>
      <c r="E49" s="2"/>
      <c r="F49" s="2"/>
      <c r="G49" s="2"/>
      <c r="H49" s="2"/>
      <c r="I49" s="2"/>
      <c r="J49" s="2"/>
    </row>
    <row r="50" spans="1:17" x14ac:dyDescent="0.3">
      <c r="A50" t="s">
        <v>134</v>
      </c>
      <c r="B50" s="2">
        <v>1400</v>
      </c>
      <c r="C50" s="2">
        <v>3137</v>
      </c>
      <c r="D50" s="2">
        <v>-17</v>
      </c>
      <c r="E50" s="2">
        <v>0.2</v>
      </c>
      <c r="F50" s="2">
        <v>1</v>
      </c>
      <c r="G50" s="2" t="s">
        <v>149</v>
      </c>
      <c r="H50" s="2">
        <v>0.17</v>
      </c>
      <c r="I50" s="2">
        <v>0.33400000000000002</v>
      </c>
      <c r="J50" s="2">
        <v>0.2</v>
      </c>
      <c r="K50">
        <v>0.31</v>
      </c>
      <c r="L50">
        <v>17.3</v>
      </c>
      <c r="M50">
        <v>26</v>
      </c>
      <c r="N50">
        <v>417</v>
      </c>
      <c r="O50">
        <v>50</v>
      </c>
      <c r="P50">
        <v>35</v>
      </c>
      <c r="Q50">
        <v>280</v>
      </c>
    </row>
    <row r="51" spans="1:17" x14ac:dyDescent="0.3">
      <c r="A51" t="s">
        <v>135</v>
      </c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1"/>
  <sheetViews>
    <sheetView workbookViewId="0">
      <selection sqref="A1:R51"/>
    </sheetView>
  </sheetViews>
  <sheetFormatPr defaultRowHeight="14.4" x14ac:dyDescent="0.3"/>
  <sheetData>
    <row r="1" spans="1:18" x14ac:dyDescent="0.3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15</v>
      </c>
      <c r="R1" t="s">
        <v>165</v>
      </c>
    </row>
    <row r="2" spans="1:18" x14ac:dyDescent="0.3">
      <c r="A2" t="s">
        <v>86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3">
      <c r="A3" t="s">
        <v>87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3">
      <c r="A4" t="s">
        <v>88</v>
      </c>
      <c r="B4" s="2">
        <v>2660</v>
      </c>
      <c r="C4" s="2">
        <v>5076</v>
      </c>
      <c r="D4" s="2">
        <v>-1</v>
      </c>
      <c r="E4" s="2">
        <v>0.42299999999999999</v>
      </c>
      <c r="F4" s="2">
        <v>1.25</v>
      </c>
      <c r="G4" s="2" t="s">
        <v>149</v>
      </c>
      <c r="H4" s="2">
        <v>0.255</v>
      </c>
      <c r="I4" s="2">
        <v>0.2</v>
      </c>
      <c r="J4" s="2">
        <v>0.35</v>
      </c>
      <c r="K4">
        <v>0.35</v>
      </c>
      <c r="L4" t="s">
        <v>168</v>
      </c>
      <c r="Q4">
        <v>100</v>
      </c>
      <c r="R4">
        <v>10000</v>
      </c>
    </row>
    <row r="5" spans="1:18" x14ac:dyDescent="0.3">
      <c r="A5" t="s">
        <v>89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3">
      <c r="A6" t="s">
        <v>90</v>
      </c>
      <c r="B6" s="2">
        <v>1940</v>
      </c>
      <c r="C6" s="2">
        <v>3100</v>
      </c>
      <c r="D6" s="2">
        <v>-7</v>
      </c>
      <c r="E6" s="2">
        <v>0.307</v>
      </c>
      <c r="F6" s="2">
        <v>1.25</v>
      </c>
      <c r="G6" s="2" t="s">
        <v>169</v>
      </c>
      <c r="H6" s="2">
        <v>0.255</v>
      </c>
      <c r="I6" s="2">
        <v>0.2</v>
      </c>
      <c r="J6">
        <v>0.35</v>
      </c>
      <c r="K6">
        <v>0.35</v>
      </c>
      <c r="L6" t="s">
        <v>168</v>
      </c>
      <c r="Q6">
        <v>100</v>
      </c>
      <c r="R6">
        <v>10000</v>
      </c>
    </row>
    <row r="7" spans="1:18" x14ac:dyDescent="0.3">
      <c r="A7" t="s">
        <v>91</v>
      </c>
      <c r="B7" s="2"/>
      <c r="C7" s="2"/>
      <c r="D7" s="2"/>
      <c r="E7" s="2"/>
      <c r="F7" s="2"/>
      <c r="G7" s="2"/>
      <c r="H7" s="2"/>
      <c r="I7" s="2"/>
      <c r="J7" s="2"/>
    </row>
    <row r="8" spans="1:18" x14ac:dyDescent="0.3">
      <c r="A8" t="s">
        <v>92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3">
      <c r="A9" t="s">
        <v>93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3">
      <c r="A10" t="s">
        <v>94</v>
      </c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3">
      <c r="A11" t="s">
        <v>95</v>
      </c>
      <c r="B11" s="2"/>
    </row>
    <row r="12" spans="1:18" x14ac:dyDescent="0.3">
      <c r="A12" t="s">
        <v>96</v>
      </c>
      <c r="B12" s="2">
        <v>1260</v>
      </c>
      <c r="C12" s="2">
        <v>6600</v>
      </c>
      <c r="D12" s="2">
        <v>-18</v>
      </c>
      <c r="E12" s="2">
        <v>0.23</v>
      </c>
      <c r="F12" s="2">
        <v>1</v>
      </c>
      <c r="G12" s="2" t="s">
        <v>149</v>
      </c>
      <c r="H12" s="2">
        <v>0.19900000000000001</v>
      </c>
      <c r="I12" s="2">
        <v>0.255</v>
      </c>
      <c r="J12">
        <v>0.255</v>
      </c>
      <c r="K12">
        <v>0.255</v>
      </c>
      <c r="L12" t="s">
        <v>166</v>
      </c>
      <c r="Q12">
        <v>225</v>
      </c>
      <c r="R12">
        <v>9500</v>
      </c>
    </row>
    <row r="13" spans="1:18" x14ac:dyDescent="0.3">
      <c r="A13" t="s">
        <v>97</v>
      </c>
      <c r="B13" s="2"/>
      <c r="C13" s="2"/>
      <c r="D13" s="2"/>
      <c r="E13" s="2"/>
      <c r="F13" s="2"/>
      <c r="G13" s="2"/>
      <c r="H13" s="2"/>
      <c r="I13" s="2"/>
    </row>
    <row r="14" spans="1:18" x14ac:dyDescent="0.3">
      <c r="A14" t="s">
        <v>98</v>
      </c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3">
      <c r="A15" t="s">
        <v>99</v>
      </c>
      <c r="B15" s="2"/>
      <c r="C15" s="2"/>
      <c r="D15" s="2"/>
      <c r="E15" s="2"/>
      <c r="F15" s="2"/>
      <c r="G15" s="2"/>
      <c r="H15" s="2">
        <f>0.5/0.0285</f>
        <v>17.543859649122805</v>
      </c>
      <c r="I15" s="2"/>
      <c r="J15" s="2"/>
    </row>
    <row r="16" spans="1:18" x14ac:dyDescent="0.3">
      <c r="A16" t="s">
        <v>100</v>
      </c>
      <c r="B16" s="2"/>
      <c r="C16" s="2"/>
      <c r="D16" s="2"/>
      <c r="E16" s="2"/>
      <c r="F16" s="2"/>
      <c r="G16" s="2"/>
      <c r="H16" s="2"/>
      <c r="I16" s="2">
        <v>0.28000000000000003</v>
      </c>
      <c r="J16" s="2"/>
    </row>
    <row r="17" spans="1:18" x14ac:dyDescent="0.3">
      <c r="A17" t="s">
        <v>101</v>
      </c>
      <c r="B17" s="2"/>
      <c r="C17" s="2"/>
      <c r="D17" s="2"/>
      <c r="E17" s="2"/>
      <c r="F17" s="2"/>
      <c r="G17" s="2"/>
      <c r="H17" s="2"/>
      <c r="I17" s="2"/>
      <c r="J17" s="2"/>
    </row>
    <row r="18" spans="1:18" x14ac:dyDescent="0.3">
      <c r="A18" t="s">
        <v>102</v>
      </c>
      <c r="B18" s="2"/>
      <c r="C18" s="2"/>
      <c r="D18" s="2"/>
      <c r="E18" s="2"/>
      <c r="F18" s="2"/>
      <c r="G18" s="2"/>
      <c r="H18" s="2"/>
      <c r="I18" s="2"/>
      <c r="J18" s="2"/>
    </row>
    <row r="19" spans="1:18" x14ac:dyDescent="0.3">
      <c r="A19" t="s">
        <v>103</v>
      </c>
      <c r="B19" s="2"/>
      <c r="C19" s="2"/>
      <c r="D19" s="2"/>
      <c r="E19" s="2"/>
      <c r="F19" s="2"/>
      <c r="G19" s="2"/>
      <c r="H19" s="2"/>
      <c r="I19" s="2"/>
      <c r="J19" s="2"/>
    </row>
    <row r="20" spans="1:18" x14ac:dyDescent="0.3">
      <c r="A20" t="s">
        <v>104</v>
      </c>
      <c r="B20" s="2"/>
      <c r="C20" s="2"/>
      <c r="D20" s="2"/>
      <c r="E20" s="2"/>
      <c r="F20" s="2"/>
      <c r="G20" s="2"/>
      <c r="H20" s="2"/>
      <c r="I20" s="2"/>
      <c r="J20" s="2"/>
    </row>
    <row r="21" spans="1:18" x14ac:dyDescent="0.3">
      <c r="A21" t="s">
        <v>105</v>
      </c>
      <c r="B21" s="2"/>
      <c r="C21" s="2"/>
      <c r="D21" s="2"/>
      <c r="E21" s="2"/>
      <c r="F21" s="2"/>
      <c r="G21" s="2"/>
      <c r="H21" s="2"/>
      <c r="I21" s="2"/>
      <c r="J21" s="2"/>
    </row>
    <row r="22" spans="1:18" x14ac:dyDescent="0.3">
      <c r="A22" t="s">
        <v>106</v>
      </c>
      <c r="B22" s="2"/>
      <c r="C22" s="2"/>
      <c r="D22" s="2"/>
      <c r="E22" s="2"/>
      <c r="F22" s="2"/>
      <c r="G22" s="2"/>
      <c r="H22" s="2"/>
      <c r="I22" s="2"/>
      <c r="J22" s="2"/>
    </row>
    <row r="23" spans="1:18" x14ac:dyDescent="0.3">
      <c r="A23" t="s">
        <v>107</v>
      </c>
      <c r="B23" s="2"/>
      <c r="C23" s="2"/>
      <c r="D23" s="2"/>
      <c r="E23" s="2"/>
      <c r="F23" s="2"/>
      <c r="G23" s="2"/>
      <c r="H23" s="2"/>
      <c r="I23" s="2"/>
      <c r="J23" s="2"/>
    </row>
    <row r="24" spans="1:18" x14ac:dyDescent="0.3">
      <c r="A24" t="s">
        <v>108</v>
      </c>
      <c r="B24" s="2"/>
      <c r="C24" s="2"/>
      <c r="D24" s="2"/>
      <c r="E24" s="2"/>
      <c r="F24" s="2"/>
      <c r="G24" s="2"/>
      <c r="H24" s="2"/>
      <c r="I24" s="2"/>
      <c r="J24" s="2"/>
    </row>
    <row r="25" spans="1:18" x14ac:dyDescent="0.3">
      <c r="A25" t="s">
        <v>109</v>
      </c>
      <c r="B25" s="2"/>
      <c r="C25" s="2"/>
      <c r="D25" s="2"/>
      <c r="E25" s="2"/>
      <c r="F25" s="2"/>
      <c r="G25" s="2"/>
      <c r="H25" s="2"/>
      <c r="I25" s="2"/>
      <c r="J25" s="2"/>
    </row>
    <row r="26" spans="1:18" x14ac:dyDescent="0.3">
      <c r="A26" t="s">
        <v>110</v>
      </c>
      <c r="B26" s="2"/>
      <c r="C26" s="2"/>
      <c r="D26" s="2"/>
      <c r="E26" s="2"/>
      <c r="F26" s="2"/>
      <c r="G26" s="2"/>
      <c r="H26" s="2"/>
      <c r="I26" s="2"/>
      <c r="J26" s="2"/>
    </row>
    <row r="27" spans="1:18" x14ac:dyDescent="0.3">
      <c r="A27" t="s">
        <v>111</v>
      </c>
      <c r="B27" s="2"/>
      <c r="C27" s="2"/>
      <c r="D27" s="2"/>
      <c r="E27" s="2"/>
      <c r="F27" s="2"/>
      <c r="G27" s="2"/>
      <c r="H27" s="2"/>
      <c r="I27" s="2"/>
      <c r="J27" s="2"/>
    </row>
    <row r="28" spans="1:18" x14ac:dyDescent="0.3">
      <c r="A28" t="s">
        <v>112</v>
      </c>
      <c r="B28" s="2"/>
      <c r="C28" s="2"/>
      <c r="D28" s="2"/>
      <c r="E28" s="2"/>
      <c r="F28" s="2"/>
      <c r="G28" s="2"/>
      <c r="H28" s="2"/>
      <c r="I28" s="2"/>
      <c r="J28" s="2"/>
    </row>
    <row r="29" spans="1:18" x14ac:dyDescent="0.3">
      <c r="A29" t="s">
        <v>113</v>
      </c>
      <c r="B29" s="2"/>
      <c r="C29" s="2"/>
      <c r="D29" s="2"/>
      <c r="E29" s="2"/>
      <c r="F29" s="2"/>
      <c r="G29" s="2"/>
      <c r="H29" s="2"/>
      <c r="I29" s="2"/>
      <c r="J29" s="2"/>
    </row>
    <row r="30" spans="1:18" x14ac:dyDescent="0.3">
      <c r="A30" t="s">
        <v>114</v>
      </c>
      <c r="B30" s="2"/>
      <c r="C30" s="2"/>
      <c r="D30" s="2"/>
      <c r="E30" s="2"/>
      <c r="F30" s="2"/>
      <c r="G30" s="2"/>
      <c r="H30" s="2"/>
      <c r="I30" s="2"/>
      <c r="J30" s="2"/>
    </row>
    <row r="31" spans="1:18" x14ac:dyDescent="0.3">
      <c r="A31" t="s">
        <v>115</v>
      </c>
      <c r="B31" s="2"/>
      <c r="C31" s="2"/>
      <c r="D31" s="2"/>
      <c r="E31" s="2"/>
      <c r="F31" s="2"/>
      <c r="G31" s="2"/>
      <c r="H31" s="2"/>
      <c r="I31" s="2"/>
      <c r="J31" s="2"/>
    </row>
    <row r="32" spans="1:18" x14ac:dyDescent="0.3">
      <c r="A32" t="s">
        <v>116</v>
      </c>
      <c r="B32" s="2">
        <v>2660</v>
      </c>
      <c r="C32" s="2">
        <v>5993</v>
      </c>
      <c r="D32" s="2">
        <v>-1</v>
      </c>
      <c r="E32" s="2">
        <v>0.3</v>
      </c>
      <c r="F32" s="2">
        <v>1</v>
      </c>
      <c r="G32" s="2" t="s">
        <v>149</v>
      </c>
      <c r="H32" s="2">
        <v>0.33100000000000002</v>
      </c>
      <c r="I32" s="2">
        <v>0.255</v>
      </c>
      <c r="J32">
        <v>0.255</v>
      </c>
      <c r="K32">
        <v>0.255</v>
      </c>
      <c r="L32" t="s">
        <v>166</v>
      </c>
      <c r="Q32">
        <v>225</v>
      </c>
      <c r="R32">
        <v>8500</v>
      </c>
    </row>
    <row r="33" spans="1:18" x14ac:dyDescent="0.3">
      <c r="A33" t="s">
        <v>117</v>
      </c>
      <c r="B33" s="2"/>
      <c r="C33" s="2"/>
      <c r="D33" s="2"/>
      <c r="E33" s="2"/>
      <c r="F33" s="2"/>
      <c r="G33" s="2"/>
      <c r="H33" s="2"/>
      <c r="I33" s="2"/>
      <c r="J33" s="2"/>
    </row>
    <row r="34" spans="1:18" x14ac:dyDescent="0.3">
      <c r="A34" t="s">
        <v>118</v>
      </c>
      <c r="B34" s="2"/>
      <c r="C34" s="2"/>
      <c r="D34" s="2"/>
      <c r="E34" s="2"/>
      <c r="F34" s="2"/>
      <c r="G34" s="2"/>
      <c r="H34" s="2"/>
      <c r="I34" s="2"/>
      <c r="J34" s="2"/>
    </row>
    <row r="35" spans="1:18" x14ac:dyDescent="0.3">
      <c r="A35" t="s">
        <v>119</v>
      </c>
      <c r="B35" s="2"/>
      <c r="C35" s="2"/>
      <c r="D35" s="2"/>
      <c r="E35" s="2"/>
      <c r="F35" s="2"/>
      <c r="G35" s="2"/>
      <c r="H35" s="2"/>
      <c r="I35" s="2"/>
      <c r="J35" s="2"/>
    </row>
    <row r="36" spans="1:18" x14ac:dyDescent="0.3">
      <c r="A36" t="s">
        <v>120</v>
      </c>
      <c r="B36" s="2">
        <v>1910</v>
      </c>
      <c r="C36" s="2">
        <v>6960</v>
      </c>
      <c r="D36" s="2">
        <v>-2</v>
      </c>
      <c r="E36" s="2">
        <v>0.30099999999999999</v>
      </c>
      <c r="F36" s="2">
        <v>1</v>
      </c>
      <c r="G36" s="2" t="s">
        <v>149</v>
      </c>
      <c r="H36" s="2">
        <v>0.17199999999999999</v>
      </c>
      <c r="I36" s="2">
        <v>0.255</v>
      </c>
      <c r="J36">
        <v>0.255</v>
      </c>
      <c r="K36">
        <v>0.255</v>
      </c>
      <c r="L36" t="s">
        <v>166</v>
      </c>
      <c r="Q36">
        <v>225</v>
      </c>
      <c r="R36">
        <v>8500</v>
      </c>
    </row>
    <row r="37" spans="1:18" x14ac:dyDescent="0.3">
      <c r="A37" t="s">
        <v>121</v>
      </c>
      <c r="B37" s="2"/>
      <c r="C37" s="2"/>
      <c r="D37" s="2"/>
      <c r="E37" s="2"/>
      <c r="F37" s="2"/>
      <c r="G37" s="2"/>
      <c r="H37" s="2"/>
      <c r="I37" s="2"/>
      <c r="J37" s="2"/>
    </row>
    <row r="38" spans="1:18" x14ac:dyDescent="0.3">
      <c r="A38" t="s">
        <v>122</v>
      </c>
      <c r="B38" s="2"/>
      <c r="C38" s="2"/>
      <c r="D38" s="2"/>
      <c r="E38" s="2"/>
      <c r="F38" s="2"/>
      <c r="G38" s="2"/>
      <c r="H38" s="2"/>
      <c r="I38" s="2"/>
      <c r="J38" s="2"/>
    </row>
    <row r="39" spans="1:18" x14ac:dyDescent="0.3">
      <c r="A39" t="s">
        <v>123</v>
      </c>
      <c r="B39" s="2"/>
      <c r="C39" s="2"/>
      <c r="D39" s="2"/>
      <c r="E39" s="2"/>
      <c r="F39" s="2"/>
      <c r="G39" s="2"/>
      <c r="H39" s="2"/>
      <c r="I39" s="2"/>
      <c r="J39" s="2"/>
    </row>
    <row r="40" spans="1:18" x14ac:dyDescent="0.3">
      <c r="A40" t="s">
        <v>124</v>
      </c>
      <c r="B40" s="2"/>
      <c r="C40" s="2"/>
      <c r="D40" s="2"/>
      <c r="E40" s="2"/>
      <c r="F40" s="2"/>
      <c r="G40" s="2"/>
      <c r="H40" s="2"/>
      <c r="I40" s="2"/>
      <c r="J40" s="2"/>
    </row>
    <row r="41" spans="1:18" x14ac:dyDescent="0.3">
      <c r="A41" t="s">
        <v>125</v>
      </c>
      <c r="B41" s="2">
        <v>1200</v>
      </c>
      <c r="C41" s="2">
        <v>5537</v>
      </c>
      <c r="D41" s="2">
        <v>-14</v>
      </c>
      <c r="E41" s="2">
        <v>0.33</v>
      </c>
      <c r="F41" s="2">
        <v>1</v>
      </c>
      <c r="G41" s="2" t="s">
        <v>149</v>
      </c>
      <c r="H41" s="2">
        <v>0.36699999999999999</v>
      </c>
      <c r="I41" s="2">
        <v>0.23</v>
      </c>
      <c r="J41" s="2">
        <v>0.23</v>
      </c>
      <c r="K41">
        <v>0.23</v>
      </c>
      <c r="L41" t="s">
        <v>170</v>
      </c>
      <c r="Q41">
        <v>225</v>
      </c>
      <c r="R41">
        <v>10000</v>
      </c>
    </row>
    <row r="42" spans="1:18" x14ac:dyDescent="0.3">
      <c r="A42" t="s">
        <v>126</v>
      </c>
      <c r="B42" s="2">
        <v>2037</v>
      </c>
      <c r="C42" s="2">
        <v>4571</v>
      </c>
      <c r="D42" s="2">
        <v>-7</v>
      </c>
      <c r="E42" s="2">
        <v>0.28599999999999998</v>
      </c>
      <c r="F42" s="2">
        <v>1</v>
      </c>
      <c r="G42" s="2" t="s">
        <v>149</v>
      </c>
      <c r="H42" s="2">
        <v>0.26200000000000001</v>
      </c>
      <c r="I42" s="2">
        <v>0.23</v>
      </c>
      <c r="J42" s="2">
        <v>0.23</v>
      </c>
      <c r="K42">
        <v>0.23</v>
      </c>
      <c r="L42" t="s">
        <v>170</v>
      </c>
      <c r="Q42">
        <v>225</v>
      </c>
      <c r="R42">
        <v>10000</v>
      </c>
    </row>
    <row r="43" spans="1:18" x14ac:dyDescent="0.3">
      <c r="A43" t="s">
        <v>127</v>
      </c>
      <c r="B43" s="2">
        <v>2660</v>
      </c>
      <c r="C43" s="2">
        <v>5993</v>
      </c>
      <c r="D43" s="2">
        <v>2</v>
      </c>
      <c r="E43" s="2">
        <v>0.42299999999999999</v>
      </c>
      <c r="F43" s="2">
        <v>1</v>
      </c>
      <c r="G43" s="2" t="s">
        <v>149</v>
      </c>
      <c r="H43" s="2">
        <v>0.29299999999999998</v>
      </c>
      <c r="I43" s="2">
        <v>0.23</v>
      </c>
      <c r="J43" s="2">
        <v>0.23</v>
      </c>
      <c r="K43">
        <v>0.23</v>
      </c>
      <c r="L43" t="s">
        <v>170</v>
      </c>
      <c r="Q43">
        <v>225</v>
      </c>
      <c r="R43">
        <v>10000</v>
      </c>
    </row>
    <row r="44" spans="1:18" x14ac:dyDescent="0.3">
      <c r="A44" t="s">
        <v>128</v>
      </c>
      <c r="B44" s="2">
        <v>1910</v>
      </c>
      <c r="C44" s="2">
        <v>4110</v>
      </c>
      <c r="D44" s="2">
        <v>-7</v>
      </c>
      <c r="E44" s="2">
        <v>0.28499999999999998</v>
      </c>
      <c r="F44" s="2">
        <v>1</v>
      </c>
      <c r="G44" s="2" t="s">
        <v>149</v>
      </c>
      <c r="H44" s="2">
        <v>0.251</v>
      </c>
      <c r="I44" s="2">
        <v>0.23</v>
      </c>
      <c r="J44" s="2">
        <v>0.23</v>
      </c>
      <c r="K44">
        <v>0.23</v>
      </c>
      <c r="L44" t="s">
        <v>170</v>
      </c>
      <c r="Q44">
        <v>225</v>
      </c>
      <c r="R44">
        <v>10000</v>
      </c>
    </row>
    <row r="45" spans="1:18" x14ac:dyDescent="0.3">
      <c r="A45" t="s">
        <v>129</v>
      </c>
      <c r="B45" s="2"/>
      <c r="C45" s="2"/>
      <c r="D45" s="2"/>
      <c r="E45" s="2"/>
      <c r="F45" s="2"/>
      <c r="G45" s="2"/>
      <c r="H45" s="2"/>
      <c r="I45" s="2"/>
      <c r="J45" s="2"/>
    </row>
    <row r="46" spans="1:18" x14ac:dyDescent="0.3">
      <c r="A46" t="s">
        <v>130</v>
      </c>
      <c r="B46" s="2"/>
      <c r="C46" s="2"/>
      <c r="D46" s="2"/>
      <c r="E46" s="2"/>
      <c r="F46" s="2"/>
      <c r="G46" s="2"/>
      <c r="H46" s="2"/>
      <c r="I46" s="2"/>
      <c r="J46" s="2"/>
    </row>
    <row r="47" spans="1:18" x14ac:dyDescent="0.3">
      <c r="A47" t="s">
        <v>131</v>
      </c>
      <c r="B47" s="2">
        <v>1500</v>
      </c>
      <c r="C47" s="2">
        <v>5076</v>
      </c>
      <c r="D47" s="2">
        <v>-14</v>
      </c>
      <c r="E47" s="2">
        <v>0.3</v>
      </c>
      <c r="F47" s="2">
        <v>1</v>
      </c>
      <c r="G47" s="2" t="s">
        <v>149</v>
      </c>
      <c r="H47" s="2">
        <v>0.29299999999999998</v>
      </c>
      <c r="I47" s="2">
        <v>0.23</v>
      </c>
      <c r="J47" s="2">
        <v>0.23</v>
      </c>
      <c r="K47">
        <v>0.23</v>
      </c>
      <c r="L47" t="s">
        <v>170</v>
      </c>
      <c r="Q47">
        <v>225</v>
      </c>
      <c r="R47">
        <v>10000</v>
      </c>
    </row>
    <row r="48" spans="1:18" x14ac:dyDescent="0.3">
      <c r="A48" t="s">
        <v>132</v>
      </c>
      <c r="B48" s="2"/>
      <c r="C48" s="2"/>
      <c r="D48" s="2"/>
      <c r="E48" s="2"/>
      <c r="F48" s="2"/>
      <c r="G48" s="2"/>
      <c r="H48" s="2"/>
      <c r="I48" s="2"/>
      <c r="J48" s="2"/>
    </row>
    <row r="49" spans="1:18" x14ac:dyDescent="0.3">
      <c r="A49" t="s">
        <v>133</v>
      </c>
      <c r="B49" s="2">
        <v>1910</v>
      </c>
      <c r="C49" s="2">
        <v>6960</v>
      </c>
      <c r="D49" s="2">
        <v>-2</v>
      </c>
      <c r="E49" s="2">
        <v>0.3</v>
      </c>
      <c r="F49" s="2">
        <v>1</v>
      </c>
      <c r="G49" s="2" t="s">
        <v>149</v>
      </c>
      <c r="H49" s="2">
        <v>0.33600000000000002</v>
      </c>
      <c r="I49" s="2">
        <v>0.255</v>
      </c>
      <c r="J49">
        <v>0.255</v>
      </c>
      <c r="K49">
        <v>0.255</v>
      </c>
      <c r="L49" t="s">
        <v>167</v>
      </c>
      <c r="Q49">
        <v>225</v>
      </c>
      <c r="R49">
        <v>7000</v>
      </c>
    </row>
    <row r="50" spans="1:18" x14ac:dyDescent="0.3">
      <c r="A50" t="s">
        <v>134</v>
      </c>
      <c r="B50" s="2"/>
      <c r="C50" s="2"/>
      <c r="D50" s="2"/>
      <c r="E50" s="2"/>
      <c r="F50" s="2"/>
      <c r="G50" s="2"/>
      <c r="H50" s="2"/>
      <c r="I50" s="2"/>
      <c r="J50" s="2"/>
    </row>
    <row r="51" spans="1:18" x14ac:dyDescent="0.3">
      <c r="A51" t="s">
        <v>135</v>
      </c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8AF8-BC36-4396-A0FD-95E074C7FA94}">
  <dimension ref="A1:R51"/>
  <sheetViews>
    <sheetView topLeftCell="A14" workbookViewId="0">
      <selection activeCell="L41" sqref="L41"/>
    </sheetView>
  </sheetViews>
  <sheetFormatPr defaultRowHeight="14.4" x14ac:dyDescent="0.3"/>
  <sheetData>
    <row r="1" spans="1:18" x14ac:dyDescent="0.3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15</v>
      </c>
      <c r="R1" t="s">
        <v>165</v>
      </c>
    </row>
    <row r="2" spans="1:18" x14ac:dyDescent="0.3">
      <c r="A2" t="s">
        <v>86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3">
      <c r="A3" t="s">
        <v>87</v>
      </c>
      <c r="B3" s="2"/>
      <c r="C3" s="2"/>
      <c r="D3" s="2"/>
      <c r="E3" s="2"/>
      <c r="F3" s="2"/>
      <c r="G3" s="2"/>
      <c r="H3" s="2"/>
      <c r="I3" s="2"/>
      <c r="J3" s="2"/>
    </row>
    <row r="4" spans="1:18" x14ac:dyDescent="0.3">
      <c r="A4" t="s">
        <v>88</v>
      </c>
      <c r="B4" s="2"/>
      <c r="C4" s="2"/>
      <c r="D4" s="2"/>
      <c r="E4" s="2"/>
      <c r="F4" s="2"/>
      <c r="G4" s="2"/>
      <c r="H4" s="2"/>
      <c r="I4" s="2"/>
      <c r="J4" s="2"/>
    </row>
    <row r="5" spans="1:18" x14ac:dyDescent="0.3">
      <c r="A5" t="s">
        <v>89</v>
      </c>
      <c r="B5" s="2"/>
      <c r="C5" s="2"/>
      <c r="D5" s="2"/>
      <c r="E5" s="2"/>
      <c r="F5" s="2"/>
      <c r="G5" s="2"/>
      <c r="H5" s="2"/>
      <c r="I5" s="2"/>
      <c r="J5" s="2"/>
    </row>
    <row r="6" spans="1:18" x14ac:dyDescent="0.3">
      <c r="A6" t="s">
        <v>90</v>
      </c>
      <c r="B6" s="2"/>
      <c r="C6" s="2"/>
      <c r="D6" s="2"/>
      <c r="E6" s="2"/>
      <c r="F6" s="2"/>
      <c r="G6" s="2"/>
      <c r="H6" s="2"/>
      <c r="I6" s="2"/>
    </row>
    <row r="7" spans="1:18" x14ac:dyDescent="0.3">
      <c r="A7" t="s">
        <v>91</v>
      </c>
      <c r="B7" s="2"/>
      <c r="C7" s="2"/>
      <c r="D7" s="2"/>
      <c r="E7" s="2"/>
      <c r="F7" s="2"/>
      <c r="G7" s="2"/>
      <c r="H7" s="2"/>
      <c r="I7" s="2"/>
      <c r="J7" s="2"/>
    </row>
    <row r="8" spans="1:18" x14ac:dyDescent="0.3">
      <c r="A8" t="s">
        <v>92</v>
      </c>
      <c r="B8" s="2"/>
      <c r="C8" s="2"/>
      <c r="D8" s="2"/>
      <c r="E8" s="2"/>
      <c r="F8" s="2"/>
      <c r="G8" s="2"/>
      <c r="H8" s="2"/>
      <c r="I8" s="2"/>
      <c r="J8" s="2"/>
    </row>
    <row r="9" spans="1:18" x14ac:dyDescent="0.3">
      <c r="A9" t="s">
        <v>93</v>
      </c>
      <c r="B9" s="2"/>
      <c r="C9" s="2"/>
      <c r="D9" s="2"/>
      <c r="E9" s="2"/>
      <c r="F9" s="2"/>
      <c r="G9" s="2"/>
      <c r="H9" s="2"/>
      <c r="I9" s="2"/>
      <c r="J9" s="2"/>
    </row>
    <row r="10" spans="1:18" x14ac:dyDescent="0.3">
      <c r="A10" t="s">
        <v>94</v>
      </c>
      <c r="B10" s="2"/>
      <c r="C10" s="2"/>
      <c r="D10" s="2"/>
      <c r="E10" s="2"/>
      <c r="F10" s="2"/>
      <c r="G10" s="2"/>
      <c r="H10" s="2"/>
      <c r="I10" s="2"/>
      <c r="J10" s="2"/>
    </row>
    <row r="11" spans="1:18" x14ac:dyDescent="0.3">
      <c r="A11" t="s">
        <v>95</v>
      </c>
      <c r="B11" s="2"/>
    </row>
    <row r="12" spans="1:18" x14ac:dyDescent="0.3">
      <c r="A12" t="s">
        <v>96</v>
      </c>
      <c r="B12" s="2"/>
      <c r="C12" s="2"/>
      <c r="D12" s="2"/>
      <c r="E12" s="2"/>
      <c r="F12" s="2"/>
      <c r="G12" s="2"/>
      <c r="H12" s="2"/>
      <c r="I12" s="2"/>
      <c r="L12">
        <f>0.5/0.0198</f>
        <v>25.252525252525249</v>
      </c>
    </row>
    <row r="13" spans="1:18" x14ac:dyDescent="0.3">
      <c r="A13" t="s">
        <v>97</v>
      </c>
      <c r="B13" s="2"/>
      <c r="C13" s="2"/>
      <c r="D13" s="2"/>
      <c r="E13" s="2"/>
      <c r="F13" s="2"/>
      <c r="G13" s="2"/>
      <c r="H13" s="2"/>
      <c r="I13" s="2"/>
      <c r="L13">
        <f>0.5/0.0227</f>
        <v>22.026431718061673</v>
      </c>
    </row>
    <row r="14" spans="1:18" x14ac:dyDescent="0.3">
      <c r="A14" t="s">
        <v>98</v>
      </c>
      <c r="B14" s="2"/>
      <c r="C14" s="2"/>
      <c r="D14" s="2"/>
      <c r="E14" s="2"/>
      <c r="F14" s="2"/>
      <c r="G14" s="2"/>
      <c r="H14" s="2"/>
      <c r="I14" s="2"/>
      <c r="J14" s="2"/>
    </row>
    <row r="15" spans="1:18" x14ac:dyDescent="0.3">
      <c r="A15" t="s">
        <v>99</v>
      </c>
      <c r="B15" s="2"/>
      <c r="C15" s="2"/>
      <c r="D15" s="2"/>
      <c r="E15" s="2"/>
      <c r="F15" s="2"/>
      <c r="G15" s="2"/>
      <c r="H15" s="2"/>
      <c r="I15" s="2"/>
      <c r="J15" s="2"/>
    </row>
    <row r="16" spans="1:18" x14ac:dyDescent="0.3">
      <c r="A16" t="s">
        <v>100</v>
      </c>
      <c r="B16" s="2"/>
      <c r="C16" s="2"/>
      <c r="D16" s="2"/>
      <c r="E16" s="2"/>
      <c r="F16" s="2"/>
      <c r="G16" s="2"/>
      <c r="H16" s="2"/>
      <c r="I16" s="2"/>
      <c r="J16" s="2"/>
      <c r="L16">
        <f>0.5/0.0192</f>
        <v>26.041666666666668</v>
      </c>
    </row>
    <row r="17" spans="1:12" x14ac:dyDescent="0.3">
      <c r="A17" t="s">
        <v>101</v>
      </c>
      <c r="B17" s="2"/>
      <c r="C17" s="2"/>
      <c r="D17" s="2"/>
      <c r="E17" s="2"/>
      <c r="F17" s="2"/>
      <c r="G17" s="2"/>
      <c r="H17" s="2"/>
      <c r="I17" s="2"/>
      <c r="J17" s="2"/>
      <c r="L17">
        <f t="shared" ref="L17:L18" si="0">0.5/0.0192</f>
        <v>26.041666666666668</v>
      </c>
    </row>
    <row r="18" spans="1:12" x14ac:dyDescent="0.3">
      <c r="A18" t="s">
        <v>102</v>
      </c>
      <c r="B18" s="2"/>
      <c r="C18" s="2"/>
      <c r="D18" s="2"/>
      <c r="E18" s="2"/>
      <c r="F18" s="2"/>
      <c r="G18" s="2"/>
      <c r="H18" s="2"/>
      <c r="I18" s="2"/>
      <c r="J18" s="2"/>
      <c r="L18">
        <f t="shared" si="0"/>
        <v>26.041666666666668</v>
      </c>
    </row>
    <row r="19" spans="1:12" x14ac:dyDescent="0.3">
      <c r="A19" t="s">
        <v>103</v>
      </c>
      <c r="B19" s="2"/>
      <c r="C19" s="2"/>
      <c r="D19" s="2"/>
      <c r="E19" s="2"/>
      <c r="F19" s="2"/>
      <c r="G19" s="2"/>
      <c r="H19" s="2"/>
      <c r="I19" s="2"/>
      <c r="J19" s="2"/>
    </row>
    <row r="20" spans="1:12" x14ac:dyDescent="0.3">
      <c r="A20" t="s">
        <v>104</v>
      </c>
      <c r="B20" s="2"/>
      <c r="C20" s="2"/>
      <c r="D20" s="2"/>
      <c r="E20" s="2"/>
      <c r="F20" s="2"/>
      <c r="G20" s="2"/>
      <c r="H20" s="2"/>
      <c r="I20" s="2"/>
      <c r="J20" s="2"/>
      <c r="L20">
        <f>0.5/0.0198</f>
        <v>25.252525252525249</v>
      </c>
    </row>
    <row r="21" spans="1:12" x14ac:dyDescent="0.3">
      <c r="A21" t="s">
        <v>105</v>
      </c>
      <c r="B21" s="2"/>
      <c r="C21" s="2"/>
      <c r="D21" s="2"/>
      <c r="E21" s="2"/>
      <c r="F21" s="2"/>
      <c r="G21" s="2"/>
      <c r="H21" s="2"/>
      <c r="I21" s="2"/>
      <c r="J21" s="2"/>
      <c r="L21">
        <f>0.5/0.0198</f>
        <v>25.252525252525249</v>
      </c>
    </row>
    <row r="22" spans="1:12" x14ac:dyDescent="0.3">
      <c r="A22" t="s">
        <v>106</v>
      </c>
      <c r="B22" s="2"/>
      <c r="C22" s="2"/>
      <c r="D22" s="2"/>
      <c r="E22" s="2"/>
      <c r="F22" s="2"/>
      <c r="G22" s="2"/>
      <c r="H22" s="2"/>
      <c r="I22" s="2"/>
      <c r="J22" s="2"/>
      <c r="L22">
        <f>0.5/0.0198</f>
        <v>25.252525252525249</v>
      </c>
    </row>
    <row r="23" spans="1:12" x14ac:dyDescent="0.3">
      <c r="A23" t="s">
        <v>107</v>
      </c>
      <c r="B23" s="2"/>
      <c r="C23" s="2"/>
      <c r="D23" s="2"/>
      <c r="E23" s="2"/>
      <c r="F23" s="2"/>
      <c r="G23" s="2"/>
      <c r="H23" s="2"/>
      <c r="I23" s="2"/>
      <c r="J23" s="2"/>
      <c r="L23">
        <f>0.5/0.0198</f>
        <v>25.252525252525249</v>
      </c>
    </row>
    <row r="24" spans="1:12" x14ac:dyDescent="0.3">
      <c r="A24" t="s">
        <v>108</v>
      </c>
      <c r="B24" s="2"/>
      <c r="C24" s="2"/>
      <c r="D24" s="2"/>
      <c r="E24" s="2"/>
      <c r="F24" s="2"/>
      <c r="G24" s="2"/>
      <c r="H24" s="2"/>
      <c r="I24" s="2"/>
      <c r="J24" s="2"/>
    </row>
    <row r="25" spans="1:12" x14ac:dyDescent="0.3">
      <c r="A25" t="s">
        <v>109</v>
      </c>
      <c r="B25" s="2"/>
      <c r="C25" s="2"/>
      <c r="D25" s="2"/>
      <c r="E25" s="2"/>
      <c r="F25" s="2"/>
      <c r="G25" s="2"/>
      <c r="H25" s="2"/>
      <c r="I25" s="2"/>
      <c r="J25" s="2"/>
    </row>
    <row r="26" spans="1:12" x14ac:dyDescent="0.3">
      <c r="A26" t="s">
        <v>110</v>
      </c>
      <c r="B26" s="2"/>
      <c r="C26" s="2"/>
      <c r="D26" s="2"/>
      <c r="E26" s="2"/>
      <c r="F26" s="2"/>
      <c r="G26" s="2"/>
      <c r="H26" s="2"/>
      <c r="I26" s="2"/>
      <c r="J26" s="2"/>
    </row>
    <row r="27" spans="1:12" x14ac:dyDescent="0.3">
      <c r="A27" t="s">
        <v>111</v>
      </c>
      <c r="B27" s="2"/>
      <c r="C27" s="2"/>
      <c r="D27" s="2"/>
      <c r="E27" s="2"/>
      <c r="F27" s="2"/>
      <c r="G27" s="2"/>
      <c r="H27" s="2"/>
      <c r="I27" s="2"/>
      <c r="J27" s="2"/>
      <c r="L27">
        <f>0.5/0.0192</f>
        <v>26.041666666666668</v>
      </c>
    </row>
    <row r="28" spans="1:12" x14ac:dyDescent="0.3">
      <c r="A28" t="s">
        <v>112</v>
      </c>
      <c r="B28" s="2"/>
      <c r="C28" s="2"/>
      <c r="D28" s="2"/>
      <c r="E28" s="2"/>
      <c r="F28" s="2"/>
      <c r="G28" s="2"/>
      <c r="H28" s="2"/>
      <c r="I28" s="2"/>
      <c r="J28" s="2"/>
      <c r="L28">
        <f>0.5/0.0192</f>
        <v>26.041666666666668</v>
      </c>
    </row>
    <row r="29" spans="1:12" x14ac:dyDescent="0.3">
      <c r="A29" t="s">
        <v>113</v>
      </c>
      <c r="B29" s="2"/>
      <c r="C29" s="2"/>
      <c r="D29" s="2"/>
      <c r="E29" s="2"/>
      <c r="F29" s="2"/>
      <c r="G29" s="2"/>
      <c r="H29" s="2"/>
      <c r="I29" s="2"/>
      <c r="J29" s="2"/>
    </row>
    <row r="30" spans="1:12" x14ac:dyDescent="0.3">
      <c r="A30" t="s">
        <v>114</v>
      </c>
      <c r="B30" s="2"/>
      <c r="C30" s="2"/>
      <c r="D30" s="2"/>
      <c r="E30" s="2"/>
      <c r="F30" s="2"/>
      <c r="G30" s="2"/>
      <c r="H30" s="2"/>
      <c r="I30" s="2"/>
      <c r="J30" s="2"/>
    </row>
    <row r="31" spans="1:12" x14ac:dyDescent="0.3">
      <c r="A31" t="s">
        <v>115</v>
      </c>
      <c r="B31" s="2"/>
      <c r="C31" s="2"/>
      <c r="D31" s="2"/>
      <c r="E31" s="2"/>
      <c r="F31" s="2"/>
      <c r="G31" s="2"/>
      <c r="H31" s="2"/>
      <c r="I31" s="2"/>
      <c r="J31" s="2"/>
    </row>
    <row r="32" spans="1:12" x14ac:dyDescent="0.3">
      <c r="A32" t="s">
        <v>116</v>
      </c>
      <c r="B32" s="2"/>
      <c r="C32" s="2"/>
      <c r="D32" s="2"/>
      <c r="E32" s="2"/>
      <c r="F32" s="2"/>
      <c r="G32" s="2"/>
      <c r="H32" s="2"/>
      <c r="I32" s="2"/>
    </row>
    <row r="33" spans="1:12" x14ac:dyDescent="0.3">
      <c r="A33" t="s">
        <v>117</v>
      </c>
      <c r="B33" s="2"/>
      <c r="C33" s="2"/>
      <c r="D33" s="2"/>
      <c r="E33" s="2"/>
      <c r="F33" s="2"/>
      <c r="G33" s="2"/>
      <c r="H33" s="2"/>
      <c r="I33" s="2"/>
      <c r="J33" s="2"/>
      <c r="L33">
        <f>0.5/0.0213</f>
        <v>23.474178403755868</v>
      </c>
    </row>
    <row r="34" spans="1:12" x14ac:dyDescent="0.3">
      <c r="A34" t="s">
        <v>118</v>
      </c>
      <c r="B34" s="2"/>
      <c r="C34" s="2"/>
      <c r="D34" s="2"/>
      <c r="E34" s="2"/>
      <c r="F34" s="2"/>
      <c r="G34" s="2"/>
      <c r="H34" s="2"/>
      <c r="I34" s="2"/>
      <c r="J34" s="2"/>
    </row>
    <row r="35" spans="1:12" x14ac:dyDescent="0.3">
      <c r="A35" t="s">
        <v>119</v>
      </c>
      <c r="B35" s="2"/>
      <c r="C35" s="2"/>
      <c r="D35" s="2"/>
      <c r="E35" s="2"/>
      <c r="F35" s="2"/>
      <c r="G35" s="2"/>
      <c r="H35" s="2"/>
      <c r="I35" s="2"/>
      <c r="J35" s="2"/>
    </row>
    <row r="36" spans="1:12" x14ac:dyDescent="0.3">
      <c r="A36" t="s">
        <v>120</v>
      </c>
      <c r="B36" s="2"/>
      <c r="C36" s="2"/>
      <c r="D36" s="2"/>
      <c r="E36" s="2"/>
      <c r="F36" s="2"/>
      <c r="G36" s="2"/>
      <c r="H36" s="2"/>
      <c r="I36" s="2"/>
    </row>
    <row r="37" spans="1:12" x14ac:dyDescent="0.3">
      <c r="A37" t="s">
        <v>121</v>
      </c>
      <c r="B37" s="2"/>
      <c r="C37" s="2"/>
      <c r="D37" s="2"/>
      <c r="E37" s="2"/>
      <c r="F37" s="2"/>
      <c r="G37" s="2"/>
      <c r="H37" s="2"/>
      <c r="I37" s="2"/>
      <c r="J37" s="2"/>
    </row>
    <row r="38" spans="1:12" x14ac:dyDescent="0.3">
      <c r="A38" t="s">
        <v>122</v>
      </c>
      <c r="B38" s="2"/>
      <c r="C38" s="2"/>
      <c r="D38" s="2"/>
      <c r="E38" s="2"/>
      <c r="F38" s="2"/>
      <c r="G38" s="2"/>
      <c r="H38" s="2"/>
      <c r="I38" s="2"/>
      <c r="J38" s="2"/>
    </row>
    <row r="39" spans="1:12" x14ac:dyDescent="0.3">
      <c r="A39" t="s">
        <v>123</v>
      </c>
      <c r="B39" s="2"/>
      <c r="C39" s="2"/>
      <c r="D39" s="2"/>
      <c r="E39" s="2"/>
      <c r="F39" s="2"/>
      <c r="G39" s="2"/>
      <c r="H39" s="2"/>
      <c r="I39" s="2"/>
      <c r="J39" s="2"/>
    </row>
    <row r="40" spans="1:12" x14ac:dyDescent="0.3">
      <c r="A40" t="s">
        <v>124</v>
      </c>
      <c r="B40" s="2"/>
      <c r="C40" s="2"/>
      <c r="D40" s="2"/>
      <c r="E40" s="2"/>
      <c r="F40" s="2"/>
      <c r="G40" s="2"/>
      <c r="H40" s="2"/>
      <c r="I40" s="2"/>
      <c r="J40" s="2"/>
      <c r="L40">
        <f>0.5/0.0292</f>
        <v>17.123287671232877</v>
      </c>
    </row>
    <row r="41" spans="1:12" x14ac:dyDescent="0.3">
      <c r="A41" t="s">
        <v>125</v>
      </c>
      <c r="B41" s="2"/>
      <c r="C41" s="2"/>
      <c r="D41" s="2"/>
      <c r="E41" s="2"/>
      <c r="F41" s="2"/>
      <c r="G41" s="2"/>
      <c r="H41" s="2"/>
      <c r="I41" s="2"/>
      <c r="J41" s="2"/>
    </row>
    <row r="42" spans="1:12" x14ac:dyDescent="0.3">
      <c r="A42" t="s">
        <v>126</v>
      </c>
      <c r="B42" s="2"/>
      <c r="C42" s="2"/>
      <c r="D42" s="2"/>
      <c r="E42" s="2"/>
      <c r="F42" s="2"/>
      <c r="G42" s="2"/>
      <c r="H42" s="2"/>
      <c r="I42" s="2"/>
      <c r="J42" s="2"/>
    </row>
    <row r="43" spans="1:12" x14ac:dyDescent="0.3">
      <c r="A43" t="s">
        <v>127</v>
      </c>
      <c r="B43" s="2"/>
      <c r="C43" s="2"/>
      <c r="D43" s="2"/>
      <c r="E43" s="2"/>
      <c r="F43" s="2"/>
      <c r="G43" s="2"/>
      <c r="H43" s="2"/>
      <c r="I43" s="2"/>
      <c r="J43" s="2"/>
    </row>
    <row r="44" spans="1:12" x14ac:dyDescent="0.3">
      <c r="A44" t="s">
        <v>128</v>
      </c>
      <c r="B44" s="2"/>
      <c r="C44" s="2"/>
      <c r="D44" s="2"/>
      <c r="E44" s="2"/>
      <c r="F44" s="2"/>
      <c r="G44" s="2"/>
      <c r="H44" s="2"/>
      <c r="I44" s="2"/>
      <c r="J44" s="2"/>
    </row>
    <row r="45" spans="1:12" x14ac:dyDescent="0.3">
      <c r="A45" t="s">
        <v>129</v>
      </c>
      <c r="B45" s="2"/>
      <c r="C45" s="2"/>
      <c r="D45" s="2"/>
      <c r="E45" s="2"/>
      <c r="F45" s="2"/>
      <c r="G45" s="2"/>
      <c r="H45" s="2"/>
      <c r="I45" s="2"/>
      <c r="J45" s="2"/>
      <c r="L45">
        <f>0.5/0.0287</f>
        <v>17.421602787456447</v>
      </c>
    </row>
    <row r="46" spans="1:12" x14ac:dyDescent="0.3">
      <c r="A46" t="s">
        <v>130</v>
      </c>
      <c r="B46" s="2"/>
      <c r="C46" s="2"/>
      <c r="D46" s="2"/>
      <c r="E46" s="2"/>
      <c r="F46" s="2"/>
      <c r="G46" s="2"/>
      <c r="H46" s="2"/>
      <c r="I46" s="2"/>
      <c r="J46" s="2"/>
    </row>
    <row r="47" spans="1:12" x14ac:dyDescent="0.3">
      <c r="A47" t="s">
        <v>131</v>
      </c>
      <c r="B47" s="2"/>
      <c r="C47" s="2"/>
      <c r="D47" s="2"/>
      <c r="E47" s="2"/>
      <c r="F47" s="2"/>
      <c r="G47" s="2"/>
      <c r="H47" s="2"/>
      <c r="I47" s="2"/>
      <c r="J47" s="2"/>
    </row>
    <row r="48" spans="1:12" x14ac:dyDescent="0.3">
      <c r="A48" t="s">
        <v>132</v>
      </c>
      <c r="B48" s="2"/>
      <c r="C48" s="2"/>
      <c r="D48" s="2"/>
      <c r="E48" s="2"/>
      <c r="F48" s="2"/>
      <c r="G48" s="2"/>
      <c r="H48" s="2"/>
      <c r="I48" s="2"/>
      <c r="J48" s="2"/>
    </row>
    <row r="49" spans="1:12" x14ac:dyDescent="0.3">
      <c r="A49" t="s">
        <v>133</v>
      </c>
      <c r="B49" s="2"/>
      <c r="C49" s="2"/>
      <c r="D49" s="2"/>
      <c r="E49" s="2"/>
      <c r="F49" s="2"/>
      <c r="G49" s="2"/>
      <c r="H49" s="2"/>
      <c r="I49" s="2"/>
    </row>
    <row r="50" spans="1:12" x14ac:dyDescent="0.3">
      <c r="A50" t="s">
        <v>134</v>
      </c>
      <c r="B50" s="2"/>
      <c r="C50" s="2"/>
      <c r="D50" s="2"/>
      <c r="E50" s="2"/>
      <c r="F50" s="2"/>
      <c r="G50" s="2"/>
      <c r="H50" s="2"/>
      <c r="I50" s="2"/>
      <c r="J50" s="2"/>
      <c r="L50">
        <f>0.55/(0.028)</f>
        <v>19.642857142857142</v>
      </c>
    </row>
    <row r="51" spans="1:12" x14ac:dyDescent="0.3">
      <c r="A51" t="s">
        <v>135</v>
      </c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workbookViewId="0">
      <selection activeCell="I11" sqref="I11"/>
    </sheetView>
  </sheetViews>
  <sheetFormatPr defaultRowHeight="14.4" x14ac:dyDescent="0.3"/>
  <cols>
    <col min="1" max="1" width="16.5546875" customWidth="1"/>
    <col min="8" max="8" width="14.109375" customWidth="1"/>
  </cols>
  <sheetData>
    <row r="1" spans="1:17" x14ac:dyDescent="0.3">
      <c r="B1" t="s">
        <v>50</v>
      </c>
      <c r="C1" t="s">
        <v>51</v>
      </c>
      <c r="D1" t="s">
        <v>25</v>
      </c>
      <c r="E1" t="s">
        <v>52</v>
      </c>
      <c r="F1" t="s">
        <v>53</v>
      </c>
      <c r="G1" t="s">
        <v>54</v>
      </c>
      <c r="H1" t="s">
        <v>85</v>
      </c>
      <c r="I1" t="s">
        <v>32</v>
      </c>
      <c r="J1" t="s">
        <v>35</v>
      </c>
      <c r="K1" t="s">
        <v>36</v>
      </c>
      <c r="L1" t="s">
        <v>55</v>
      </c>
      <c r="M1" t="s">
        <v>56</v>
      </c>
      <c r="N1" t="s">
        <v>57</v>
      </c>
      <c r="O1" t="s">
        <v>58</v>
      </c>
      <c r="P1" t="s">
        <v>60</v>
      </c>
    </row>
    <row r="2" spans="1:17" x14ac:dyDescent="0.3">
      <c r="A2" t="s">
        <v>64</v>
      </c>
    </row>
    <row r="3" spans="1:17" x14ac:dyDescent="0.3">
      <c r="A3" t="s">
        <v>49</v>
      </c>
      <c r="B3">
        <v>25</v>
      </c>
      <c r="C3">
        <v>40</v>
      </c>
      <c r="D3">
        <v>1.5</v>
      </c>
      <c r="E3">
        <v>2.5</v>
      </c>
      <c r="F3">
        <v>0.4</v>
      </c>
      <c r="G3">
        <v>-0.9</v>
      </c>
      <c r="H3">
        <v>8000</v>
      </c>
      <c r="I3">
        <v>10</v>
      </c>
      <c r="J3">
        <v>0.5</v>
      </c>
      <c r="K3">
        <v>0.96</v>
      </c>
      <c r="L3">
        <v>0.2</v>
      </c>
      <c r="M3">
        <v>5.9999999999999995E-4</v>
      </c>
      <c r="N3">
        <v>15</v>
      </c>
      <c r="O3">
        <v>9</v>
      </c>
      <c r="P3">
        <v>0.2</v>
      </c>
      <c r="Q3">
        <v>0.5</v>
      </c>
    </row>
    <row r="4" spans="1:17" x14ac:dyDescent="0.3">
      <c r="A4" t="s">
        <v>59</v>
      </c>
      <c r="B4">
        <v>25</v>
      </c>
      <c r="C4">
        <v>40</v>
      </c>
      <c r="D4">
        <v>1</v>
      </c>
      <c r="E4">
        <v>3</v>
      </c>
      <c r="F4">
        <v>0.48</v>
      </c>
      <c r="G4">
        <v>-0.9</v>
      </c>
      <c r="H4">
        <v>400</v>
      </c>
      <c r="I4">
        <v>5</v>
      </c>
      <c r="J4">
        <v>0.4</v>
      </c>
      <c r="K4">
        <v>0.96</v>
      </c>
      <c r="L4">
        <v>0.1</v>
      </c>
      <c r="M4">
        <v>5.9999999999999995E-4</v>
      </c>
      <c r="N4">
        <v>15</v>
      </c>
      <c r="O4">
        <v>10</v>
      </c>
      <c r="P4">
        <v>0.23</v>
      </c>
      <c r="Q4">
        <v>0.2</v>
      </c>
    </row>
    <row r="5" spans="1:17" x14ac:dyDescent="0.3">
      <c r="A5" t="s">
        <v>61</v>
      </c>
      <c r="B5">
        <v>25</v>
      </c>
      <c r="C5">
        <v>40</v>
      </c>
      <c r="D5">
        <v>1.5</v>
      </c>
      <c r="E5">
        <v>2.5</v>
      </c>
      <c r="F5">
        <v>0.3</v>
      </c>
      <c r="G5">
        <v>-0.09</v>
      </c>
      <c r="H5">
        <v>5000</v>
      </c>
      <c r="I5">
        <v>7</v>
      </c>
      <c r="J5">
        <v>0.4</v>
      </c>
      <c r="K5">
        <v>0.96</v>
      </c>
      <c r="L5">
        <v>0.1</v>
      </c>
      <c r="M5">
        <v>5.9999999999999995E-4</v>
      </c>
      <c r="N5">
        <v>15</v>
      </c>
      <c r="O5">
        <v>9</v>
      </c>
      <c r="P5">
        <v>0.19</v>
      </c>
      <c r="Q5">
        <v>0.5</v>
      </c>
    </row>
    <row r="6" spans="1:17" x14ac:dyDescent="0.3">
      <c r="A6" t="s">
        <v>62</v>
      </c>
      <c r="B6">
        <v>20</v>
      </c>
      <c r="C6">
        <v>40</v>
      </c>
      <c r="D6">
        <v>0.08</v>
      </c>
      <c r="E6">
        <v>2.6</v>
      </c>
      <c r="F6">
        <v>0.3</v>
      </c>
      <c r="G6">
        <v>-0.09</v>
      </c>
      <c r="H6">
        <v>22000</v>
      </c>
      <c r="I6">
        <v>6</v>
      </c>
      <c r="J6">
        <v>0.4</v>
      </c>
      <c r="K6">
        <v>0.96</v>
      </c>
      <c r="L6">
        <v>0.2</v>
      </c>
      <c r="M6">
        <v>6.0000000000000001E-3</v>
      </c>
      <c r="N6">
        <v>15</v>
      </c>
      <c r="O6">
        <v>9</v>
      </c>
      <c r="P6">
        <v>0.2</v>
      </c>
      <c r="Q6">
        <v>0.5</v>
      </c>
    </row>
    <row r="7" spans="1:17" x14ac:dyDescent="0.3">
      <c r="A7" t="s">
        <v>63</v>
      </c>
      <c r="B7">
        <v>15</v>
      </c>
      <c r="C7">
        <v>25</v>
      </c>
      <c r="D7">
        <v>1.4</v>
      </c>
      <c r="E7">
        <v>2.6</v>
      </c>
      <c r="F7">
        <v>0.48</v>
      </c>
      <c r="G7">
        <v>-0.9</v>
      </c>
      <c r="H7">
        <v>9000</v>
      </c>
      <c r="I7">
        <v>5</v>
      </c>
      <c r="J7">
        <v>0.4</v>
      </c>
      <c r="K7">
        <v>0.96</v>
      </c>
      <c r="L7">
        <v>0.1</v>
      </c>
      <c r="M7">
        <v>5.9999999999999995E-4</v>
      </c>
      <c r="N7">
        <v>15</v>
      </c>
      <c r="O7">
        <v>10</v>
      </c>
      <c r="P7">
        <v>0.23</v>
      </c>
      <c r="Q7">
        <v>0.2</v>
      </c>
    </row>
    <row r="8" spans="1:17" x14ac:dyDescent="0.3">
      <c r="A8" t="s">
        <v>65</v>
      </c>
    </row>
    <row r="9" spans="1:17" x14ac:dyDescent="0.3">
      <c r="A9" t="s">
        <v>66</v>
      </c>
      <c r="B9">
        <v>20</v>
      </c>
      <c r="C9">
        <v>40</v>
      </c>
      <c r="D9">
        <v>1.1000000000000001</v>
      </c>
      <c r="E9">
        <v>6</v>
      </c>
      <c r="F9">
        <v>0.3</v>
      </c>
      <c r="G9">
        <v>-0.8</v>
      </c>
      <c r="H9">
        <v>15000</v>
      </c>
      <c r="I9">
        <v>15</v>
      </c>
      <c r="J9">
        <v>0.6</v>
      </c>
      <c r="K9">
        <v>0.5</v>
      </c>
      <c r="L9">
        <v>0.08</v>
      </c>
      <c r="M9">
        <v>1E-3</v>
      </c>
      <c r="N9">
        <v>15</v>
      </c>
      <c r="O9">
        <v>9</v>
      </c>
      <c r="P9">
        <v>0.3</v>
      </c>
      <c r="Q9">
        <v>0.76</v>
      </c>
    </row>
    <row r="10" spans="1:17" x14ac:dyDescent="0.3">
      <c r="A10" t="s">
        <v>67</v>
      </c>
      <c r="B10">
        <v>20</v>
      </c>
      <c r="C10">
        <v>40</v>
      </c>
      <c r="D10">
        <v>1.1000000000000001</v>
      </c>
      <c r="E10">
        <v>6</v>
      </c>
      <c r="F10">
        <v>0.3</v>
      </c>
      <c r="G10">
        <v>-0.8</v>
      </c>
      <c r="H10">
        <v>15000</v>
      </c>
      <c r="I10">
        <v>10</v>
      </c>
      <c r="J10">
        <v>0.7</v>
      </c>
      <c r="K10">
        <v>0.5</v>
      </c>
      <c r="L10">
        <v>0.08</v>
      </c>
      <c r="M10">
        <v>1E-3</v>
      </c>
      <c r="N10">
        <v>15</v>
      </c>
      <c r="O10">
        <v>9</v>
      </c>
      <c r="P10">
        <v>0.3</v>
      </c>
      <c r="Q10">
        <v>0.76</v>
      </c>
    </row>
    <row r="11" spans="1:17" x14ac:dyDescent="0.3">
      <c r="A11" t="s">
        <v>68</v>
      </c>
      <c r="B11">
        <v>21</v>
      </c>
      <c r="C11">
        <v>40</v>
      </c>
      <c r="D11">
        <v>0.8</v>
      </c>
      <c r="E11">
        <v>6</v>
      </c>
      <c r="F11">
        <v>0.32</v>
      </c>
      <c r="G11">
        <v>-0.08</v>
      </c>
      <c r="H11">
        <v>17000</v>
      </c>
      <c r="I11">
        <v>8</v>
      </c>
      <c r="J11">
        <v>0</v>
      </c>
      <c r="K11">
        <v>0.7</v>
      </c>
      <c r="L11">
        <v>0.08</v>
      </c>
      <c r="M11">
        <v>1E-3</v>
      </c>
      <c r="N11">
        <v>15</v>
      </c>
      <c r="O11">
        <v>9</v>
      </c>
      <c r="P11">
        <v>0.3</v>
      </c>
      <c r="Q11">
        <v>0.76</v>
      </c>
    </row>
    <row r="12" spans="1:17" x14ac:dyDescent="0.3">
      <c r="A12" t="s">
        <v>69</v>
      </c>
      <c r="B12">
        <v>20</v>
      </c>
      <c r="C12">
        <v>40</v>
      </c>
      <c r="D12">
        <v>1.1000000000000001</v>
      </c>
      <c r="E12">
        <v>6</v>
      </c>
      <c r="F12">
        <v>0.3</v>
      </c>
      <c r="G12">
        <v>-0.8</v>
      </c>
      <c r="H12">
        <v>15000</v>
      </c>
      <c r="I12">
        <v>15</v>
      </c>
      <c r="J12">
        <v>0.8</v>
      </c>
      <c r="K12">
        <v>0.7</v>
      </c>
      <c r="L12">
        <v>0.08</v>
      </c>
      <c r="M12">
        <v>1E-3</v>
      </c>
      <c r="N12">
        <v>15</v>
      </c>
      <c r="O12">
        <v>9</v>
      </c>
      <c r="P12">
        <v>0.3</v>
      </c>
      <c r="Q12">
        <v>0.76</v>
      </c>
    </row>
    <row r="13" spans="1:17" x14ac:dyDescent="0.3">
      <c r="A13" t="s">
        <v>70</v>
      </c>
      <c r="B13">
        <v>20</v>
      </c>
      <c r="C13">
        <v>40</v>
      </c>
      <c r="D13">
        <v>1.1000000000000001</v>
      </c>
      <c r="E13">
        <v>6</v>
      </c>
      <c r="F13">
        <v>0.3</v>
      </c>
      <c r="G13">
        <v>-0.08</v>
      </c>
      <c r="H13">
        <v>15000</v>
      </c>
      <c r="I13">
        <v>15</v>
      </c>
      <c r="J13">
        <v>0.8</v>
      </c>
      <c r="K13">
        <v>0.7</v>
      </c>
      <c r="L13">
        <v>0.08</v>
      </c>
      <c r="M13">
        <v>1E-3</v>
      </c>
      <c r="N13">
        <v>15</v>
      </c>
      <c r="O13">
        <v>9</v>
      </c>
      <c r="P13">
        <v>0.3</v>
      </c>
      <c r="Q13">
        <v>0.76</v>
      </c>
    </row>
    <row r="14" spans="1:17" x14ac:dyDescent="0.3">
      <c r="A14" t="s">
        <v>71</v>
      </c>
      <c r="B14">
        <v>22.5</v>
      </c>
      <c r="C14">
        <v>40</v>
      </c>
      <c r="D14">
        <v>0.8</v>
      </c>
      <c r="E14">
        <v>6</v>
      </c>
      <c r="F14">
        <v>0.32</v>
      </c>
      <c r="G14">
        <v>-0.8</v>
      </c>
      <c r="H14">
        <v>16000</v>
      </c>
      <c r="I14">
        <v>8</v>
      </c>
      <c r="J14">
        <v>0</v>
      </c>
      <c r="K14">
        <v>0.7</v>
      </c>
      <c r="L14">
        <v>0.08</v>
      </c>
      <c r="M14">
        <v>1E-3</v>
      </c>
      <c r="N14">
        <v>15</v>
      </c>
      <c r="O14">
        <v>9</v>
      </c>
      <c r="P14">
        <v>0.3</v>
      </c>
      <c r="Q14">
        <v>0.76</v>
      </c>
    </row>
    <row r="15" spans="1:17" x14ac:dyDescent="0.3">
      <c r="A15" t="s">
        <v>72</v>
      </c>
    </row>
    <row r="16" spans="1:17" x14ac:dyDescent="0.3">
      <c r="A16" t="s">
        <v>73</v>
      </c>
      <c r="B16">
        <v>22</v>
      </c>
      <c r="C16">
        <v>38</v>
      </c>
      <c r="D16">
        <v>1.2</v>
      </c>
      <c r="E16">
        <v>5</v>
      </c>
      <c r="F16">
        <v>0.3</v>
      </c>
      <c r="G16">
        <v>-0.9</v>
      </c>
      <c r="H16">
        <v>4000</v>
      </c>
      <c r="I16">
        <v>6</v>
      </c>
      <c r="J16">
        <v>1</v>
      </c>
      <c r="K16">
        <v>0.9</v>
      </c>
      <c r="L16">
        <v>0.2</v>
      </c>
      <c r="M16">
        <v>5.9999999999999995E-4</v>
      </c>
      <c r="N16">
        <v>15</v>
      </c>
      <c r="O16">
        <v>9</v>
      </c>
      <c r="P16">
        <v>0.2</v>
      </c>
      <c r="Q16">
        <v>0.5</v>
      </c>
    </row>
    <row r="17" spans="1:17" x14ac:dyDescent="0.3">
      <c r="A17" t="s">
        <v>75</v>
      </c>
      <c r="B17">
        <v>25</v>
      </c>
      <c r="C17">
        <v>40</v>
      </c>
      <c r="D17">
        <v>1.5</v>
      </c>
      <c r="E17">
        <v>2.5</v>
      </c>
      <c r="F17">
        <v>0.4</v>
      </c>
      <c r="G17">
        <v>-0.9</v>
      </c>
      <c r="H17">
        <v>5000</v>
      </c>
      <c r="I17">
        <v>7</v>
      </c>
      <c r="J17">
        <v>0.1</v>
      </c>
      <c r="K17">
        <v>0.8</v>
      </c>
      <c r="L17">
        <v>0.1</v>
      </c>
      <c r="M17">
        <v>5.9999999999999995E-4</v>
      </c>
      <c r="N17">
        <v>15</v>
      </c>
      <c r="O17">
        <v>9</v>
      </c>
      <c r="P17">
        <v>0.19</v>
      </c>
      <c r="Q17">
        <v>0.5</v>
      </c>
    </row>
    <row r="18" spans="1:17" x14ac:dyDescent="0.3">
      <c r="A18" t="s">
        <v>74</v>
      </c>
      <c r="B18">
        <v>25</v>
      </c>
      <c r="C18">
        <v>40</v>
      </c>
      <c r="D18">
        <v>1.5</v>
      </c>
      <c r="E18">
        <v>2.5</v>
      </c>
      <c r="F18">
        <v>0.4</v>
      </c>
      <c r="G18">
        <v>-0.9</v>
      </c>
      <c r="H18">
        <v>8000</v>
      </c>
      <c r="I18">
        <v>10</v>
      </c>
      <c r="J18">
        <v>1.5</v>
      </c>
      <c r="K18">
        <v>0.96</v>
      </c>
      <c r="L18">
        <v>0.2</v>
      </c>
      <c r="M18">
        <v>5.9999999999999995E-4</v>
      </c>
      <c r="N18">
        <v>15</v>
      </c>
      <c r="O18">
        <v>9</v>
      </c>
      <c r="P18">
        <v>0.2</v>
      </c>
      <c r="Q18">
        <v>0.5</v>
      </c>
    </row>
    <row r="19" spans="1:17" x14ac:dyDescent="0.3">
      <c r="A19" t="s">
        <v>76</v>
      </c>
      <c r="B19">
        <v>27</v>
      </c>
      <c r="C19">
        <v>40</v>
      </c>
      <c r="D19">
        <v>1</v>
      </c>
      <c r="E19">
        <v>2.5</v>
      </c>
      <c r="F19">
        <v>0.4</v>
      </c>
      <c r="G19">
        <v>-0.09</v>
      </c>
      <c r="H19">
        <v>8000</v>
      </c>
      <c r="I19">
        <v>10</v>
      </c>
      <c r="J19">
        <v>1</v>
      </c>
      <c r="K19">
        <v>0.9</v>
      </c>
      <c r="L19">
        <v>0.2</v>
      </c>
      <c r="M19">
        <v>6.0000000000000001E-3</v>
      </c>
      <c r="N19">
        <v>15</v>
      </c>
      <c r="O19">
        <v>9</v>
      </c>
      <c r="P19">
        <v>0.2</v>
      </c>
      <c r="Q19">
        <v>0.5</v>
      </c>
    </row>
    <row r="20" spans="1:17" x14ac:dyDescent="0.3">
      <c r="A20" t="s">
        <v>77</v>
      </c>
      <c r="B20">
        <v>15</v>
      </c>
      <c r="C20">
        <v>25</v>
      </c>
      <c r="D20">
        <v>1.4</v>
      </c>
      <c r="E20">
        <v>2.6</v>
      </c>
      <c r="F20">
        <v>0.48</v>
      </c>
      <c r="G20">
        <v>-0.9</v>
      </c>
      <c r="H20">
        <v>9000</v>
      </c>
      <c r="I20">
        <v>5</v>
      </c>
      <c r="J20">
        <v>1</v>
      </c>
      <c r="K20">
        <v>0.9</v>
      </c>
      <c r="L20">
        <v>0.1</v>
      </c>
      <c r="M20">
        <v>5.9999999999999995E-4</v>
      </c>
      <c r="N20">
        <v>15</v>
      </c>
      <c r="O20">
        <v>9</v>
      </c>
      <c r="P20">
        <v>0.23</v>
      </c>
      <c r="Q20">
        <v>0.2</v>
      </c>
    </row>
    <row r="21" spans="1:17" x14ac:dyDescent="0.3">
      <c r="A21" t="s">
        <v>78</v>
      </c>
      <c r="B21">
        <v>25</v>
      </c>
      <c r="C21">
        <v>40</v>
      </c>
      <c r="D21">
        <v>1</v>
      </c>
      <c r="E21">
        <v>3</v>
      </c>
      <c r="F21">
        <v>0.48</v>
      </c>
      <c r="G21">
        <v>-0.9</v>
      </c>
      <c r="H21">
        <v>9000</v>
      </c>
      <c r="I21">
        <v>5</v>
      </c>
      <c r="J21">
        <v>1</v>
      </c>
      <c r="K21">
        <v>0.9</v>
      </c>
      <c r="L21">
        <v>0.1</v>
      </c>
      <c r="M21">
        <v>5.9999999999999995E-4</v>
      </c>
      <c r="N21">
        <v>15</v>
      </c>
      <c r="O21">
        <v>9</v>
      </c>
      <c r="P21">
        <v>0.23</v>
      </c>
      <c r="Q21">
        <v>0.2</v>
      </c>
    </row>
    <row r="22" spans="1:17" x14ac:dyDescent="0.3">
      <c r="A22" t="s">
        <v>79</v>
      </c>
    </row>
    <row r="23" spans="1:17" x14ac:dyDescent="0.3">
      <c r="A23" t="s">
        <v>80</v>
      </c>
      <c r="B23">
        <v>22</v>
      </c>
      <c r="C23">
        <v>40</v>
      </c>
      <c r="D23">
        <v>0.75</v>
      </c>
      <c r="E23">
        <v>10</v>
      </c>
      <c r="F23">
        <v>0.5</v>
      </c>
      <c r="G23">
        <v>4.0000000000000001E-3</v>
      </c>
      <c r="H23">
        <v>4000</v>
      </c>
      <c r="I23">
        <v>25</v>
      </c>
      <c r="J23">
        <v>1</v>
      </c>
      <c r="K23">
        <v>0.8</v>
      </c>
      <c r="L23">
        <v>1</v>
      </c>
      <c r="M23">
        <v>2E-3</v>
      </c>
      <c r="N23">
        <v>10</v>
      </c>
      <c r="O23">
        <v>9</v>
      </c>
    </row>
    <row r="24" spans="1:17" x14ac:dyDescent="0.3">
      <c r="A24" t="s">
        <v>81</v>
      </c>
      <c r="B24">
        <v>22</v>
      </c>
      <c r="C24">
        <v>40</v>
      </c>
      <c r="D24">
        <v>1</v>
      </c>
      <c r="E24">
        <v>4</v>
      </c>
      <c r="F24">
        <v>0.6</v>
      </c>
      <c r="G24">
        <v>4.0000000000000001E-3</v>
      </c>
      <c r="H24">
        <v>1500</v>
      </c>
      <c r="I24">
        <v>15</v>
      </c>
      <c r="J24">
        <v>0.5</v>
      </c>
      <c r="K24">
        <v>0.5</v>
      </c>
      <c r="L24">
        <v>1</v>
      </c>
      <c r="M24">
        <v>2E-3</v>
      </c>
      <c r="N24">
        <v>15</v>
      </c>
      <c r="O24">
        <v>10</v>
      </c>
    </row>
    <row r="25" spans="1:17" x14ac:dyDescent="0.3">
      <c r="A25" t="s">
        <v>82</v>
      </c>
      <c r="B25">
        <v>25</v>
      </c>
      <c r="C25">
        <v>45</v>
      </c>
      <c r="D25">
        <v>0.75</v>
      </c>
      <c r="E25">
        <v>10</v>
      </c>
      <c r="F25">
        <v>0.6</v>
      </c>
      <c r="G25">
        <v>4.0000000000000001E-3</v>
      </c>
      <c r="H25">
        <v>1500</v>
      </c>
      <c r="I25">
        <v>15</v>
      </c>
      <c r="J25">
        <v>0.5</v>
      </c>
      <c r="K25">
        <v>0.5</v>
      </c>
      <c r="L25">
        <v>1</v>
      </c>
      <c r="M25">
        <v>2E-3</v>
      </c>
      <c r="N25">
        <v>15</v>
      </c>
      <c r="O25">
        <v>10</v>
      </c>
    </row>
    <row r="26" spans="1:17" x14ac:dyDescent="0.3">
      <c r="A26" t="s">
        <v>83</v>
      </c>
      <c r="B26">
        <v>22</v>
      </c>
      <c r="C26">
        <v>40</v>
      </c>
      <c r="D26">
        <v>0.75</v>
      </c>
      <c r="E26">
        <v>10</v>
      </c>
      <c r="F26">
        <v>0.6</v>
      </c>
      <c r="G26">
        <v>2E-3</v>
      </c>
      <c r="H26">
        <v>4500</v>
      </c>
      <c r="I26">
        <v>25</v>
      </c>
      <c r="J26">
        <v>0.5</v>
      </c>
      <c r="K26">
        <v>0.5</v>
      </c>
      <c r="L26">
        <v>1</v>
      </c>
      <c r="M26">
        <v>2E-3</v>
      </c>
      <c r="N26">
        <v>10</v>
      </c>
      <c r="O26">
        <v>10</v>
      </c>
    </row>
    <row r="27" spans="1:17" x14ac:dyDescent="0.3">
      <c r="A27" t="s">
        <v>84</v>
      </c>
      <c r="B27">
        <v>24</v>
      </c>
      <c r="C27">
        <v>36</v>
      </c>
      <c r="D27">
        <v>1</v>
      </c>
      <c r="E27">
        <v>3</v>
      </c>
      <c r="F27">
        <v>0.5</v>
      </c>
      <c r="G27">
        <v>2E-3</v>
      </c>
      <c r="H27">
        <v>4000</v>
      </c>
      <c r="I27">
        <v>20</v>
      </c>
      <c r="J27">
        <v>0.5</v>
      </c>
      <c r="K27">
        <v>0.8</v>
      </c>
      <c r="L27">
        <v>1</v>
      </c>
      <c r="M27">
        <v>2E-3</v>
      </c>
      <c r="N27">
        <v>10</v>
      </c>
      <c r="O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Overveiw</vt:lpstr>
      <vt:lpstr>Linkages</vt:lpstr>
      <vt:lpstr>LANDIS_09_2017</vt:lpstr>
      <vt:lpstr>Try</vt:lpstr>
      <vt:lpstr>LANDIS_RES</vt:lpstr>
      <vt:lpstr>LANDIS_NJ</vt:lpstr>
      <vt:lpstr>Davis 2009</vt:lpstr>
      <vt:lpstr>Functional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</dc:creator>
  <cp:lastModifiedBy>zacha</cp:lastModifiedBy>
  <dcterms:created xsi:type="dcterms:W3CDTF">2018-12-18T18:08:33Z</dcterms:created>
  <dcterms:modified xsi:type="dcterms:W3CDTF">2019-01-03T20:48:09Z</dcterms:modified>
</cp:coreProperties>
</file>