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rrett\Documents\Duane - Work Area\Projects\HCFCD County-Wide Re-Mapping\MAAPnext Post-Training Submittal 03-11-2019\2 - Excel BDF Calculation Template\"/>
    </mc:Choice>
  </mc:AlternateContent>
  <xr:revisionPtr revIDLastSave="0" documentId="8_{9D90C6E3-92C6-4C6B-91CA-FDC9F8AE5116}" xr6:coauthVersionLast="43" xr6:coauthVersionMax="43" xr10:uidLastSave="{00000000-0000-0000-0000-000000000000}"/>
  <bookViews>
    <workbookView xWindow="0" yWindow="0" windowWidth="12740" windowHeight="7240" tabRatio="250" xr2:uid="{00000000-000D-0000-FFFF-FFFF00000000}"/>
  </bookViews>
  <sheets>
    <sheet name="Reference" sheetId="2" r:id="rId1"/>
    <sheet name="TC&amp;R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C49" i="3"/>
  <c r="X48" i="3"/>
  <c r="Y48" i="3"/>
  <c r="R48" i="3"/>
  <c r="Q48" i="3"/>
  <c r="O48" i="3"/>
  <c r="M48" i="3"/>
  <c r="K48" i="3"/>
  <c r="I48" i="3"/>
  <c r="G48" i="3"/>
  <c r="C48" i="3"/>
  <c r="AA48" i="3"/>
  <c r="AB48" i="3"/>
  <c r="X47" i="3"/>
  <c r="Y47" i="3"/>
  <c r="R47" i="3"/>
  <c r="Q47" i="3"/>
  <c r="O47" i="3"/>
  <c r="M47" i="3"/>
  <c r="K47" i="3"/>
  <c r="I47" i="3"/>
  <c r="G47" i="3"/>
  <c r="C47" i="3"/>
  <c r="AA47" i="3"/>
  <c r="AB47" i="3"/>
  <c r="X46" i="3"/>
  <c r="Y46" i="3"/>
  <c r="R46" i="3"/>
  <c r="Q46" i="3"/>
  <c r="O46" i="3"/>
  <c r="M46" i="3"/>
  <c r="K46" i="3"/>
  <c r="I46" i="3"/>
  <c r="G46" i="3"/>
  <c r="C46" i="3"/>
  <c r="AA46" i="3"/>
  <c r="AB46" i="3"/>
  <c r="X45" i="3"/>
  <c r="Y45" i="3"/>
  <c r="R45" i="3"/>
  <c r="Q45" i="3"/>
  <c r="O45" i="3"/>
  <c r="M45" i="3"/>
  <c r="K45" i="3"/>
  <c r="I45" i="3"/>
  <c r="G45" i="3"/>
  <c r="C45" i="3"/>
  <c r="AA45" i="3"/>
  <c r="AB45" i="3"/>
  <c r="C44" i="3"/>
  <c r="AA44" i="3"/>
  <c r="AB44" i="3"/>
  <c r="X44" i="3"/>
  <c r="Y44" i="3"/>
  <c r="R44" i="3"/>
  <c r="Q44" i="3"/>
  <c r="O44" i="3"/>
  <c r="M44" i="3"/>
  <c r="K44" i="3"/>
  <c r="I44" i="3"/>
  <c r="G44" i="3"/>
  <c r="X43" i="3"/>
  <c r="Y43" i="3"/>
  <c r="R43" i="3"/>
  <c r="Q43" i="3"/>
  <c r="O43" i="3"/>
  <c r="M43" i="3"/>
  <c r="K43" i="3"/>
  <c r="I43" i="3"/>
  <c r="G43" i="3"/>
  <c r="C43" i="3"/>
  <c r="AA43" i="3"/>
  <c r="AB43" i="3"/>
  <c r="X42" i="3"/>
  <c r="Y42" i="3"/>
  <c r="R42" i="3"/>
  <c r="Q42" i="3"/>
  <c r="O42" i="3"/>
  <c r="M42" i="3"/>
  <c r="K42" i="3"/>
  <c r="I42" i="3"/>
  <c r="G42" i="3"/>
  <c r="C42" i="3"/>
  <c r="AA42" i="3"/>
  <c r="AB42" i="3"/>
  <c r="X41" i="3"/>
  <c r="Y41" i="3"/>
  <c r="R41" i="3"/>
  <c r="Q41" i="3"/>
  <c r="O41" i="3"/>
  <c r="M41" i="3"/>
  <c r="K41" i="3"/>
  <c r="I41" i="3"/>
  <c r="G41" i="3"/>
  <c r="C41" i="3"/>
  <c r="AA41" i="3"/>
  <c r="AB41" i="3"/>
  <c r="X40" i="3"/>
  <c r="Y40" i="3"/>
  <c r="R40" i="3"/>
  <c r="Q40" i="3"/>
  <c r="O40" i="3"/>
  <c r="M40" i="3"/>
  <c r="K40" i="3"/>
  <c r="I40" i="3"/>
  <c r="G40" i="3"/>
  <c r="C40" i="3"/>
  <c r="AA40" i="3"/>
  <c r="AB40" i="3"/>
  <c r="X39" i="3"/>
  <c r="Y39" i="3"/>
  <c r="R39" i="3"/>
  <c r="Q39" i="3"/>
  <c r="O39" i="3"/>
  <c r="M39" i="3"/>
  <c r="K39" i="3"/>
  <c r="I39" i="3"/>
  <c r="G39" i="3"/>
  <c r="C39" i="3"/>
  <c r="AA39" i="3"/>
  <c r="AB39" i="3"/>
  <c r="X38" i="3"/>
  <c r="Y38" i="3"/>
  <c r="R38" i="3"/>
  <c r="Q38" i="3"/>
  <c r="O38" i="3"/>
  <c r="M38" i="3"/>
  <c r="K38" i="3"/>
  <c r="I38" i="3"/>
  <c r="G38" i="3"/>
  <c r="C38" i="3"/>
  <c r="AA38" i="3"/>
  <c r="AB38" i="3"/>
  <c r="X37" i="3"/>
  <c r="Y37" i="3"/>
  <c r="R37" i="3"/>
  <c r="Q37" i="3"/>
  <c r="O37" i="3"/>
  <c r="M37" i="3"/>
  <c r="K37" i="3"/>
  <c r="I37" i="3"/>
  <c r="G37" i="3"/>
  <c r="C37" i="3"/>
  <c r="AA37" i="3"/>
  <c r="AB37" i="3"/>
  <c r="X36" i="3"/>
  <c r="Y36" i="3"/>
  <c r="R36" i="3"/>
  <c r="Q36" i="3"/>
  <c r="O36" i="3"/>
  <c r="M36" i="3"/>
  <c r="K36" i="3"/>
  <c r="I36" i="3"/>
  <c r="G36" i="3"/>
  <c r="C36" i="3"/>
  <c r="AA36" i="3"/>
  <c r="AB36" i="3"/>
  <c r="X35" i="3"/>
  <c r="Y35" i="3"/>
  <c r="R35" i="3"/>
  <c r="Q35" i="3"/>
  <c r="O35" i="3"/>
  <c r="M35" i="3"/>
  <c r="K35" i="3"/>
  <c r="I35" i="3"/>
  <c r="G35" i="3"/>
  <c r="C35" i="3"/>
  <c r="AA35" i="3"/>
  <c r="AB35" i="3"/>
  <c r="X34" i="3"/>
  <c r="Y34" i="3"/>
  <c r="R34" i="3"/>
  <c r="Q34" i="3"/>
  <c r="O34" i="3"/>
  <c r="M34" i="3"/>
  <c r="K34" i="3"/>
  <c r="I34" i="3"/>
  <c r="G34" i="3"/>
  <c r="C34" i="3"/>
  <c r="AA34" i="3"/>
  <c r="AB34" i="3"/>
  <c r="X33" i="3"/>
  <c r="Y33" i="3"/>
  <c r="R33" i="3"/>
  <c r="Q33" i="3"/>
  <c r="O33" i="3"/>
  <c r="M33" i="3"/>
  <c r="K33" i="3"/>
  <c r="I33" i="3"/>
  <c r="G33" i="3"/>
  <c r="C33" i="3"/>
  <c r="AA33" i="3"/>
  <c r="AB33" i="3"/>
  <c r="X32" i="3"/>
  <c r="Y32" i="3"/>
  <c r="R32" i="3"/>
  <c r="Q32" i="3"/>
  <c r="O32" i="3"/>
  <c r="M32" i="3"/>
  <c r="K32" i="3"/>
  <c r="I32" i="3"/>
  <c r="G32" i="3"/>
  <c r="C32" i="3"/>
  <c r="AA32" i="3"/>
  <c r="AB32" i="3"/>
  <c r="X31" i="3"/>
  <c r="Y31" i="3"/>
  <c r="R31" i="3"/>
  <c r="Q31" i="3"/>
  <c r="O31" i="3"/>
  <c r="M31" i="3"/>
  <c r="K31" i="3"/>
  <c r="I31" i="3"/>
  <c r="G31" i="3"/>
  <c r="C31" i="3"/>
  <c r="AA31" i="3"/>
  <c r="AB31" i="3"/>
  <c r="X30" i="3"/>
  <c r="Y30" i="3"/>
  <c r="R30" i="3"/>
  <c r="Q30" i="3"/>
  <c r="O30" i="3"/>
  <c r="M30" i="3"/>
  <c r="K30" i="3"/>
  <c r="I30" i="3"/>
  <c r="G30" i="3"/>
  <c r="C30" i="3"/>
  <c r="AA30" i="3"/>
  <c r="AB30" i="3"/>
  <c r="X29" i="3"/>
  <c r="Y29" i="3"/>
  <c r="R29" i="3"/>
  <c r="Q29" i="3"/>
  <c r="O29" i="3"/>
  <c r="M29" i="3"/>
  <c r="K29" i="3"/>
  <c r="I29" i="3"/>
  <c r="G29" i="3"/>
  <c r="C29" i="3"/>
  <c r="AA29" i="3"/>
  <c r="AB29" i="3"/>
  <c r="X28" i="3"/>
  <c r="Y28" i="3"/>
  <c r="R28" i="3"/>
  <c r="Q28" i="3"/>
  <c r="O28" i="3"/>
  <c r="M28" i="3"/>
  <c r="K28" i="3"/>
  <c r="I28" i="3"/>
  <c r="G28" i="3"/>
  <c r="C28" i="3"/>
  <c r="AA28" i="3"/>
  <c r="AB28" i="3"/>
  <c r="X27" i="3"/>
  <c r="Y27" i="3"/>
  <c r="R27" i="3"/>
  <c r="Q27" i="3"/>
  <c r="O27" i="3"/>
  <c r="M27" i="3"/>
  <c r="K27" i="3"/>
  <c r="I27" i="3"/>
  <c r="G27" i="3"/>
  <c r="C27" i="3"/>
  <c r="AA27" i="3"/>
  <c r="AB27" i="3"/>
  <c r="X26" i="3"/>
  <c r="Y26" i="3"/>
  <c r="R26" i="3"/>
  <c r="Q26" i="3"/>
  <c r="O26" i="3"/>
  <c r="M26" i="3"/>
  <c r="K26" i="3"/>
  <c r="I26" i="3"/>
  <c r="G26" i="3"/>
  <c r="C26" i="3"/>
  <c r="AA26" i="3"/>
  <c r="AB26" i="3"/>
  <c r="X25" i="3"/>
  <c r="Y25" i="3"/>
  <c r="R25" i="3"/>
  <c r="Q25" i="3"/>
  <c r="O25" i="3"/>
  <c r="M25" i="3"/>
  <c r="K25" i="3"/>
  <c r="I25" i="3"/>
  <c r="G25" i="3"/>
  <c r="C25" i="3"/>
  <c r="AA25" i="3"/>
  <c r="AB25" i="3"/>
  <c r="X24" i="3"/>
  <c r="Y24" i="3"/>
  <c r="R24" i="3"/>
  <c r="Q24" i="3"/>
  <c r="O24" i="3"/>
  <c r="M24" i="3"/>
  <c r="K24" i="3"/>
  <c r="I24" i="3"/>
  <c r="G24" i="3"/>
  <c r="C24" i="3"/>
  <c r="AA24" i="3"/>
  <c r="AB24" i="3"/>
  <c r="X23" i="3"/>
  <c r="Y23" i="3"/>
  <c r="R23" i="3"/>
  <c r="Q23" i="3"/>
  <c r="O23" i="3"/>
  <c r="M23" i="3"/>
  <c r="K23" i="3"/>
  <c r="I23" i="3"/>
  <c r="G23" i="3"/>
  <c r="C23" i="3"/>
  <c r="AA23" i="3"/>
  <c r="AB23" i="3"/>
  <c r="X22" i="3"/>
  <c r="Y22" i="3"/>
  <c r="R22" i="3"/>
  <c r="Q22" i="3"/>
  <c r="O22" i="3"/>
  <c r="M22" i="3"/>
  <c r="K22" i="3"/>
  <c r="I22" i="3"/>
  <c r="G22" i="3"/>
  <c r="C22" i="3"/>
  <c r="AA22" i="3"/>
  <c r="AB22" i="3"/>
  <c r="X21" i="3"/>
  <c r="Y21" i="3"/>
  <c r="R21" i="3"/>
  <c r="Q21" i="3"/>
  <c r="O21" i="3"/>
  <c r="M21" i="3"/>
  <c r="K21" i="3"/>
  <c r="I21" i="3"/>
  <c r="G21" i="3"/>
  <c r="C21" i="3"/>
  <c r="AA21" i="3"/>
  <c r="AB21" i="3"/>
  <c r="X20" i="3"/>
  <c r="Y20" i="3"/>
  <c r="R20" i="3"/>
  <c r="Q20" i="3"/>
  <c r="O20" i="3"/>
  <c r="M20" i="3"/>
  <c r="K20" i="3"/>
  <c r="I20" i="3"/>
  <c r="G20" i="3"/>
  <c r="C20" i="3"/>
  <c r="AA20" i="3"/>
  <c r="AB20" i="3"/>
  <c r="X19" i="3"/>
  <c r="Y19" i="3"/>
  <c r="R19" i="3"/>
  <c r="Q19" i="3"/>
  <c r="O19" i="3"/>
  <c r="M19" i="3"/>
  <c r="K19" i="3"/>
  <c r="I19" i="3"/>
  <c r="G19" i="3"/>
  <c r="C19" i="3"/>
  <c r="AA19" i="3"/>
  <c r="AB19" i="3"/>
  <c r="X18" i="3"/>
  <c r="Y18" i="3"/>
  <c r="R18" i="3"/>
  <c r="Q18" i="3"/>
  <c r="O18" i="3"/>
  <c r="M18" i="3"/>
  <c r="K18" i="3"/>
  <c r="I18" i="3"/>
  <c r="G18" i="3"/>
  <c r="C18" i="3"/>
  <c r="AA18" i="3"/>
  <c r="AB18" i="3"/>
  <c r="C17" i="3"/>
  <c r="AA17" i="3"/>
  <c r="AB17" i="3"/>
  <c r="X17" i="3"/>
  <c r="Y17" i="3"/>
  <c r="R17" i="3"/>
  <c r="Q17" i="3"/>
  <c r="O17" i="3"/>
  <c r="M17" i="3"/>
  <c r="K17" i="3"/>
  <c r="I17" i="3"/>
  <c r="G17" i="3"/>
  <c r="Z16" i="3"/>
  <c r="X16" i="3"/>
  <c r="Y16" i="3"/>
  <c r="R16" i="3"/>
  <c r="Q16" i="3"/>
  <c r="O16" i="3"/>
  <c r="M16" i="3"/>
  <c r="K16" i="3"/>
  <c r="I16" i="3"/>
  <c r="G16" i="3"/>
  <c r="C16" i="3"/>
  <c r="AA16" i="3"/>
  <c r="AB16" i="3"/>
  <c r="Z15" i="3"/>
  <c r="C15" i="3"/>
  <c r="AA15" i="3"/>
  <c r="AB15" i="3"/>
  <c r="X15" i="3"/>
  <c r="Y15" i="3"/>
  <c r="R15" i="3"/>
  <c r="Q15" i="3"/>
  <c r="O15" i="3"/>
  <c r="M15" i="3"/>
  <c r="K15" i="3"/>
  <c r="I15" i="3"/>
  <c r="G15" i="3"/>
  <c r="X14" i="3"/>
  <c r="Y14" i="3"/>
  <c r="R14" i="3"/>
  <c r="Q14" i="3"/>
  <c r="O14" i="3"/>
  <c r="M14" i="3"/>
  <c r="K14" i="3"/>
  <c r="I14" i="3"/>
  <c r="G14" i="3"/>
  <c r="C14" i="3"/>
  <c r="AA14" i="3"/>
  <c r="AB14" i="3"/>
  <c r="X13" i="3"/>
  <c r="Y13" i="3"/>
  <c r="R13" i="3"/>
  <c r="Q13" i="3"/>
  <c r="O13" i="3"/>
  <c r="M13" i="3"/>
  <c r="K13" i="3"/>
  <c r="I13" i="3"/>
  <c r="G13" i="3"/>
  <c r="C13" i="3"/>
  <c r="AA13" i="3"/>
  <c r="AB13" i="3"/>
  <c r="X12" i="3"/>
  <c r="Y12" i="3"/>
  <c r="R12" i="3"/>
  <c r="Q12" i="3"/>
  <c r="O12" i="3"/>
  <c r="M12" i="3"/>
  <c r="K12" i="3"/>
  <c r="I12" i="3"/>
  <c r="G12" i="3"/>
  <c r="C12" i="3"/>
  <c r="AA12" i="3"/>
  <c r="AB12" i="3"/>
  <c r="X11" i="3"/>
  <c r="Y11" i="3"/>
  <c r="R11" i="3"/>
  <c r="Q11" i="3"/>
  <c r="O11" i="3"/>
  <c r="M11" i="3"/>
  <c r="K11" i="3"/>
  <c r="I11" i="3"/>
  <c r="G11" i="3"/>
  <c r="C11" i="3"/>
  <c r="AA11" i="3"/>
  <c r="AB11" i="3"/>
  <c r="X10" i="3"/>
  <c r="Y10" i="3"/>
  <c r="R10" i="3"/>
  <c r="Q10" i="3"/>
  <c r="O10" i="3"/>
  <c r="M10" i="3"/>
  <c r="K10" i="3"/>
  <c r="I10" i="3"/>
  <c r="G10" i="3"/>
  <c r="C10" i="3"/>
  <c r="AA10" i="3"/>
  <c r="AB10" i="3"/>
  <c r="X9" i="3"/>
  <c r="Y9" i="3"/>
  <c r="R9" i="3"/>
  <c r="Q9" i="3"/>
  <c r="O9" i="3"/>
  <c r="M9" i="3"/>
  <c r="K9" i="3"/>
  <c r="I9" i="3"/>
  <c r="G9" i="3"/>
  <c r="C9" i="3"/>
  <c r="AA9" i="3"/>
  <c r="AB9" i="3"/>
  <c r="X8" i="3"/>
  <c r="Y8" i="3"/>
  <c r="R8" i="3"/>
  <c r="Q8" i="3"/>
  <c r="O8" i="3"/>
  <c r="M8" i="3"/>
  <c r="K8" i="3"/>
  <c r="I8" i="3"/>
  <c r="G8" i="3"/>
  <c r="C8" i="3"/>
  <c r="AA8" i="3"/>
  <c r="AB8" i="3"/>
  <c r="X7" i="3"/>
  <c r="Y7" i="3"/>
  <c r="R7" i="3"/>
  <c r="Q7" i="3"/>
  <c r="O7" i="3"/>
  <c r="M7" i="3"/>
  <c r="K7" i="3"/>
  <c r="I7" i="3"/>
  <c r="G7" i="3"/>
  <c r="C7" i="3"/>
  <c r="AA7" i="3"/>
  <c r="AB7" i="3"/>
  <c r="X6" i="3"/>
  <c r="Y6" i="3"/>
  <c r="R6" i="3"/>
  <c r="Q6" i="3"/>
  <c r="O6" i="3"/>
  <c r="M6" i="3"/>
  <c r="K6" i="3"/>
  <c r="I6" i="3"/>
  <c r="G6" i="3"/>
  <c r="C6" i="3"/>
  <c r="AA6" i="3"/>
  <c r="AB6" i="3"/>
  <c r="S33" i="3"/>
  <c r="T33" i="3"/>
  <c r="AE33" i="3"/>
  <c r="S41" i="3"/>
  <c r="S8" i="3"/>
  <c r="S29" i="3"/>
  <c r="U29" i="3"/>
  <c r="AF29" i="3"/>
  <c r="S26" i="3"/>
  <c r="S14" i="3"/>
  <c r="S19" i="3"/>
  <c r="T19" i="3"/>
  <c r="AE19" i="3"/>
  <c r="S23" i="3"/>
  <c r="T23" i="3"/>
  <c r="AE23" i="3"/>
  <c r="S43" i="3"/>
  <c r="U43" i="3"/>
  <c r="AF43" i="3"/>
  <c r="S46" i="3"/>
  <c r="T46" i="3"/>
  <c r="AE46" i="3"/>
  <c r="S11" i="3"/>
  <c r="S6" i="3"/>
  <c r="S15" i="3"/>
  <c r="S30" i="3"/>
  <c r="T30" i="3"/>
  <c r="AE30" i="3"/>
  <c r="S35" i="3"/>
  <c r="U35" i="3"/>
  <c r="AF35" i="3"/>
  <c r="S7" i="3"/>
  <c r="U7" i="3"/>
  <c r="AF7" i="3"/>
  <c r="S9" i="3"/>
  <c r="S12" i="3"/>
  <c r="S25" i="3"/>
  <c r="S28" i="3"/>
  <c r="U28" i="3"/>
  <c r="AF28" i="3"/>
  <c r="S31" i="3"/>
  <c r="S36" i="3"/>
  <c r="U36" i="3"/>
  <c r="AF36" i="3"/>
  <c r="S39" i="3"/>
  <c r="T39" i="3"/>
  <c r="AE39" i="3"/>
  <c r="S42" i="3"/>
  <c r="U42" i="3"/>
  <c r="AF42" i="3"/>
  <c r="S44" i="3"/>
  <c r="T44" i="3"/>
  <c r="AE44" i="3"/>
  <c r="S48" i="3"/>
  <c r="U48" i="3"/>
  <c r="AF48" i="3"/>
  <c r="S17" i="3"/>
  <c r="T17" i="3"/>
  <c r="AE17" i="3"/>
  <c r="S20" i="3"/>
  <c r="S24" i="3"/>
  <c r="U24" i="3"/>
  <c r="AF24" i="3"/>
  <c r="S38" i="3"/>
  <c r="T38" i="3"/>
  <c r="AE38" i="3"/>
  <c r="S10" i="3"/>
  <c r="T10" i="3"/>
  <c r="AE10" i="3"/>
  <c r="S13" i="3"/>
  <c r="S16" i="3"/>
  <c r="S18" i="3"/>
  <c r="T18" i="3"/>
  <c r="AE18" i="3"/>
  <c r="S22" i="3"/>
  <c r="T22" i="3"/>
  <c r="AE22" i="3"/>
  <c r="S32" i="3"/>
  <c r="T32" i="3"/>
  <c r="AE32" i="3"/>
  <c r="S34" i="3"/>
  <c r="T34" i="3"/>
  <c r="AE34" i="3"/>
  <c r="S37" i="3"/>
  <c r="U37" i="3"/>
  <c r="AF37" i="3"/>
  <c r="S40" i="3"/>
  <c r="U40" i="3"/>
  <c r="AF40" i="3"/>
  <c r="S45" i="3"/>
  <c r="U45" i="3"/>
  <c r="AF45" i="3"/>
  <c r="S47" i="3"/>
  <c r="T47" i="3"/>
  <c r="AE47" i="3"/>
  <c r="S21" i="3"/>
  <c r="U21" i="3"/>
  <c r="AF21" i="3"/>
  <c r="S27" i="3"/>
  <c r="U27" i="3"/>
  <c r="AF27" i="3"/>
  <c r="U14" i="3"/>
  <c r="AF14" i="3"/>
  <c r="T26" i="3"/>
  <c r="AE26" i="3"/>
  <c r="T11" i="3"/>
  <c r="AE11" i="3"/>
  <c r="T36" i="3"/>
  <c r="AE36" i="3"/>
  <c r="U33" i="3"/>
  <c r="AF33" i="3"/>
  <c r="T24" i="3"/>
  <c r="AE24" i="3"/>
  <c r="T48" i="3"/>
  <c r="AE48" i="3"/>
  <c r="U19" i="3"/>
  <c r="AF19" i="3"/>
  <c r="U31" i="3"/>
  <c r="AF31" i="3"/>
  <c r="T31" i="3"/>
  <c r="AE31" i="3"/>
  <c r="U25" i="3"/>
  <c r="AF25" i="3"/>
  <c r="T25" i="3"/>
  <c r="AE25" i="3"/>
  <c r="U41" i="3"/>
  <c r="AF41" i="3"/>
  <c r="T41" i="3"/>
  <c r="AE41" i="3"/>
  <c r="U46" i="3"/>
  <c r="AF46" i="3"/>
  <c r="T43" i="3"/>
  <c r="AE43" i="3"/>
  <c r="T37" i="3"/>
  <c r="AE37" i="3"/>
  <c r="U18" i="3"/>
  <c r="AF18" i="3"/>
  <c r="U38" i="3"/>
  <c r="AF38" i="3"/>
  <c r="T21" i="3"/>
  <c r="AE21" i="3"/>
  <c r="U30" i="3"/>
  <c r="AF30" i="3"/>
  <c r="T29" i="3"/>
  <c r="AE29" i="3"/>
  <c r="U22" i="3"/>
  <c r="AF22" i="3"/>
  <c r="U10" i="3"/>
  <c r="AF10" i="3"/>
  <c r="AL10" i="3"/>
  <c r="T35" i="3"/>
  <c r="AE35" i="3"/>
  <c r="U39" i="3"/>
  <c r="AF39" i="3"/>
  <c r="AI39" i="3"/>
  <c r="T40" i="3"/>
  <c r="AE40" i="3"/>
  <c r="U17" i="3"/>
  <c r="AF17" i="3"/>
  <c r="AL17" i="3"/>
  <c r="T42" i="3"/>
  <c r="AE42" i="3"/>
  <c r="U32" i="3"/>
  <c r="AF32" i="3"/>
  <c r="AI32" i="3"/>
  <c r="T28" i="3"/>
  <c r="AE28" i="3"/>
  <c r="AI27" i="3"/>
  <c r="AK27" i="3"/>
  <c r="AL27" i="3"/>
  <c r="AJ27" i="3"/>
  <c r="AJ21" i="3"/>
  <c r="AL21" i="3"/>
  <c r="AK21" i="3"/>
  <c r="AG43" i="3"/>
  <c r="AL43" i="3"/>
  <c r="AK43" i="3"/>
  <c r="AJ43" i="3"/>
  <c r="AI43" i="3"/>
  <c r="AH43" i="3"/>
  <c r="T27" i="3"/>
  <c r="AE27" i="3"/>
  <c r="AH21" i="3"/>
  <c r="AG27" i="3"/>
  <c r="AG21" i="3"/>
  <c r="AI21" i="3"/>
  <c r="AH27" i="3"/>
  <c r="T7" i="3"/>
  <c r="AE7" i="3"/>
  <c r="U47" i="3"/>
  <c r="AF47" i="3"/>
  <c r="AK47" i="3"/>
  <c r="U11" i="3"/>
  <c r="AF11" i="3"/>
  <c r="AH11" i="3"/>
  <c r="U34" i="3"/>
  <c r="AF34" i="3"/>
  <c r="AG34" i="3"/>
  <c r="U26" i="3"/>
  <c r="AF26" i="3"/>
  <c r="AI26" i="3"/>
  <c r="U23" i="3"/>
  <c r="AF23" i="3"/>
  <c r="AJ23" i="3"/>
  <c r="T45" i="3"/>
  <c r="AE45" i="3"/>
  <c r="U44" i="3"/>
  <c r="AF44" i="3"/>
  <c r="AH44" i="3"/>
  <c r="T14" i="3"/>
  <c r="AE14" i="3"/>
  <c r="AK10" i="3"/>
  <c r="AL45" i="3"/>
  <c r="AK45" i="3"/>
  <c r="AJ45" i="3"/>
  <c r="AI45" i="3"/>
  <c r="AH45" i="3"/>
  <c r="AG45" i="3"/>
  <c r="AG38" i="3"/>
  <c r="AL38" i="3"/>
  <c r="AK38" i="3"/>
  <c r="AJ38" i="3"/>
  <c r="AI38" i="3"/>
  <c r="AH38" i="3"/>
  <c r="U20" i="3"/>
  <c r="AF20" i="3"/>
  <c r="T20" i="3"/>
  <c r="AE20" i="3"/>
  <c r="AG31" i="3"/>
  <c r="AH31" i="3"/>
  <c r="AL31" i="3"/>
  <c r="AK31" i="3"/>
  <c r="AJ31" i="3"/>
  <c r="AI31" i="3"/>
  <c r="AH33" i="3"/>
  <c r="AG33" i="3"/>
  <c r="AI33" i="3"/>
  <c r="AJ33" i="3"/>
  <c r="AL33" i="3"/>
  <c r="AK33" i="3"/>
  <c r="AL25" i="3"/>
  <c r="AK25" i="3"/>
  <c r="AJ25" i="3"/>
  <c r="AI25" i="3"/>
  <c r="AH25" i="3"/>
  <c r="AG25" i="3"/>
  <c r="AK14" i="3"/>
  <c r="AJ14" i="3"/>
  <c r="AG14" i="3"/>
  <c r="AI14" i="3"/>
  <c r="AH14" i="3"/>
  <c r="AL14" i="3"/>
  <c r="AL46" i="3"/>
  <c r="AK46" i="3"/>
  <c r="AJ46" i="3"/>
  <c r="AI46" i="3"/>
  <c r="AH46" i="3"/>
  <c r="AG46" i="3"/>
  <c r="AL36" i="3"/>
  <c r="AK36" i="3"/>
  <c r="AJ36" i="3"/>
  <c r="AI36" i="3"/>
  <c r="AH36" i="3"/>
  <c r="AG36" i="3"/>
  <c r="AL30" i="3"/>
  <c r="AK30" i="3"/>
  <c r="AJ30" i="3"/>
  <c r="AI30" i="3"/>
  <c r="AH30" i="3"/>
  <c r="AG30" i="3"/>
  <c r="AL19" i="3"/>
  <c r="AK19" i="3"/>
  <c r="AH19" i="3"/>
  <c r="AJ19" i="3"/>
  <c r="AI19" i="3"/>
  <c r="AG19" i="3"/>
  <c r="AJ35" i="3"/>
  <c r="AI35" i="3"/>
  <c r="AH35" i="3"/>
  <c r="AG35" i="3"/>
  <c r="AL35" i="3"/>
  <c r="AK35" i="3"/>
  <c r="U13" i="3"/>
  <c r="AF13" i="3"/>
  <c r="T13" i="3"/>
  <c r="AE13" i="3"/>
  <c r="AK28" i="3"/>
  <c r="AJ28" i="3"/>
  <c r="AG28" i="3"/>
  <c r="AI28" i="3"/>
  <c r="AH28" i="3"/>
  <c r="AL28" i="3"/>
  <c r="U15" i="3"/>
  <c r="AF15" i="3"/>
  <c r="T15" i="3"/>
  <c r="AE15" i="3"/>
  <c r="AI42" i="3"/>
  <c r="AH42" i="3"/>
  <c r="AG42" i="3"/>
  <c r="AK42" i="3"/>
  <c r="AJ42" i="3"/>
  <c r="AL42" i="3"/>
  <c r="U12" i="3"/>
  <c r="AF12" i="3"/>
  <c r="T12" i="3"/>
  <c r="AE12" i="3"/>
  <c r="AK48" i="3"/>
  <c r="AL48" i="3"/>
  <c r="AJ48" i="3"/>
  <c r="AI48" i="3"/>
  <c r="AH48" i="3"/>
  <c r="AG48" i="3"/>
  <c r="U8" i="3"/>
  <c r="AF8" i="3"/>
  <c r="T8" i="3"/>
  <c r="AE8" i="3"/>
  <c r="AL18" i="3"/>
  <c r="AK18" i="3"/>
  <c r="AJ18" i="3"/>
  <c r="AI18" i="3"/>
  <c r="AG18" i="3"/>
  <c r="AH18" i="3"/>
  <c r="AG24" i="3"/>
  <c r="AH24" i="3"/>
  <c r="AI24" i="3"/>
  <c r="AL24" i="3"/>
  <c r="AK24" i="3"/>
  <c r="AJ24" i="3"/>
  <c r="AL22" i="3"/>
  <c r="AK22" i="3"/>
  <c r="AJ22" i="3"/>
  <c r="AG22" i="3"/>
  <c r="AI22" i="3"/>
  <c r="AH22" i="3"/>
  <c r="AL29" i="3"/>
  <c r="AK29" i="3"/>
  <c r="AJ29" i="3"/>
  <c r="AI29" i="3"/>
  <c r="AH29" i="3"/>
  <c r="AG29" i="3"/>
  <c r="S49" i="3"/>
  <c r="U6" i="3"/>
  <c r="AF6" i="3"/>
  <c r="T6" i="3"/>
  <c r="AE6" i="3"/>
  <c r="AL41" i="3"/>
  <c r="AK41" i="3"/>
  <c r="AJ41" i="3"/>
  <c r="AI41" i="3"/>
  <c r="AH41" i="3"/>
  <c r="AG41" i="3"/>
  <c r="U9" i="3"/>
  <c r="AF9" i="3"/>
  <c r="T9" i="3"/>
  <c r="AE9" i="3"/>
  <c r="AG40" i="3"/>
  <c r="AI40" i="3"/>
  <c r="AH40" i="3"/>
  <c r="AL40" i="3"/>
  <c r="AK40" i="3"/>
  <c r="AJ40" i="3"/>
  <c r="AL37" i="3"/>
  <c r="AK37" i="3"/>
  <c r="AJ37" i="3"/>
  <c r="AH37" i="3"/>
  <c r="AI37" i="3"/>
  <c r="AG37" i="3"/>
  <c r="AJ7" i="3"/>
  <c r="AK7" i="3"/>
  <c r="AI7" i="3"/>
  <c r="AH7" i="3"/>
  <c r="AG7" i="3"/>
  <c r="AL7" i="3"/>
  <c r="U16" i="3"/>
  <c r="AF16" i="3"/>
  <c r="T16" i="3"/>
  <c r="AE16" i="3"/>
  <c r="AJ17" i="3"/>
  <c r="AH10" i="3"/>
  <c r="AI10" i="3"/>
  <c r="AJ10" i="3"/>
  <c r="AI17" i="3"/>
  <c r="AG10" i="3"/>
  <c r="AG39" i="3"/>
  <c r="AH34" i="3"/>
  <c r="AJ34" i="3"/>
  <c r="AK39" i="3"/>
  <c r="AG32" i="3"/>
  <c r="AJ39" i="3"/>
  <c r="AJ32" i="3"/>
  <c r="AL44" i="3"/>
  <c r="AL32" i="3"/>
  <c r="AK34" i="3"/>
  <c r="AH39" i="3"/>
  <c r="AL39" i="3"/>
  <c r="AH32" i="3"/>
  <c r="AK32" i="3"/>
  <c r="AJ44" i="3"/>
  <c r="AK44" i="3"/>
  <c r="AG17" i="3"/>
  <c r="AK17" i="3"/>
  <c r="AL11" i="3"/>
  <c r="AH17" i="3"/>
  <c r="AH47" i="3"/>
  <c r="AL23" i="3"/>
  <c r="AL47" i="3"/>
  <c r="AG11" i="3"/>
  <c r="AL34" i="3"/>
  <c r="AI44" i="3"/>
  <c r="AK23" i="3"/>
  <c r="AG47" i="3"/>
  <c r="AI47" i="3"/>
  <c r="AJ47" i="3"/>
  <c r="AI34" i="3"/>
  <c r="AL26" i="3"/>
  <c r="AG26" i="3"/>
  <c r="AK26" i="3"/>
  <c r="AI11" i="3"/>
  <c r="AH23" i="3"/>
  <c r="AJ11" i="3"/>
  <c r="AG44" i="3"/>
  <c r="AI23" i="3"/>
  <c r="AJ26" i="3"/>
  <c r="AG23" i="3"/>
  <c r="AK11" i="3"/>
  <c r="AH26" i="3"/>
  <c r="AL8" i="3"/>
  <c r="AJ8" i="3"/>
  <c r="AK8" i="3"/>
  <c r="AI8" i="3"/>
  <c r="AH8" i="3"/>
  <c r="AG8" i="3"/>
  <c r="AH9" i="3"/>
  <c r="AG9" i="3"/>
  <c r="AJ9" i="3"/>
  <c r="AI9" i="3"/>
  <c r="AL9" i="3"/>
  <c r="AK9" i="3"/>
  <c r="AG16" i="3"/>
  <c r="AH16" i="3"/>
  <c r="AI16" i="3"/>
  <c r="AL16" i="3"/>
  <c r="AK16" i="3"/>
  <c r="AJ16" i="3"/>
  <c r="AL6" i="3"/>
  <c r="AK6" i="3"/>
  <c r="AJ6" i="3"/>
  <c r="AI6" i="3"/>
  <c r="AH6" i="3"/>
  <c r="AG6" i="3"/>
  <c r="AL20" i="3"/>
  <c r="AK20" i="3"/>
  <c r="AJ20" i="3"/>
  <c r="AI20" i="3"/>
  <c r="AH20" i="3"/>
  <c r="AG20" i="3"/>
  <c r="AL13" i="3"/>
  <c r="AK13" i="3"/>
  <c r="AJ13" i="3"/>
  <c r="AI13" i="3"/>
  <c r="AH13" i="3"/>
  <c r="AG13" i="3"/>
  <c r="AL12" i="3"/>
  <c r="AK12" i="3"/>
  <c r="AJ12" i="3"/>
  <c r="AI12" i="3"/>
  <c r="AH12" i="3"/>
  <c r="AG12" i="3"/>
  <c r="AL15" i="3"/>
  <c r="AK15" i="3"/>
  <c r="AJ15" i="3"/>
  <c r="AI15" i="3"/>
  <c r="AH15" i="3"/>
  <c r="AG15" i="3"/>
</calcChain>
</file>

<file path=xl/sharedStrings.xml><?xml version="1.0" encoding="utf-8"?>
<sst xmlns="http://schemas.openxmlformats.org/spreadsheetml/2006/main" count="109" uniqueCount="98">
  <si>
    <t>BDF Values for Basic Land Uses in Harris County</t>
  </si>
  <si>
    <t>Drainage System Description</t>
  </si>
  <si>
    <t>This spreadsheet is for use in computing values of the Basin Development Factor (BDF) given lengths</t>
  </si>
  <si>
    <t xml:space="preserve">of channels of various condition and areas of different types of development where drainage </t>
  </si>
  <si>
    <t xml:space="preserve">improvements have been constructed.  The following table provides typical values of BDF for three </t>
  </si>
  <si>
    <t>(3) types of improved channels and for various types of land cover (development) found in Harris</t>
  </si>
  <si>
    <t>County.  Channel improvements may account for as much as 6 BDF points, with land cover</t>
  </si>
  <si>
    <t xml:space="preserve">(development) accounting for another 6 BDF index points.  The maximum BDF value for a given </t>
  </si>
  <si>
    <t>drainage area is 12.  The weighted BDF value is computed using the following general relationship.</t>
  </si>
  <si>
    <r>
      <t xml:space="preserve">    Weighted BDF = { Σ (Channel BDF x Length) / Σ (Channel Lengths) } + { Σ (Land Use BDF x Area) / Σ (Area) }</t>
    </r>
    <r>
      <rPr>
        <sz val="8"/>
        <color theme="1"/>
        <rFont val="Calibri"/>
        <family val="2"/>
        <scheme val="minor"/>
      </rPr>
      <t> </t>
    </r>
  </si>
  <si>
    <t>Majority Major Conveyance System</t>
  </si>
  <si>
    <t>BDF</t>
  </si>
  <si>
    <t xml:space="preserve">No Channel/Natural </t>
  </si>
  <si>
    <t>Improved Earthen Channel</t>
  </si>
  <si>
    <t>Concrete Channel</t>
  </si>
  <si>
    <t>Land Cover</t>
  </si>
  <si>
    <t>Undeveloped</t>
  </si>
  <si>
    <t>Open Space (graded)</t>
  </si>
  <si>
    <t>Roadside Ditch Drainage</t>
  </si>
  <si>
    <t>Curb-and-Gutter with Storm Sewers Pre-1984</t>
  </si>
  <si>
    <t>Curb-and-Gutter with Storm Sewers Post-1984</t>
  </si>
  <si>
    <t>The following equations are used to compute time of concentration (Tc) and storage coefficient (R )</t>
  </si>
  <si>
    <t xml:space="preserve">for the Clark Unit Hydrograph Method.  The base Tc and R values are adjusted for slope and to </t>
  </si>
  <si>
    <t>account for detention.  The parameter Ks is the slope correction factor, while Cf is the correction</t>
  </si>
  <si>
    <t xml:space="preserve">factor for detention.   Information on the development of the following mathematical relationships </t>
  </si>
  <si>
    <t>may be found in the "Tc &amp; R Methodology" and "Hydrologic Methodology" white papers developed</t>
  </si>
  <si>
    <t>for the MAAPnext project.  Ponding adjustments are made per the Harris County Standard Method.</t>
  </si>
  <si>
    <t>Parameters &amp; Units</t>
  </si>
  <si>
    <t>BDF (Composite BDF):  Dimensionless</t>
  </si>
  <si>
    <t>Slope Adjustment Factor (Ks):  Dimensionless</t>
  </si>
  <si>
    <t>Drainage Area (A):  Square Miles</t>
  </si>
  <si>
    <t>Detention Adjustment Factor (Cf):  Dimensionless</t>
  </si>
  <si>
    <t>Time of Concentration (Tc):  Hours</t>
  </si>
  <si>
    <t>Detention Rate (DR):  Acre-Feet per Square Mile</t>
  </si>
  <si>
    <t>Storage Coefficient (R ):  Hours</t>
  </si>
  <si>
    <r>
      <t>DATA ENTRY TO BE ENTERED IN</t>
    </r>
    <r>
      <rPr>
        <b/>
        <u/>
        <sz val="9"/>
        <rFont val="Arial"/>
        <family val="2"/>
      </rPr>
      <t xml:space="preserve"> UNSHADED CELLS ONLY</t>
    </r>
  </si>
  <si>
    <t>Watershed</t>
  </si>
  <si>
    <t>xxx (x100-00-00)</t>
  </si>
  <si>
    <t>Land Classification Areas</t>
  </si>
  <si>
    <t>Subwatershed</t>
  </si>
  <si>
    <t>Drainage Area (acres)</t>
  </si>
  <si>
    <t>Drainage Area (sq.mi.)</t>
  </si>
  <si>
    <t>Channel Improvements                                                             (Total Lengths or Percent)</t>
  </si>
  <si>
    <t>Weighted Conveyance BDF</t>
  </si>
  <si>
    <t xml:space="preserve">Undeveloped </t>
  </si>
  <si>
    <t>Open Space</t>
  </si>
  <si>
    <t>Developed Roadside Ditch</t>
  </si>
  <si>
    <t>Developed Storm Sewer Pre 1984</t>
  </si>
  <si>
    <t>Developed Storm Sewer Post 1984</t>
  </si>
  <si>
    <t>Composite BDF</t>
  </si>
  <si>
    <t>Tc (Unadjusted)</t>
  </si>
  <si>
    <t>R (Unadjusted)</t>
  </si>
  <si>
    <t>Channel Slope(ft./mi)</t>
  </si>
  <si>
    <t>Overland Slope(ft./mi.)</t>
  </si>
  <si>
    <t>SxSo</t>
  </si>
  <si>
    <t>Slope Adj</t>
  </si>
  <si>
    <t>Watershed Detention Volume not Modeled Directly    (ac-ft)</t>
  </si>
  <si>
    <t>Detention Rate</t>
  </si>
  <si>
    <t>Detention Adj</t>
  </si>
  <si>
    <t>Percent Ponding</t>
  </si>
  <si>
    <t>Percent Impervious 2018</t>
  </si>
  <si>
    <t>TC''</t>
  </si>
  <si>
    <t>R''</t>
  </si>
  <si>
    <t>Ponding Adjustments for Storage Values (R")</t>
  </si>
  <si>
    <t>Natural Channel</t>
  </si>
  <si>
    <t>Improved</t>
  </si>
  <si>
    <t>Concrete</t>
  </si>
  <si>
    <t>Area (ac)</t>
  </si>
  <si>
    <t>AREA CHECK</t>
  </si>
  <si>
    <t>S</t>
  </si>
  <si>
    <t>So</t>
  </si>
  <si>
    <r>
      <t>K</t>
    </r>
    <r>
      <rPr>
        <b/>
        <u/>
        <vertAlign val="subscript"/>
        <sz val="10"/>
        <rFont val="Arial"/>
        <family val="2"/>
      </rPr>
      <t>s</t>
    </r>
  </si>
  <si>
    <t>DR</t>
  </si>
  <si>
    <r>
      <t>C</t>
    </r>
    <r>
      <rPr>
        <b/>
        <u/>
        <vertAlign val="subscript"/>
        <sz val="10"/>
        <rFont val="Arial"/>
        <family val="2"/>
      </rPr>
      <t>f</t>
    </r>
  </si>
  <si>
    <t>DPP</t>
  </si>
  <si>
    <t>(Slope and Detention Adjusted)</t>
  </si>
  <si>
    <t>20% (5-Yr)</t>
  </si>
  <si>
    <t>10% (100-Yr)</t>
  </si>
  <si>
    <t>4% (25-Yr)</t>
  </si>
  <si>
    <t>2% (50-Yr)</t>
  </si>
  <si>
    <t>1% (100-Yr)</t>
  </si>
  <si>
    <t>0.2% (500-Yr)</t>
  </si>
  <si>
    <t>SUB101</t>
  </si>
  <si>
    <t>SUB102</t>
  </si>
  <si>
    <t>SUB103</t>
  </si>
  <si>
    <t>SUB2</t>
  </si>
  <si>
    <t>SUB3</t>
  </si>
  <si>
    <t>SUB4</t>
  </si>
  <si>
    <t>SUB4.1</t>
  </si>
  <si>
    <t>SUB5</t>
  </si>
  <si>
    <t>SUB5.1</t>
  </si>
  <si>
    <t>D118B</t>
  </si>
  <si>
    <t>D118C1</t>
  </si>
  <si>
    <t>D118C2</t>
  </si>
  <si>
    <t>D118C3</t>
  </si>
  <si>
    <t>D118D</t>
  </si>
  <si>
    <t>D118E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</si>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</sst>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20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vertAlign val="subscript"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9"/>
      <name val="Arial"/>
      <family val="2"/>
    </font>
    <font>
      <sz val="20"/>
      <name val="Arial"/>
      <family val="2"/>
    </font>
    <font>
      <b/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1" fillId="0" borderId="3" xfId="0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" fontId="3" fillId="0" borderId="8" xfId="0" applyNumberFormat="1" applyFont="1" applyFill="1" applyBorder="1"/>
    <xf numFmtId="2" fontId="3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1" fontId="8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0" fontId="10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9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 vertical="center" wrapText="1"/>
    </xf>
    <xf numFmtId="2" fontId="12" fillId="0" borderId="18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vertical="center" wrapText="1"/>
    </xf>
    <xf numFmtId="1" fontId="3" fillId="0" borderId="14" xfId="0" applyNumberFormat="1" applyFont="1" applyFill="1" applyBorder="1" applyAlignment="1">
      <alignment horizontal="center"/>
    </xf>
    <xf numFmtId="2" fontId="0" fillId="0" borderId="0" xfId="0" applyNumberFormat="1"/>
    <xf numFmtId="9" fontId="0" fillId="0" borderId="0" xfId="2" applyFont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19" xfId="0" applyNumberFormat="1" applyFont="1" applyFill="1" applyBorder="1"/>
    <xf numFmtId="164" fontId="3" fillId="0" borderId="22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2" fontId="3" fillId="0" borderId="23" xfId="0" applyNumberFormat="1" applyFont="1" applyFill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center" vertical="center"/>
    </xf>
    <xf numFmtId="2" fontId="3" fillId="0" borderId="23" xfId="0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2" fontId="1" fillId="0" borderId="26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/>
    <xf numFmtId="1" fontId="16" fillId="0" borderId="31" xfId="0" applyNumberFormat="1" applyFont="1" applyFill="1" applyBorder="1" applyAlignment="1"/>
    <xf numFmtId="2" fontId="1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4" borderId="35" xfId="0" applyFont="1" applyFill="1" applyBorder="1"/>
    <xf numFmtId="0" fontId="0" fillId="4" borderId="15" xfId="0" applyFill="1" applyBorder="1"/>
    <xf numFmtId="0" fontId="6" fillId="4" borderId="36" xfId="0" applyFont="1" applyFill="1" applyBorder="1" applyAlignment="1">
      <alignment horizontal="right"/>
    </xf>
    <xf numFmtId="0" fontId="0" fillId="5" borderId="35" xfId="0" applyFill="1" applyBorder="1" applyAlignment="1"/>
    <xf numFmtId="0" fontId="0" fillId="5" borderId="15" xfId="0" applyFill="1" applyBorder="1" applyAlignment="1"/>
    <xf numFmtId="0" fontId="0" fillId="5" borderId="15" xfId="0" applyFill="1" applyBorder="1"/>
    <xf numFmtId="0" fontId="0" fillId="5" borderId="36" xfId="0" applyFill="1" applyBorder="1"/>
    <xf numFmtId="0" fontId="0" fillId="5" borderId="35" xfId="0" applyFill="1" applyBorder="1"/>
    <xf numFmtId="0" fontId="19" fillId="0" borderId="0" xfId="0" applyFont="1"/>
    <xf numFmtId="0" fontId="6" fillId="0" borderId="0" xfId="0" applyFont="1" applyAlignment="1">
      <alignment horizontal="left" indent="6"/>
    </xf>
    <xf numFmtId="0" fontId="0" fillId="0" borderId="0" xfId="0" applyFill="1" applyAlignment="1">
      <alignment horizontal="left" indent="6"/>
    </xf>
    <xf numFmtId="0" fontId="0" fillId="0" borderId="0" xfId="0" applyFill="1" applyAlignment="1">
      <alignment horizontal="left" inden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2" fontId="1" fillId="0" borderId="34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 wrapText="1"/>
    </xf>
    <xf numFmtId="2" fontId="1" fillId="0" borderId="34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" fontId="16" fillId="0" borderId="3" xfId="0" applyNumberFormat="1" applyFont="1" applyFill="1" applyBorder="1" applyAlignment="1">
      <alignment horizontal="center" vertical="center"/>
    </xf>
    <xf numFmtId="1" fontId="16" fillId="0" borderId="32" xfId="0" applyNumberFormat="1" applyFont="1" applyFill="1" applyBorder="1" applyAlignment="1">
      <alignment horizontal="center" vertical="center"/>
    </xf>
    <xf numFmtId="1" fontId="16" fillId="0" borderId="30" xfId="0" applyNumberFormat="1" applyFont="1" applyFill="1" applyBorder="1" applyAlignment="1">
      <alignment horizontal="center" vertical="center"/>
    </xf>
    <xf numFmtId="1" fontId="16" fillId="0" borderId="33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2" fontId="11" fillId="0" borderId="4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31</xdr:row>
      <xdr:rowOff>6350</xdr:rowOff>
    </xdr:from>
    <xdr:to>
      <xdr:col>5</xdr:col>
      <xdr:colOff>6350</xdr:colOff>
      <xdr:row>43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445E2C-BD59-425E-B992-146E1E3F7690}"/>
            </a:ext>
          </a:extLst>
        </xdr:cNvPr>
        <xdr:cNvSpPr txBox="1"/>
      </xdr:nvSpPr>
      <xdr:spPr>
        <a:xfrm>
          <a:off x="622300" y="5530850"/>
          <a:ext cx="4648200" cy="23812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EQUATIONS USED IN SPREADSHEET CALCULATIONS</a:t>
          </a:r>
        </a:p>
        <a:p>
          <a:pPr algn="ctr">
            <a:spcAft>
              <a:spcPts val="300"/>
            </a:spcAft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 = 10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[(-0.05228xBDF)+0.4028log10(A)+0.3926]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300"/>
            </a:spcAft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  = Tr + (A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)/2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600"/>
            </a:spcAft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R= 8.271e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-0.1167*BDF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0.3856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300"/>
            </a:spcAft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en-US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TC x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x C</a:t>
          </a:r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600"/>
            </a:spcAft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ADJ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R x K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x C</a:t>
          </a:r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30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Ks = -0.162ln(S</a:t>
          </a:r>
          <a:r>
            <a:rPr lang="en-US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xS)+1.5232 FOR SxS</a:t>
          </a:r>
          <a:r>
            <a:rPr lang="en-US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&gt;=26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30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Total Detention Volume / Drainage Area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300"/>
            </a:spcAft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4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4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 × 10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(DR)</a:t>
          </a:r>
          <a:r>
            <a:rPr lang="en-US" sz="14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- 0.00095(DR) + 1.0 FOR DR&gt;10</a:t>
          </a: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G34" sqref="G34"/>
    </sheetView>
  </sheetViews>
  <sheetFormatPr defaultRowHeight="14.45"/>
  <cols>
    <col min="1" max="1" width="40.42578125" customWidth="1"/>
  </cols>
  <sheetData>
    <row r="1" spans="1:6" ht="18.600000000000001">
      <c r="A1" s="66" t="s">
        <v>0</v>
      </c>
    </row>
    <row r="2" spans="1:6" ht="18.600000000000001">
      <c r="A2" s="66" t="s">
        <v>1</v>
      </c>
    </row>
    <row r="3" spans="1:6" ht="9.9499999999999993" customHeight="1"/>
    <row r="4" spans="1:6">
      <c r="A4" t="s">
        <v>2</v>
      </c>
    </row>
    <row r="5" spans="1:6">
      <c r="A5" t="s">
        <v>3</v>
      </c>
    </row>
    <row r="6" spans="1:6">
      <c r="A6" t="s">
        <v>4</v>
      </c>
    </row>
    <row r="7" spans="1:6">
      <c r="A7" t="s">
        <v>5</v>
      </c>
    </row>
    <row r="8" spans="1:6">
      <c r="A8" t="s">
        <v>6</v>
      </c>
    </row>
    <row r="9" spans="1:6">
      <c r="A9" t="s">
        <v>7</v>
      </c>
    </row>
    <row r="10" spans="1:6">
      <c r="A10" s="57" t="s">
        <v>8</v>
      </c>
    </row>
    <row r="11" spans="1:6" ht="9.9499999999999993" customHeight="1">
      <c r="A11" s="56"/>
    </row>
    <row r="12" spans="1:6">
      <c r="A12" s="56" t="s">
        <v>9</v>
      </c>
    </row>
    <row r="13" spans="1:6" ht="9.9499999999999993" customHeight="1"/>
    <row r="14" spans="1:6">
      <c r="A14" s="58" t="s">
        <v>10</v>
      </c>
      <c r="B14" s="59"/>
      <c r="C14" s="59"/>
      <c r="D14" s="59"/>
      <c r="E14" s="59"/>
      <c r="F14" s="60" t="s">
        <v>11</v>
      </c>
    </row>
    <row r="15" spans="1:6">
      <c r="A15" s="61" t="s">
        <v>12</v>
      </c>
      <c r="B15" s="62"/>
      <c r="C15" s="62"/>
      <c r="D15" s="62"/>
      <c r="E15" s="63"/>
      <c r="F15" s="64">
        <v>0</v>
      </c>
    </row>
    <row r="16" spans="1:6">
      <c r="A16" s="61" t="s">
        <v>13</v>
      </c>
      <c r="B16" s="62"/>
      <c r="C16" s="62"/>
      <c r="D16" s="62"/>
      <c r="E16" s="63"/>
      <c r="F16" s="64">
        <v>3</v>
      </c>
    </row>
    <row r="17" spans="1:6">
      <c r="A17" s="61" t="s">
        <v>14</v>
      </c>
      <c r="B17" s="62"/>
      <c r="C17" s="62"/>
      <c r="D17" s="62"/>
      <c r="E17" s="63"/>
      <c r="F17" s="64">
        <v>6</v>
      </c>
    </row>
    <row r="18" spans="1:6">
      <c r="A18" s="58" t="s">
        <v>15</v>
      </c>
      <c r="B18" s="59"/>
      <c r="C18" s="59"/>
      <c r="D18" s="59"/>
      <c r="E18" s="59"/>
      <c r="F18" s="60" t="s">
        <v>11</v>
      </c>
    </row>
    <row r="19" spans="1:6">
      <c r="A19" s="65" t="s">
        <v>16</v>
      </c>
      <c r="B19" s="63"/>
      <c r="C19" s="63"/>
      <c r="D19" s="63"/>
      <c r="E19" s="63"/>
      <c r="F19" s="64">
        <v>0</v>
      </c>
    </row>
    <row r="20" spans="1:6">
      <c r="A20" s="65" t="s">
        <v>17</v>
      </c>
      <c r="B20" s="63"/>
      <c r="C20" s="63"/>
      <c r="D20" s="63"/>
      <c r="E20" s="63"/>
      <c r="F20" s="64">
        <v>1</v>
      </c>
    </row>
    <row r="21" spans="1:6">
      <c r="A21" s="65" t="s">
        <v>18</v>
      </c>
      <c r="B21" s="63"/>
      <c r="C21" s="63"/>
      <c r="D21" s="63"/>
      <c r="E21" s="63"/>
      <c r="F21" s="64">
        <v>1.5</v>
      </c>
    </row>
    <row r="22" spans="1:6">
      <c r="A22" s="65" t="s">
        <v>19</v>
      </c>
      <c r="B22" s="63"/>
      <c r="C22" s="63"/>
      <c r="D22" s="63"/>
      <c r="E22" s="63"/>
      <c r="F22" s="64">
        <v>3</v>
      </c>
    </row>
    <row r="23" spans="1:6">
      <c r="A23" s="65" t="s">
        <v>20</v>
      </c>
      <c r="B23" s="63"/>
      <c r="C23" s="63"/>
      <c r="D23" s="63"/>
      <c r="E23" s="63"/>
      <c r="F23" s="64">
        <v>6</v>
      </c>
    </row>
    <row r="24" spans="1:6" ht="9.9499999999999993" customHeight="1"/>
    <row r="25" spans="1:6">
      <c r="A25" t="s">
        <v>21</v>
      </c>
    </row>
    <row r="26" spans="1:6">
      <c r="A26" t="s">
        <v>22</v>
      </c>
    </row>
    <row r="27" spans="1:6">
      <c r="A27" t="s">
        <v>23</v>
      </c>
    </row>
    <row r="28" spans="1:6">
      <c r="A28" t="s">
        <v>24</v>
      </c>
    </row>
    <row r="29" spans="1:6">
      <c r="A29" t="s">
        <v>25</v>
      </c>
    </row>
    <row r="30" spans="1:6">
      <c r="A30" t="s">
        <v>26</v>
      </c>
    </row>
    <row r="31" spans="1:6" ht="9.9499999999999993" customHeight="1"/>
    <row r="32" spans="1:6">
      <c r="E32" s="55"/>
      <c r="F32" s="55"/>
    </row>
    <row r="33" spans="1:6">
      <c r="E33" s="54"/>
      <c r="F33" s="54"/>
    </row>
    <row r="34" spans="1:6">
      <c r="E34" s="54"/>
      <c r="F34" s="54"/>
    </row>
    <row r="35" spans="1:6">
      <c r="E35" s="54"/>
      <c r="F35" s="54"/>
    </row>
    <row r="36" spans="1:6">
      <c r="E36" s="54"/>
      <c r="F36" s="54"/>
    </row>
    <row r="37" spans="1:6">
      <c r="E37" s="54"/>
      <c r="F37" s="54"/>
    </row>
    <row r="38" spans="1:6">
      <c r="E38" s="54"/>
      <c r="F38" s="54"/>
    </row>
    <row r="39" spans="1:6">
      <c r="E39" s="54"/>
      <c r="F39" s="54"/>
    </row>
    <row r="45" spans="1:6" ht="9.9499999999999993" customHeight="1"/>
    <row r="46" spans="1:6">
      <c r="A46" s="67" t="s">
        <v>27</v>
      </c>
    </row>
    <row r="47" spans="1:6">
      <c r="A47" s="68" t="s">
        <v>28</v>
      </c>
      <c r="B47" s="69" t="s">
        <v>29</v>
      </c>
    </row>
    <row r="48" spans="1:6">
      <c r="A48" s="68" t="s">
        <v>30</v>
      </c>
      <c r="B48" s="69" t="s">
        <v>31</v>
      </c>
    </row>
    <row r="49" spans="1:2">
      <c r="A49" s="68" t="s">
        <v>32</v>
      </c>
      <c r="B49" s="69" t="s">
        <v>33</v>
      </c>
    </row>
    <row r="50" spans="1:2">
      <c r="A50" s="68" t="s">
        <v>34</v>
      </c>
    </row>
    <row r="51" spans="1:2">
      <c r="A51" s="68"/>
    </row>
    <row r="52" spans="1:2">
      <c r="A52" s="68"/>
    </row>
    <row r="53" spans="1:2">
      <c r="A53" s="68"/>
    </row>
    <row r="54" spans="1:2">
      <c r="A54" s="54"/>
    </row>
  </sheetData>
  <pageMargins left="0.7" right="0.7" top="0.75" bottom="0.2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6"/>
  <sheetViews>
    <sheetView zoomScale="85" zoomScaleNormal="85" workbookViewId="0">
      <pane xSplit="1" topLeftCell="B1" activePane="topRight" state="frozen"/>
      <selection pane="topRight" activeCell="G6" sqref="G6"/>
    </sheetView>
  </sheetViews>
  <sheetFormatPr defaultRowHeight="14.45"/>
  <cols>
    <col min="1" max="1" width="25.5703125" customWidth="1"/>
    <col min="3" max="3" width="10.5703125" customWidth="1"/>
    <col min="4" max="4" width="14.140625" customWidth="1"/>
    <col min="5" max="6" width="16.5703125" customWidth="1"/>
    <col min="7" max="7" width="11.5703125" customWidth="1"/>
    <col min="8" max="9" width="16.5703125" customWidth="1"/>
    <col min="10" max="11" width="14.140625" customWidth="1"/>
    <col min="12" max="12" width="16.5703125" customWidth="1"/>
    <col min="13" max="17" width="14.85546875" customWidth="1"/>
    <col min="18" max="18" width="14.140625" customWidth="1"/>
    <col min="19" max="20" width="13.7109375" customWidth="1"/>
    <col min="21" max="21" width="13" customWidth="1"/>
    <col min="22" max="25" width="9.140625" customWidth="1"/>
    <col min="26" max="26" width="12.42578125" customWidth="1"/>
    <col min="27" max="27" width="10.42578125" customWidth="1"/>
    <col min="28" max="28" width="11.42578125" customWidth="1"/>
    <col min="29" max="29" width="12.85546875" customWidth="1"/>
    <col min="30" max="30" width="12.28515625" customWidth="1"/>
    <col min="31" max="32" width="10.28515625" customWidth="1"/>
    <col min="33" max="33" width="10" style="10" customWidth="1"/>
    <col min="34" max="34" width="11" style="10" customWidth="1"/>
    <col min="35" max="36" width="10" style="10" customWidth="1"/>
    <col min="37" max="37" width="9.85546875" customWidth="1"/>
    <col min="38" max="38" width="11.85546875" customWidth="1"/>
  </cols>
  <sheetData>
    <row r="1" spans="1:38" ht="15" thickBot="1">
      <c r="A1" s="94" t="s">
        <v>35</v>
      </c>
      <c r="B1" s="94"/>
      <c r="C1" s="94"/>
      <c r="D1" s="94"/>
    </row>
    <row r="2" spans="1:38" ht="25.5" customHeight="1" thickBot="1">
      <c r="A2" s="51" t="s">
        <v>36</v>
      </c>
      <c r="B2" s="90" t="s">
        <v>37</v>
      </c>
      <c r="C2" s="90"/>
      <c r="D2" s="90"/>
      <c r="E2" s="90"/>
      <c r="F2" s="90"/>
      <c r="G2" s="91"/>
    </row>
    <row r="3" spans="1:38" ht="14.45" customHeight="1" thickBot="1">
      <c r="A3" s="52"/>
      <c r="B3" s="92"/>
      <c r="C3" s="92"/>
      <c r="D3" s="92"/>
      <c r="E3" s="92"/>
      <c r="F3" s="92"/>
      <c r="G3" s="93"/>
      <c r="H3" s="76" t="s">
        <v>38</v>
      </c>
      <c r="I3" s="77"/>
      <c r="J3" s="77"/>
      <c r="K3" s="77"/>
      <c r="L3" s="77"/>
      <c r="M3" s="77"/>
      <c r="N3" s="77"/>
      <c r="O3" s="77"/>
      <c r="P3" s="77"/>
      <c r="Q3" s="78"/>
    </row>
    <row r="4" spans="1:38" ht="38.25" customHeight="1">
      <c r="A4" s="95" t="s">
        <v>39</v>
      </c>
      <c r="B4" s="81" t="s">
        <v>40</v>
      </c>
      <c r="C4" s="81" t="s">
        <v>41</v>
      </c>
      <c r="D4" s="97" t="s">
        <v>42</v>
      </c>
      <c r="E4" s="98"/>
      <c r="F4" s="98"/>
      <c r="G4" s="88" t="s">
        <v>43</v>
      </c>
      <c r="H4" s="86" t="s">
        <v>44</v>
      </c>
      <c r="I4" s="87"/>
      <c r="J4" s="86" t="s">
        <v>45</v>
      </c>
      <c r="K4" s="87"/>
      <c r="L4" s="86" t="s">
        <v>46</v>
      </c>
      <c r="M4" s="87"/>
      <c r="N4" s="86" t="s">
        <v>47</v>
      </c>
      <c r="O4" s="87"/>
      <c r="P4" s="86" t="s">
        <v>48</v>
      </c>
      <c r="Q4" s="87"/>
      <c r="R4" s="75"/>
      <c r="S4" s="53" t="s">
        <v>49</v>
      </c>
      <c r="T4" s="53" t="s">
        <v>50</v>
      </c>
      <c r="U4" s="53" t="s">
        <v>51</v>
      </c>
      <c r="V4" s="74" t="s">
        <v>52</v>
      </c>
      <c r="W4" s="53" t="s">
        <v>53</v>
      </c>
      <c r="X4" s="79" t="s">
        <v>54</v>
      </c>
      <c r="Y4" s="72" t="s">
        <v>55</v>
      </c>
      <c r="Z4" s="81" t="s">
        <v>56</v>
      </c>
      <c r="AA4" s="70" t="s">
        <v>57</v>
      </c>
      <c r="AB4" s="72" t="s">
        <v>58</v>
      </c>
      <c r="AC4" s="1" t="s">
        <v>59</v>
      </c>
      <c r="AD4" s="81" t="s">
        <v>60</v>
      </c>
      <c r="AE4" s="1" t="s">
        <v>61</v>
      </c>
      <c r="AF4" s="1" t="s">
        <v>62</v>
      </c>
      <c r="AG4" s="83" t="s">
        <v>63</v>
      </c>
      <c r="AH4" s="84"/>
      <c r="AI4" s="84"/>
      <c r="AJ4" s="84"/>
      <c r="AK4" s="84"/>
      <c r="AL4" s="85"/>
    </row>
    <row r="5" spans="1:38" ht="92.25" customHeight="1" thickBot="1">
      <c r="A5" s="96"/>
      <c r="B5" s="82"/>
      <c r="C5" s="82"/>
      <c r="D5" s="30" t="s">
        <v>64</v>
      </c>
      <c r="E5" s="30" t="s">
        <v>65</v>
      </c>
      <c r="F5" s="31" t="s">
        <v>66</v>
      </c>
      <c r="G5" s="89"/>
      <c r="H5" s="50" t="s">
        <v>67</v>
      </c>
      <c r="I5" s="71" t="s">
        <v>11</v>
      </c>
      <c r="J5" s="71" t="s">
        <v>67</v>
      </c>
      <c r="K5" s="71" t="s">
        <v>11</v>
      </c>
      <c r="L5" s="71" t="s">
        <v>67</v>
      </c>
      <c r="M5" s="71" t="s">
        <v>11</v>
      </c>
      <c r="N5" s="71" t="s">
        <v>67</v>
      </c>
      <c r="O5" s="71" t="s">
        <v>11</v>
      </c>
      <c r="P5" s="71" t="s">
        <v>67</v>
      </c>
      <c r="Q5" s="71" t="s">
        <v>11</v>
      </c>
      <c r="R5" s="71" t="s">
        <v>68</v>
      </c>
      <c r="S5" s="71"/>
      <c r="T5" s="71"/>
      <c r="U5" s="71"/>
      <c r="V5" s="3" t="s">
        <v>69</v>
      </c>
      <c r="W5" s="2" t="s">
        <v>70</v>
      </c>
      <c r="X5" s="80"/>
      <c r="Y5" s="2" t="s">
        <v>71</v>
      </c>
      <c r="Z5" s="82"/>
      <c r="AA5" s="2" t="s">
        <v>72</v>
      </c>
      <c r="AB5" s="73" t="s">
        <v>73</v>
      </c>
      <c r="AC5" s="4" t="s">
        <v>74</v>
      </c>
      <c r="AD5" s="82"/>
      <c r="AE5" s="4" t="s">
        <v>75</v>
      </c>
      <c r="AF5" s="4" t="s">
        <v>75</v>
      </c>
      <c r="AG5" s="36" t="s">
        <v>76</v>
      </c>
      <c r="AH5" s="37" t="s">
        <v>77</v>
      </c>
      <c r="AI5" s="37" t="s">
        <v>78</v>
      </c>
      <c r="AJ5" s="37" t="s">
        <v>79</v>
      </c>
      <c r="AK5" s="37" t="s">
        <v>80</v>
      </c>
      <c r="AL5" s="38" t="s">
        <v>81</v>
      </c>
    </row>
    <row r="6" spans="1:38" s="9" customFormat="1" ht="12.75" customHeight="1" thickBot="1">
      <c r="A6" s="5" t="s">
        <v>82</v>
      </c>
      <c r="B6" s="29">
        <v>397.65</v>
      </c>
      <c r="C6" s="49">
        <f t="shared" ref="C6:C48" si="0">+B6/640</f>
        <v>0.62132812500000001</v>
      </c>
      <c r="D6" s="39">
        <v>3000</v>
      </c>
      <c r="E6" s="39">
        <v>4800</v>
      </c>
      <c r="F6" s="39">
        <v>2200</v>
      </c>
      <c r="G6" s="48">
        <f>(D6*Reference!$F$15+E6*Reference!$F$16+F6*Reference!$F$17)/(D6+E6+F6)</f>
        <v>2.76</v>
      </c>
      <c r="H6" s="6">
        <v>246.09573800000001</v>
      </c>
      <c r="I6" s="47">
        <f>Reference!$F$19</f>
        <v>0</v>
      </c>
      <c r="J6" s="6">
        <v>0</v>
      </c>
      <c r="K6" s="47">
        <f>Reference!$F$20</f>
        <v>1</v>
      </c>
      <c r="L6" s="27">
        <v>57.04</v>
      </c>
      <c r="M6" s="47">
        <f>Reference!$F$21</f>
        <v>1.5</v>
      </c>
      <c r="N6" s="6">
        <v>0</v>
      </c>
      <c r="O6" s="47">
        <f>Reference!$F$22</f>
        <v>3</v>
      </c>
      <c r="P6" s="6">
        <v>94.51</v>
      </c>
      <c r="Q6" s="47">
        <f>Reference!$F$23</f>
        <v>6</v>
      </c>
      <c r="R6" s="47">
        <f t="shared" ref="R6:R48" si="1">+L6+P6+N6+J6+H6-B6</f>
        <v>-4.2619999999260472E-3</v>
      </c>
      <c r="S6" s="47">
        <f>+(H6*I6+J6*K6+N6*O6+P6*Q6+L6*M6)/B6+G6</f>
        <v>4.4011920030177292</v>
      </c>
      <c r="T6" s="48">
        <f t="shared" ref="T6:T48" si="2">10^((-0.05288*$S6)+(0.4028*LOG10($C6))+0.3926)+($C6^0.5)/2</f>
        <v>1.5870510527699846</v>
      </c>
      <c r="U6" s="48">
        <f t="shared" ref="U6:U48" si="3">8.271*(EXP(-0.1167*$S6))*($C6^0.3856)</f>
        <v>4.1190841037321766</v>
      </c>
      <c r="V6" s="7">
        <v>2.5</v>
      </c>
      <c r="W6" s="6">
        <v>7.39</v>
      </c>
      <c r="X6" s="48">
        <f>+V6*W6</f>
        <v>18.474999999999998</v>
      </c>
      <c r="Y6" s="48">
        <f t="shared" ref="Y6:Y15" si="4">IF($X6&lt;=26,1,-0.162*LN($X6)+1.5232 )</f>
        <v>1</v>
      </c>
      <c r="Z6" s="7">
        <v>30</v>
      </c>
      <c r="AA6" s="48">
        <f t="shared" ref="AA6:AA48" si="5">+Z6/C6</f>
        <v>48.283666540927953</v>
      </c>
      <c r="AB6" s="48">
        <f t="shared" ref="AB6:AB48" si="6">IF(AA6&lt;10,1,0.00003*$AA6^2-0.00095*$AA6+1)</f>
        <v>1.0240698904251841</v>
      </c>
      <c r="AC6" s="8">
        <v>0</v>
      </c>
      <c r="AD6" s="7">
        <v>16.432918395574003</v>
      </c>
      <c r="AE6" s="48">
        <f t="shared" ref="AE6:AE48" si="7">+$T6*$Y6*$AB6</f>
        <v>1.6252511977093314</v>
      </c>
      <c r="AF6" s="48">
        <f>+$U6*Y6*AB6</f>
        <v>4.2182300067611278</v>
      </c>
      <c r="AG6" s="48">
        <f t="shared" ref="AG6:AG48" si="8">IF($AC6&gt;20,(1.31*$AC6^0.214)*$AF6,$AF6)</f>
        <v>4.2182300067611278</v>
      </c>
      <c r="AH6" s="48">
        <f t="shared" ref="AH6:AH48" si="9">IF($AC6&gt;20,(1.28*$AC6^0.199)*$AF6,$AF6)</f>
        <v>4.2182300067611278</v>
      </c>
      <c r="AI6" s="48">
        <f t="shared" ref="AI6:AI48" si="10">IF($AC6&gt;20,(1.25*$AC6^0.171)*$AF6,$AF6)</f>
        <v>4.2182300067611278</v>
      </c>
      <c r="AJ6" s="48">
        <f t="shared" ref="AJ6:AJ48" si="11">IF($AC6&gt;20,(1.23*$AC6^0.153)*$AF6,$AF6)</f>
        <v>4.2182300067611278</v>
      </c>
      <c r="AK6" s="48">
        <f t="shared" ref="AK6:AK48" si="12">IF($AC6&gt;20,(1.21*$AC6^0.132)*$AF6,$AF6)</f>
        <v>4.2182300067611278</v>
      </c>
      <c r="AL6" s="48">
        <f t="shared" ref="AL6:AL48" si="13">IF($AC6&gt;20,(1.17*$AC6^0.086)*$AF6,$AF6)</f>
        <v>4.2182300067611278</v>
      </c>
    </row>
    <row r="7" spans="1:38" ht="12.75" customHeight="1" thickBot="1">
      <c r="A7" s="5" t="s">
        <v>83</v>
      </c>
      <c r="B7" s="29">
        <v>81.7</v>
      </c>
      <c r="C7" s="49">
        <f t="shared" si="0"/>
        <v>0.12765625</v>
      </c>
      <c r="D7" s="33">
        <v>700</v>
      </c>
      <c r="E7" s="33"/>
      <c r="F7" s="33">
        <v>2000</v>
      </c>
      <c r="G7" s="48">
        <f>(D7*Reference!$F$15+E7*Reference!$F$16+F7*Reference!$F$17)/(D7+E7+F7)</f>
        <v>4.4444444444444446</v>
      </c>
      <c r="H7" s="6">
        <v>0</v>
      </c>
      <c r="I7" s="47">
        <f>Reference!$F$19</f>
        <v>0</v>
      </c>
      <c r="J7" s="6">
        <v>0</v>
      </c>
      <c r="K7" s="47">
        <f>Reference!$F$20</f>
        <v>1</v>
      </c>
      <c r="L7" s="27">
        <v>0</v>
      </c>
      <c r="M7" s="47">
        <f>Reference!$F$21</f>
        <v>1.5</v>
      </c>
      <c r="N7" s="6">
        <v>0</v>
      </c>
      <c r="O7" s="47">
        <f>Reference!$F$22</f>
        <v>3</v>
      </c>
      <c r="P7" s="6">
        <v>81.7</v>
      </c>
      <c r="Q7" s="47">
        <f>Reference!$F$23</f>
        <v>6</v>
      </c>
      <c r="R7" s="47">
        <f t="shared" si="1"/>
        <v>0</v>
      </c>
      <c r="S7" s="47">
        <f t="shared" ref="S7:S48" si="14">+(H7*I7+J7*K7+N7*O7+P7*Q7+L7*M7)/B7+G7</f>
        <v>10.444444444444445</v>
      </c>
      <c r="T7" s="48">
        <f t="shared" si="2"/>
        <v>0.48078737254034765</v>
      </c>
      <c r="U7" s="48">
        <f t="shared" si="3"/>
        <v>1.1053524554953527</v>
      </c>
      <c r="V7" s="7">
        <v>2.5</v>
      </c>
      <c r="W7" s="6">
        <v>9.5</v>
      </c>
      <c r="X7" s="48">
        <f t="shared" ref="X7:X48" si="15">+V7*W7</f>
        <v>23.75</v>
      </c>
      <c r="Y7" s="48">
        <f t="shared" si="4"/>
        <v>1</v>
      </c>
      <c r="Z7" s="7">
        <v>0</v>
      </c>
      <c r="AA7" s="48">
        <f t="shared" si="5"/>
        <v>0</v>
      </c>
      <c r="AB7" s="48">
        <f t="shared" si="6"/>
        <v>1</v>
      </c>
      <c r="AC7" s="8">
        <v>0</v>
      </c>
      <c r="AD7" s="7">
        <v>45</v>
      </c>
      <c r="AE7" s="48">
        <f t="shared" si="7"/>
        <v>0.48078737254034765</v>
      </c>
      <c r="AF7" s="48">
        <f t="shared" ref="AF7:AF48" si="16">+$U7*Y7*AB7</f>
        <v>1.1053524554953527</v>
      </c>
      <c r="AG7" s="48">
        <f t="shared" si="8"/>
        <v>1.1053524554953527</v>
      </c>
      <c r="AH7" s="48">
        <f t="shared" si="9"/>
        <v>1.1053524554953527</v>
      </c>
      <c r="AI7" s="48">
        <f t="shared" si="10"/>
        <v>1.1053524554953527</v>
      </c>
      <c r="AJ7" s="48">
        <f t="shared" si="11"/>
        <v>1.1053524554953527</v>
      </c>
      <c r="AK7" s="48">
        <f t="shared" si="12"/>
        <v>1.1053524554953527</v>
      </c>
      <c r="AL7" s="48">
        <f t="shared" si="13"/>
        <v>1.1053524554953527</v>
      </c>
    </row>
    <row r="8" spans="1:38" s="9" customFormat="1" ht="12.75" thickBot="1">
      <c r="A8" s="5" t="s">
        <v>84</v>
      </c>
      <c r="B8" s="29">
        <v>84.95</v>
      </c>
      <c r="C8" s="49">
        <f t="shared" si="0"/>
        <v>0.13273437500000002</v>
      </c>
      <c r="D8" s="33">
        <v>800</v>
      </c>
      <c r="E8" s="33"/>
      <c r="F8" s="33">
        <v>1700</v>
      </c>
      <c r="G8" s="48">
        <f>(D8*Reference!$F$15+E8*Reference!$F$16+F8*Reference!$F$17)/(D8+E8+F8)</f>
        <v>4.08</v>
      </c>
      <c r="H8" s="6">
        <v>0</v>
      </c>
      <c r="I8" s="47">
        <f>Reference!$F$19</f>
        <v>0</v>
      </c>
      <c r="J8" s="6">
        <v>23.6</v>
      </c>
      <c r="K8" s="47">
        <f>Reference!$F$20</f>
        <v>1</v>
      </c>
      <c r="L8" s="27">
        <v>0</v>
      </c>
      <c r="M8" s="47">
        <f>Reference!$F$21</f>
        <v>1.5</v>
      </c>
      <c r="N8" s="6">
        <v>0</v>
      </c>
      <c r="O8" s="47">
        <f>Reference!$F$22</f>
        <v>3</v>
      </c>
      <c r="P8" s="6">
        <v>61.4</v>
      </c>
      <c r="Q8" s="47">
        <f>Reference!$F$23</f>
        <v>6</v>
      </c>
      <c r="R8" s="47">
        <f t="shared" si="1"/>
        <v>4.9999999999997158E-2</v>
      </c>
      <c r="S8" s="47">
        <f t="shared" si="14"/>
        <v>8.6944791053560913</v>
      </c>
      <c r="T8" s="48">
        <f t="shared" si="2"/>
        <v>0.56198000095599332</v>
      </c>
      <c r="U8" s="48">
        <f t="shared" si="3"/>
        <v>1.3763389161809092</v>
      </c>
      <c r="V8" s="7">
        <v>2.5</v>
      </c>
      <c r="W8" s="6">
        <v>9.5</v>
      </c>
      <c r="X8" s="48">
        <f t="shared" si="15"/>
        <v>23.75</v>
      </c>
      <c r="Y8" s="48">
        <f t="shared" si="4"/>
        <v>1</v>
      </c>
      <c r="Z8" s="7">
        <v>0</v>
      </c>
      <c r="AA8" s="48">
        <f t="shared" si="5"/>
        <v>0</v>
      </c>
      <c r="AB8" s="48">
        <f t="shared" si="6"/>
        <v>1</v>
      </c>
      <c r="AC8" s="8">
        <v>0</v>
      </c>
      <c r="AD8" s="7">
        <v>32.52501471453796</v>
      </c>
      <c r="AE8" s="48">
        <f t="shared" si="7"/>
        <v>0.56198000095599332</v>
      </c>
      <c r="AF8" s="48">
        <f t="shared" si="16"/>
        <v>1.3763389161809092</v>
      </c>
      <c r="AG8" s="48">
        <f t="shared" si="8"/>
        <v>1.3763389161809092</v>
      </c>
      <c r="AH8" s="48">
        <f t="shared" si="9"/>
        <v>1.3763389161809092</v>
      </c>
      <c r="AI8" s="48">
        <f t="shared" si="10"/>
        <v>1.3763389161809092</v>
      </c>
      <c r="AJ8" s="48">
        <f t="shared" si="11"/>
        <v>1.3763389161809092</v>
      </c>
      <c r="AK8" s="48">
        <f t="shared" si="12"/>
        <v>1.3763389161809092</v>
      </c>
      <c r="AL8" s="48">
        <f t="shared" si="13"/>
        <v>1.3763389161809092</v>
      </c>
    </row>
    <row r="9" spans="1:38" s="9" customFormat="1" ht="12.75" thickBot="1">
      <c r="A9" s="5" t="s">
        <v>85</v>
      </c>
      <c r="B9" s="29">
        <v>782.31</v>
      </c>
      <c r="C9" s="49">
        <f t="shared" si="0"/>
        <v>1.2223593749999999</v>
      </c>
      <c r="D9" s="33"/>
      <c r="E9" s="33"/>
      <c r="F9" s="33">
        <v>1</v>
      </c>
      <c r="G9" s="48">
        <f>(D9*Reference!$F$15+E9*Reference!$F$16+F9*Reference!$F$17)/(D9+E9+F9)</f>
        <v>6</v>
      </c>
      <c r="H9" s="6">
        <v>0</v>
      </c>
      <c r="I9" s="47">
        <f>Reference!$F$19</f>
        <v>0</v>
      </c>
      <c r="J9" s="6">
        <v>13.18</v>
      </c>
      <c r="K9" s="47">
        <f>Reference!$F$20</f>
        <v>1</v>
      </c>
      <c r="L9" s="27">
        <v>0</v>
      </c>
      <c r="M9" s="47">
        <f>Reference!$F$21</f>
        <v>1.5</v>
      </c>
      <c r="N9" s="6">
        <v>0</v>
      </c>
      <c r="O9" s="47">
        <f>Reference!$F$22</f>
        <v>3</v>
      </c>
      <c r="P9" s="6">
        <v>769.13</v>
      </c>
      <c r="Q9" s="47">
        <f>Reference!$F$23</f>
        <v>6</v>
      </c>
      <c r="R9" s="47">
        <f t="shared" si="1"/>
        <v>0</v>
      </c>
      <c r="S9" s="47">
        <f t="shared" si="14"/>
        <v>11.915762293719881</v>
      </c>
      <c r="T9" s="48">
        <f t="shared" si="2"/>
        <v>1.1803082851193871</v>
      </c>
      <c r="U9" s="48">
        <f t="shared" si="3"/>
        <v>2.2246683520051453</v>
      </c>
      <c r="V9" s="7">
        <v>2.5</v>
      </c>
      <c r="W9" s="6">
        <v>6.34</v>
      </c>
      <c r="X9" s="48">
        <f t="shared" si="15"/>
        <v>15.85</v>
      </c>
      <c r="Y9" s="48">
        <f t="shared" si="4"/>
        <v>1</v>
      </c>
      <c r="Z9" s="7">
        <v>81</v>
      </c>
      <c r="AA9" s="48">
        <f t="shared" si="5"/>
        <v>66.265291252828163</v>
      </c>
      <c r="AB9" s="48">
        <f t="shared" si="6"/>
        <v>1.0687806380544775</v>
      </c>
      <c r="AC9" s="8">
        <v>0</v>
      </c>
      <c r="AD9" s="7">
        <v>44.24186064347893</v>
      </c>
      <c r="AE9" s="48">
        <f t="shared" si="7"/>
        <v>1.2614906420708847</v>
      </c>
      <c r="AF9" s="48">
        <f t="shared" si="16"/>
        <v>2.3776824607156621</v>
      </c>
      <c r="AG9" s="48">
        <f t="shared" si="8"/>
        <v>2.3776824607156621</v>
      </c>
      <c r="AH9" s="48">
        <f t="shared" si="9"/>
        <v>2.3776824607156621</v>
      </c>
      <c r="AI9" s="48">
        <f t="shared" si="10"/>
        <v>2.3776824607156621</v>
      </c>
      <c r="AJ9" s="48">
        <f t="shared" si="11"/>
        <v>2.3776824607156621</v>
      </c>
      <c r="AK9" s="48">
        <f t="shared" si="12"/>
        <v>2.3776824607156621</v>
      </c>
      <c r="AL9" s="48">
        <f t="shared" si="13"/>
        <v>2.3776824607156621</v>
      </c>
    </row>
    <row r="10" spans="1:38" s="9" customFormat="1" ht="12" customHeight="1" thickBot="1">
      <c r="A10" s="40" t="s">
        <v>86</v>
      </c>
      <c r="B10" s="41">
        <v>523.67999999999995</v>
      </c>
      <c r="C10" s="49">
        <f t="shared" si="0"/>
        <v>0.81824999999999992</v>
      </c>
      <c r="D10" s="42"/>
      <c r="E10" s="42"/>
      <c r="F10" s="42">
        <v>1</v>
      </c>
      <c r="G10" s="48">
        <f>(D10*Reference!$F$15+E10*Reference!$F$16+F10*Reference!$F$17)/(D10+E10+F10)</f>
        <v>6</v>
      </c>
      <c r="H10" s="43">
        <v>0</v>
      </c>
      <c r="I10" s="47">
        <f>Reference!$F$19</f>
        <v>0</v>
      </c>
      <c r="J10" s="43">
        <v>0</v>
      </c>
      <c r="K10" s="47">
        <f>Reference!$F$20</f>
        <v>1</v>
      </c>
      <c r="L10" s="44">
        <v>0</v>
      </c>
      <c r="M10" s="47">
        <f>Reference!$F$21</f>
        <v>1.5</v>
      </c>
      <c r="N10" s="43">
        <v>0</v>
      </c>
      <c r="O10" s="47">
        <f>Reference!$F$22</f>
        <v>3</v>
      </c>
      <c r="P10" s="43">
        <v>523.67999999999995</v>
      </c>
      <c r="Q10" s="47">
        <f>Reference!$F$23</f>
        <v>6</v>
      </c>
      <c r="R10" s="47">
        <f t="shared" si="1"/>
        <v>0</v>
      </c>
      <c r="S10" s="47">
        <f t="shared" si="14"/>
        <v>12</v>
      </c>
      <c r="T10" s="48">
        <f t="shared" si="2"/>
        <v>0.98067086851923624</v>
      </c>
      <c r="U10" s="48">
        <f t="shared" si="3"/>
        <v>1.8870389974236146</v>
      </c>
      <c r="V10" s="45">
        <v>2.5</v>
      </c>
      <c r="W10" s="43">
        <v>6.86</v>
      </c>
      <c r="X10" s="48">
        <f t="shared" si="15"/>
        <v>17.150000000000002</v>
      </c>
      <c r="Y10" s="48">
        <f t="shared" si="4"/>
        <v>1</v>
      </c>
      <c r="Z10" s="45">
        <v>0</v>
      </c>
      <c r="AA10" s="48">
        <f t="shared" si="5"/>
        <v>0</v>
      </c>
      <c r="AB10" s="48">
        <f t="shared" si="6"/>
        <v>1</v>
      </c>
      <c r="AC10" s="46">
        <v>0</v>
      </c>
      <c r="AD10" s="45">
        <v>45</v>
      </c>
      <c r="AE10" s="48">
        <f t="shared" si="7"/>
        <v>0.98067086851923624</v>
      </c>
      <c r="AF10" s="48">
        <f t="shared" si="16"/>
        <v>1.8870389974236146</v>
      </c>
      <c r="AG10" s="48">
        <f t="shared" si="8"/>
        <v>1.8870389974236146</v>
      </c>
      <c r="AH10" s="48">
        <f t="shared" si="9"/>
        <v>1.8870389974236146</v>
      </c>
      <c r="AI10" s="48">
        <f t="shared" si="10"/>
        <v>1.8870389974236146</v>
      </c>
      <c r="AJ10" s="48">
        <f t="shared" si="11"/>
        <v>1.8870389974236146</v>
      </c>
      <c r="AK10" s="48">
        <f t="shared" si="12"/>
        <v>1.8870389974236146</v>
      </c>
      <c r="AL10" s="48">
        <f t="shared" si="13"/>
        <v>1.8870389974236146</v>
      </c>
    </row>
    <row r="11" spans="1:38" s="9" customFormat="1" ht="12.75" thickBot="1">
      <c r="A11" s="5" t="s">
        <v>87</v>
      </c>
      <c r="B11" s="29">
        <v>699.05</v>
      </c>
      <c r="C11" s="49">
        <f t="shared" si="0"/>
        <v>1.092265625</v>
      </c>
      <c r="D11" s="39"/>
      <c r="E11" s="39">
        <v>1300</v>
      </c>
      <c r="F11" s="39">
        <v>4800</v>
      </c>
      <c r="G11" s="48">
        <f>(D11*Reference!$F$15+E11*Reference!$F$16+F11*Reference!$F$17)/(D11+E11+F11)</f>
        <v>5.360655737704918</v>
      </c>
      <c r="H11" s="6">
        <v>44.14</v>
      </c>
      <c r="I11" s="47">
        <f>Reference!$F$19</f>
        <v>0</v>
      </c>
      <c r="J11" s="6">
        <v>19.760000000000002</v>
      </c>
      <c r="K11" s="47">
        <f>Reference!$F$20</f>
        <v>1</v>
      </c>
      <c r="L11" s="27">
        <v>0</v>
      </c>
      <c r="M11" s="47">
        <f>Reference!$F$21</f>
        <v>1.5</v>
      </c>
      <c r="N11" s="6">
        <v>0</v>
      </c>
      <c r="O11" s="47">
        <f>Reference!$F$22</f>
        <v>3</v>
      </c>
      <c r="P11" s="6">
        <v>635.15</v>
      </c>
      <c r="Q11" s="47">
        <f>Reference!$F$23</f>
        <v>6</v>
      </c>
      <c r="R11" s="47">
        <f t="shared" si="1"/>
        <v>0</v>
      </c>
      <c r="S11" s="47">
        <f t="shared" si="14"/>
        <v>10.840464048984511</v>
      </c>
      <c r="T11" s="48">
        <f t="shared" si="2"/>
        <v>1.2061462809045715</v>
      </c>
      <c r="U11" s="48">
        <f t="shared" si="3"/>
        <v>2.4150114900323043</v>
      </c>
      <c r="V11" s="7">
        <v>2.5</v>
      </c>
      <c r="W11" s="6">
        <v>5.28</v>
      </c>
      <c r="X11" s="48">
        <f t="shared" si="15"/>
        <v>13.200000000000001</v>
      </c>
      <c r="Y11" s="48">
        <f t="shared" si="4"/>
        <v>1</v>
      </c>
      <c r="Z11" s="7">
        <v>9</v>
      </c>
      <c r="AA11" s="48">
        <f t="shared" si="5"/>
        <v>8.2397539517917178</v>
      </c>
      <c r="AB11" s="48">
        <f t="shared" si="6"/>
        <v>1</v>
      </c>
      <c r="AC11" s="8">
        <v>0</v>
      </c>
      <c r="AD11" s="7">
        <v>40.886560331878982</v>
      </c>
      <c r="AE11" s="48">
        <f t="shared" si="7"/>
        <v>1.2061462809045715</v>
      </c>
      <c r="AF11" s="48">
        <f t="shared" si="16"/>
        <v>2.4150114900323043</v>
      </c>
      <c r="AG11" s="48">
        <f t="shared" si="8"/>
        <v>2.4150114900323043</v>
      </c>
      <c r="AH11" s="48">
        <f t="shared" si="9"/>
        <v>2.4150114900323043</v>
      </c>
      <c r="AI11" s="48">
        <f t="shared" si="10"/>
        <v>2.4150114900323043</v>
      </c>
      <c r="AJ11" s="48">
        <f t="shared" si="11"/>
        <v>2.4150114900323043</v>
      </c>
      <c r="AK11" s="48">
        <f t="shared" si="12"/>
        <v>2.4150114900323043</v>
      </c>
      <c r="AL11" s="48">
        <f t="shared" si="13"/>
        <v>2.4150114900323043</v>
      </c>
    </row>
    <row r="12" spans="1:38" s="9" customFormat="1" ht="12.75" thickBot="1">
      <c r="A12" s="5" t="s">
        <v>88</v>
      </c>
      <c r="B12" s="29">
        <v>94.71</v>
      </c>
      <c r="C12" s="49">
        <f t="shared" si="0"/>
        <v>0.147984375</v>
      </c>
      <c r="D12" s="33"/>
      <c r="E12" s="33"/>
      <c r="F12" s="33">
        <v>1</v>
      </c>
      <c r="G12" s="48">
        <f>(D12*Reference!$F$15+E12*Reference!$F$16+F12*Reference!$F$17)/(D12+E12+F12)</f>
        <v>6</v>
      </c>
      <c r="H12" s="6">
        <v>18.04</v>
      </c>
      <c r="I12" s="47">
        <f>Reference!$F$19</f>
        <v>0</v>
      </c>
      <c r="J12" s="6">
        <v>4.63</v>
      </c>
      <c r="K12" s="47">
        <f>Reference!$F$20</f>
        <v>1</v>
      </c>
      <c r="L12" s="27">
        <v>0</v>
      </c>
      <c r="M12" s="47">
        <f>Reference!$F$21</f>
        <v>1.5</v>
      </c>
      <c r="N12" s="6">
        <v>0</v>
      </c>
      <c r="O12" s="47">
        <f>Reference!$F$22</f>
        <v>3</v>
      </c>
      <c r="P12" s="6">
        <v>72.040000000000006</v>
      </c>
      <c r="Q12" s="47">
        <f>Reference!$F$23</f>
        <v>6</v>
      </c>
      <c r="R12" s="47">
        <f t="shared" si="1"/>
        <v>0</v>
      </c>
      <c r="S12" s="47">
        <f t="shared" si="14"/>
        <v>10.612712490761272</v>
      </c>
      <c r="T12" s="48">
        <f t="shared" si="2"/>
        <v>0.50651224039957854</v>
      </c>
      <c r="U12" s="48">
        <f t="shared" si="3"/>
        <v>1.1474083363865917</v>
      </c>
      <c r="V12" s="7">
        <v>2.5</v>
      </c>
      <c r="W12" s="6">
        <v>2.64</v>
      </c>
      <c r="X12" s="48">
        <f t="shared" si="15"/>
        <v>6.6000000000000005</v>
      </c>
      <c r="Y12" s="48">
        <f t="shared" si="4"/>
        <v>1</v>
      </c>
      <c r="Z12" s="7">
        <v>0</v>
      </c>
      <c r="AA12" s="48">
        <f t="shared" si="5"/>
        <v>0</v>
      </c>
      <c r="AB12" s="48">
        <f t="shared" si="6"/>
        <v>1</v>
      </c>
      <c r="AC12" s="8">
        <v>0</v>
      </c>
      <c r="AD12" s="7">
        <v>34.228698131137165</v>
      </c>
      <c r="AE12" s="48">
        <f t="shared" si="7"/>
        <v>0.50651224039957854</v>
      </c>
      <c r="AF12" s="48">
        <f t="shared" si="16"/>
        <v>1.1474083363865917</v>
      </c>
      <c r="AG12" s="48">
        <f t="shared" si="8"/>
        <v>1.1474083363865917</v>
      </c>
      <c r="AH12" s="48">
        <f t="shared" si="9"/>
        <v>1.1474083363865917</v>
      </c>
      <c r="AI12" s="48">
        <f t="shared" si="10"/>
        <v>1.1474083363865917</v>
      </c>
      <c r="AJ12" s="48">
        <f t="shared" si="11"/>
        <v>1.1474083363865917</v>
      </c>
      <c r="AK12" s="48">
        <f t="shared" si="12"/>
        <v>1.1474083363865917</v>
      </c>
      <c r="AL12" s="48">
        <f t="shared" si="13"/>
        <v>1.1474083363865917</v>
      </c>
    </row>
    <row r="13" spans="1:38" s="9" customFormat="1" ht="12.75" thickBot="1">
      <c r="A13" s="5" t="s">
        <v>89</v>
      </c>
      <c r="B13" s="29">
        <v>891.05</v>
      </c>
      <c r="C13" s="49">
        <f t="shared" si="0"/>
        <v>1.3922656249999998</v>
      </c>
      <c r="D13" s="33"/>
      <c r="E13" s="33">
        <v>3600</v>
      </c>
      <c r="F13" s="33">
        <v>3400</v>
      </c>
      <c r="G13" s="48">
        <f>(D13*Reference!$F$15+E13*Reference!$F$16+F13*Reference!$F$17)/(D13+E13+F13)</f>
        <v>4.4571428571428573</v>
      </c>
      <c r="H13" s="6">
        <v>0</v>
      </c>
      <c r="I13" s="47">
        <f>Reference!$F$19</f>
        <v>0</v>
      </c>
      <c r="J13" s="6">
        <v>0</v>
      </c>
      <c r="K13" s="47">
        <f>Reference!$F$20</f>
        <v>1</v>
      </c>
      <c r="L13" s="27">
        <v>318.64999999999998</v>
      </c>
      <c r="M13" s="47">
        <f>Reference!$F$21</f>
        <v>1.5</v>
      </c>
      <c r="N13" s="6">
        <v>0</v>
      </c>
      <c r="O13" s="47">
        <f>Reference!$F$22</f>
        <v>3</v>
      </c>
      <c r="P13" s="6">
        <v>572.4</v>
      </c>
      <c r="Q13" s="47">
        <f>Reference!$F$23</f>
        <v>6</v>
      </c>
      <c r="R13" s="47">
        <f t="shared" si="1"/>
        <v>0</v>
      </c>
      <c r="S13" s="47">
        <f t="shared" si="14"/>
        <v>8.8478897288111131</v>
      </c>
      <c r="T13" s="48">
        <f t="shared" si="2"/>
        <v>1.5507313967702454</v>
      </c>
      <c r="U13" s="48">
        <f t="shared" si="3"/>
        <v>3.3461626437270295</v>
      </c>
      <c r="V13" s="7">
        <v>2.5</v>
      </c>
      <c r="W13" s="6">
        <v>4.75</v>
      </c>
      <c r="X13" s="48">
        <f t="shared" si="15"/>
        <v>11.875</v>
      </c>
      <c r="Y13" s="48">
        <f t="shared" si="4"/>
        <v>1</v>
      </c>
      <c r="Z13" s="7">
        <v>0</v>
      </c>
      <c r="AA13" s="48">
        <f t="shared" si="5"/>
        <v>0</v>
      </c>
      <c r="AB13" s="48">
        <f t="shared" si="6"/>
        <v>1</v>
      </c>
      <c r="AC13" s="8">
        <v>0</v>
      </c>
      <c r="AD13" s="7">
        <v>43.211940968520288</v>
      </c>
      <c r="AE13" s="48">
        <f t="shared" si="7"/>
        <v>1.5507313967702454</v>
      </c>
      <c r="AF13" s="48">
        <f t="shared" si="16"/>
        <v>3.3461626437270295</v>
      </c>
      <c r="AG13" s="48">
        <f t="shared" si="8"/>
        <v>3.3461626437270295</v>
      </c>
      <c r="AH13" s="48">
        <f t="shared" si="9"/>
        <v>3.3461626437270295</v>
      </c>
      <c r="AI13" s="48">
        <f t="shared" si="10"/>
        <v>3.3461626437270295</v>
      </c>
      <c r="AJ13" s="48">
        <f t="shared" si="11"/>
        <v>3.3461626437270295</v>
      </c>
      <c r="AK13" s="48">
        <f t="shared" si="12"/>
        <v>3.3461626437270295</v>
      </c>
      <c r="AL13" s="48">
        <f t="shared" si="13"/>
        <v>3.3461626437270295</v>
      </c>
    </row>
    <row r="14" spans="1:38" s="9" customFormat="1" ht="12.75" thickBot="1">
      <c r="A14" s="5" t="s">
        <v>90</v>
      </c>
      <c r="B14" s="29">
        <v>122.02</v>
      </c>
      <c r="C14" s="49">
        <f t="shared" si="0"/>
        <v>0.19065625</v>
      </c>
      <c r="D14" s="33"/>
      <c r="E14" s="33"/>
      <c r="F14" s="33">
        <v>1</v>
      </c>
      <c r="G14" s="48">
        <f>(D14*Reference!$F$15+E14*Reference!$F$16+F14*Reference!$F$17)/(D14+E14+F14)</f>
        <v>6</v>
      </c>
      <c r="H14" s="6">
        <v>0</v>
      </c>
      <c r="I14" s="47">
        <f>Reference!$F$19</f>
        <v>0</v>
      </c>
      <c r="J14" s="6">
        <v>0</v>
      </c>
      <c r="K14" s="47">
        <f>Reference!$F$20</f>
        <v>1</v>
      </c>
      <c r="L14" s="27">
        <v>36.14</v>
      </c>
      <c r="M14" s="47">
        <f>Reference!$F$21</f>
        <v>1.5</v>
      </c>
      <c r="N14" s="6">
        <v>0</v>
      </c>
      <c r="O14" s="47">
        <f>Reference!$F$22</f>
        <v>3</v>
      </c>
      <c r="P14" s="6">
        <v>85.88</v>
      </c>
      <c r="Q14" s="47">
        <f>Reference!$F$23</f>
        <v>6</v>
      </c>
      <c r="R14" s="47">
        <f t="shared" si="1"/>
        <v>0</v>
      </c>
      <c r="S14" s="47">
        <f t="shared" si="14"/>
        <v>10.667185707261105</v>
      </c>
      <c r="T14" s="48">
        <f t="shared" si="2"/>
        <v>0.56394536548860963</v>
      </c>
      <c r="U14" s="48">
        <f t="shared" si="3"/>
        <v>1.2571489797258584</v>
      </c>
      <c r="V14" s="7">
        <v>2.5</v>
      </c>
      <c r="W14" s="6">
        <v>4.22</v>
      </c>
      <c r="X14" s="48">
        <f t="shared" si="15"/>
        <v>10.549999999999999</v>
      </c>
      <c r="Y14" s="48">
        <f t="shared" si="4"/>
        <v>1</v>
      </c>
      <c r="Z14" s="7">
        <v>0</v>
      </c>
      <c r="AA14" s="48">
        <f t="shared" si="5"/>
        <v>0</v>
      </c>
      <c r="AB14" s="48">
        <f t="shared" si="6"/>
        <v>1</v>
      </c>
      <c r="AC14" s="8">
        <v>0</v>
      </c>
      <c r="AD14" s="7">
        <v>43.51909523029012</v>
      </c>
      <c r="AE14" s="48">
        <f t="shared" si="7"/>
        <v>0.56394536548860963</v>
      </c>
      <c r="AF14" s="48">
        <f t="shared" si="16"/>
        <v>1.2571489797258584</v>
      </c>
      <c r="AG14" s="48">
        <f t="shared" si="8"/>
        <v>1.2571489797258584</v>
      </c>
      <c r="AH14" s="48">
        <f t="shared" si="9"/>
        <v>1.2571489797258584</v>
      </c>
      <c r="AI14" s="48">
        <f t="shared" si="10"/>
        <v>1.2571489797258584</v>
      </c>
      <c r="AJ14" s="48">
        <f t="shared" si="11"/>
        <v>1.2571489797258584</v>
      </c>
      <c r="AK14" s="48">
        <f t="shared" si="12"/>
        <v>1.2571489797258584</v>
      </c>
      <c r="AL14" s="48">
        <f t="shared" si="13"/>
        <v>1.2571489797258584</v>
      </c>
    </row>
    <row r="15" spans="1:38" s="9" customFormat="1" ht="12.75" thickBot="1">
      <c r="A15" s="40" t="s">
        <v>91</v>
      </c>
      <c r="B15" s="41">
        <v>1718.99</v>
      </c>
      <c r="C15" s="49">
        <f t="shared" si="0"/>
        <v>2.685921875</v>
      </c>
      <c r="D15" s="42"/>
      <c r="E15" s="42">
        <v>4900</v>
      </c>
      <c r="F15" s="42">
        <v>5900</v>
      </c>
      <c r="G15" s="48">
        <f>(D15*Reference!$F$15+E15*Reference!$F$16+F15*Reference!$F$17)/(D15+E15+F15)</f>
        <v>4.6388888888888893</v>
      </c>
      <c r="H15" s="43">
        <v>0</v>
      </c>
      <c r="I15" s="47">
        <f>Reference!$F$19</f>
        <v>0</v>
      </c>
      <c r="J15" s="43">
        <v>0</v>
      </c>
      <c r="K15" s="47">
        <f>Reference!$F$20</f>
        <v>1</v>
      </c>
      <c r="L15" s="44">
        <v>0</v>
      </c>
      <c r="M15" s="47">
        <f>Reference!$F$21</f>
        <v>1.5</v>
      </c>
      <c r="N15" s="43">
        <v>0</v>
      </c>
      <c r="O15" s="47">
        <f>Reference!$F$22</f>
        <v>3</v>
      </c>
      <c r="P15" s="43">
        <v>1718.989004</v>
      </c>
      <c r="Q15" s="47">
        <f>Reference!$F$23</f>
        <v>6</v>
      </c>
      <c r="R15" s="47">
        <f t="shared" si="1"/>
        <v>-9.9599999998645217E-4</v>
      </c>
      <c r="S15" s="47">
        <f t="shared" si="14"/>
        <v>10.638885412428875</v>
      </c>
      <c r="T15" s="48">
        <f t="shared" si="2"/>
        <v>1.8260336143384828</v>
      </c>
      <c r="U15" s="48">
        <f t="shared" si="3"/>
        <v>3.4979586377426313</v>
      </c>
      <c r="V15" s="45">
        <v>2.5</v>
      </c>
      <c r="W15" s="6">
        <v>5.81</v>
      </c>
      <c r="X15" s="48">
        <f t="shared" si="15"/>
        <v>14.524999999999999</v>
      </c>
      <c r="Y15" s="48">
        <f t="shared" si="4"/>
        <v>1</v>
      </c>
      <c r="Z15" s="45">
        <f>36+40+6+175+8+14+8+17+24</f>
        <v>328</v>
      </c>
      <c r="AA15" s="48">
        <f t="shared" si="5"/>
        <v>122.11822058301676</v>
      </c>
      <c r="AB15" s="48">
        <f t="shared" si="6"/>
        <v>1.3313734843970042</v>
      </c>
      <c r="AC15" s="46">
        <v>0</v>
      </c>
      <c r="AD15" s="45">
        <v>44.999973926549892</v>
      </c>
      <c r="AE15" s="48">
        <f t="shared" si="7"/>
        <v>2.4311327357478811</v>
      </c>
      <c r="AF15" s="48">
        <f t="shared" si="16"/>
        <v>4.6570893798080055</v>
      </c>
      <c r="AG15" s="48">
        <f t="shared" si="8"/>
        <v>4.6570893798080055</v>
      </c>
      <c r="AH15" s="48">
        <f t="shared" si="9"/>
        <v>4.6570893798080055</v>
      </c>
      <c r="AI15" s="48">
        <f t="shared" si="10"/>
        <v>4.6570893798080055</v>
      </c>
      <c r="AJ15" s="48">
        <f t="shared" si="11"/>
        <v>4.6570893798080055</v>
      </c>
      <c r="AK15" s="48">
        <f t="shared" si="12"/>
        <v>4.6570893798080055</v>
      </c>
      <c r="AL15" s="48">
        <f t="shared" si="13"/>
        <v>4.6570893798080055</v>
      </c>
    </row>
    <row r="16" spans="1:38" s="9" customFormat="1" ht="12.75" thickBot="1">
      <c r="A16" s="5" t="s">
        <v>92</v>
      </c>
      <c r="B16" s="29">
        <v>1141.42</v>
      </c>
      <c r="C16" s="49">
        <f t="shared" si="0"/>
        <v>1.7834687500000002</v>
      </c>
      <c r="D16" s="39"/>
      <c r="E16" s="39">
        <v>4600</v>
      </c>
      <c r="F16" s="39">
        <v>3600</v>
      </c>
      <c r="G16" s="48">
        <f>(D16*Reference!$F$15+E16*Reference!$F$16+F16*Reference!$F$17)/(D16+E16+F16)</f>
        <v>4.3170731707317076</v>
      </c>
      <c r="H16" s="6">
        <v>0</v>
      </c>
      <c r="I16" s="47">
        <f>Reference!$F$19</f>
        <v>0</v>
      </c>
      <c r="J16" s="6">
        <v>0</v>
      </c>
      <c r="K16" s="47">
        <f>Reference!$F$20</f>
        <v>1</v>
      </c>
      <c r="L16" s="27">
        <v>0</v>
      </c>
      <c r="M16" s="47">
        <f>Reference!$F$21</f>
        <v>1.5</v>
      </c>
      <c r="N16" s="6">
        <v>0</v>
      </c>
      <c r="O16" s="47">
        <f>Reference!$F$22</f>
        <v>3</v>
      </c>
      <c r="P16" s="6">
        <v>1141.419169</v>
      </c>
      <c r="Q16" s="47">
        <f>Reference!$F$23</f>
        <v>6</v>
      </c>
      <c r="R16" s="47">
        <f t="shared" si="1"/>
        <v>-8.3100000006197661E-4</v>
      </c>
      <c r="S16" s="47">
        <f t="shared" si="14"/>
        <v>10.317068802488642</v>
      </c>
      <c r="T16" s="48">
        <f t="shared" si="2"/>
        <v>1.5553857110136917</v>
      </c>
      <c r="U16" s="48">
        <f t="shared" si="3"/>
        <v>3.1013773091529275</v>
      </c>
      <c r="V16" s="7">
        <v>5</v>
      </c>
      <c r="W16" s="6">
        <v>6.34</v>
      </c>
      <c r="X16" s="48">
        <f t="shared" si="15"/>
        <v>31.7</v>
      </c>
      <c r="Y16" s="48">
        <f>IF($X16&lt;=26,1,-0.162*LN($X16)+1.5232 )</f>
        <v>0.96327669769691604</v>
      </c>
      <c r="Z16" s="7">
        <f>19+5+7+28+28</f>
        <v>87</v>
      </c>
      <c r="AA16" s="48">
        <f t="shared" si="5"/>
        <v>48.781342538241837</v>
      </c>
      <c r="AB16" s="48">
        <f t="shared" si="6"/>
        <v>1.0250463059836687</v>
      </c>
      <c r="AC16" s="8">
        <v>0</v>
      </c>
      <c r="AD16" s="7">
        <v>44.999967238177</v>
      </c>
      <c r="AE16" s="48">
        <f t="shared" si="7"/>
        <v>1.5357928603524924</v>
      </c>
      <c r="AF16" s="48">
        <f t="shared" si="16"/>
        <v>3.0623099433979326</v>
      </c>
      <c r="AG16" s="48">
        <f t="shared" si="8"/>
        <v>3.0623099433979326</v>
      </c>
      <c r="AH16" s="48">
        <f t="shared" si="9"/>
        <v>3.0623099433979326</v>
      </c>
      <c r="AI16" s="48">
        <f t="shared" si="10"/>
        <v>3.0623099433979326</v>
      </c>
      <c r="AJ16" s="48">
        <f t="shared" si="11"/>
        <v>3.0623099433979326</v>
      </c>
      <c r="AK16" s="48">
        <f t="shared" si="12"/>
        <v>3.0623099433979326</v>
      </c>
      <c r="AL16" s="48">
        <f t="shared" si="13"/>
        <v>3.0623099433979326</v>
      </c>
    </row>
    <row r="17" spans="1:38" s="9" customFormat="1" ht="12.75" thickBot="1">
      <c r="A17" s="5" t="s">
        <v>93</v>
      </c>
      <c r="B17" s="29">
        <v>488.32</v>
      </c>
      <c r="C17" s="49">
        <f t="shared" si="0"/>
        <v>0.76300000000000001</v>
      </c>
      <c r="D17" s="33"/>
      <c r="E17" s="33"/>
      <c r="F17" s="33">
        <v>1</v>
      </c>
      <c r="G17" s="48">
        <f>(D17*Reference!$F$15+E17*Reference!$F$16+F17*Reference!$F$17)/(D17+E17+F17)</f>
        <v>6</v>
      </c>
      <c r="H17" s="6">
        <v>0</v>
      </c>
      <c r="I17" s="47">
        <f>Reference!$F$19</f>
        <v>0</v>
      </c>
      <c r="J17" s="6">
        <v>0</v>
      </c>
      <c r="K17" s="47">
        <f>Reference!$F$20</f>
        <v>1</v>
      </c>
      <c r="L17" s="27">
        <v>0</v>
      </c>
      <c r="M17" s="47">
        <f>Reference!$F$21</f>
        <v>1.5</v>
      </c>
      <c r="N17" s="6">
        <v>0</v>
      </c>
      <c r="O17" s="47">
        <f>Reference!$F$22</f>
        <v>3</v>
      </c>
      <c r="P17" s="6">
        <v>488.323599</v>
      </c>
      <c r="Q17" s="47">
        <f>Reference!$F$23</f>
        <v>6</v>
      </c>
      <c r="R17" s="47">
        <f t="shared" si="1"/>
        <v>3.5990000000083455E-3</v>
      </c>
      <c r="S17" s="47">
        <f t="shared" si="14"/>
        <v>12.000044221002621</v>
      </c>
      <c r="T17" s="48">
        <f t="shared" si="2"/>
        <v>0.95045997774605029</v>
      </c>
      <c r="U17" s="48">
        <f t="shared" si="3"/>
        <v>1.8368396647713285</v>
      </c>
      <c r="V17" s="7">
        <v>5</v>
      </c>
      <c r="W17" s="6">
        <v>7.92</v>
      </c>
      <c r="X17" s="48">
        <f t="shared" si="15"/>
        <v>39.6</v>
      </c>
      <c r="Y17" s="48">
        <f t="shared" ref="Y17:Y48" si="17">IF($X17&lt;=26,1,-0.162*LN($X17)+1.5232 )</f>
        <v>0.92722968284180962</v>
      </c>
      <c r="Z17" s="7">
        <v>0</v>
      </c>
      <c r="AA17" s="48">
        <f t="shared" si="5"/>
        <v>0</v>
      </c>
      <c r="AB17" s="48">
        <f t="shared" si="6"/>
        <v>1</v>
      </c>
      <c r="AC17" s="8">
        <v>0</v>
      </c>
      <c r="AD17" s="7">
        <v>45.000331657519666</v>
      </c>
      <c r="AE17" s="48">
        <f t="shared" si="7"/>
        <v>0.88129470371930363</v>
      </c>
      <c r="AF17" s="48">
        <f t="shared" si="16"/>
        <v>1.7031722597971748</v>
      </c>
      <c r="AG17" s="48">
        <f t="shared" si="8"/>
        <v>1.7031722597971748</v>
      </c>
      <c r="AH17" s="48">
        <f t="shared" si="9"/>
        <v>1.7031722597971748</v>
      </c>
      <c r="AI17" s="48">
        <f t="shared" si="10"/>
        <v>1.7031722597971748</v>
      </c>
      <c r="AJ17" s="48">
        <f t="shared" si="11"/>
        <v>1.7031722597971748</v>
      </c>
      <c r="AK17" s="48">
        <f t="shared" si="12"/>
        <v>1.7031722597971748</v>
      </c>
      <c r="AL17" s="48">
        <f t="shared" si="13"/>
        <v>1.7031722597971748</v>
      </c>
    </row>
    <row r="18" spans="1:38" s="9" customFormat="1" ht="12.75" thickBot="1">
      <c r="A18" s="5" t="s">
        <v>94</v>
      </c>
      <c r="B18" s="29">
        <v>1426.07</v>
      </c>
      <c r="C18" s="49">
        <f t="shared" si="0"/>
        <v>2.228234375</v>
      </c>
      <c r="D18" s="33"/>
      <c r="E18" s="33">
        <v>8400</v>
      </c>
      <c r="F18" s="33">
        <v>4000</v>
      </c>
      <c r="G18" s="48">
        <f>(D18*Reference!$F$15+E18*Reference!$F$16+F18*Reference!$F$17)/(D18+E18+F18)</f>
        <v>3.967741935483871</v>
      </c>
      <c r="H18" s="6">
        <v>0</v>
      </c>
      <c r="I18" s="47">
        <f>Reference!$F$19</f>
        <v>0</v>
      </c>
      <c r="J18" s="6">
        <v>0</v>
      </c>
      <c r="K18" s="47">
        <f>Reference!$F$20</f>
        <v>1</v>
      </c>
      <c r="L18" s="27">
        <v>0</v>
      </c>
      <c r="M18" s="47">
        <f>Reference!$F$21</f>
        <v>1.5</v>
      </c>
      <c r="N18" s="6">
        <v>0</v>
      </c>
      <c r="O18" s="47">
        <f>Reference!$F$22</f>
        <v>3</v>
      </c>
      <c r="P18" s="6">
        <v>1426.0713969999999</v>
      </c>
      <c r="Q18" s="47">
        <f>Reference!$F$23</f>
        <v>6</v>
      </c>
      <c r="R18" s="47">
        <f t="shared" si="1"/>
        <v>1.396999999997206E-3</v>
      </c>
      <c r="S18" s="47">
        <f t="shared" si="14"/>
        <v>9.9677478131757091</v>
      </c>
      <c r="T18" s="48">
        <f t="shared" si="2"/>
        <v>1.7594911504395805</v>
      </c>
      <c r="U18" s="48">
        <f t="shared" si="3"/>
        <v>3.5200163646676828</v>
      </c>
      <c r="V18" s="7">
        <v>5</v>
      </c>
      <c r="W18" s="6">
        <v>6.34</v>
      </c>
      <c r="X18" s="48">
        <f t="shared" si="15"/>
        <v>31.7</v>
      </c>
      <c r="Y18" s="48">
        <f t="shared" si="17"/>
        <v>0.96327669769691604</v>
      </c>
      <c r="Z18" s="7">
        <v>0</v>
      </c>
      <c r="AA18" s="48">
        <f t="shared" si="5"/>
        <v>0</v>
      </c>
      <c r="AB18" s="48">
        <f t="shared" si="6"/>
        <v>1</v>
      </c>
      <c r="AC18" s="8">
        <v>0</v>
      </c>
      <c r="AD18" s="7">
        <v>45.000044082688781</v>
      </c>
      <c r="AE18" s="48">
        <f t="shared" si="7"/>
        <v>1.6948768250223869</v>
      </c>
      <c r="AF18" s="48">
        <f t="shared" si="16"/>
        <v>3.3907497395961887</v>
      </c>
      <c r="AG18" s="48">
        <f t="shared" si="8"/>
        <v>3.3907497395961887</v>
      </c>
      <c r="AH18" s="48">
        <f t="shared" si="9"/>
        <v>3.3907497395961887</v>
      </c>
      <c r="AI18" s="48">
        <f t="shared" si="10"/>
        <v>3.3907497395961887</v>
      </c>
      <c r="AJ18" s="48">
        <f t="shared" si="11"/>
        <v>3.3907497395961887</v>
      </c>
      <c r="AK18" s="48">
        <f t="shared" si="12"/>
        <v>3.3907497395961887</v>
      </c>
      <c r="AL18" s="48">
        <f t="shared" si="13"/>
        <v>3.3907497395961887</v>
      </c>
    </row>
    <row r="19" spans="1:38" s="9" customFormat="1" ht="12.75" thickBot="1">
      <c r="A19" s="5" t="s">
        <v>95</v>
      </c>
      <c r="B19" s="29">
        <v>2143.14</v>
      </c>
      <c r="C19" s="49">
        <f t="shared" si="0"/>
        <v>3.3486562499999999</v>
      </c>
      <c r="D19" s="33"/>
      <c r="E19" s="33">
        <v>11000</v>
      </c>
      <c r="F19" s="33">
        <v>5000</v>
      </c>
      <c r="G19" s="48">
        <f>(D19*Reference!$F$15+E19*Reference!$F$16+F19*Reference!$F$17)/(D19+E19+F19)</f>
        <v>3.9375</v>
      </c>
      <c r="H19" s="6">
        <v>0</v>
      </c>
      <c r="I19" s="47">
        <f>Reference!$F$19</f>
        <v>0</v>
      </c>
      <c r="J19" s="6">
        <v>0</v>
      </c>
      <c r="K19" s="47">
        <f>Reference!$F$20</f>
        <v>1</v>
      </c>
      <c r="L19" s="27">
        <v>0</v>
      </c>
      <c r="M19" s="47">
        <f>Reference!$F$21</f>
        <v>1.5</v>
      </c>
      <c r="N19" s="6">
        <v>0</v>
      </c>
      <c r="O19" s="47">
        <f>Reference!$F$22</f>
        <v>3</v>
      </c>
      <c r="P19" s="6">
        <v>2143.1434899999999</v>
      </c>
      <c r="Q19" s="47">
        <f>Reference!$F$23</f>
        <v>6</v>
      </c>
      <c r="R19" s="47">
        <f t="shared" si="1"/>
        <v>3.4900000000561704E-3</v>
      </c>
      <c r="S19" s="47">
        <f t="shared" si="14"/>
        <v>9.9375097707102658</v>
      </c>
      <c r="T19" s="48">
        <f t="shared" si="2"/>
        <v>2.1131474784896604</v>
      </c>
      <c r="U19" s="48">
        <f t="shared" si="3"/>
        <v>4.1332682471086182</v>
      </c>
      <c r="V19" s="7">
        <v>5</v>
      </c>
      <c r="W19" s="6">
        <v>7.92</v>
      </c>
      <c r="X19" s="48">
        <f t="shared" si="15"/>
        <v>39.6</v>
      </c>
      <c r="Y19" s="48">
        <f t="shared" si="17"/>
        <v>0.92722968284180962</v>
      </c>
      <c r="Z19" s="7">
        <v>0</v>
      </c>
      <c r="AA19" s="48">
        <f t="shared" si="5"/>
        <v>0</v>
      </c>
      <c r="AB19" s="48">
        <f t="shared" si="6"/>
        <v>1</v>
      </c>
      <c r="AC19" s="8">
        <v>0</v>
      </c>
      <c r="AD19" s="7">
        <v>45.000073280326994</v>
      </c>
      <c r="AE19" s="48">
        <f t="shared" si="7"/>
        <v>1.9593730662779376</v>
      </c>
      <c r="AF19" s="48">
        <f t="shared" si="16"/>
        <v>3.8324890058666465</v>
      </c>
      <c r="AG19" s="48">
        <f t="shared" si="8"/>
        <v>3.8324890058666465</v>
      </c>
      <c r="AH19" s="48">
        <f t="shared" si="9"/>
        <v>3.8324890058666465</v>
      </c>
      <c r="AI19" s="48">
        <f t="shared" si="10"/>
        <v>3.8324890058666465</v>
      </c>
      <c r="AJ19" s="48">
        <f t="shared" si="11"/>
        <v>3.8324890058666465</v>
      </c>
      <c r="AK19" s="48">
        <f t="shared" si="12"/>
        <v>3.8324890058666465</v>
      </c>
      <c r="AL19" s="48">
        <f t="shared" si="13"/>
        <v>3.8324890058666465</v>
      </c>
    </row>
    <row r="20" spans="1:38" s="9" customFormat="1" ht="12.75" thickBot="1">
      <c r="A20" s="40" t="s">
        <v>96</v>
      </c>
      <c r="B20" s="41">
        <v>1465.75</v>
      </c>
      <c r="C20" s="49">
        <f t="shared" si="0"/>
        <v>2.2902343749999998</v>
      </c>
      <c r="D20" s="42"/>
      <c r="E20" s="42">
        <v>8000</v>
      </c>
      <c r="F20" s="42">
        <v>9600</v>
      </c>
      <c r="G20" s="48">
        <f>(D20*Reference!$F$15+E20*Reference!$F$16+F20*Reference!$F$17)/(D20+E20+F20)</f>
        <v>4.6363636363636367</v>
      </c>
      <c r="H20" s="43">
        <v>0</v>
      </c>
      <c r="I20" s="47">
        <f>Reference!$F$19</f>
        <v>0</v>
      </c>
      <c r="J20" s="43">
        <v>197.30625599999999</v>
      </c>
      <c r="K20" s="47">
        <f>Reference!$F$20</f>
        <v>1</v>
      </c>
      <c r="L20" s="44">
        <v>0</v>
      </c>
      <c r="M20" s="47">
        <f>Reference!$F$21</f>
        <v>1.5</v>
      </c>
      <c r="N20" s="43">
        <v>0</v>
      </c>
      <c r="O20" s="47">
        <f>Reference!$F$22</f>
        <v>3</v>
      </c>
      <c r="P20" s="43">
        <v>1268.4513420000001</v>
      </c>
      <c r="Q20" s="47">
        <f>Reference!$F$23</f>
        <v>6</v>
      </c>
      <c r="R20" s="47">
        <f t="shared" si="1"/>
        <v>7.5980000001436565E-3</v>
      </c>
      <c r="S20" s="47">
        <f t="shared" si="14"/>
        <v>9.9633391151287736</v>
      </c>
      <c r="T20" s="48">
        <f t="shared" si="2"/>
        <v>1.7816155925367085</v>
      </c>
      <c r="U20" s="48">
        <f t="shared" si="3"/>
        <v>3.5592960618411107</v>
      </c>
      <c r="V20" s="45">
        <v>5</v>
      </c>
      <c r="W20" s="6">
        <v>10.56</v>
      </c>
      <c r="X20" s="48">
        <f t="shared" si="15"/>
        <v>52.800000000000004</v>
      </c>
      <c r="Y20" s="48">
        <f t="shared" si="17"/>
        <v>0.88062518710462112</v>
      </c>
      <c r="Z20" s="45">
        <v>0</v>
      </c>
      <c r="AA20" s="48">
        <f t="shared" si="5"/>
        <v>0</v>
      </c>
      <c r="AB20" s="48">
        <f t="shared" si="6"/>
        <v>1</v>
      </c>
      <c r="AC20" s="46">
        <v>0</v>
      </c>
      <c r="AD20" s="45">
        <v>38.942732655637045</v>
      </c>
      <c r="AE20" s="48">
        <f t="shared" si="7"/>
        <v>1.5689355645261494</v>
      </c>
      <c r="AF20" s="48">
        <f t="shared" si="16"/>
        <v>3.1344057604195692</v>
      </c>
      <c r="AG20" s="48">
        <f t="shared" si="8"/>
        <v>3.1344057604195692</v>
      </c>
      <c r="AH20" s="48">
        <f t="shared" si="9"/>
        <v>3.1344057604195692</v>
      </c>
      <c r="AI20" s="48">
        <f t="shared" si="10"/>
        <v>3.1344057604195692</v>
      </c>
      <c r="AJ20" s="48">
        <f t="shared" si="11"/>
        <v>3.1344057604195692</v>
      </c>
      <c r="AK20" s="48">
        <f t="shared" si="12"/>
        <v>3.1344057604195692</v>
      </c>
      <c r="AL20" s="48">
        <f t="shared" si="13"/>
        <v>3.1344057604195692</v>
      </c>
    </row>
    <row r="21" spans="1:38" s="9" customFormat="1" ht="12.75" thickBot="1">
      <c r="A21" s="5"/>
      <c r="B21" s="29"/>
      <c r="C21" s="49">
        <f t="shared" si="0"/>
        <v>0</v>
      </c>
      <c r="D21" s="39"/>
      <c r="E21" s="39"/>
      <c r="F21" s="39"/>
      <c r="G21" s="48" t="e">
        <f>(D21*Reference!$F$15+E21*Reference!$F$16+F21*Reference!$F$17)/(D21+E21+F21)</f>
        <v>#DIV/0!</v>
      </c>
      <c r="H21" s="6"/>
      <c r="I21" s="47">
        <f>Reference!$F$19</f>
        <v>0</v>
      </c>
      <c r="J21" s="6"/>
      <c r="K21" s="47">
        <f>Reference!$F$20</f>
        <v>1</v>
      </c>
      <c r="L21" s="27"/>
      <c r="M21" s="47">
        <f>Reference!$F$21</f>
        <v>1.5</v>
      </c>
      <c r="N21" s="6"/>
      <c r="O21" s="47">
        <f>Reference!$F$22</f>
        <v>3</v>
      </c>
      <c r="P21" s="6"/>
      <c r="Q21" s="47">
        <f>Reference!$F$23</f>
        <v>6</v>
      </c>
      <c r="R21" s="47">
        <f t="shared" si="1"/>
        <v>0</v>
      </c>
      <c r="S21" s="47" t="e">
        <f t="shared" si="14"/>
        <v>#DIV/0!</v>
      </c>
      <c r="T21" s="48" t="e">
        <f t="shared" si="2"/>
        <v>#DIV/0!</v>
      </c>
      <c r="U21" s="48" t="e">
        <f t="shared" si="3"/>
        <v>#DIV/0!</v>
      </c>
      <c r="V21" s="7"/>
      <c r="W21" s="6"/>
      <c r="X21" s="48">
        <f t="shared" si="15"/>
        <v>0</v>
      </c>
      <c r="Y21" s="48">
        <f t="shared" si="17"/>
        <v>1</v>
      </c>
      <c r="Z21" s="7">
        <v>0</v>
      </c>
      <c r="AA21" s="48" t="e">
        <f t="shared" si="5"/>
        <v>#DIV/0!</v>
      </c>
      <c r="AB21" s="48" t="e">
        <f t="shared" si="6"/>
        <v>#DIV/0!</v>
      </c>
      <c r="AC21" s="8"/>
      <c r="AD21" s="7"/>
      <c r="AE21" s="48" t="e">
        <f t="shared" si="7"/>
        <v>#DIV/0!</v>
      </c>
      <c r="AF21" s="48" t="e">
        <f t="shared" si="16"/>
        <v>#DIV/0!</v>
      </c>
      <c r="AG21" s="48" t="e">
        <f t="shared" si="8"/>
        <v>#DIV/0!</v>
      </c>
      <c r="AH21" s="48" t="e">
        <f t="shared" si="9"/>
        <v>#DIV/0!</v>
      </c>
      <c r="AI21" s="48" t="e">
        <f t="shared" si="10"/>
        <v>#DIV/0!</v>
      </c>
      <c r="AJ21" s="48" t="e">
        <f t="shared" si="11"/>
        <v>#DIV/0!</v>
      </c>
      <c r="AK21" s="48" t="e">
        <f t="shared" si="12"/>
        <v>#DIV/0!</v>
      </c>
      <c r="AL21" s="48" t="e">
        <f t="shared" si="13"/>
        <v>#DIV/0!</v>
      </c>
    </row>
    <row r="22" spans="1:38" s="9" customFormat="1" ht="12.75" thickBot="1">
      <c r="A22" s="5"/>
      <c r="B22" s="29"/>
      <c r="C22" s="49">
        <f t="shared" si="0"/>
        <v>0</v>
      </c>
      <c r="D22" s="33"/>
      <c r="E22" s="33"/>
      <c r="F22" s="33"/>
      <c r="G22" s="48" t="e">
        <f>(D22*Reference!$F$15+E22*Reference!$F$16+F22*Reference!$F$17)/(D22+E22+F22)</f>
        <v>#DIV/0!</v>
      </c>
      <c r="H22" s="6"/>
      <c r="I22" s="47">
        <f>Reference!$F$19</f>
        <v>0</v>
      </c>
      <c r="J22" s="6"/>
      <c r="K22" s="47">
        <f>Reference!$F$20</f>
        <v>1</v>
      </c>
      <c r="L22" s="27"/>
      <c r="M22" s="47">
        <f>Reference!$F$21</f>
        <v>1.5</v>
      </c>
      <c r="N22" s="6"/>
      <c r="O22" s="47">
        <f>Reference!$F$22</f>
        <v>3</v>
      </c>
      <c r="P22" s="6"/>
      <c r="Q22" s="47">
        <f>Reference!$F$23</f>
        <v>6</v>
      </c>
      <c r="R22" s="47">
        <f t="shared" si="1"/>
        <v>0</v>
      </c>
      <c r="S22" s="47" t="e">
        <f t="shared" si="14"/>
        <v>#DIV/0!</v>
      </c>
      <c r="T22" s="48" t="e">
        <f t="shared" si="2"/>
        <v>#DIV/0!</v>
      </c>
      <c r="U22" s="48" t="e">
        <f t="shared" si="3"/>
        <v>#DIV/0!</v>
      </c>
      <c r="V22" s="7"/>
      <c r="W22" s="6"/>
      <c r="X22" s="48">
        <f t="shared" si="15"/>
        <v>0</v>
      </c>
      <c r="Y22" s="48">
        <f t="shared" si="17"/>
        <v>1</v>
      </c>
      <c r="Z22" s="7">
        <v>0</v>
      </c>
      <c r="AA22" s="48" t="e">
        <f t="shared" si="5"/>
        <v>#DIV/0!</v>
      </c>
      <c r="AB22" s="48" t="e">
        <f t="shared" si="6"/>
        <v>#DIV/0!</v>
      </c>
      <c r="AC22" s="8"/>
      <c r="AD22" s="7"/>
      <c r="AE22" s="48" t="e">
        <f t="shared" si="7"/>
        <v>#DIV/0!</v>
      </c>
      <c r="AF22" s="48" t="e">
        <f t="shared" si="16"/>
        <v>#DIV/0!</v>
      </c>
      <c r="AG22" s="48" t="e">
        <f t="shared" si="8"/>
        <v>#DIV/0!</v>
      </c>
      <c r="AH22" s="48" t="e">
        <f t="shared" si="9"/>
        <v>#DIV/0!</v>
      </c>
      <c r="AI22" s="48" t="e">
        <f t="shared" si="10"/>
        <v>#DIV/0!</v>
      </c>
      <c r="AJ22" s="48" t="e">
        <f t="shared" si="11"/>
        <v>#DIV/0!</v>
      </c>
      <c r="AK22" s="48" t="e">
        <f t="shared" si="12"/>
        <v>#DIV/0!</v>
      </c>
      <c r="AL22" s="48" t="e">
        <f t="shared" si="13"/>
        <v>#DIV/0!</v>
      </c>
    </row>
    <row r="23" spans="1:38" s="9" customFormat="1" ht="12" thickBot="1">
      <c r="A23" s="5"/>
      <c r="B23" s="29"/>
      <c r="C23" s="49">
        <f t="shared" si="0"/>
        <v>0</v>
      </c>
      <c r="D23" s="33"/>
      <c r="E23" s="33"/>
      <c r="F23" s="33"/>
      <c r="G23" s="48" t="e">
        <f>(D23*Reference!$F$15+E23*Reference!$F$16+F23*Reference!$F$17)/(D23+E23+F23)</f>
        <v>#DIV/0!</v>
      </c>
      <c r="H23" s="6"/>
      <c r="I23" s="47">
        <f>Reference!$F$19</f>
        <v>0</v>
      </c>
      <c r="J23" s="6"/>
      <c r="K23" s="47">
        <f>Reference!$F$20</f>
        <v>1</v>
      </c>
      <c r="L23" s="27"/>
      <c r="M23" s="47">
        <f>Reference!$F$21</f>
        <v>1.5</v>
      </c>
      <c r="N23" s="6"/>
      <c r="O23" s="47">
        <f>Reference!$F$22</f>
        <v>3</v>
      </c>
      <c r="P23" s="6"/>
      <c r="Q23" s="47">
        <f>Reference!$F$23</f>
        <v>6</v>
      </c>
      <c r="R23" s="47">
        <f t="shared" si="1"/>
        <v>0</v>
      </c>
      <c r="S23" s="47" t="e">
        <f t="shared" si="14"/>
        <v>#DIV/0!</v>
      </c>
      <c r="T23" s="48" t="e">
        <f t="shared" si="2"/>
        <v>#DIV/0!</v>
      </c>
      <c r="U23" s="48" t="e">
        <f t="shared" si="3"/>
        <v>#DIV/0!</v>
      </c>
      <c r="V23" s="7"/>
      <c r="W23" s="6"/>
      <c r="X23" s="48">
        <f t="shared" si="15"/>
        <v>0</v>
      </c>
      <c r="Y23" s="48">
        <f t="shared" si="17"/>
        <v>1</v>
      </c>
      <c r="Z23" s="7">
        <v>0</v>
      </c>
      <c r="AA23" s="48" t="e">
        <f t="shared" si="5"/>
        <v>#DIV/0!</v>
      </c>
      <c r="AB23" s="48" t="e">
        <f t="shared" si="6"/>
        <v>#DIV/0!</v>
      </c>
      <c r="AC23" s="8"/>
      <c r="AD23" s="7"/>
      <c r="AE23" s="48" t="e">
        <f t="shared" si="7"/>
        <v>#DIV/0!</v>
      </c>
      <c r="AF23" s="48" t="e">
        <f t="shared" si="16"/>
        <v>#DIV/0!</v>
      </c>
      <c r="AG23" s="48" t="e">
        <f t="shared" si="8"/>
        <v>#DIV/0!</v>
      </c>
      <c r="AH23" s="48" t="e">
        <f t="shared" si="9"/>
        <v>#DIV/0!</v>
      </c>
      <c r="AI23" s="48" t="e">
        <f t="shared" si="10"/>
        <v>#DIV/0!</v>
      </c>
      <c r="AJ23" s="48" t="e">
        <f t="shared" si="11"/>
        <v>#DIV/0!</v>
      </c>
      <c r="AK23" s="48" t="e">
        <f t="shared" si="12"/>
        <v>#DIV/0!</v>
      </c>
      <c r="AL23" s="48" t="e">
        <f t="shared" si="13"/>
        <v>#DIV/0!</v>
      </c>
    </row>
    <row r="24" spans="1:38" s="9" customFormat="1" ht="12" thickBot="1">
      <c r="A24" s="5"/>
      <c r="B24" s="29"/>
      <c r="C24" s="49">
        <f t="shared" si="0"/>
        <v>0</v>
      </c>
      <c r="D24" s="33"/>
      <c r="E24" s="33"/>
      <c r="F24" s="33"/>
      <c r="G24" s="48" t="e">
        <f>(D24*Reference!$F$15+E24*Reference!$F$16+F24*Reference!$F$17)/(D24+E24+F24)</f>
        <v>#DIV/0!</v>
      </c>
      <c r="H24" s="6"/>
      <c r="I24" s="47">
        <f>Reference!$F$19</f>
        <v>0</v>
      </c>
      <c r="J24" s="6"/>
      <c r="K24" s="47">
        <f>Reference!$F$20</f>
        <v>1</v>
      </c>
      <c r="L24" s="27"/>
      <c r="M24" s="47">
        <f>Reference!$F$21</f>
        <v>1.5</v>
      </c>
      <c r="N24" s="6"/>
      <c r="O24" s="47">
        <f>Reference!$F$22</f>
        <v>3</v>
      </c>
      <c r="P24" s="6"/>
      <c r="Q24" s="47">
        <f>Reference!$F$23</f>
        <v>6</v>
      </c>
      <c r="R24" s="47">
        <f t="shared" si="1"/>
        <v>0</v>
      </c>
      <c r="S24" s="47" t="e">
        <f t="shared" si="14"/>
        <v>#DIV/0!</v>
      </c>
      <c r="T24" s="48" t="e">
        <f t="shared" si="2"/>
        <v>#DIV/0!</v>
      </c>
      <c r="U24" s="48" t="e">
        <f t="shared" si="3"/>
        <v>#DIV/0!</v>
      </c>
      <c r="V24" s="7"/>
      <c r="W24" s="6"/>
      <c r="X24" s="48">
        <f t="shared" si="15"/>
        <v>0</v>
      </c>
      <c r="Y24" s="48">
        <f t="shared" si="17"/>
        <v>1</v>
      </c>
      <c r="Z24" s="7">
        <v>0</v>
      </c>
      <c r="AA24" s="48" t="e">
        <f t="shared" si="5"/>
        <v>#DIV/0!</v>
      </c>
      <c r="AB24" s="48" t="e">
        <f t="shared" si="6"/>
        <v>#DIV/0!</v>
      </c>
      <c r="AC24" s="8"/>
      <c r="AD24" s="7"/>
      <c r="AE24" s="48" t="e">
        <f t="shared" si="7"/>
        <v>#DIV/0!</v>
      </c>
      <c r="AF24" s="48" t="e">
        <f t="shared" si="16"/>
        <v>#DIV/0!</v>
      </c>
      <c r="AG24" s="48" t="e">
        <f t="shared" si="8"/>
        <v>#DIV/0!</v>
      </c>
      <c r="AH24" s="48" t="e">
        <f t="shared" si="9"/>
        <v>#DIV/0!</v>
      </c>
      <c r="AI24" s="48" t="e">
        <f t="shared" si="10"/>
        <v>#DIV/0!</v>
      </c>
      <c r="AJ24" s="48" t="e">
        <f t="shared" si="11"/>
        <v>#DIV/0!</v>
      </c>
      <c r="AK24" s="48" t="e">
        <f t="shared" si="12"/>
        <v>#DIV/0!</v>
      </c>
      <c r="AL24" s="48" t="e">
        <f t="shared" si="13"/>
        <v>#DIV/0!</v>
      </c>
    </row>
    <row r="25" spans="1:38" s="9" customFormat="1" ht="12" thickBot="1">
      <c r="A25" s="40"/>
      <c r="B25" s="41"/>
      <c r="C25" s="49">
        <f t="shared" si="0"/>
        <v>0</v>
      </c>
      <c r="D25" s="42"/>
      <c r="E25" s="42"/>
      <c r="F25" s="42"/>
      <c r="G25" s="48" t="e">
        <f>(D25*Reference!$F$15+E25*Reference!$F$16+F25*Reference!$F$17)/(D25+E25+F25)</f>
        <v>#DIV/0!</v>
      </c>
      <c r="H25" s="43"/>
      <c r="I25" s="47">
        <f>Reference!$F$19</f>
        <v>0</v>
      </c>
      <c r="J25" s="43"/>
      <c r="K25" s="47">
        <f>Reference!$F$20</f>
        <v>1</v>
      </c>
      <c r="L25" s="44"/>
      <c r="M25" s="47">
        <f>Reference!$F$21</f>
        <v>1.5</v>
      </c>
      <c r="N25" s="43"/>
      <c r="O25" s="47">
        <f>Reference!$F$22</f>
        <v>3</v>
      </c>
      <c r="P25" s="43"/>
      <c r="Q25" s="47">
        <f>Reference!$F$23</f>
        <v>6</v>
      </c>
      <c r="R25" s="47">
        <f t="shared" si="1"/>
        <v>0</v>
      </c>
      <c r="S25" s="47" t="e">
        <f t="shared" si="14"/>
        <v>#DIV/0!</v>
      </c>
      <c r="T25" s="48" t="e">
        <f t="shared" si="2"/>
        <v>#DIV/0!</v>
      </c>
      <c r="U25" s="48" t="e">
        <f t="shared" si="3"/>
        <v>#DIV/0!</v>
      </c>
      <c r="V25" s="45"/>
      <c r="W25" s="43"/>
      <c r="X25" s="48">
        <f t="shared" si="15"/>
        <v>0</v>
      </c>
      <c r="Y25" s="48">
        <f t="shared" si="17"/>
        <v>1</v>
      </c>
      <c r="Z25" s="45">
        <v>0</v>
      </c>
      <c r="AA25" s="48" t="e">
        <f t="shared" si="5"/>
        <v>#DIV/0!</v>
      </c>
      <c r="AB25" s="48" t="e">
        <f t="shared" si="6"/>
        <v>#DIV/0!</v>
      </c>
      <c r="AC25" s="46"/>
      <c r="AD25" s="45"/>
      <c r="AE25" s="48" t="e">
        <f t="shared" si="7"/>
        <v>#DIV/0!</v>
      </c>
      <c r="AF25" s="48" t="e">
        <f t="shared" si="16"/>
        <v>#DIV/0!</v>
      </c>
      <c r="AG25" s="48" t="e">
        <f t="shared" si="8"/>
        <v>#DIV/0!</v>
      </c>
      <c r="AH25" s="48" t="e">
        <f t="shared" si="9"/>
        <v>#DIV/0!</v>
      </c>
      <c r="AI25" s="48" t="e">
        <f t="shared" si="10"/>
        <v>#DIV/0!</v>
      </c>
      <c r="AJ25" s="48" t="e">
        <f t="shared" si="11"/>
        <v>#DIV/0!</v>
      </c>
      <c r="AK25" s="48" t="e">
        <f t="shared" si="12"/>
        <v>#DIV/0!</v>
      </c>
      <c r="AL25" s="48" t="e">
        <f t="shared" si="13"/>
        <v>#DIV/0!</v>
      </c>
    </row>
    <row r="26" spans="1:38" s="9" customFormat="1" ht="12" thickBot="1">
      <c r="A26" s="5"/>
      <c r="B26" s="29"/>
      <c r="C26" s="49">
        <f t="shared" si="0"/>
        <v>0</v>
      </c>
      <c r="D26" s="39"/>
      <c r="E26" s="39"/>
      <c r="F26" s="39"/>
      <c r="G26" s="48" t="e">
        <f>(D26*Reference!$F$15+E26*Reference!$F$16+F26*Reference!$F$17)/(D26+E26+F26)</f>
        <v>#DIV/0!</v>
      </c>
      <c r="H26" s="6"/>
      <c r="I26" s="47">
        <f>Reference!$F$19</f>
        <v>0</v>
      </c>
      <c r="J26" s="6"/>
      <c r="K26" s="47">
        <f>Reference!$F$20</f>
        <v>1</v>
      </c>
      <c r="L26" s="27"/>
      <c r="M26" s="47">
        <f>Reference!$F$21</f>
        <v>1.5</v>
      </c>
      <c r="N26" s="6"/>
      <c r="O26" s="47">
        <f>Reference!$F$22</f>
        <v>3</v>
      </c>
      <c r="P26" s="6"/>
      <c r="Q26" s="47">
        <f>Reference!$F$23</f>
        <v>6</v>
      </c>
      <c r="R26" s="47">
        <f t="shared" si="1"/>
        <v>0</v>
      </c>
      <c r="S26" s="47" t="e">
        <f t="shared" si="14"/>
        <v>#DIV/0!</v>
      </c>
      <c r="T26" s="48" t="e">
        <f t="shared" si="2"/>
        <v>#DIV/0!</v>
      </c>
      <c r="U26" s="48" t="e">
        <f t="shared" si="3"/>
        <v>#DIV/0!</v>
      </c>
      <c r="V26" s="7"/>
      <c r="W26" s="6"/>
      <c r="X26" s="48">
        <f t="shared" si="15"/>
        <v>0</v>
      </c>
      <c r="Y26" s="48">
        <f t="shared" si="17"/>
        <v>1</v>
      </c>
      <c r="Z26" s="7">
        <v>0</v>
      </c>
      <c r="AA26" s="48" t="e">
        <f t="shared" si="5"/>
        <v>#DIV/0!</v>
      </c>
      <c r="AB26" s="48" t="e">
        <f t="shared" si="6"/>
        <v>#DIV/0!</v>
      </c>
      <c r="AC26" s="8"/>
      <c r="AD26" s="7"/>
      <c r="AE26" s="48" t="e">
        <f t="shared" si="7"/>
        <v>#DIV/0!</v>
      </c>
      <c r="AF26" s="48" t="e">
        <f t="shared" si="16"/>
        <v>#DIV/0!</v>
      </c>
      <c r="AG26" s="48" t="e">
        <f t="shared" si="8"/>
        <v>#DIV/0!</v>
      </c>
      <c r="AH26" s="48" t="e">
        <f t="shared" si="9"/>
        <v>#DIV/0!</v>
      </c>
      <c r="AI26" s="48" t="e">
        <f t="shared" si="10"/>
        <v>#DIV/0!</v>
      </c>
      <c r="AJ26" s="48" t="e">
        <f t="shared" si="11"/>
        <v>#DIV/0!</v>
      </c>
      <c r="AK26" s="48" t="e">
        <f t="shared" si="12"/>
        <v>#DIV/0!</v>
      </c>
      <c r="AL26" s="48" t="e">
        <f t="shared" si="13"/>
        <v>#DIV/0!</v>
      </c>
    </row>
    <row r="27" spans="1:38" s="9" customFormat="1" ht="12" thickBot="1">
      <c r="A27" s="5"/>
      <c r="B27" s="29"/>
      <c r="C27" s="49">
        <f t="shared" si="0"/>
        <v>0</v>
      </c>
      <c r="D27" s="33"/>
      <c r="E27" s="33"/>
      <c r="F27" s="33"/>
      <c r="G27" s="48" t="e">
        <f>(D27*Reference!$F$15+E27*Reference!$F$16+F27*Reference!$F$17)/(D27+E27+F27)</f>
        <v>#DIV/0!</v>
      </c>
      <c r="H27" s="6"/>
      <c r="I27" s="47">
        <f>Reference!$F$19</f>
        <v>0</v>
      </c>
      <c r="J27" s="6"/>
      <c r="K27" s="47">
        <f>Reference!$F$20</f>
        <v>1</v>
      </c>
      <c r="L27" s="27"/>
      <c r="M27" s="47">
        <f>Reference!$F$21</f>
        <v>1.5</v>
      </c>
      <c r="N27" s="6"/>
      <c r="O27" s="47">
        <f>Reference!$F$22</f>
        <v>3</v>
      </c>
      <c r="P27" s="6"/>
      <c r="Q27" s="47">
        <f>Reference!$F$23</f>
        <v>6</v>
      </c>
      <c r="R27" s="47">
        <f t="shared" si="1"/>
        <v>0</v>
      </c>
      <c r="S27" s="47" t="e">
        <f t="shared" si="14"/>
        <v>#DIV/0!</v>
      </c>
      <c r="T27" s="48" t="e">
        <f t="shared" si="2"/>
        <v>#DIV/0!</v>
      </c>
      <c r="U27" s="48" t="e">
        <f t="shared" si="3"/>
        <v>#DIV/0!</v>
      </c>
      <c r="V27" s="7"/>
      <c r="W27" s="6"/>
      <c r="X27" s="48">
        <f t="shared" si="15"/>
        <v>0</v>
      </c>
      <c r="Y27" s="48">
        <f t="shared" si="17"/>
        <v>1</v>
      </c>
      <c r="Z27" s="7">
        <v>0</v>
      </c>
      <c r="AA27" s="48" t="e">
        <f t="shared" si="5"/>
        <v>#DIV/0!</v>
      </c>
      <c r="AB27" s="48" t="e">
        <f t="shared" si="6"/>
        <v>#DIV/0!</v>
      </c>
      <c r="AC27" s="8"/>
      <c r="AD27" s="7"/>
      <c r="AE27" s="48" t="e">
        <f t="shared" si="7"/>
        <v>#DIV/0!</v>
      </c>
      <c r="AF27" s="48" t="e">
        <f t="shared" si="16"/>
        <v>#DIV/0!</v>
      </c>
      <c r="AG27" s="48" t="e">
        <f t="shared" si="8"/>
        <v>#DIV/0!</v>
      </c>
      <c r="AH27" s="48" t="e">
        <f t="shared" si="9"/>
        <v>#DIV/0!</v>
      </c>
      <c r="AI27" s="48" t="e">
        <f t="shared" si="10"/>
        <v>#DIV/0!</v>
      </c>
      <c r="AJ27" s="48" t="e">
        <f t="shared" si="11"/>
        <v>#DIV/0!</v>
      </c>
      <c r="AK27" s="48" t="e">
        <f t="shared" si="12"/>
        <v>#DIV/0!</v>
      </c>
      <c r="AL27" s="48" t="e">
        <f t="shared" si="13"/>
        <v>#DIV/0!</v>
      </c>
    </row>
    <row r="28" spans="1:38" s="9" customFormat="1" ht="12" thickBot="1">
      <c r="A28" s="5"/>
      <c r="B28" s="29"/>
      <c r="C28" s="49">
        <f t="shared" si="0"/>
        <v>0</v>
      </c>
      <c r="D28" s="33"/>
      <c r="E28" s="33"/>
      <c r="F28" s="33"/>
      <c r="G28" s="48" t="e">
        <f>(D28*Reference!$F$15+E28*Reference!$F$16+F28*Reference!$F$17)/(D28+E28+F28)</f>
        <v>#DIV/0!</v>
      </c>
      <c r="H28" s="6"/>
      <c r="I28" s="47">
        <f>Reference!$F$19</f>
        <v>0</v>
      </c>
      <c r="J28" s="6"/>
      <c r="K28" s="47">
        <f>Reference!$F$20</f>
        <v>1</v>
      </c>
      <c r="L28" s="27"/>
      <c r="M28" s="47">
        <f>Reference!$F$21</f>
        <v>1.5</v>
      </c>
      <c r="N28" s="6"/>
      <c r="O28" s="47">
        <f>Reference!$F$22</f>
        <v>3</v>
      </c>
      <c r="P28" s="6"/>
      <c r="Q28" s="47">
        <f>Reference!$F$23</f>
        <v>6</v>
      </c>
      <c r="R28" s="47">
        <f t="shared" si="1"/>
        <v>0</v>
      </c>
      <c r="S28" s="47" t="e">
        <f t="shared" si="14"/>
        <v>#DIV/0!</v>
      </c>
      <c r="T28" s="48" t="e">
        <f t="shared" si="2"/>
        <v>#DIV/0!</v>
      </c>
      <c r="U28" s="48" t="e">
        <f t="shared" si="3"/>
        <v>#DIV/0!</v>
      </c>
      <c r="V28" s="7"/>
      <c r="W28" s="6"/>
      <c r="X28" s="48">
        <f t="shared" si="15"/>
        <v>0</v>
      </c>
      <c r="Y28" s="48">
        <f t="shared" si="17"/>
        <v>1</v>
      </c>
      <c r="Z28" s="7">
        <v>0</v>
      </c>
      <c r="AA28" s="48" t="e">
        <f t="shared" si="5"/>
        <v>#DIV/0!</v>
      </c>
      <c r="AB28" s="48" t="e">
        <f t="shared" si="6"/>
        <v>#DIV/0!</v>
      </c>
      <c r="AC28" s="8"/>
      <c r="AD28" s="7"/>
      <c r="AE28" s="48" t="e">
        <f t="shared" si="7"/>
        <v>#DIV/0!</v>
      </c>
      <c r="AF28" s="48" t="e">
        <f t="shared" si="16"/>
        <v>#DIV/0!</v>
      </c>
      <c r="AG28" s="48" t="e">
        <f t="shared" si="8"/>
        <v>#DIV/0!</v>
      </c>
      <c r="AH28" s="48" t="e">
        <f t="shared" si="9"/>
        <v>#DIV/0!</v>
      </c>
      <c r="AI28" s="48" t="e">
        <f t="shared" si="10"/>
        <v>#DIV/0!</v>
      </c>
      <c r="AJ28" s="48" t="e">
        <f t="shared" si="11"/>
        <v>#DIV/0!</v>
      </c>
      <c r="AK28" s="48" t="e">
        <f t="shared" si="12"/>
        <v>#DIV/0!</v>
      </c>
      <c r="AL28" s="48" t="e">
        <f t="shared" si="13"/>
        <v>#DIV/0!</v>
      </c>
    </row>
    <row r="29" spans="1:38" s="9" customFormat="1" ht="12" thickBot="1">
      <c r="A29" s="5"/>
      <c r="B29" s="29"/>
      <c r="C29" s="49">
        <f t="shared" si="0"/>
        <v>0</v>
      </c>
      <c r="D29" s="33"/>
      <c r="E29" s="33"/>
      <c r="F29" s="33"/>
      <c r="G29" s="48" t="e">
        <f>(D29*Reference!$F$15+E29*Reference!$F$16+F29*Reference!$F$17)/(D29+E29+F29)</f>
        <v>#DIV/0!</v>
      </c>
      <c r="H29" s="6"/>
      <c r="I29" s="47">
        <f>Reference!$F$19</f>
        <v>0</v>
      </c>
      <c r="J29" s="6"/>
      <c r="K29" s="47">
        <f>Reference!$F$20</f>
        <v>1</v>
      </c>
      <c r="L29" s="27"/>
      <c r="M29" s="47">
        <f>Reference!$F$21</f>
        <v>1.5</v>
      </c>
      <c r="N29" s="6"/>
      <c r="O29" s="47">
        <f>Reference!$F$22</f>
        <v>3</v>
      </c>
      <c r="P29" s="6"/>
      <c r="Q29" s="47">
        <f>Reference!$F$23</f>
        <v>6</v>
      </c>
      <c r="R29" s="47">
        <f t="shared" si="1"/>
        <v>0</v>
      </c>
      <c r="S29" s="47" t="e">
        <f t="shared" si="14"/>
        <v>#DIV/0!</v>
      </c>
      <c r="T29" s="48" t="e">
        <f t="shared" si="2"/>
        <v>#DIV/0!</v>
      </c>
      <c r="U29" s="48" t="e">
        <f t="shared" si="3"/>
        <v>#DIV/0!</v>
      </c>
      <c r="V29" s="7"/>
      <c r="W29" s="6"/>
      <c r="X29" s="48">
        <f t="shared" si="15"/>
        <v>0</v>
      </c>
      <c r="Y29" s="48">
        <f t="shared" si="17"/>
        <v>1</v>
      </c>
      <c r="Z29" s="7">
        <v>0</v>
      </c>
      <c r="AA29" s="48" t="e">
        <f t="shared" si="5"/>
        <v>#DIV/0!</v>
      </c>
      <c r="AB29" s="48" t="e">
        <f t="shared" si="6"/>
        <v>#DIV/0!</v>
      </c>
      <c r="AC29" s="8"/>
      <c r="AD29" s="7"/>
      <c r="AE29" s="48" t="e">
        <f t="shared" si="7"/>
        <v>#DIV/0!</v>
      </c>
      <c r="AF29" s="48" t="e">
        <f t="shared" si="16"/>
        <v>#DIV/0!</v>
      </c>
      <c r="AG29" s="48" t="e">
        <f t="shared" si="8"/>
        <v>#DIV/0!</v>
      </c>
      <c r="AH29" s="48" t="e">
        <f t="shared" si="9"/>
        <v>#DIV/0!</v>
      </c>
      <c r="AI29" s="48" t="e">
        <f t="shared" si="10"/>
        <v>#DIV/0!</v>
      </c>
      <c r="AJ29" s="48" t="e">
        <f t="shared" si="11"/>
        <v>#DIV/0!</v>
      </c>
      <c r="AK29" s="48" t="e">
        <f t="shared" si="12"/>
        <v>#DIV/0!</v>
      </c>
      <c r="AL29" s="48" t="e">
        <f t="shared" si="13"/>
        <v>#DIV/0!</v>
      </c>
    </row>
    <row r="30" spans="1:38" s="9" customFormat="1" ht="12" thickBot="1">
      <c r="A30" s="40"/>
      <c r="B30" s="41"/>
      <c r="C30" s="49">
        <f t="shared" si="0"/>
        <v>0</v>
      </c>
      <c r="D30" s="42"/>
      <c r="E30" s="42"/>
      <c r="F30" s="42"/>
      <c r="G30" s="48" t="e">
        <f>(D30*Reference!$F$15+E30*Reference!$F$16+F30*Reference!$F$17)/(D30+E30+F30)</f>
        <v>#DIV/0!</v>
      </c>
      <c r="H30" s="43"/>
      <c r="I30" s="47">
        <f>Reference!$F$19</f>
        <v>0</v>
      </c>
      <c r="J30" s="43"/>
      <c r="K30" s="47">
        <f>Reference!$F$20</f>
        <v>1</v>
      </c>
      <c r="L30" s="44"/>
      <c r="M30" s="47">
        <f>Reference!$F$21</f>
        <v>1.5</v>
      </c>
      <c r="N30" s="43"/>
      <c r="O30" s="47">
        <f>Reference!$F$22</f>
        <v>3</v>
      </c>
      <c r="P30" s="43"/>
      <c r="Q30" s="47">
        <f>Reference!$F$23</f>
        <v>6</v>
      </c>
      <c r="R30" s="47">
        <f t="shared" si="1"/>
        <v>0</v>
      </c>
      <c r="S30" s="47" t="e">
        <f t="shared" si="14"/>
        <v>#DIV/0!</v>
      </c>
      <c r="T30" s="48" t="e">
        <f t="shared" si="2"/>
        <v>#DIV/0!</v>
      </c>
      <c r="U30" s="48" t="e">
        <f t="shared" si="3"/>
        <v>#DIV/0!</v>
      </c>
      <c r="V30" s="45"/>
      <c r="W30" s="43"/>
      <c r="X30" s="48">
        <f t="shared" si="15"/>
        <v>0</v>
      </c>
      <c r="Y30" s="48">
        <f t="shared" si="17"/>
        <v>1</v>
      </c>
      <c r="Z30" s="45">
        <v>0</v>
      </c>
      <c r="AA30" s="48" t="e">
        <f t="shared" si="5"/>
        <v>#DIV/0!</v>
      </c>
      <c r="AB30" s="48" t="e">
        <f t="shared" si="6"/>
        <v>#DIV/0!</v>
      </c>
      <c r="AC30" s="46"/>
      <c r="AD30" s="45"/>
      <c r="AE30" s="48" t="e">
        <f t="shared" si="7"/>
        <v>#DIV/0!</v>
      </c>
      <c r="AF30" s="48" t="e">
        <f t="shared" si="16"/>
        <v>#DIV/0!</v>
      </c>
      <c r="AG30" s="48" t="e">
        <f t="shared" si="8"/>
        <v>#DIV/0!</v>
      </c>
      <c r="AH30" s="48" t="e">
        <f t="shared" si="9"/>
        <v>#DIV/0!</v>
      </c>
      <c r="AI30" s="48" t="e">
        <f t="shared" si="10"/>
        <v>#DIV/0!</v>
      </c>
      <c r="AJ30" s="48" t="e">
        <f t="shared" si="11"/>
        <v>#DIV/0!</v>
      </c>
      <c r="AK30" s="48" t="e">
        <f t="shared" si="12"/>
        <v>#DIV/0!</v>
      </c>
      <c r="AL30" s="48" t="e">
        <f t="shared" si="13"/>
        <v>#DIV/0!</v>
      </c>
    </row>
    <row r="31" spans="1:38" s="9" customFormat="1" ht="12" thickBot="1">
      <c r="A31" s="5"/>
      <c r="B31" s="29"/>
      <c r="C31" s="49">
        <f t="shared" si="0"/>
        <v>0</v>
      </c>
      <c r="D31" s="39"/>
      <c r="E31" s="39"/>
      <c r="F31" s="39"/>
      <c r="G31" s="48" t="e">
        <f>(D31*Reference!$F$15+E31*Reference!$F$16+F31*Reference!$F$17)/(D31+E31+F31)</f>
        <v>#DIV/0!</v>
      </c>
      <c r="H31" s="6"/>
      <c r="I31" s="47">
        <f>Reference!$F$19</f>
        <v>0</v>
      </c>
      <c r="J31" s="6"/>
      <c r="K31" s="47">
        <f>Reference!$F$20</f>
        <v>1</v>
      </c>
      <c r="L31" s="27"/>
      <c r="M31" s="47">
        <f>Reference!$F$21</f>
        <v>1.5</v>
      </c>
      <c r="N31" s="6"/>
      <c r="O31" s="47">
        <f>Reference!$F$22</f>
        <v>3</v>
      </c>
      <c r="P31" s="6"/>
      <c r="Q31" s="47">
        <f>Reference!$F$23</f>
        <v>6</v>
      </c>
      <c r="R31" s="47">
        <f t="shared" si="1"/>
        <v>0</v>
      </c>
      <c r="S31" s="47" t="e">
        <f t="shared" si="14"/>
        <v>#DIV/0!</v>
      </c>
      <c r="T31" s="48" t="e">
        <f t="shared" si="2"/>
        <v>#DIV/0!</v>
      </c>
      <c r="U31" s="48" t="e">
        <f t="shared" si="3"/>
        <v>#DIV/0!</v>
      </c>
      <c r="V31" s="7"/>
      <c r="W31" s="6"/>
      <c r="X31" s="48">
        <f t="shared" si="15"/>
        <v>0</v>
      </c>
      <c r="Y31" s="48">
        <f t="shared" si="17"/>
        <v>1</v>
      </c>
      <c r="Z31" s="7">
        <v>0</v>
      </c>
      <c r="AA31" s="48" t="e">
        <f t="shared" si="5"/>
        <v>#DIV/0!</v>
      </c>
      <c r="AB31" s="48" t="e">
        <f t="shared" si="6"/>
        <v>#DIV/0!</v>
      </c>
      <c r="AC31" s="8"/>
      <c r="AD31" s="7"/>
      <c r="AE31" s="48" t="e">
        <f t="shared" si="7"/>
        <v>#DIV/0!</v>
      </c>
      <c r="AF31" s="48" t="e">
        <f t="shared" si="16"/>
        <v>#DIV/0!</v>
      </c>
      <c r="AG31" s="48" t="e">
        <f t="shared" si="8"/>
        <v>#DIV/0!</v>
      </c>
      <c r="AH31" s="48" t="e">
        <f t="shared" si="9"/>
        <v>#DIV/0!</v>
      </c>
      <c r="AI31" s="48" t="e">
        <f t="shared" si="10"/>
        <v>#DIV/0!</v>
      </c>
      <c r="AJ31" s="48" t="e">
        <f t="shared" si="11"/>
        <v>#DIV/0!</v>
      </c>
      <c r="AK31" s="48" t="e">
        <f t="shared" si="12"/>
        <v>#DIV/0!</v>
      </c>
      <c r="AL31" s="48" t="e">
        <f t="shared" si="13"/>
        <v>#DIV/0!</v>
      </c>
    </row>
    <row r="32" spans="1:38" s="9" customFormat="1" ht="12" thickBot="1">
      <c r="A32" s="5"/>
      <c r="B32" s="29"/>
      <c r="C32" s="49">
        <f t="shared" si="0"/>
        <v>0</v>
      </c>
      <c r="D32" s="33"/>
      <c r="E32" s="33"/>
      <c r="F32" s="33"/>
      <c r="G32" s="48" t="e">
        <f>(D32*Reference!$F$15+E32*Reference!$F$16+F32*Reference!$F$17)/(D32+E32+F32)</f>
        <v>#DIV/0!</v>
      </c>
      <c r="H32" s="6"/>
      <c r="I32" s="47">
        <f>Reference!$F$19</f>
        <v>0</v>
      </c>
      <c r="J32" s="6"/>
      <c r="K32" s="47">
        <f>Reference!$F$20</f>
        <v>1</v>
      </c>
      <c r="L32" s="27"/>
      <c r="M32" s="47">
        <f>Reference!$F$21</f>
        <v>1.5</v>
      </c>
      <c r="N32" s="6"/>
      <c r="O32" s="47">
        <f>Reference!$F$22</f>
        <v>3</v>
      </c>
      <c r="P32" s="6"/>
      <c r="Q32" s="47">
        <f>Reference!$F$23</f>
        <v>6</v>
      </c>
      <c r="R32" s="47">
        <f t="shared" si="1"/>
        <v>0</v>
      </c>
      <c r="S32" s="47" t="e">
        <f t="shared" si="14"/>
        <v>#DIV/0!</v>
      </c>
      <c r="T32" s="48" t="e">
        <f t="shared" si="2"/>
        <v>#DIV/0!</v>
      </c>
      <c r="U32" s="48" t="e">
        <f t="shared" si="3"/>
        <v>#DIV/0!</v>
      </c>
      <c r="V32" s="7"/>
      <c r="W32" s="6"/>
      <c r="X32" s="48">
        <f t="shared" si="15"/>
        <v>0</v>
      </c>
      <c r="Y32" s="48">
        <f t="shared" si="17"/>
        <v>1</v>
      </c>
      <c r="Z32" s="7">
        <v>0</v>
      </c>
      <c r="AA32" s="48" t="e">
        <f t="shared" si="5"/>
        <v>#DIV/0!</v>
      </c>
      <c r="AB32" s="48" t="e">
        <f t="shared" si="6"/>
        <v>#DIV/0!</v>
      </c>
      <c r="AC32" s="8"/>
      <c r="AD32" s="7"/>
      <c r="AE32" s="48" t="e">
        <f t="shared" si="7"/>
        <v>#DIV/0!</v>
      </c>
      <c r="AF32" s="48" t="e">
        <f t="shared" si="16"/>
        <v>#DIV/0!</v>
      </c>
      <c r="AG32" s="48" t="e">
        <f t="shared" si="8"/>
        <v>#DIV/0!</v>
      </c>
      <c r="AH32" s="48" t="e">
        <f t="shared" si="9"/>
        <v>#DIV/0!</v>
      </c>
      <c r="AI32" s="48" t="e">
        <f t="shared" si="10"/>
        <v>#DIV/0!</v>
      </c>
      <c r="AJ32" s="48" t="e">
        <f t="shared" si="11"/>
        <v>#DIV/0!</v>
      </c>
      <c r="AK32" s="48" t="e">
        <f t="shared" si="12"/>
        <v>#DIV/0!</v>
      </c>
      <c r="AL32" s="48" t="e">
        <f t="shared" si="13"/>
        <v>#DIV/0!</v>
      </c>
    </row>
    <row r="33" spans="1:38" s="9" customFormat="1" ht="12" thickBot="1">
      <c r="A33" s="5"/>
      <c r="B33" s="29"/>
      <c r="C33" s="49">
        <f t="shared" si="0"/>
        <v>0</v>
      </c>
      <c r="D33" s="33"/>
      <c r="E33" s="33"/>
      <c r="F33" s="33"/>
      <c r="G33" s="48" t="e">
        <f>(D33*Reference!$F$15+E33*Reference!$F$16+F33*Reference!$F$17)/(D33+E33+F33)</f>
        <v>#DIV/0!</v>
      </c>
      <c r="H33" s="6"/>
      <c r="I33" s="47">
        <f>Reference!$F$19</f>
        <v>0</v>
      </c>
      <c r="J33" s="6"/>
      <c r="K33" s="47">
        <f>Reference!$F$20</f>
        <v>1</v>
      </c>
      <c r="L33" s="27"/>
      <c r="M33" s="47">
        <f>Reference!$F$21</f>
        <v>1.5</v>
      </c>
      <c r="N33" s="6"/>
      <c r="O33" s="47">
        <f>Reference!$F$22</f>
        <v>3</v>
      </c>
      <c r="P33" s="6"/>
      <c r="Q33" s="47">
        <f>Reference!$F$23</f>
        <v>6</v>
      </c>
      <c r="R33" s="47">
        <f t="shared" si="1"/>
        <v>0</v>
      </c>
      <c r="S33" s="47" t="e">
        <f t="shared" si="14"/>
        <v>#DIV/0!</v>
      </c>
      <c r="T33" s="48" t="e">
        <f t="shared" si="2"/>
        <v>#DIV/0!</v>
      </c>
      <c r="U33" s="48" t="e">
        <f t="shared" si="3"/>
        <v>#DIV/0!</v>
      </c>
      <c r="V33" s="7"/>
      <c r="W33" s="6"/>
      <c r="X33" s="48">
        <f t="shared" si="15"/>
        <v>0</v>
      </c>
      <c r="Y33" s="48">
        <f t="shared" si="17"/>
        <v>1</v>
      </c>
      <c r="Z33" s="7">
        <v>0</v>
      </c>
      <c r="AA33" s="48" t="e">
        <f t="shared" si="5"/>
        <v>#DIV/0!</v>
      </c>
      <c r="AB33" s="48" t="e">
        <f t="shared" si="6"/>
        <v>#DIV/0!</v>
      </c>
      <c r="AC33" s="8"/>
      <c r="AD33" s="7"/>
      <c r="AE33" s="48" t="e">
        <f t="shared" si="7"/>
        <v>#DIV/0!</v>
      </c>
      <c r="AF33" s="48" t="e">
        <f t="shared" si="16"/>
        <v>#DIV/0!</v>
      </c>
      <c r="AG33" s="48" t="e">
        <f t="shared" si="8"/>
        <v>#DIV/0!</v>
      </c>
      <c r="AH33" s="48" t="e">
        <f t="shared" si="9"/>
        <v>#DIV/0!</v>
      </c>
      <c r="AI33" s="48" t="e">
        <f t="shared" si="10"/>
        <v>#DIV/0!</v>
      </c>
      <c r="AJ33" s="48" t="e">
        <f t="shared" si="11"/>
        <v>#DIV/0!</v>
      </c>
      <c r="AK33" s="48" t="e">
        <f t="shared" si="12"/>
        <v>#DIV/0!</v>
      </c>
      <c r="AL33" s="48" t="e">
        <f t="shared" si="13"/>
        <v>#DIV/0!</v>
      </c>
    </row>
    <row r="34" spans="1:38" s="9" customFormat="1" ht="12" thickBot="1">
      <c r="A34" s="5"/>
      <c r="B34" s="29"/>
      <c r="C34" s="49">
        <f t="shared" si="0"/>
        <v>0</v>
      </c>
      <c r="D34" s="33"/>
      <c r="E34" s="33"/>
      <c r="F34" s="33"/>
      <c r="G34" s="48" t="e">
        <f>(D34*Reference!$F$15+E34*Reference!$F$16+F34*Reference!$F$17)/(D34+E34+F34)</f>
        <v>#DIV/0!</v>
      </c>
      <c r="H34" s="6"/>
      <c r="I34" s="47">
        <f>Reference!$F$19</f>
        <v>0</v>
      </c>
      <c r="J34" s="6"/>
      <c r="K34" s="47">
        <f>Reference!$F$20</f>
        <v>1</v>
      </c>
      <c r="L34" s="27"/>
      <c r="M34" s="47">
        <f>Reference!$F$21</f>
        <v>1.5</v>
      </c>
      <c r="N34" s="6"/>
      <c r="O34" s="47">
        <f>Reference!$F$22</f>
        <v>3</v>
      </c>
      <c r="P34" s="6"/>
      <c r="Q34" s="47">
        <f>Reference!$F$23</f>
        <v>6</v>
      </c>
      <c r="R34" s="47">
        <f t="shared" si="1"/>
        <v>0</v>
      </c>
      <c r="S34" s="47" t="e">
        <f t="shared" si="14"/>
        <v>#DIV/0!</v>
      </c>
      <c r="T34" s="48" t="e">
        <f t="shared" si="2"/>
        <v>#DIV/0!</v>
      </c>
      <c r="U34" s="48" t="e">
        <f t="shared" si="3"/>
        <v>#DIV/0!</v>
      </c>
      <c r="V34" s="7"/>
      <c r="W34" s="6"/>
      <c r="X34" s="48">
        <f t="shared" si="15"/>
        <v>0</v>
      </c>
      <c r="Y34" s="48">
        <f t="shared" si="17"/>
        <v>1</v>
      </c>
      <c r="Z34" s="7">
        <v>0</v>
      </c>
      <c r="AA34" s="48" t="e">
        <f t="shared" si="5"/>
        <v>#DIV/0!</v>
      </c>
      <c r="AB34" s="48" t="e">
        <f t="shared" si="6"/>
        <v>#DIV/0!</v>
      </c>
      <c r="AC34" s="8"/>
      <c r="AD34" s="7"/>
      <c r="AE34" s="48" t="e">
        <f t="shared" si="7"/>
        <v>#DIV/0!</v>
      </c>
      <c r="AF34" s="48" t="e">
        <f t="shared" si="16"/>
        <v>#DIV/0!</v>
      </c>
      <c r="AG34" s="48" t="e">
        <f t="shared" si="8"/>
        <v>#DIV/0!</v>
      </c>
      <c r="AH34" s="48" t="e">
        <f t="shared" si="9"/>
        <v>#DIV/0!</v>
      </c>
      <c r="AI34" s="48" t="e">
        <f t="shared" si="10"/>
        <v>#DIV/0!</v>
      </c>
      <c r="AJ34" s="48" t="e">
        <f t="shared" si="11"/>
        <v>#DIV/0!</v>
      </c>
      <c r="AK34" s="48" t="e">
        <f t="shared" si="12"/>
        <v>#DIV/0!</v>
      </c>
      <c r="AL34" s="48" t="e">
        <f t="shared" si="13"/>
        <v>#DIV/0!</v>
      </c>
    </row>
    <row r="35" spans="1:38" s="9" customFormat="1" ht="12" thickBot="1">
      <c r="A35" s="40"/>
      <c r="B35" s="41"/>
      <c r="C35" s="49">
        <f t="shared" si="0"/>
        <v>0</v>
      </c>
      <c r="D35" s="42"/>
      <c r="E35" s="42"/>
      <c r="F35" s="42"/>
      <c r="G35" s="48" t="e">
        <f>(D35*Reference!$F$15+E35*Reference!$F$16+F35*Reference!$F$17)/(D35+E35+F35)</f>
        <v>#DIV/0!</v>
      </c>
      <c r="H35" s="43"/>
      <c r="I35" s="47">
        <f>Reference!$F$19</f>
        <v>0</v>
      </c>
      <c r="J35" s="43"/>
      <c r="K35" s="47">
        <f>Reference!$F$20</f>
        <v>1</v>
      </c>
      <c r="L35" s="44"/>
      <c r="M35" s="47">
        <f>Reference!$F$21</f>
        <v>1.5</v>
      </c>
      <c r="N35" s="43"/>
      <c r="O35" s="47">
        <f>Reference!$F$22</f>
        <v>3</v>
      </c>
      <c r="P35" s="43"/>
      <c r="Q35" s="47">
        <f>Reference!$F$23</f>
        <v>6</v>
      </c>
      <c r="R35" s="47">
        <f t="shared" si="1"/>
        <v>0</v>
      </c>
      <c r="S35" s="47" t="e">
        <f t="shared" si="14"/>
        <v>#DIV/0!</v>
      </c>
      <c r="T35" s="48" t="e">
        <f t="shared" si="2"/>
        <v>#DIV/0!</v>
      </c>
      <c r="U35" s="48" t="e">
        <f t="shared" si="3"/>
        <v>#DIV/0!</v>
      </c>
      <c r="V35" s="45"/>
      <c r="W35" s="43"/>
      <c r="X35" s="48">
        <f t="shared" si="15"/>
        <v>0</v>
      </c>
      <c r="Y35" s="48">
        <f t="shared" si="17"/>
        <v>1</v>
      </c>
      <c r="Z35" s="45">
        <v>0</v>
      </c>
      <c r="AA35" s="48" t="e">
        <f t="shared" si="5"/>
        <v>#DIV/0!</v>
      </c>
      <c r="AB35" s="48" t="e">
        <f t="shared" si="6"/>
        <v>#DIV/0!</v>
      </c>
      <c r="AC35" s="46"/>
      <c r="AD35" s="45"/>
      <c r="AE35" s="48" t="e">
        <f t="shared" si="7"/>
        <v>#DIV/0!</v>
      </c>
      <c r="AF35" s="48" t="e">
        <f t="shared" si="16"/>
        <v>#DIV/0!</v>
      </c>
      <c r="AG35" s="48" t="e">
        <f t="shared" si="8"/>
        <v>#DIV/0!</v>
      </c>
      <c r="AH35" s="48" t="e">
        <f t="shared" si="9"/>
        <v>#DIV/0!</v>
      </c>
      <c r="AI35" s="48" t="e">
        <f t="shared" si="10"/>
        <v>#DIV/0!</v>
      </c>
      <c r="AJ35" s="48" t="e">
        <f t="shared" si="11"/>
        <v>#DIV/0!</v>
      </c>
      <c r="AK35" s="48" t="e">
        <f t="shared" si="12"/>
        <v>#DIV/0!</v>
      </c>
      <c r="AL35" s="48" t="e">
        <f t="shared" si="13"/>
        <v>#DIV/0!</v>
      </c>
    </row>
    <row r="36" spans="1:38" s="9" customFormat="1" ht="12" thickBot="1">
      <c r="A36" s="5"/>
      <c r="B36" s="29"/>
      <c r="C36" s="49">
        <f t="shared" si="0"/>
        <v>0</v>
      </c>
      <c r="D36" s="39"/>
      <c r="E36" s="39"/>
      <c r="F36" s="39"/>
      <c r="G36" s="48" t="e">
        <f>(D36*Reference!$F$15+E36*Reference!$F$16+F36*Reference!$F$17)/(D36+E36+F36)</f>
        <v>#DIV/0!</v>
      </c>
      <c r="H36" s="6"/>
      <c r="I36" s="47">
        <f>Reference!$F$19</f>
        <v>0</v>
      </c>
      <c r="J36" s="6"/>
      <c r="K36" s="47">
        <f>Reference!$F$20</f>
        <v>1</v>
      </c>
      <c r="L36" s="27"/>
      <c r="M36" s="47">
        <f>Reference!$F$21</f>
        <v>1.5</v>
      </c>
      <c r="N36" s="6"/>
      <c r="O36" s="47">
        <f>Reference!$F$22</f>
        <v>3</v>
      </c>
      <c r="P36" s="6"/>
      <c r="Q36" s="47">
        <f>Reference!$F$23</f>
        <v>6</v>
      </c>
      <c r="R36" s="47">
        <f t="shared" si="1"/>
        <v>0</v>
      </c>
      <c r="S36" s="47" t="e">
        <f t="shared" si="14"/>
        <v>#DIV/0!</v>
      </c>
      <c r="T36" s="48" t="e">
        <f t="shared" si="2"/>
        <v>#DIV/0!</v>
      </c>
      <c r="U36" s="48" t="e">
        <f t="shared" si="3"/>
        <v>#DIV/0!</v>
      </c>
      <c r="V36" s="7"/>
      <c r="W36" s="6"/>
      <c r="X36" s="48">
        <f t="shared" si="15"/>
        <v>0</v>
      </c>
      <c r="Y36" s="48">
        <f t="shared" si="17"/>
        <v>1</v>
      </c>
      <c r="Z36" s="7">
        <v>0</v>
      </c>
      <c r="AA36" s="48" t="e">
        <f t="shared" si="5"/>
        <v>#DIV/0!</v>
      </c>
      <c r="AB36" s="48" t="e">
        <f t="shared" si="6"/>
        <v>#DIV/0!</v>
      </c>
      <c r="AC36" s="8"/>
      <c r="AD36" s="7"/>
      <c r="AE36" s="48" t="e">
        <f t="shared" si="7"/>
        <v>#DIV/0!</v>
      </c>
      <c r="AF36" s="48" t="e">
        <f t="shared" si="16"/>
        <v>#DIV/0!</v>
      </c>
      <c r="AG36" s="48" t="e">
        <f t="shared" si="8"/>
        <v>#DIV/0!</v>
      </c>
      <c r="AH36" s="48" t="e">
        <f t="shared" si="9"/>
        <v>#DIV/0!</v>
      </c>
      <c r="AI36" s="48" t="e">
        <f t="shared" si="10"/>
        <v>#DIV/0!</v>
      </c>
      <c r="AJ36" s="48" t="e">
        <f t="shared" si="11"/>
        <v>#DIV/0!</v>
      </c>
      <c r="AK36" s="48" t="e">
        <f t="shared" si="12"/>
        <v>#DIV/0!</v>
      </c>
      <c r="AL36" s="48" t="e">
        <f t="shared" si="13"/>
        <v>#DIV/0!</v>
      </c>
    </row>
    <row r="37" spans="1:38" s="9" customFormat="1" ht="12" thickBot="1">
      <c r="A37" s="5"/>
      <c r="B37" s="29"/>
      <c r="C37" s="49">
        <f t="shared" si="0"/>
        <v>0</v>
      </c>
      <c r="D37" s="33"/>
      <c r="E37" s="33"/>
      <c r="F37" s="33"/>
      <c r="G37" s="48" t="e">
        <f>(D37*Reference!$F$15+E37*Reference!$F$16+F37*Reference!$F$17)/(D37+E37+F37)</f>
        <v>#DIV/0!</v>
      </c>
      <c r="H37" s="6"/>
      <c r="I37" s="47">
        <f>Reference!$F$19</f>
        <v>0</v>
      </c>
      <c r="J37" s="6"/>
      <c r="K37" s="47">
        <f>Reference!$F$20</f>
        <v>1</v>
      </c>
      <c r="L37" s="27"/>
      <c r="M37" s="47">
        <f>Reference!$F$21</f>
        <v>1.5</v>
      </c>
      <c r="N37" s="6"/>
      <c r="O37" s="47">
        <f>Reference!$F$22</f>
        <v>3</v>
      </c>
      <c r="P37" s="6"/>
      <c r="Q37" s="47">
        <f>Reference!$F$23</f>
        <v>6</v>
      </c>
      <c r="R37" s="47">
        <f t="shared" si="1"/>
        <v>0</v>
      </c>
      <c r="S37" s="47" t="e">
        <f t="shared" si="14"/>
        <v>#DIV/0!</v>
      </c>
      <c r="T37" s="48" t="e">
        <f t="shared" si="2"/>
        <v>#DIV/0!</v>
      </c>
      <c r="U37" s="48" t="e">
        <f t="shared" si="3"/>
        <v>#DIV/0!</v>
      </c>
      <c r="V37" s="7"/>
      <c r="W37" s="6"/>
      <c r="X37" s="48">
        <f t="shared" si="15"/>
        <v>0</v>
      </c>
      <c r="Y37" s="48">
        <f t="shared" si="17"/>
        <v>1</v>
      </c>
      <c r="Z37" s="7">
        <v>0</v>
      </c>
      <c r="AA37" s="48" t="e">
        <f t="shared" si="5"/>
        <v>#DIV/0!</v>
      </c>
      <c r="AB37" s="48" t="e">
        <f t="shared" si="6"/>
        <v>#DIV/0!</v>
      </c>
      <c r="AC37" s="8"/>
      <c r="AD37" s="7"/>
      <c r="AE37" s="48" t="e">
        <f t="shared" si="7"/>
        <v>#DIV/0!</v>
      </c>
      <c r="AF37" s="48" t="e">
        <f t="shared" si="16"/>
        <v>#DIV/0!</v>
      </c>
      <c r="AG37" s="48" t="e">
        <f t="shared" si="8"/>
        <v>#DIV/0!</v>
      </c>
      <c r="AH37" s="48" t="e">
        <f t="shared" si="9"/>
        <v>#DIV/0!</v>
      </c>
      <c r="AI37" s="48" t="e">
        <f t="shared" si="10"/>
        <v>#DIV/0!</v>
      </c>
      <c r="AJ37" s="48" t="e">
        <f t="shared" si="11"/>
        <v>#DIV/0!</v>
      </c>
      <c r="AK37" s="48" t="e">
        <f t="shared" si="12"/>
        <v>#DIV/0!</v>
      </c>
      <c r="AL37" s="48" t="e">
        <f t="shared" si="13"/>
        <v>#DIV/0!</v>
      </c>
    </row>
    <row r="38" spans="1:38" s="9" customFormat="1" ht="12" thickBot="1">
      <c r="A38" s="5"/>
      <c r="B38" s="29"/>
      <c r="C38" s="49">
        <f t="shared" si="0"/>
        <v>0</v>
      </c>
      <c r="D38" s="33"/>
      <c r="E38" s="33"/>
      <c r="F38" s="33"/>
      <c r="G38" s="48" t="e">
        <f>(D38*Reference!$F$15+E38*Reference!$F$16+F38*Reference!$F$17)/(D38+E38+F38)</f>
        <v>#DIV/0!</v>
      </c>
      <c r="H38" s="6"/>
      <c r="I38" s="47">
        <f>Reference!$F$19</f>
        <v>0</v>
      </c>
      <c r="J38" s="6"/>
      <c r="K38" s="47">
        <f>Reference!$F$20</f>
        <v>1</v>
      </c>
      <c r="L38" s="27"/>
      <c r="M38" s="47">
        <f>Reference!$F$21</f>
        <v>1.5</v>
      </c>
      <c r="N38" s="6"/>
      <c r="O38" s="47">
        <f>Reference!$F$22</f>
        <v>3</v>
      </c>
      <c r="P38" s="6"/>
      <c r="Q38" s="47">
        <f>Reference!$F$23</f>
        <v>6</v>
      </c>
      <c r="R38" s="47">
        <f t="shared" si="1"/>
        <v>0</v>
      </c>
      <c r="S38" s="47" t="e">
        <f t="shared" si="14"/>
        <v>#DIV/0!</v>
      </c>
      <c r="T38" s="48" t="e">
        <f t="shared" si="2"/>
        <v>#DIV/0!</v>
      </c>
      <c r="U38" s="48" t="e">
        <f t="shared" si="3"/>
        <v>#DIV/0!</v>
      </c>
      <c r="V38" s="7"/>
      <c r="W38" s="6"/>
      <c r="X38" s="48">
        <f t="shared" si="15"/>
        <v>0</v>
      </c>
      <c r="Y38" s="48">
        <f t="shared" si="17"/>
        <v>1</v>
      </c>
      <c r="Z38" s="7">
        <v>0</v>
      </c>
      <c r="AA38" s="48" t="e">
        <f t="shared" si="5"/>
        <v>#DIV/0!</v>
      </c>
      <c r="AB38" s="48" t="e">
        <f t="shared" si="6"/>
        <v>#DIV/0!</v>
      </c>
      <c r="AC38" s="8"/>
      <c r="AD38" s="7"/>
      <c r="AE38" s="48" t="e">
        <f t="shared" si="7"/>
        <v>#DIV/0!</v>
      </c>
      <c r="AF38" s="48" t="e">
        <f t="shared" si="16"/>
        <v>#DIV/0!</v>
      </c>
      <c r="AG38" s="48" t="e">
        <f t="shared" si="8"/>
        <v>#DIV/0!</v>
      </c>
      <c r="AH38" s="48" t="e">
        <f t="shared" si="9"/>
        <v>#DIV/0!</v>
      </c>
      <c r="AI38" s="48" t="e">
        <f t="shared" si="10"/>
        <v>#DIV/0!</v>
      </c>
      <c r="AJ38" s="48" t="e">
        <f t="shared" si="11"/>
        <v>#DIV/0!</v>
      </c>
      <c r="AK38" s="48" t="e">
        <f t="shared" si="12"/>
        <v>#DIV/0!</v>
      </c>
      <c r="AL38" s="48" t="e">
        <f t="shared" si="13"/>
        <v>#DIV/0!</v>
      </c>
    </row>
    <row r="39" spans="1:38" s="9" customFormat="1" ht="12" thickBot="1">
      <c r="A39" s="5"/>
      <c r="B39" s="29"/>
      <c r="C39" s="49">
        <f t="shared" si="0"/>
        <v>0</v>
      </c>
      <c r="D39" s="33"/>
      <c r="E39" s="33"/>
      <c r="F39" s="33"/>
      <c r="G39" s="48" t="e">
        <f>(D39*Reference!$F$15+E39*Reference!$F$16+F39*Reference!$F$17)/(D39+E39+F39)</f>
        <v>#DIV/0!</v>
      </c>
      <c r="H39" s="6"/>
      <c r="I39" s="47">
        <f>Reference!$F$19</f>
        <v>0</v>
      </c>
      <c r="J39" s="6"/>
      <c r="K39" s="47">
        <f>Reference!$F$20</f>
        <v>1</v>
      </c>
      <c r="L39" s="27"/>
      <c r="M39" s="47">
        <f>Reference!$F$21</f>
        <v>1.5</v>
      </c>
      <c r="N39" s="6"/>
      <c r="O39" s="47">
        <f>Reference!$F$22</f>
        <v>3</v>
      </c>
      <c r="P39" s="6"/>
      <c r="Q39" s="47">
        <f>Reference!$F$23</f>
        <v>6</v>
      </c>
      <c r="R39" s="47">
        <f t="shared" si="1"/>
        <v>0</v>
      </c>
      <c r="S39" s="47" t="e">
        <f t="shared" si="14"/>
        <v>#DIV/0!</v>
      </c>
      <c r="T39" s="48" t="e">
        <f t="shared" si="2"/>
        <v>#DIV/0!</v>
      </c>
      <c r="U39" s="48" t="e">
        <f t="shared" si="3"/>
        <v>#DIV/0!</v>
      </c>
      <c r="V39" s="7"/>
      <c r="W39" s="6"/>
      <c r="X39" s="48">
        <f t="shared" si="15"/>
        <v>0</v>
      </c>
      <c r="Y39" s="48">
        <f t="shared" si="17"/>
        <v>1</v>
      </c>
      <c r="Z39" s="7">
        <v>0</v>
      </c>
      <c r="AA39" s="48" t="e">
        <f t="shared" si="5"/>
        <v>#DIV/0!</v>
      </c>
      <c r="AB39" s="48" t="e">
        <f t="shared" si="6"/>
        <v>#DIV/0!</v>
      </c>
      <c r="AC39" s="8"/>
      <c r="AD39" s="7"/>
      <c r="AE39" s="48" t="e">
        <f t="shared" si="7"/>
        <v>#DIV/0!</v>
      </c>
      <c r="AF39" s="48" t="e">
        <f t="shared" si="16"/>
        <v>#DIV/0!</v>
      </c>
      <c r="AG39" s="48" t="e">
        <f t="shared" si="8"/>
        <v>#DIV/0!</v>
      </c>
      <c r="AH39" s="48" t="e">
        <f t="shared" si="9"/>
        <v>#DIV/0!</v>
      </c>
      <c r="AI39" s="48" t="e">
        <f t="shared" si="10"/>
        <v>#DIV/0!</v>
      </c>
      <c r="AJ39" s="48" t="e">
        <f t="shared" si="11"/>
        <v>#DIV/0!</v>
      </c>
      <c r="AK39" s="48" t="e">
        <f t="shared" si="12"/>
        <v>#DIV/0!</v>
      </c>
      <c r="AL39" s="48" t="e">
        <f t="shared" si="13"/>
        <v>#DIV/0!</v>
      </c>
    </row>
    <row r="40" spans="1:38" s="9" customFormat="1" ht="12" thickBot="1">
      <c r="A40" s="40"/>
      <c r="B40" s="41"/>
      <c r="C40" s="49">
        <f t="shared" si="0"/>
        <v>0</v>
      </c>
      <c r="D40" s="42"/>
      <c r="E40" s="42"/>
      <c r="F40" s="42"/>
      <c r="G40" s="48" t="e">
        <f>(D40*Reference!$F$15+E40*Reference!$F$16+F40*Reference!$F$17)/(D40+E40+F40)</f>
        <v>#DIV/0!</v>
      </c>
      <c r="H40" s="43"/>
      <c r="I40" s="47">
        <f>Reference!$F$19</f>
        <v>0</v>
      </c>
      <c r="J40" s="43"/>
      <c r="K40" s="47">
        <f>Reference!$F$20</f>
        <v>1</v>
      </c>
      <c r="L40" s="44"/>
      <c r="M40" s="47">
        <f>Reference!$F$21</f>
        <v>1.5</v>
      </c>
      <c r="N40" s="43"/>
      <c r="O40" s="47">
        <f>Reference!$F$22</f>
        <v>3</v>
      </c>
      <c r="P40" s="43"/>
      <c r="Q40" s="47">
        <f>Reference!$F$23</f>
        <v>6</v>
      </c>
      <c r="R40" s="47">
        <f t="shared" si="1"/>
        <v>0</v>
      </c>
      <c r="S40" s="47" t="e">
        <f t="shared" si="14"/>
        <v>#DIV/0!</v>
      </c>
      <c r="T40" s="48" t="e">
        <f t="shared" si="2"/>
        <v>#DIV/0!</v>
      </c>
      <c r="U40" s="48" t="e">
        <f t="shared" si="3"/>
        <v>#DIV/0!</v>
      </c>
      <c r="V40" s="45"/>
      <c r="W40" s="43"/>
      <c r="X40" s="48">
        <f t="shared" si="15"/>
        <v>0</v>
      </c>
      <c r="Y40" s="48">
        <f t="shared" si="17"/>
        <v>1</v>
      </c>
      <c r="Z40" s="45">
        <v>0</v>
      </c>
      <c r="AA40" s="48" t="e">
        <f t="shared" si="5"/>
        <v>#DIV/0!</v>
      </c>
      <c r="AB40" s="48" t="e">
        <f t="shared" si="6"/>
        <v>#DIV/0!</v>
      </c>
      <c r="AC40" s="46"/>
      <c r="AD40" s="45"/>
      <c r="AE40" s="48" t="e">
        <f t="shared" si="7"/>
        <v>#DIV/0!</v>
      </c>
      <c r="AF40" s="48" t="e">
        <f t="shared" si="16"/>
        <v>#DIV/0!</v>
      </c>
      <c r="AG40" s="48" t="e">
        <f t="shared" si="8"/>
        <v>#DIV/0!</v>
      </c>
      <c r="AH40" s="48" t="e">
        <f t="shared" si="9"/>
        <v>#DIV/0!</v>
      </c>
      <c r="AI40" s="48" t="e">
        <f t="shared" si="10"/>
        <v>#DIV/0!</v>
      </c>
      <c r="AJ40" s="48" t="e">
        <f t="shared" si="11"/>
        <v>#DIV/0!</v>
      </c>
      <c r="AK40" s="48" t="e">
        <f t="shared" si="12"/>
        <v>#DIV/0!</v>
      </c>
      <c r="AL40" s="48" t="e">
        <f t="shared" si="13"/>
        <v>#DIV/0!</v>
      </c>
    </row>
    <row r="41" spans="1:38" s="9" customFormat="1" ht="12" thickBot="1">
      <c r="A41" s="5"/>
      <c r="B41" s="29"/>
      <c r="C41" s="49">
        <f t="shared" si="0"/>
        <v>0</v>
      </c>
      <c r="D41" s="39"/>
      <c r="E41" s="39"/>
      <c r="F41" s="39"/>
      <c r="G41" s="48" t="e">
        <f>(D41*Reference!$F$15+E41*Reference!$F$16+F41*Reference!$F$17)/(D41+E41+F41)</f>
        <v>#DIV/0!</v>
      </c>
      <c r="H41" s="6"/>
      <c r="I41" s="47">
        <f>Reference!$F$19</f>
        <v>0</v>
      </c>
      <c r="J41" s="6"/>
      <c r="K41" s="47">
        <f>Reference!$F$20</f>
        <v>1</v>
      </c>
      <c r="L41" s="27"/>
      <c r="M41" s="47">
        <f>Reference!$F$21</f>
        <v>1.5</v>
      </c>
      <c r="N41" s="6"/>
      <c r="O41" s="47">
        <f>Reference!$F$22</f>
        <v>3</v>
      </c>
      <c r="P41" s="6"/>
      <c r="Q41" s="47">
        <f>Reference!$F$23</f>
        <v>6</v>
      </c>
      <c r="R41" s="47">
        <f t="shared" si="1"/>
        <v>0</v>
      </c>
      <c r="S41" s="47" t="e">
        <f t="shared" si="14"/>
        <v>#DIV/0!</v>
      </c>
      <c r="T41" s="48" t="e">
        <f t="shared" si="2"/>
        <v>#DIV/0!</v>
      </c>
      <c r="U41" s="48" t="e">
        <f t="shared" si="3"/>
        <v>#DIV/0!</v>
      </c>
      <c r="V41" s="7"/>
      <c r="W41" s="6"/>
      <c r="X41" s="48">
        <f t="shared" si="15"/>
        <v>0</v>
      </c>
      <c r="Y41" s="48">
        <f t="shared" si="17"/>
        <v>1</v>
      </c>
      <c r="Z41" s="7">
        <v>0</v>
      </c>
      <c r="AA41" s="48" t="e">
        <f t="shared" si="5"/>
        <v>#DIV/0!</v>
      </c>
      <c r="AB41" s="48" t="e">
        <f t="shared" si="6"/>
        <v>#DIV/0!</v>
      </c>
      <c r="AC41" s="8"/>
      <c r="AD41" s="7"/>
      <c r="AE41" s="48" t="e">
        <f t="shared" si="7"/>
        <v>#DIV/0!</v>
      </c>
      <c r="AF41" s="48" t="e">
        <f t="shared" si="16"/>
        <v>#DIV/0!</v>
      </c>
      <c r="AG41" s="48" t="e">
        <f t="shared" si="8"/>
        <v>#DIV/0!</v>
      </c>
      <c r="AH41" s="48" t="e">
        <f t="shared" si="9"/>
        <v>#DIV/0!</v>
      </c>
      <c r="AI41" s="48" t="e">
        <f t="shared" si="10"/>
        <v>#DIV/0!</v>
      </c>
      <c r="AJ41" s="48" t="e">
        <f t="shared" si="11"/>
        <v>#DIV/0!</v>
      </c>
      <c r="AK41" s="48" t="e">
        <f t="shared" si="12"/>
        <v>#DIV/0!</v>
      </c>
      <c r="AL41" s="48" t="e">
        <f t="shared" si="13"/>
        <v>#DIV/0!</v>
      </c>
    </row>
    <row r="42" spans="1:38" s="9" customFormat="1" ht="12" thickBot="1">
      <c r="A42" s="5"/>
      <c r="B42" s="29"/>
      <c r="C42" s="49">
        <f t="shared" si="0"/>
        <v>0</v>
      </c>
      <c r="D42" s="33"/>
      <c r="E42" s="33"/>
      <c r="F42" s="33"/>
      <c r="G42" s="48" t="e">
        <f>(D42*Reference!$F$15+E42*Reference!$F$16+F42*Reference!$F$17)/(D42+E42+F42)</f>
        <v>#DIV/0!</v>
      </c>
      <c r="H42" s="6"/>
      <c r="I42" s="47">
        <f>Reference!$F$19</f>
        <v>0</v>
      </c>
      <c r="J42" s="6"/>
      <c r="K42" s="47">
        <f>Reference!$F$20</f>
        <v>1</v>
      </c>
      <c r="L42" s="27"/>
      <c r="M42" s="47">
        <f>Reference!$F$21</f>
        <v>1.5</v>
      </c>
      <c r="N42" s="6"/>
      <c r="O42" s="47">
        <f>Reference!$F$22</f>
        <v>3</v>
      </c>
      <c r="P42" s="6"/>
      <c r="Q42" s="47">
        <f>Reference!$F$23</f>
        <v>6</v>
      </c>
      <c r="R42" s="47">
        <f t="shared" si="1"/>
        <v>0</v>
      </c>
      <c r="S42" s="47" t="e">
        <f t="shared" si="14"/>
        <v>#DIV/0!</v>
      </c>
      <c r="T42" s="48" t="e">
        <f t="shared" si="2"/>
        <v>#DIV/0!</v>
      </c>
      <c r="U42" s="48" t="e">
        <f t="shared" si="3"/>
        <v>#DIV/0!</v>
      </c>
      <c r="V42" s="7"/>
      <c r="W42" s="6"/>
      <c r="X42" s="48">
        <f t="shared" si="15"/>
        <v>0</v>
      </c>
      <c r="Y42" s="48">
        <f t="shared" si="17"/>
        <v>1</v>
      </c>
      <c r="Z42" s="7">
        <v>0</v>
      </c>
      <c r="AA42" s="48" t="e">
        <f t="shared" si="5"/>
        <v>#DIV/0!</v>
      </c>
      <c r="AB42" s="48" t="e">
        <f t="shared" si="6"/>
        <v>#DIV/0!</v>
      </c>
      <c r="AC42" s="8"/>
      <c r="AD42" s="7"/>
      <c r="AE42" s="48" t="e">
        <f t="shared" si="7"/>
        <v>#DIV/0!</v>
      </c>
      <c r="AF42" s="48" t="e">
        <f t="shared" si="16"/>
        <v>#DIV/0!</v>
      </c>
      <c r="AG42" s="48" t="e">
        <f t="shared" si="8"/>
        <v>#DIV/0!</v>
      </c>
      <c r="AH42" s="48" t="e">
        <f t="shared" si="9"/>
        <v>#DIV/0!</v>
      </c>
      <c r="AI42" s="48" t="e">
        <f t="shared" si="10"/>
        <v>#DIV/0!</v>
      </c>
      <c r="AJ42" s="48" t="e">
        <f t="shared" si="11"/>
        <v>#DIV/0!</v>
      </c>
      <c r="AK42" s="48" t="e">
        <f t="shared" si="12"/>
        <v>#DIV/0!</v>
      </c>
      <c r="AL42" s="48" t="e">
        <f t="shared" si="13"/>
        <v>#DIV/0!</v>
      </c>
    </row>
    <row r="43" spans="1:38" s="9" customFormat="1" ht="12" thickBot="1">
      <c r="A43" s="5"/>
      <c r="B43" s="29"/>
      <c r="C43" s="49">
        <f t="shared" si="0"/>
        <v>0</v>
      </c>
      <c r="D43" s="33"/>
      <c r="E43" s="33"/>
      <c r="F43" s="33"/>
      <c r="G43" s="48" t="e">
        <f>(D43*Reference!$F$15+E43*Reference!$F$16+F43*Reference!$F$17)/(D43+E43+F43)</f>
        <v>#DIV/0!</v>
      </c>
      <c r="H43" s="6"/>
      <c r="I43" s="47">
        <f>Reference!$F$19</f>
        <v>0</v>
      </c>
      <c r="J43" s="6"/>
      <c r="K43" s="47">
        <f>Reference!$F$20</f>
        <v>1</v>
      </c>
      <c r="L43" s="27"/>
      <c r="M43" s="47">
        <f>Reference!$F$21</f>
        <v>1.5</v>
      </c>
      <c r="N43" s="6"/>
      <c r="O43" s="47">
        <f>Reference!$F$22</f>
        <v>3</v>
      </c>
      <c r="P43" s="6"/>
      <c r="Q43" s="47">
        <f>Reference!$F$23</f>
        <v>6</v>
      </c>
      <c r="R43" s="47">
        <f t="shared" si="1"/>
        <v>0</v>
      </c>
      <c r="S43" s="47" t="e">
        <f t="shared" si="14"/>
        <v>#DIV/0!</v>
      </c>
      <c r="T43" s="48" t="e">
        <f t="shared" si="2"/>
        <v>#DIV/0!</v>
      </c>
      <c r="U43" s="48" t="e">
        <f t="shared" si="3"/>
        <v>#DIV/0!</v>
      </c>
      <c r="V43" s="7"/>
      <c r="W43" s="6"/>
      <c r="X43" s="48">
        <f t="shared" si="15"/>
        <v>0</v>
      </c>
      <c r="Y43" s="48">
        <f t="shared" si="17"/>
        <v>1</v>
      </c>
      <c r="Z43" s="7">
        <v>0</v>
      </c>
      <c r="AA43" s="48" t="e">
        <f t="shared" si="5"/>
        <v>#DIV/0!</v>
      </c>
      <c r="AB43" s="48" t="e">
        <f t="shared" si="6"/>
        <v>#DIV/0!</v>
      </c>
      <c r="AC43" s="8"/>
      <c r="AD43" s="7"/>
      <c r="AE43" s="48" t="e">
        <f t="shared" si="7"/>
        <v>#DIV/0!</v>
      </c>
      <c r="AF43" s="48" t="e">
        <f t="shared" si="16"/>
        <v>#DIV/0!</v>
      </c>
      <c r="AG43" s="48" t="e">
        <f t="shared" si="8"/>
        <v>#DIV/0!</v>
      </c>
      <c r="AH43" s="48" t="e">
        <f t="shared" si="9"/>
        <v>#DIV/0!</v>
      </c>
      <c r="AI43" s="48" t="e">
        <f t="shared" si="10"/>
        <v>#DIV/0!</v>
      </c>
      <c r="AJ43" s="48" t="e">
        <f t="shared" si="11"/>
        <v>#DIV/0!</v>
      </c>
      <c r="AK43" s="48" t="e">
        <f t="shared" si="12"/>
        <v>#DIV/0!</v>
      </c>
      <c r="AL43" s="48" t="e">
        <f t="shared" si="13"/>
        <v>#DIV/0!</v>
      </c>
    </row>
    <row r="44" spans="1:38" s="9" customFormat="1" ht="12" thickBot="1">
      <c r="A44" s="5"/>
      <c r="B44" s="29"/>
      <c r="C44" s="49">
        <f t="shared" si="0"/>
        <v>0</v>
      </c>
      <c r="D44" s="33"/>
      <c r="E44" s="33"/>
      <c r="F44" s="33"/>
      <c r="G44" s="48" t="e">
        <f>(D44*Reference!$F$15+E44*Reference!$F$16+F44*Reference!$F$17)/(D44+E44+F44)</f>
        <v>#DIV/0!</v>
      </c>
      <c r="H44" s="6"/>
      <c r="I44" s="47">
        <f>Reference!$F$19</f>
        <v>0</v>
      </c>
      <c r="J44" s="6"/>
      <c r="K44" s="47">
        <f>Reference!$F$20</f>
        <v>1</v>
      </c>
      <c r="L44" s="27"/>
      <c r="M44" s="47">
        <f>Reference!$F$21</f>
        <v>1.5</v>
      </c>
      <c r="N44" s="6"/>
      <c r="O44" s="47">
        <f>Reference!$F$22</f>
        <v>3</v>
      </c>
      <c r="P44" s="6"/>
      <c r="Q44" s="47">
        <f>Reference!$F$23</f>
        <v>6</v>
      </c>
      <c r="R44" s="47">
        <f t="shared" si="1"/>
        <v>0</v>
      </c>
      <c r="S44" s="47" t="e">
        <f t="shared" si="14"/>
        <v>#DIV/0!</v>
      </c>
      <c r="T44" s="48" t="e">
        <f t="shared" si="2"/>
        <v>#DIV/0!</v>
      </c>
      <c r="U44" s="48" t="e">
        <f t="shared" si="3"/>
        <v>#DIV/0!</v>
      </c>
      <c r="V44" s="7"/>
      <c r="W44" s="6"/>
      <c r="X44" s="48">
        <f t="shared" si="15"/>
        <v>0</v>
      </c>
      <c r="Y44" s="48">
        <f t="shared" si="17"/>
        <v>1</v>
      </c>
      <c r="Z44" s="7">
        <v>0</v>
      </c>
      <c r="AA44" s="48" t="e">
        <f t="shared" si="5"/>
        <v>#DIV/0!</v>
      </c>
      <c r="AB44" s="48" t="e">
        <f t="shared" si="6"/>
        <v>#DIV/0!</v>
      </c>
      <c r="AC44" s="8"/>
      <c r="AD44" s="7"/>
      <c r="AE44" s="48" t="e">
        <f t="shared" si="7"/>
        <v>#DIV/0!</v>
      </c>
      <c r="AF44" s="48" t="e">
        <f t="shared" si="16"/>
        <v>#DIV/0!</v>
      </c>
      <c r="AG44" s="48" t="e">
        <f t="shared" si="8"/>
        <v>#DIV/0!</v>
      </c>
      <c r="AH44" s="48" t="e">
        <f t="shared" si="9"/>
        <v>#DIV/0!</v>
      </c>
      <c r="AI44" s="48" t="e">
        <f t="shared" si="10"/>
        <v>#DIV/0!</v>
      </c>
      <c r="AJ44" s="48" t="e">
        <f t="shared" si="11"/>
        <v>#DIV/0!</v>
      </c>
      <c r="AK44" s="48" t="e">
        <f t="shared" si="12"/>
        <v>#DIV/0!</v>
      </c>
      <c r="AL44" s="48" t="e">
        <f t="shared" si="13"/>
        <v>#DIV/0!</v>
      </c>
    </row>
    <row r="45" spans="1:38" s="9" customFormat="1" ht="12" thickBot="1">
      <c r="A45" s="40"/>
      <c r="B45" s="41"/>
      <c r="C45" s="49">
        <f t="shared" si="0"/>
        <v>0</v>
      </c>
      <c r="D45" s="42"/>
      <c r="E45" s="42"/>
      <c r="F45" s="42"/>
      <c r="G45" s="48" t="e">
        <f>(D45*Reference!$F$15+E45*Reference!$F$16+F45*Reference!$F$17)/(D45+E45+F45)</f>
        <v>#DIV/0!</v>
      </c>
      <c r="H45" s="43"/>
      <c r="I45" s="47">
        <f>Reference!$F$19</f>
        <v>0</v>
      </c>
      <c r="J45" s="43"/>
      <c r="K45" s="47">
        <f>Reference!$F$20</f>
        <v>1</v>
      </c>
      <c r="L45" s="44"/>
      <c r="M45" s="47">
        <f>Reference!$F$21</f>
        <v>1.5</v>
      </c>
      <c r="N45" s="43"/>
      <c r="O45" s="47">
        <f>Reference!$F$22</f>
        <v>3</v>
      </c>
      <c r="P45" s="43"/>
      <c r="Q45" s="47">
        <f>Reference!$F$23</f>
        <v>6</v>
      </c>
      <c r="R45" s="47">
        <f t="shared" si="1"/>
        <v>0</v>
      </c>
      <c r="S45" s="47" t="e">
        <f t="shared" si="14"/>
        <v>#DIV/0!</v>
      </c>
      <c r="T45" s="48" t="e">
        <f t="shared" si="2"/>
        <v>#DIV/0!</v>
      </c>
      <c r="U45" s="48" t="e">
        <f t="shared" si="3"/>
        <v>#DIV/0!</v>
      </c>
      <c r="V45" s="45"/>
      <c r="W45" s="43"/>
      <c r="X45" s="48">
        <f t="shared" si="15"/>
        <v>0</v>
      </c>
      <c r="Y45" s="48">
        <f t="shared" si="17"/>
        <v>1</v>
      </c>
      <c r="Z45" s="45">
        <v>0</v>
      </c>
      <c r="AA45" s="48" t="e">
        <f t="shared" si="5"/>
        <v>#DIV/0!</v>
      </c>
      <c r="AB45" s="48" t="e">
        <f t="shared" si="6"/>
        <v>#DIV/0!</v>
      </c>
      <c r="AC45" s="46"/>
      <c r="AD45" s="45"/>
      <c r="AE45" s="48" t="e">
        <f t="shared" si="7"/>
        <v>#DIV/0!</v>
      </c>
      <c r="AF45" s="48" t="e">
        <f t="shared" si="16"/>
        <v>#DIV/0!</v>
      </c>
      <c r="AG45" s="48" t="e">
        <f t="shared" si="8"/>
        <v>#DIV/0!</v>
      </c>
      <c r="AH45" s="48" t="e">
        <f t="shared" si="9"/>
        <v>#DIV/0!</v>
      </c>
      <c r="AI45" s="48" t="e">
        <f t="shared" si="10"/>
        <v>#DIV/0!</v>
      </c>
      <c r="AJ45" s="48" t="e">
        <f t="shared" si="11"/>
        <v>#DIV/0!</v>
      </c>
      <c r="AK45" s="48" t="e">
        <f t="shared" si="12"/>
        <v>#DIV/0!</v>
      </c>
      <c r="AL45" s="48" t="e">
        <f t="shared" si="13"/>
        <v>#DIV/0!</v>
      </c>
    </row>
    <row r="46" spans="1:38" s="9" customFormat="1" ht="12" thickBot="1">
      <c r="A46" s="5"/>
      <c r="B46" s="29"/>
      <c r="C46" s="49">
        <f t="shared" si="0"/>
        <v>0</v>
      </c>
      <c r="D46" s="39"/>
      <c r="E46" s="39"/>
      <c r="F46" s="39"/>
      <c r="G46" s="48" t="e">
        <f>(D46*Reference!$F$15+E46*Reference!$F$16+F46*Reference!$F$17)/(D46+E46+F46)</f>
        <v>#DIV/0!</v>
      </c>
      <c r="H46" s="6"/>
      <c r="I46" s="47">
        <f>Reference!$F$19</f>
        <v>0</v>
      </c>
      <c r="J46" s="6"/>
      <c r="K46" s="47">
        <f>Reference!$F$20</f>
        <v>1</v>
      </c>
      <c r="L46" s="27"/>
      <c r="M46" s="47">
        <f>Reference!$F$21</f>
        <v>1.5</v>
      </c>
      <c r="N46" s="6"/>
      <c r="O46" s="47">
        <f>Reference!$F$22</f>
        <v>3</v>
      </c>
      <c r="P46" s="6"/>
      <c r="Q46" s="47">
        <f>Reference!$F$23</f>
        <v>6</v>
      </c>
      <c r="R46" s="47">
        <f t="shared" si="1"/>
        <v>0</v>
      </c>
      <c r="S46" s="47" t="e">
        <f t="shared" si="14"/>
        <v>#DIV/0!</v>
      </c>
      <c r="T46" s="48" t="e">
        <f t="shared" si="2"/>
        <v>#DIV/0!</v>
      </c>
      <c r="U46" s="48" t="e">
        <f t="shared" si="3"/>
        <v>#DIV/0!</v>
      </c>
      <c r="V46" s="7"/>
      <c r="W46" s="6"/>
      <c r="X46" s="48">
        <f t="shared" si="15"/>
        <v>0</v>
      </c>
      <c r="Y46" s="48">
        <f t="shared" si="17"/>
        <v>1</v>
      </c>
      <c r="Z46" s="7">
        <v>0</v>
      </c>
      <c r="AA46" s="48" t="e">
        <f t="shared" si="5"/>
        <v>#DIV/0!</v>
      </c>
      <c r="AB46" s="48" t="e">
        <f t="shared" si="6"/>
        <v>#DIV/0!</v>
      </c>
      <c r="AC46" s="8"/>
      <c r="AD46" s="7"/>
      <c r="AE46" s="48" t="e">
        <f t="shared" si="7"/>
        <v>#DIV/0!</v>
      </c>
      <c r="AF46" s="48" t="e">
        <f t="shared" si="16"/>
        <v>#DIV/0!</v>
      </c>
      <c r="AG46" s="48" t="e">
        <f t="shared" si="8"/>
        <v>#DIV/0!</v>
      </c>
      <c r="AH46" s="48" t="e">
        <f t="shared" si="9"/>
        <v>#DIV/0!</v>
      </c>
      <c r="AI46" s="48" t="e">
        <f t="shared" si="10"/>
        <v>#DIV/0!</v>
      </c>
      <c r="AJ46" s="48" t="e">
        <f t="shared" si="11"/>
        <v>#DIV/0!</v>
      </c>
      <c r="AK46" s="48" t="e">
        <f t="shared" si="12"/>
        <v>#DIV/0!</v>
      </c>
      <c r="AL46" s="48" t="e">
        <f t="shared" si="13"/>
        <v>#DIV/0!</v>
      </c>
    </row>
    <row r="47" spans="1:38" s="9" customFormat="1" ht="12" thickBot="1">
      <c r="A47" s="5"/>
      <c r="B47" s="29"/>
      <c r="C47" s="49">
        <f t="shared" si="0"/>
        <v>0</v>
      </c>
      <c r="D47" s="33"/>
      <c r="E47" s="33"/>
      <c r="F47" s="33"/>
      <c r="G47" s="48" t="e">
        <f>(D47*Reference!$F$15+E47*Reference!$F$16+F47*Reference!$F$17)/(D47+E47+F47)</f>
        <v>#DIV/0!</v>
      </c>
      <c r="H47" s="6"/>
      <c r="I47" s="47">
        <f>Reference!$F$19</f>
        <v>0</v>
      </c>
      <c r="J47" s="6"/>
      <c r="K47" s="47">
        <f>Reference!$F$20</f>
        <v>1</v>
      </c>
      <c r="L47" s="27"/>
      <c r="M47" s="47">
        <f>Reference!$F$21</f>
        <v>1.5</v>
      </c>
      <c r="N47" s="6"/>
      <c r="O47" s="47">
        <f>Reference!$F$22</f>
        <v>3</v>
      </c>
      <c r="P47" s="6"/>
      <c r="Q47" s="47">
        <f>Reference!$F$23</f>
        <v>6</v>
      </c>
      <c r="R47" s="47">
        <f t="shared" si="1"/>
        <v>0</v>
      </c>
      <c r="S47" s="47" t="e">
        <f t="shared" si="14"/>
        <v>#DIV/0!</v>
      </c>
      <c r="T47" s="48" t="e">
        <f t="shared" si="2"/>
        <v>#DIV/0!</v>
      </c>
      <c r="U47" s="48" t="e">
        <f t="shared" si="3"/>
        <v>#DIV/0!</v>
      </c>
      <c r="V47" s="7"/>
      <c r="W47" s="6"/>
      <c r="X47" s="48">
        <f t="shared" si="15"/>
        <v>0</v>
      </c>
      <c r="Y47" s="48">
        <f t="shared" si="17"/>
        <v>1</v>
      </c>
      <c r="Z47" s="7">
        <v>0</v>
      </c>
      <c r="AA47" s="48" t="e">
        <f t="shared" si="5"/>
        <v>#DIV/0!</v>
      </c>
      <c r="AB47" s="48" t="e">
        <f t="shared" si="6"/>
        <v>#DIV/0!</v>
      </c>
      <c r="AC47" s="8"/>
      <c r="AD47" s="7"/>
      <c r="AE47" s="48" t="e">
        <f t="shared" si="7"/>
        <v>#DIV/0!</v>
      </c>
      <c r="AF47" s="48" t="e">
        <f t="shared" si="16"/>
        <v>#DIV/0!</v>
      </c>
      <c r="AG47" s="48" t="e">
        <f t="shared" si="8"/>
        <v>#DIV/0!</v>
      </c>
      <c r="AH47" s="48" t="e">
        <f t="shared" si="9"/>
        <v>#DIV/0!</v>
      </c>
      <c r="AI47" s="48" t="e">
        <f t="shared" si="10"/>
        <v>#DIV/0!</v>
      </c>
      <c r="AJ47" s="48" t="e">
        <f t="shared" si="11"/>
        <v>#DIV/0!</v>
      </c>
      <c r="AK47" s="48" t="e">
        <f t="shared" si="12"/>
        <v>#DIV/0!</v>
      </c>
      <c r="AL47" s="48" t="e">
        <f t="shared" si="13"/>
        <v>#DIV/0!</v>
      </c>
    </row>
    <row r="48" spans="1:38" s="9" customFormat="1" ht="12" thickBot="1">
      <c r="A48" s="5"/>
      <c r="B48" s="29"/>
      <c r="C48" s="49">
        <f t="shared" si="0"/>
        <v>0</v>
      </c>
      <c r="D48" s="33"/>
      <c r="E48" s="33"/>
      <c r="F48" s="33"/>
      <c r="G48" s="48" t="e">
        <f>(D48*Reference!$F$15+E48*Reference!$F$16+F48*Reference!$F$17)/(D48+E48+F48)</f>
        <v>#DIV/0!</v>
      </c>
      <c r="H48" s="6"/>
      <c r="I48" s="47">
        <f>Reference!$F$19</f>
        <v>0</v>
      </c>
      <c r="J48" s="6"/>
      <c r="K48" s="47">
        <f>Reference!$F$20</f>
        <v>1</v>
      </c>
      <c r="L48" s="27"/>
      <c r="M48" s="47">
        <f>Reference!$F$21</f>
        <v>1.5</v>
      </c>
      <c r="N48" s="6"/>
      <c r="O48" s="47">
        <f>Reference!$F$22</f>
        <v>3</v>
      </c>
      <c r="P48" s="6"/>
      <c r="Q48" s="47">
        <f>Reference!$F$23</f>
        <v>6</v>
      </c>
      <c r="R48" s="47">
        <f t="shared" si="1"/>
        <v>0</v>
      </c>
      <c r="S48" s="47" t="e">
        <f t="shared" si="14"/>
        <v>#DIV/0!</v>
      </c>
      <c r="T48" s="48" t="e">
        <f t="shared" si="2"/>
        <v>#DIV/0!</v>
      </c>
      <c r="U48" s="48" t="e">
        <f t="shared" si="3"/>
        <v>#DIV/0!</v>
      </c>
      <c r="V48" s="7"/>
      <c r="W48" s="6"/>
      <c r="X48" s="48">
        <f t="shared" si="15"/>
        <v>0</v>
      </c>
      <c r="Y48" s="48">
        <f t="shared" si="17"/>
        <v>1</v>
      </c>
      <c r="Z48" s="7">
        <v>0</v>
      </c>
      <c r="AA48" s="48" t="e">
        <f t="shared" si="5"/>
        <v>#DIV/0!</v>
      </c>
      <c r="AB48" s="48" t="e">
        <f t="shared" si="6"/>
        <v>#DIV/0!</v>
      </c>
      <c r="AC48" s="8"/>
      <c r="AD48" s="7"/>
      <c r="AE48" s="48" t="e">
        <f t="shared" si="7"/>
        <v>#DIV/0!</v>
      </c>
      <c r="AF48" s="48" t="e">
        <f t="shared" si="16"/>
        <v>#DIV/0!</v>
      </c>
      <c r="AG48" s="48" t="e">
        <f t="shared" si="8"/>
        <v>#DIV/0!</v>
      </c>
      <c r="AH48" s="48" t="e">
        <f t="shared" si="9"/>
        <v>#DIV/0!</v>
      </c>
      <c r="AI48" s="48" t="e">
        <f t="shared" si="10"/>
        <v>#DIV/0!</v>
      </c>
      <c r="AJ48" s="48" t="e">
        <f t="shared" si="11"/>
        <v>#DIV/0!</v>
      </c>
      <c r="AK48" s="48" t="e">
        <f t="shared" si="12"/>
        <v>#DIV/0!</v>
      </c>
      <c r="AL48" s="48" t="e">
        <f t="shared" si="13"/>
        <v>#DIV/0!</v>
      </c>
    </row>
    <row r="49" spans="1:38" s="9" customFormat="1" ht="11.45">
      <c r="A49" s="23" t="s">
        <v>97</v>
      </c>
      <c r="B49" s="28">
        <f>SUM(B6:B48)</f>
        <v>12060.81</v>
      </c>
      <c r="C49" s="49">
        <f>+B49/640</f>
        <v>18.845015624999998</v>
      </c>
      <c r="D49" s="28"/>
      <c r="E49" s="28"/>
      <c r="F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5" t="e">
        <f>AVERAGE(S6:S48)</f>
        <v>#DIV/0!</v>
      </c>
      <c r="T49" s="25"/>
      <c r="U49" s="25"/>
      <c r="V49" s="25"/>
      <c r="W49" s="24"/>
      <c r="X49" s="26"/>
      <c r="Y49" s="25"/>
      <c r="Z49" s="25"/>
      <c r="AA49" s="24"/>
      <c r="AB49" s="25"/>
      <c r="AC49" s="26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s="9" customFormat="1" ht="11.45">
      <c r="B50" s="28"/>
      <c r="C50" s="26"/>
      <c r="D50" s="26"/>
      <c r="E50" s="26"/>
      <c r="F50" s="24"/>
      <c r="G50" s="28"/>
      <c r="H50" s="24"/>
      <c r="I50" s="28"/>
      <c r="J50" s="24"/>
      <c r="K50" s="28"/>
      <c r="L50" s="24"/>
      <c r="M50" s="28"/>
      <c r="N50" s="24"/>
      <c r="O50" s="24"/>
      <c r="P50" s="24"/>
      <c r="Q50" s="24"/>
      <c r="R50" s="28"/>
      <c r="S50" s="25"/>
      <c r="T50" s="25"/>
      <c r="U50" s="24"/>
      <c r="V50" s="26"/>
      <c r="W50" s="25"/>
      <c r="X50" s="25"/>
      <c r="Y50" s="25"/>
      <c r="Z50" s="25"/>
      <c r="AA50" s="26"/>
      <c r="AB50" s="25"/>
      <c r="AC50" s="25"/>
      <c r="AD50" s="25"/>
      <c r="AE50" s="25"/>
      <c r="AF50" s="25"/>
      <c r="AG50" s="25"/>
      <c r="AH50" s="25"/>
      <c r="AI50" s="25"/>
      <c r="AJ50" s="25"/>
    </row>
    <row r="51" spans="1:38">
      <c r="A51" s="13"/>
      <c r="B51" s="11"/>
      <c r="C51" s="11"/>
      <c r="D51" s="11"/>
      <c r="E51" s="11"/>
      <c r="F51" s="10"/>
      <c r="G51" s="10"/>
      <c r="H51" s="10"/>
      <c r="I51" s="10"/>
      <c r="J51" s="14"/>
      <c r="K51" s="14"/>
      <c r="L51" s="10"/>
      <c r="M51" s="14"/>
      <c r="N51" s="14"/>
      <c r="O51" s="14"/>
      <c r="P51" s="14"/>
      <c r="Q51" s="14"/>
      <c r="R51" s="14"/>
    </row>
    <row r="52" spans="1:38">
      <c r="H52" s="10"/>
      <c r="I52" s="10"/>
      <c r="J52" s="10"/>
      <c r="K52" s="12"/>
      <c r="L52" s="10"/>
      <c r="M52" s="10"/>
      <c r="N52" s="10"/>
      <c r="O52" s="10"/>
      <c r="P52" s="10"/>
      <c r="Q52" s="10"/>
      <c r="R52" s="10"/>
      <c r="S52" s="34"/>
    </row>
    <row r="53" spans="1:38">
      <c r="H53" s="10"/>
      <c r="I53" s="10"/>
      <c r="J53" s="10"/>
      <c r="K53" s="32"/>
      <c r="L53" s="32"/>
      <c r="M53" s="10"/>
      <c r="N53" s="10"/>
      <c r="O53" s="10"/>
      <c r="R53" s="10"/>
      <c r="S53" s="34"/>
      <c r="AG53"/>
      <c r="AK53" s="10"/>
    </row>
    <row r="54" spans="1:38">
      <c r="H54" s="10"/>
      <c r="I54" s="10"/>
      <c r="J54" s="10"/>
      <c r="K54" s="32"/>
      <c r="L54" s="18"/>
      <c r="M54" s="10"/>
      <c r="N54" s="10"/>
      <c r="O54" s="10"/>
      <c r="R54" s="10"/>
      <c r="S54" s="34"/>
      <c r="AG54"/>
      <c r="AK54" s="10"/>
    </row>
    <row r="55" spans="1:38">
      <c r="H55" s="10"/>
      <c r="I55" s="10"/>
      <c r="J55" s="10"/>
      <c r="K55" s="12"/>
      <c r="L55" s="18"/>
      <c r="M55" s="10"/>
      <c r="N55" s="10"/>
      <c r="O55" s="10"/>
      <c r="R55" s="10"/>
      <c r="S55" s="34"/>
      <c r="AG55"/>
      <c r="AK55" s="10"/>
    </row>
    <row r="56" spans="1:38">
      <c r="H56" s="10"/>
      <c r="I56" s="10"/>
      <c r="J56" s="10"/>
      <c r="K56" s="12"/>
      <c r="L56" s="18"/>
      <c r="M56" s="10"/>
      <c r="N56" s="10"/>
      <c r="O56" s="10"/>
      <c r="R56" s="10"/>
      <c r="S56" s="34"/>
      <c r="AG56"/>
      <c r="AK56" s="10"/>
    </row>
    <row r="57" spans="1:38">
      <c r="H57" s="10"/>
      <c r="I57" s="10"/>
      <c r="J57" s="10"/>
      <c r="K57" s="12"/>
      <c r="L57" s="25"/>
      <c r="M57" s="10"/>
      <c r="N57" s="10"/>
      <c r="O57" s="10"/>
      <c r="R57" s="10"/>
      <c r="S57" s="34"/>
      <c r="AG57"/>
      <c r="AK57" s="10"/>
    </row>
    <row r="58" spans="1:38">
      <c r="H58" s="10"/>
      <c r="I58" s="10"/>
      <c r="J58" s="10"/>
      <c r="K58" s="12"/>
      <c r="L58" s="26"/>
      <c r="M58" s="10"/>
      <c r="N58" s="10"/>
      <c r="O58" s="10"/>
      <c r="R58" s="10"/>
      <c r="S58" s="34"/>
      <c r="AG58"/>
      <c r="AK58" s="10"/>
    </row>
    <row r="59" spans="1:38">
      <c r="H59" s="10"/>
      <c r="I59" s="10"/>
      <c r="J59" s="10"/>
      <c r="K59" s="12"/>
      <c r="L59" s="26"/>
      <c r="M59" s="10"/>
      <c r="N59" s="10"/>
      <c r="O59" s="10"/>
      <c r="R59" s="10"/>
      <c r="S59" s="34"/>
      <c r="AG59"/>
      <c r="AK59" s="10"/>
    </row>
    <row r="60" spans="1:38">
      <c r="H60" s="10"/>
      <c r="I60" s="10"/>
      <c r="J60" s="10"/>
      <c r="K60" s="12"/>
      <c r="L60" s="26"/>
      <c r="M60" s="10"/>
      <c r="N60" s="10"/>
      <c r="O60" s="10"/>
      <c r="R60" s="10"/>
      <c r="S60" s="34"/>
      <c r="AG60"/>
      <c r="AK60" s="10"/>
    </row>
    <row r="61" spans="1:38">
      <c r="H61" s="10"/>
      <c r="I61" s="10"/>
      <c r="J61" s="10"/>
      <c r="K61" s="12"/>
      <c r="L61" s="26"/>
      <c r="M61" s="10"/>
      <c r="N61" s="10"/>
      <c r="O61" s="10"/>
      <c r="R61" s="10"/>
      <c r="S61" s="34"/>
      <c r="AG61"/>
      <c r="AK61" s="10"/>
    </row>
    <row r="62" spans="1:38">
      <c r="H62" s="10"/>
      <c r="I62" s="10"/>
      <c r="J62" s="10"/>
      <c r="K62" s="12"/>
      <c r="L62" s="26"/>
      <c r="M62" s="10"/>
      <c r="N62" s="10"/>
      <c r="O62" s="10"/>
      <c r="R62" s="10"/>
      <c r="S62" s="34"/>
      <c r="AG62"/>
      <c r="AK62" s="10"/>
    </row>
    <row r="63" spans="1:38">
      <c r="H63" s="10"/>
      <c r="I63" s="10"/>
      <c r="J63" s="10"/>
      <c r="K63" s="12"/>
      <c r="L63" s="26"/>
      <c r="M63" s="10"/>
      <c r="N63" s="10"/>
      <c r="O63" s="10"/>
      <c r="R63" s="10"/>
      <c r="S63" s="34"/>
      <c r="AG63"/>
      <c r="AK63" s="10"/>
    </row>
    <row r="64" spans="1:38">
      <c r="H64" s="10"/>
      <c r="I64" s="10"/>
      <c r="J64" s="10"/>
      <c r="K64" s="12"/>
      <c r="L64" s="26"/>
      <c r="M64" s="10"/>
      <c r="N64" s="10"/>
      <c r="O64" s="10"/>
      <c r="R64" s="10"/>
      <c r="S64" s="34"/>
      <c r="AG64"/>
      <c r="AK64" s="10"/>
    </row>
    <row r="65" spans="1:37">
      <c r="H65" s="10"/>
      <c r="I65" s="10"/>
      <c r="J65" s="10"/>
      <c r="K65" s="12"/>
      <c r="L65" s="26"/>
      <c r="M65" s="10"/>
      <c r="N65" s="10"/>
      <c r="O65" s="10"/>
      <c r="R65" s="10"/>
      <c r="S65" s="34"/>
      <c r="AG65"/>
      <c r="AK65" s="10"/>
    </row>
    <row r="66" spans="1:37">
      <c r="A66" s="10"/>
      <c r="B66" s="17"/>
      <c r="C66" s="18"/>
      <c r="D66" s="18"/>
      <c r="H66" s="10"/>
      <c r="I66" s="10"/>
      <c r="J66" s="10"/>
      <c r="K66" s="12"/>
      <c r="L66" s="26"/>
      <c r="M66" s="10"/>
      <c r="N66" s="10"/>
      <c r="O66" s="10"/>
      <c r="R66" s="10"/>
      <c r="S66" s="34"/>
      <c r="AG66"/>
      <c r="AK66" s="10"/>
    </row>
    <row r="67" spans="1:37">
      <c r="A67" s="10"/>
      <c r="B67" s="17"/>
      <c r="C67" s="18"/>
      <c r="D67" s="18"/>
      <c r="E67" s="10"/>
      <c r="F67" s="10"/>
      <c r="G67" s="10"/>
      <c r="H67" s="10"/>
      <c r="I67" s="10"/>
      <c r="J67" s="10"/>
      <c r="K67" s="10"/>
      <c r="L67" s="26"/>
      <c r="M67" s="19"/>
      <c r="N67" s="10"/>
      <c r="O67" s="10"/>
      <c r="R67" s="10"/>
      <c r="S67" s="34"/>
      <c r="AG67"/>
      <c r="AK67" s="10"/>
    </row>
    <row r="68" spans="1:37">
      <c r="A68" s="14"/>
      <c r="B68" s="15"/>
      <c r="C68" s="16"/>
      <c r="D68" s="16"/>
      <c r="E68" s="10"/>
      <c r="F68" s="10"/>
      <c r="G68" s="10"/>
      <c r="H68" s="10"/>
      <c r="I68" s="10"/>
      <c r="J68" s="10"/>
      <c r="K68" s="10"/>
      <c r="L68" s="26"/>
      <c r="M68" s="10"/>
      <c r="N68" s="10"/>
      <c r="O68" s="10"/>
      <c r="P68" s="10"/>
      <c r="Q68" s="10"/>
      <c r="R68" s="10"/>
      <c r="AG68"/>
      <c r="AK68" s="10"/>
    </row>
    <row r="69" spans="1:37">
      <c r="A69" s="14"/>
      <c r="B69" s="15"/>
      <c r="C69" s="16"/>
      <c r="D69" s="16"/>
      <c r="E69" s="10"/>
      <c r="F69" s="10"/>
      <c r="G69" s="10"/>
      <c r="H69" s="10"/>
      <c r="I69" s="10"/>
      <c r="J69" s="10"/>
      <c r="K69" s="10"/>
      <c r="L69" s="26"/>
      <c r="M69" s="10"/>
      <c r="N69" s="10"/>
      <c r="O69" s="10"/>
      <c r="P69" s="10"/>
      <c r="Q69" s="10"/>
      <c r="R69" s="10"/>
      <c r="AG69"/>
      <c r="AK69" s="10"/>
    </row>
    <row r="70" spans="1:37">
      <c r="A70" s="11"/>
      <c r="B70" s="20"/>
      <c r="C70" s="21"/>
      <c r="D70" s="21"/>
      <c r="E70" s="10"/>
      <c r="F70" s="10"/>
      <c r="G70" s="10"/>
      <c r="H70" s="10"/>
      <c r="I70" s="10"/>
      <c r="J70" s="10"/>
      <c r="K70" s="10"/>
      <c r="L70" s="26"/>
      <c r="M70" s="10"/>
      <c r="N70" s="10"/>
      <c r="O70" s="10"/>
      <c r="P70" s="10"/>
      <c r="Q70" s="10"/>
      <c r="R70" s="10"/>
      <c r="AG70"/>
      <c r="AK70" s="10"/>
    </row>
    <row r="71" spans="1:37">
      <c r="A71" s="10"/>
      <c r="B71" s="17"/>
      <c r="C71" s="18"/>
      <c r="D71" s="18"/>
      <c r="E71" s="11"/>
      <c r="F71" s="10"/>
      <c r="G71" s="10"/>
      <c r="H71" s="10"/>
      <c r="I71" s="10"/>
      <c r="J71" s="10"/>
      <c r="K71" s="10"/>
      <c r="L71" s="26"/>
      <c r="M71" s="10"/>
      <c r="N71" s="10"/>
      <c r="O71" s="10"/>
      <c r="P71" s="10"/>
      <c r="Q71" s="10"/>
      <c r="R71" s="10"/>
      <c r="AG71"/>
      <c r="AK71" s="10"/>
    </row>
    <row r="72" spans="1:37">
      <c r="A72" s="10"/>
      <c r="B72" s="17"/>
      <c r="C72" s="18"/>
      <c r="D72" s="18"/>
      <c r="E72" s="10"/>
      <c r="F72" s="10"/>
      <c r="G72" s="10"/>
      <c r="H72" s="10"/>
      <c r="I72" s="10"/>
      <c r="J72" s="10"/>
      <c r="K72" s="10"/>
      <c r="L72" s="26"/>
      <c r="M72" s="10"/>
      <c r="N72" s="10"/>
      <c r="O72" s="10"/>
      <c r="P72" s="10"/>
      <c r="Q72" s="10"/>
      <c r="R72" s="10"/>
      <c r="AG72"/>
      <c r="AK72" s="10"/>
    </row>
    <row r="73" spans="1:37">
      <c r="A73" s="10"/>
      <c r="B73" s="17"/>
      <c r="C73" s="18"/>
      <c r="D73" s="18"/>
      <c r="E73" s="10"/>
      <c r="F73" s="10"/>
      <c r="G73" s="10"/>
      <c r="H73" s="10"/>
      <c r="I73" s="10"/>
      <c r="J73" s="10"/>
      <c r="K73" s="10"/>
      <c r="L73" s="26"/>
      <c r="M73" s="10"/>
      <c r="N73" s="10"/>
      <c r="O73" s="10"/>
      <c r="P73" s="10"/>
      <c r="Q73" s="10"/>
      <c r="R73" s="10"/>
      <c r="S73" s="10"/>
      <c r="AG73"/>
      <c r="AK73" s="10"/>
    </row>
    <row r="74" spans="1:37">
      <c r="A74" s="10"/>
      <c r="B74" s="17"/>
      <c r="C74" s="18"/>
      <c r="D74" s="18"/>
      <c r="E74" s="10"/>
      <c r="F74" s="10"/>
      <c r="G74" s="10"/>
      <c r="H74" s="10"/>
      <c r="I74" s="10"/>
      <c r="J74" s="10"/>
      <c r="K74" s="10"/>
      <c r="L74" s="26"/>
      <c r="M74" s="10"/>
      <c r="N74" s="10"/>
      <c r="O74" s="10"/>
      <c r="P74" s="10"/>
      <c r="Q74" s="10"/>
      <c r="R74" s="10"/>
      <c r="S74" s="10"/>
      <c r="T74" s="10"/>
      <c r="V74" s="35"/>
      <c r="AG74"/>
      <c r="AK74" s="10"/>
    </row>
    <row r="75" spans="1:37">
      <c r="A75" s="10"/>
      <c r="B75" s="17"/>
      <c r="C75" s="18"/>
      <c r="D75" s="18"/>
      <c r="E75" s="10"/>
      <c r="F75" s="10"/>
      <c r="G75" s="10"/>
      <c r="H75" s="10"/>
      <c r="I75" s="10"/>
      <c r="J75" s="10"/>
      <c r="K75" s="10"/>
      <c r="L75" s="26"/>
      <c r="M75" s="10"/>
      <c r="N75" s="10"/>
      <c r="O75" s="10"/>
      <c r="P75" s="10"/>
      <c r="Q75" s="10"/>
      <c r="R75" s="10"/>
      <c r="S75" s="10"/>
      <c r="T75" s="10"/>
      <c r="V75" s="35"/>
      <c r="AG75"/>
      <c r="AK75" s="10"/>
    </row>
    <row r="76" spans="1:37">
      <c r="A76" s="10"/>
      <c r="B76" s="17"/>
      <c r="C76" s="10"/>
      <c r="D76" s="10"/>
      <c r="E76" s="10"/>
      <c r="F76" s="10"/>
      <c r="G76" s="10"/>
      <c r="H76" s="10"/>
      <c r="I76" s="10"/>
      <c r="J76" s="10"/>
      <c r="K76" s="10"/>
      <c r="L76" s="26"/>
      <c r="M76" s="10"/>
      <c r="N76" s="10"/>
      <c r="O76" s="10"/>
      <c r="P76" s="10"/>
      <c r="Q76" s="10"/>
      <c r="R76" s="10"/>
      <c r="S76" s="10"/>
      <c r="T76" s="10"/>
      <c r="V76" s="35"/>
      <c r="AG76"/>
      <c r="AK76" s="10"/>
    </row>
    <row r="77" spans="1:37">
      <c r="A77" s="10"/>
      <c r="B77" s="17"/>
      <c r="C77" s="10"/>
      <c r="D77" s="10"/>
      <c r="E77" s="10"/>
      <c r="F77" s="10"/>
      <c r="G77" s="10"/>
      <c r="H77" s="10"/>
      <c r="I77" s="10"/>
      <c r="J77" s="10"/>
      <c r="K77" s="10"/>
      <c r="L77" s="26"/>
      <c r="M77" s="10"/>
      <c r="N77" s="10"/>
      <c r="O77" s="10"/>
      <c r="P77" s="10"/>
      <c r="Q77" s="10"/>
      <c r="R77" s="18"/>
      <c r="S77" s="10"/>
      <c r="T77" s="10"/>
      <c r="V77" s="35"/>
      <c r="AG77"/>
      <c r="AK77" s="10"/>
    </row>
    <row r="78" spans="1:37">
      <c r="A78" s="10"/>
      <c r="B78" s="1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V78" s="35"/>
      <c r="AG78"/>
      <c r="AK78" s="10"/>
    </row>
    <row r="79" spans="1:37">
      <c r="A79" s="10"/>
      <c r="B79" s="1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V79" s="35"/>
      <c r="AG79"/>
      <c r="AK79" s="10"/>
    </row>
    <row r="80" spans="1:37">
      <c r="A80" s="10"/>
      <c r="B80" s="10"/>
      <c r="C80" s="18"/>
      <c r="D80" s="18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V80" s="35"/>
      <c r="AG80"/>
      <c r="AK80" s="10"/>
    </row>
    <row r="81" spans="1:22">
      <c r="A81" s="10"/>
      <c r="B81" s="10"/>
      <c r="C81" s="18"/>
      <c r="D81" s="1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V81" s="35"/>
    </row>
    <row r="82" spans="1:22">
      <c r="A82" s="14"/>
      <c r="B82" s="15"/>
      <c r="C82" s="16"/>
      <c r="D82" s="1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V82" s="35"/>
    </row>
    <row r="83" spans="1:22">
      <c r="A83" s="14"/>
      <c r="B83" s="15"/>
      <c r="C83" s="16"/>
      <c r="D83" s="16"/>
      <c r="E83" s="2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V83" s="35"/>
    </row>
    <row r="84" spans="1:22">
      <c r="A84" s="11"/>
      <c r="B84" s="20"/>
      <c r="C84" s="21"/>
      <c r="D84" s="21"/>
      <c r="E84" s="2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V84" s="35"/>
    </row>
    <row r="85" spans="1:22">
      <c r="A85" s="14"/>
      <c r="B85" s="15"/>
      <c r="C85" s="14"/>
      <c r="D85" s="14"/>
      <c r="E85" s="10"/>
      <c r="F85" s="10"/>
      <c r="G85" s="10"/>
      <c r="H85" s="10"/>
      <c r="I85" s="10"/>
      <c r="J85" s="14"/>
      <c r="K85" s="15"/>
      <c r="L85" s="10"/>
      <c r="M85" s="14"/>
      <c r="N85" s="14"/>
      <c r="O85" s="14"/>
      <c r="P85" s="14"/>
      <c r="Q85" s="14"/>
      <c r="R85" s="10"/>
      <c r="S85" s="10"/>
      <c r="T85" s="10"/>
      <c r="V85" s="35"/>
    </row>
    <row r="86" spans="1:22">
      <c r="A86" s="14"/>
      <c r="B86" s="15"/>
      <c r="C86" s="16"/>
      <c r="D86" s="16"/>
      <c r="E86" s="10"/>
      <c r="F86" s="10"/>
      <c r="G86" s="10"/>
      <c r="H86" s="10"/>
      <c r="I86" s="10"/>
      <c r="J86" s="10"/>
      <c r="K86" s="12"/>
      <c r="L86" s="10"/>
      <c r="M86" s="10"/>
      <c r="N86" s="10"/>
      <c r="O86" s="10"/>
      <c r="P86" s="10"/>
      <c r="Q86" s="10"/>
      <c r="R86" s="10"/>
      <c r="S86" s="10"/>
      <c r="T86" s="10"/>
      <c r="V86" s="35"/>
    </row>
    <row r="87" spans="1:22">
      <c r="A87" s="14"/>
      <c r="B87" s="15"/>
      <c r="C87" s="16"/>
      <c r="D87" s="16"/>
      <c r="E87" s="10"/>
      <c r="F87" s="10"/>
      <c r="G87" s="10"/>
      <c r="H87" s="10"/>
      <c r="I87" s="10"/>
      <c r="J87" s="10"/>
      <c r="K87" s="12"/>
      <c r="L87" s="10"/>
      <c r="M87" s="10"/>
      <c r="N87" s="10"/>
      <c r="O87" s="10"/>
      <c r="P87" s="10"/>
      <c r="Q87" s="10"/>
      <c r="R87" s="10"/>
      <c r="S87" s="10"/>
      <c r="T87" s="10"/>
      <c r="V87" s="35"/>
    </row>
    <row r="88" spans="1:22">
      <c r="A88" s="14"/>
      <c r="B88" s="15"/>
      <c r="C88" s="16"/>
      <c r="D88" s="16"/>
      <c r="E88" s="10"/>
      <c r="F88" s="10"/>
      <c r="G88" s="10"/>
      <c r="H88" s="10"/>
      <c r="I88" s="10"/>
      <c r="J88" s="10"/>
      <c r="K88" s="12"/>
      <c r="L88" s="10"/>
      <c r="M88" s="10"/>
      <c r="N88" s="10"/>
      <c r="O88" s="10"/>
      <c r="P88" s="10"/>
      <c r="Q88" s="10"/>
      <c r="R88" s="10"/>
    </row>
    <row r="89" spans="1:22">
      <c r="A89" s="14"/>
      <c r="B89" s="15"/>
      <c r="C89" s="16"/>
      <c r="D89" s="16"/>
      <c r="E89" s="10"/>
      <c r="F89" s="10"/>
      <c r="G89" s="10"/>
      <c r="H89" s="10"/>
      <c r="I89" s="10"/>
      <c r="J89" s="10"/>
      <c r="K89" s="12"/>
      <c r="L89" s="10"/>
      <c r="M89" s="10"/>
      <c r="N89" s="10"/>
      <c r="O89" s="10"/>
      <c r="P89" s="10"/>
      <c r="Q89" s="10"/>
      <c r="R89" s="10"/>
    </row>
    <row r="90" spans="1:22">
      <c r="A90" s="14"/>
      <c r="B90" s="15"/>
      <c r="C90" s="16"/>
      <c r="D90" s="16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0"/>
      <c r="P90" s="10"/>
      <c r="Q90" s="10"/>
      <c r="R90" s="10"/>
    </row>
    <row r="91" spans="1:22">
      <c r="A91" s="14"/>
      <c r="B91" s="15"/>
      <c r="C91" s="16"/>
      <c r="D91" s="16"/>
      <c r="E91" s="10"/>
      <c r="F91" s="10"/>
      <c r="G91" s="10"/>
      <c r="H91" s="10"/>
      <c r="I91" s="10"/>
      <c r="J91" s="10"/>
      <c r="K91" s="12"/>
      <c r="L91" s="10"/>
      <c r="M91" s="10"/>
      <c r="N91" s="10"/>
      <c r="O91" s="10"/>
      <c r="P91" s="10"/>
      <c r="Q91" s="10"/>
      <c r="R91" s="10"/>
    </row>
    <row r="92" spans="1:22">
      <c r="A92" s="14"/>
      <c r="B92" s="15"/>
      <c r="C92" s="16"/>
      <c r="D92" s="16"/>
      <c r="E92" s="10"/>
      <c r="F92" s="10"/>
      <c r="G92" s="10"/>
      <c r="H92" s="10"/>
      <c r="I92" s="10"/>
      <c r="J92" s="10"/>
      <c r="K92" s="12"/>
      <c r="L92" s="10"/>
      <c r="M92" s="10"/>
      <c r="N92" s="10"/>
      <c r="O92" s="10"/>
      <c r="P92" s="10"/>
      <c r="Q92" s="10"/>
      <c r="R92" s="10"/>
    </row>
    <row r="93" spans="1:2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9"/>
      <c r="N93" s="10"/>
      <c r="O93" s="10"/>
      <c r="P93" s="10"/>
      <c r="Q93" s="10"/>
      <c r="R93" s="10"/>
    </row>
    <row r="94" spans="1:2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2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2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</sheetData>
  <mergeCells count="17">
    <mergeCell ref="G4:G5"/>
    <mergeCell ref="B2:G3"/>
    <mergeCell ref="A1:D1"/>
    <mergeCell ref="A4:A5"/>
    <mergeCell ref="B4:B5"/>
    <mergeCell ref="C4:C5"/>
    <mergeCell ref="D4:F4"/>
    <mergeCell ref="H3:Q3"/>
    <mergeCell ref="X4:X5"/>
    <mergeCell ref="Z4:Z5"/>
    <mergeCell ref="AD4:AD5"/>
    <mergeCell ref="AG4:AL4"/>
    <mergeCell ref="H4:I4"/>
    <mergeCell ref="J4:K4"/>
    <mergeCell ref="L4:M4"/>
    <mergeCell ref="N4:O4"/>
    <mergeCell ref="P4:Q4"/>
  </mergeCells>
  <conditionalFormatting sqref="X6">
    <cfRule type="cellIs" dxfId="37" priority="23" operator="notEqual">
      <formula>+V6*W6</formula>
    </cfRule>
  </conditionalFormatting>
  <conditionalFormatting sqref="Y6:Y48">
    <cfRule type="cellIs" dxfId="36" priority="22" operator="notEqual">
      <formula>IF($X6&lt;=26,1,-0.162*LN(S0xS)+1.5232)</formula>
    </cfRule>
  </conditionalFormatting>
  <conditionalFormatting sqref="X7:X48">
    <cfRule type="cellIs" dxfId="35" priority="21" operator="notEqual">
      <formula>+V7*W7</formula>
    </cfRule>
  </conditionalFormatting>
  <conditionalFormatting sqref="AB6">
    <cfRule type="cellIs" dxfId="34" priority="20" operator="notEqual">
      <formula>IF(AA6&lt;10,1,0.00003*$AA6^2-0.00095*$AA6+1)</formula>
    </cfRule>
  </conditionalFormatting>
  <conditionalFormatting sqref="AB7:AB48">
    <cfRule type="cellIs" dxfId="33" priority="19" operator="notEqual">
      <formula>IF(AA7&lt;10,1,0.00003*$AA7^2-0.00095*$AA7+1)</formula>
    </cfRule>
  </conditionalFormatting>
  <conditionalFormatting sqref="AG6">
    <cfRule type="cellIs" dxfId="32" priority="18" operator="notEqual">
      <formula>IF($AC6&gt;20,(1.31*$AC6^0.214)*$AF6,$AF6)</formula>
    </cfRule>
  </conditionalFormatting>
  <conditionalFormatting sqref="AH6">
    <cfRule type="cellIs" dxfId="31" priority="17" operator="notEqual">
      <formula>IF($AC6&gt;20,(1.28*$AC6^0.199)*$AF6,$AF6)</formula>
    </cfRule>
  </conditionalFormatting>
  <conditionalFormatting sqref="AI6">
    <cfRule type="cellIs" dxfId="30" priority="16" operator="notEqual">
      <formula>IF($AC6&gt;20,(1.25*$AC6^0.171)*$AF6,$AF6)</formula>
    </cfRule>
  </conditionalFormatting>
  <conditionalFormatting sqref="AJ6">
    <cfRule type="cellIs" dxfId="29" priority="15" operator="notEqual">
      <formula>IF($AC6&gt;20,(1.23*$AC6^0.153)*$AF6,$AF6)</formula>
    </cfRule>
  </conditionalFormatting>
  <conditionalFormatting sqref="AK6">
    <cfRule type="cellIs" dxfId="28" priority="14" operator="notEqual">
      <formula>IF($AC6&gt;20,(1.21*$AC6^0.132)*$AF6,$AF6)</formula>
    </cfRule>
  </conditionalFormatting>
  <conditionalFormatting sqref="AL6">
    <cfRule type="cellIs" dxfId="27" priority="13" operator="notEqual">
      <formula>IF($AC6&gt;20,(1.17*$AC6^0.086)*$AF6,$AF6)</formula>
    </cfRule>
  </conditionalFormatting>
  <conditionalFormatting sqref="AG7:AG48">
    <cfRule type="cellIs" dxfId="26" priority="12" operator="notEqual">
      <formula>IF($AC7&gt;20,(1.31*$AC7^0.214)*$AF7,$AF7)</formula>
    </cfRule>
  </conditionalFormatting>
  <conditionalFormatting sqref="AH7:AH48">
    <cfRule type="cellIs" dxfId="25" priority="11" operator="notEqual">
      <formula>IF($AC7&gt;20,(1.28*$AC7^0.199)*$AF7,$AF7)</formula>
    </cfRule>
  </conditionalFormatting>
  <conditionalFormatting sqref="AI7:AI48">
    <cfRule type="cellIs" dxfId="24" priority="10" operator="notEqual">
      <formula>IF($AC7&gt;20,(1.25*$AC7^0.171)*$AF7,$AF7)</formula>
    </cfRule>
  </conditionalFormatting>
  <conditionalFormatting sqref="AJ7:AJ48">
    <cfRule type="cellIs" dxfId="23" priority="9" operator="notEqual">
      <formula>IF($AC7&gt;20,(1.23*$AC7^0.153)*$AF7,$AF7)</formula>
    </cfRule>
  </conditionalFormatting>
  <conditionalFormatting sqref="AK7:AK48">
    <cfRule type="cellIs" dxfId="22" priority="8" operator="notEqual">
      <formula>IF($AC7&gt;20,(1.21*$AC7^0.132)*$AF7,$AF7)</formula>
    </cfRule>
  </conditionalFormatting>
  <conditionalFormatting sqref="AL7:AL48">
    <cfRule type="cellIs" dxfId="21" priority="7" operator="notEqual">
      <formula>IF($AC7&gt;20,(1.17*$AC7^0.086)*$AF7,$AF7)</formula>
    </cfRule>
  </conditionalFormatting>
  <conditionalFormatting sqref="C6">
    <cfRule type="cellIs" dxfId="20" priority="4" operator="notEqual">
      <formula>+B6/640</formula>
    </cfRule>
  </conditionalFormatting>
  <conditionalFormatting sqref="C7:C49">
    <cfRule type="cellIs" dxfId="19" priority="3" operator="notEqual">
      <formula>+B7/640</formula>
    </cfRule>
  </conditionalFormatting>
  <conditionalFormatting sqref="AE6:AE48">
    <cfRule type="cellIs" dxfId="18" priority="43" operator="notEqual">
      <formula>+$T6*$Y6*$AB6</formula>
    </cfRule>
  </conditionalFormatting>
  <conditionalFormatting sqref="AF6:AF48">
    <cfRule type="cellIs" dxfId="17" priority="44" operator="notEqual">
      <formula>+$U6*#REF!*AB6</formula>
    </cfRule>
  </conditionalFormatting>
  <conditionalFormatting sqref="S6:S48">
    <cfRule type="cellIs" dxfId="16" priority="67" operator="notEqual">
      <formula>+(H6*I6+J6*K6+N6*O6+P6*Q6+L6*M6)/B6+#REF!</formula>
    </cfRule>
  </conditionalFormatting>
  <conditionalFormatting sqref="T6:T48">
    <cfRule type="cellIs" dxfId="15" priority="69" operator="notEqual">
      <formula>10^((-0.05288*$S6)+(0.4028*LOG10($C6))+0.3926)+($C6^0.5)/2</formula>
    </cfRule>
  </conditionalFormatting>
  <conditionalFormatting sqref="U6:U48">
    <cfRule type="cellIs" dxfId="14" priority="71" operator="notEqual">
      <formula>8.271*(EXP(-0.1167*$S6))*($C6^0.3856)</formula>
    </cfRule>
  </conditionalFormatting>
  <conditionalFormatting sqref="R6:R48">
    <cfRule type="cellIs" dxfId="13" priority="73" operator="notEqual">
      <formula>+L6+P6+N6+J6+H6-B6</formula>
    </cfRule>
  </conditionalFormatting>
  <conditionalFormatting sqref="AA6:AA48">
    <cfRule type="cellIs" dxfId="12" priority="75" operator="notEqual">
      <formula>+Z6/C6</formula>
    </cfRule>
  </conditionalFormatting>
  <pageMargins left="0.7" right="0.7" top="0.75" bottom="0.75" header="0.3" footer="0.3"/>
  <pageSetup orientation="portrait" horizontalDpi="3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notEqual" id="{02A67CE4-E9EB-4C3C-B9CD-DA07F7BA57C4}">
            <xm:f>Reference!$F$19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38" operator="notEqual" id="{62668E8C-A66C-4DA6-A7D5-A1CE5FDB9768}">
            <xm:f>Reference!$F$19</xm:f>
            <x14:dxf>
              <fill>
                <patternFill>
                  <bgColor rgb="FFFF0000"/>
                </patternFill>
              </fill>
            </x14:dxf>
          </x14:cfRule>
          <xm:sqref>I7:I48</xm:sqref>
        </x14:conditionalFormatting>
        <x14:conditionalFormatting xmlns:xm="http://schemas.microsoft.com/office/excel/2006/main">
          <x14:cfRule type="cellIs" priority="37" operator="notEqual" id="{66B2F9E4-8FA9-4D1F-A5A9-175A5EA137A8}">
            <xm:f>Reference!$F$20</xm:f>
            <x14:dxf>
              <fill>
                <patternFill>
                  <bgColor rgb="FFFF0000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ellIs" priority="36" operator="notEqual" id="{D65CC8D2-F05B-402F-B729-D59C08EB4EA6}">
            <xm:f>Reference!$F$20</xm:f>
            <x14:dxf>
              <fill>
                <patternFill>
                  <bgColor rgb="FFFF0000"/>
                </patternFill>
              </fill>
            </x14:dxf>
          </x14:cfRule>
          <xm:sqref>K7:K48</xm:sqref>
        </x14:conditionalFormatting>
        <x14:conditionalFormatting xmlns:xm="http://schemas.microsoft.com/office/excel/2006/main">
          <x14:cfRule type="cellIs" priority="35" operator="notEqual" id="{589E0F01-D547-48DF-B939-89D40463620B}">
            <xm:f>Reference!$F$21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4" operator="notEqual" id="{8969B9F5-92FB-43A7-AE30-3D03B3864EFC}">
            <xm:f>Reference!$F$21</xm:f>
            <x14:dxf>
              <fill>
                <patternFill>
                  <bgColor rgb="FFFF0000"/>
                </patternFill>
              </fill>
            </x14:dxf>
          </x14:cfRule>
          <xm:sqref>M7:M48</xm:sqref>
        </x14:conditionalFormatting>
        <x14:conditionalFormatting xmlns:xm="http://schemas.microsoft.com/office/excel/2006/main">
          <x14:cfRule type="cellIs" priority="33" operator="notEqual" id="{50A89016-82F0-42E7-86D2-1DD19D4F166F}">
            <xm:f>Reference!$F$22</xm:f>
            <x14:dxf>
              <fill>
                <patternFill>
                  <bgColor rgb="FFFF0000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ellIs" priority="32" operator="notEqual" id="{66DB2AAC-B7C8-48DE-B15C-45CFC746F670}">
            <xm:f>Reference!$F$22</xm:f>
            <x14:dxf>
              <fill>
                <patternFill>
                  <bgColor rgb="FFFF0000"/>
                </patternFill>
              </fill>
            </x14:dxf>
          </x14:cfRule>
          <xm:sqref>O7:O48</xm:sqref>
        </x14:conditionalFormatting>
        <x14:conditionalFormatting xmlns:xm="http://schemas.microsoft.com/office/excel/2006/main">
          <x14:cfRule type="cellIs" priority="31" operator="notEqual" id="{04DD19F5-230D-4B19-A61E-4460D3FF7AA5}">
            <xm:f>Reference!$F$23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0" operator="notEqual" id="{5AB03A29-1AA7-4941-8B6F-A7D79550EC8A}">
            <xm:f>Reference!$F$23</xm:f>
            <x14:dxf>
              <fill>
                <patternFill>
                  <bgColor rgb="FFFF0000"/>
                </patternFill>
              </fill>
            </x14:dxf>
          </x14:cfRule>
          <xm:sqref>Q7:Q48</xm:sqref>
        </x14:conditionalFormatting>
        <x14:conditionalFormatting xmlns:xm="http://schemas.microsoft.com/office/excel/2006/main">
          <x14:cfRule type="cellIs" priority="6" operator="notEqual" id="{9469F348-D36B-42DE-A9B6-5E73BFE4B707}">
            <xm:f>(D6*Reference!$F$15+E6*Reference!$F$16+F6*Reference!$F$17)/(D6+E6+F6)</xm:f>
            <x14:dxf>
              <fill>
                <patternFill>
                  <bgColor rgb="FFFF00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5" operator="notEqual" id="{0FDE3462-1FF0-4B49-AA70-7E1215BF22B4}">
            <xm:f>(D7*Reference!$F$15+E7*Reference!$F$16+F7*Reference!$F$17)/(D7+E7+F7)</xm:f>
            <x14:dxf>
              <fill>
                <patternFill>
                  <bgColor rgb="FFFF0000"/>
                </patternFill>
              </fill>
            </x14:dxf>
          </x14:cfRule>
          <xm:sqref>G7:G48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B3BC4E0DC074AA5E824CB9E04CE57" ma:contentTypeVersion="2" ma:contentTypeDescription="Create a new document." ma:contentTypeScope="" ma:versionID="ff47989e3d09efc8d21109ad6d8fd822">
  <xsd:schema xmlns:xsd="http://www.w3.org/2001/XMLSchema" xmlns:xs="http://www.w3.org/2001/XMLSchema" xmlns:p="http://schemas.microsoft.com/office/2006/metadata/properties" xmlns:ns2="61a1a0c3-737c-4846-9825-1c57bf6551bc" targetNamespace="http://schemas.microsoft.com/office/2006/metadata/properties" ma:root="true" ma:fieldsID="fb59c278277aee115d3230573e3b7327" ns2:_="">
    <xsd:import namespace="61a1a0c3-737c-4846-9825-1c57bf6551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a1a0c3-737c-4846-9825-1c57bf655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27C10-50CC-47EA-8700-602B9578B91F}"/>
</file>

<file path=customXml/itemProps2.xml><?xml version="1.0" encoding="utf-8"?>
<ds:datastoreItem xmlns:ds="http://schemas.openxmlformats.org/officeDocument/2006/customXml" ds:itemID="{85BE3439-B6B0-4362-BF12-15479AB38E56}"/>
</file>

<file path=customXml/itemProps3.xml><?xml version="1.0" encoding="utf-8"?>
<ds:datastoreItem xmlns:ds="http://schemas.openxmlformats.org/officeDocument/2006/customXml" ds:itemID="{89E8FD6E-EAC6-4796-85E5-CFF1FA3585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Lonnie Anderson @PD</dc:creator>
  <cp:keywords/>
  <dc:description/>
  <cp:lastModifiedBy>Edmondson, Brian (Flood Control)</cp:lastModifiedBy>
  <cp:revision/>
  <dcterms:created xsi:type="dcterms:W3CDTF">2018-12-18T17:01:52Z</dcterms:created>
  <dcterms:modified xsi:type="dcterms:W3CDTF">2019-07-22T15:57:46Z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0x010100961B3BC4E0DC074AA5E824CB9E04CE57</vt:lpwstr>
  </property>
  <property fmtid="{D5CDD505-2E9C-101B-9397-08002B2CF9AE}" pid="3" name="AuthorIds_UIVersion_512">
    <vt:lpwstr>30</vt:lpwstr>
  </property>
</Properties>
</file>