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filterPrivacy="1" defaultThemeVersion="124226"/>
  <xr:revisionPtr revIDLastSave="0" documentId="13_ncr:1_{62BFA7CC-6698-4F31-B950-C055854E106F}" xr6:coauthVersionLast="47" xr6:coauthVersionMax="47" xr10:uidLastSave="{00000000-0000-0000-0000-000000000000}"/>
  <bookViews>
    <workbookView xWindow="-120" yWindow="-120" windowWidth="20730" windowHeight="11160" firstSheet="6" activeTab="12" xr2:uid="{00000000-000D-0000-FFFF-FFFF00000000}"/>
  </bookViews>
  <sheets>
    <sheet name="DAY1 BASIC" sheetId="1" r:id="rId1"/>
    <sheet name="DAY2 EXCEL BASIC" sheetId="2" r:id="rId2"/>
    <sheet name=" DAY 3  MATHS BASIC" sheetId="3" r:id="rId3"/>
    <sheet name="DAY 3&amp;4" sheetId="4" r:id="rId4"/>
    <sheet name="DAY5&amp;6 TEST FUNCTION" sheetId="6" r:id="rId5"/>
    <sheet name="Day6&amp;7 LOGICAL STAT" sheetId="7" r:id="rId6"/>
    <sheet name=" DAY8-9 OR&amp; if" sheetId="9" r:id="rId7"/>
    <sheet name="DAY10 VLOOKUP" sheetId="10" r:id="rId8"/>
    <sheet name="HLOOKUP" sheetId="11" r:id="rId9"/>
    <sheet name="Sheet1" sheetId="14" r:id="rId10"/>
    <sheet name="DAY10" sheetId="12" r:id="rId11"/>
    <sheet name="DAY11" sheetId="13" r:id="rId12"/>
    <sheet name="Sheet2" sheetId="15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5" l="1"/>
  <c r="E15" i="15"/>
  <c r="E16" i="15"/>
  <c r="F14" i="13" a="1"/>
  <c r="F14" i="13" s="1"/>
  <c r="D13" i="13"/>
  <c r="D12" i="13"/>
  <c r="E12" i="10"/>
  <c r="F12" i="10"/>
  <c r="G12" i="10"/>
  <c r="H12" i="10"/>
  <c r="I12" i="10"/>
  <c r="J12" i="10"/>
  <c r="K12" i="10"/>
  <c r="D12" i="10"/>
  <c r="L12" i="10" s="1"/>
  <c r="E9" i="10"/>
  <c r="F9" i="10"/>
  <c r="G9" i="10"/>
  <c r="H9" i="10"/>
  <c r="I9" i="10"/>
  <c r="J9" i="10"/>
  <c r="K9" i="10"/>
  <c r="D9" i="10"/>
  <c r="L9" i="10" s="1"/>
  <c r="L13" i="10"/>
  <c r="L11" i="10"/>
  <c r="L10" i="10"/>
  <c r="L8" i="10"/>
  <c r="K9" i="11"/>
  <c r="K10" i="11"/>
  <c r="K11" i="11"/>
  <c r="L11" i="11" s="1"/>
  <c r="K12" i="11"/>
  <c r="L12" i="11" s="1"/>
  <c r="K8" i="11"/>
  <c r="L9" i="11"/>
  <c r="L8" i="11"/>
  <c r="K7" i="11"/>
  <c r="L7" i="11" s="1"/>
  <c r="L10" i="11"/>
  <c r="I24" i="12"/>
  <c r="I23" i="12"/>
  <c r="I22" i="12"/>
  <c r="F26" i="12"/>
  <c r="F24" i="12"/>
  <c r="F22" i="12"/>
  <c r="G20" i="12"/>
  <c r="G19" i="12"/>
  <c r="F19" i="12"/>
  <c r="F10" i="12"/>
  <c r="F12" i="12" s="1"/>
  <c r="F8" i="12"/>
  <c r="Q8" i="9"/>
  <c r="P8" i="9" a="1"/>
  <c r="P8" i="9" s="1"/>
  <c r="O8" i="9" a="1"/>
  <c r="O8" i="9" s="1"/>
  <c r="C22" i="9"/>
  <c r="C18" i="9"/>
  <c r="L13" i="9"/>
  <c r="N13" i="9" s="1"/>
  <c r="L12" i="9"/>
  <c r="N12" i="9" s="1"/>
  <c r="L11" i="9"/>
  <c r="M11" i="9" s="1"/>
  <c r="L10" i="9"/>
  <c r="M10" i="9" s="1"/>
  <c r="L9" i="9"/>
  <c r="N9" i="9" s="1"/>
  <c r="L8" i="9"/>
  <c r="N8" i="9" s="1"/>
  <c r="M7" i="4"/>
  <c r="M8" i="4"/>
  <c r="M9" i="4"/>
  <c r="M10" i="4"/>
  <c r="M11" i="4"/>
  <c r="M12" i="4"/>
  <c r="M6" i="4"/>
  <c r="L15" i="4"/>
  <c r="O11" i="7"/>
  <c r="N9" i="7"/>
  <c r="O9" i="7"/>
  <c r="F6" i="12"/>
  <c r="N7" i="3"/>
  <c r="M14" i="7"/>
  <c r="N14" i="7" s="1"/>
  <c r="M13" i="7"/>
  <c r="N13" i="7" s="1"/>
  <c r="M12" i="7"/>
  <c r="N12" i="7" s="1"/>
  <c r="M11" i="7"/>
  <c r="N11" i="7" s="1"/>
  <c r="M10" i="7"/>
  <c r="N10" i="7" s="1"/>
  <c r="M9" i="7"/>
  <c r="E4" i="7"/>
  <c r="D4" i="7"/>
  <c r="E5" i="7" s="1"/>
  <c r="J44" i="6"/>
  <c r="J43" i="6"/>
  <c r="J42" i="6"/>
  <c r="J38" i="6"/>
  <c r="J36" i="6"/>
  <c r="J34" i="6"/>
  <c r="J32" i="6"/>
  <c r="J30" i="6"/>
  <c r="J28" i="6"/>
  <c r="J26" i="6"/>
  <c r="J24" i="6"/>
  <c r="J22" i="6"/>
  <c r="J20" i="6"/>
  <c r="J17" i="6"/>
  <c r="J12" i="6"/>
  <c r="J9" i="6"/>
  <c r="J7" i="6"/>
  <c r="F16" i="12" l="1"/>
  <c r="F14" i="12"/>
  <c r="M9" i="9"/>
  <c r="N11" i="9"/>
  <c r="M12" i="9"/>
  <c r="M13" i="9"/>
  <c r="N10" i="9"/>
  <c r="M8" i="9"/>
  <c r="O13" i="7"/>
  <c r="D5" i="7"/>
  <c r="O10" i="7"/>
  <c r="O12" i="7"/>
  <c r="O14" i="7"/>
  <c r="P9" i="7"/>
  <c r="P10" i="7"/>
  <c r="P11" i="7"/>
  <c r="P12" i="7"/>
  <c r="P13" i="7"/>
  <c r="P14" i="7"/>
  <c r="F15" i="4"/>
  <c r="G15" i="4"/>
  <c r="H15" i="4"/>
  <c r="I15" i="4"/>
  <c r="J15" i="4"/>
  <c r="K15" i="4"/>
  <c r="E15" i="4"/>
  <c r="D15" i="4"/>
  <c r="L12" i="4"/>
  <c r="L11" i="4"/>
  <c r="L10" i="4"/>
  <c r="L9" i="4"/>
  <c r="L8" i="4"/>
  <c r="L7" i="4"/>
  <c r="L6" i="4"/>
  <c r="N8" i="3"/>
  <c r="N9" i="3"/>
  <c r="N10" i="3"/>
  <c r="N11" i="3"/>
  <c r="N12" i="3"/>
  <c r="N13" i="3"/>
  <c r="Q8" i="3" l="1"/>
  <c r="P8" i="3"/>
  <c r="O8" i="3"/>
  <c r="O11" i="3"/>
  <c r="P11" i="3"/>
  <c r="Q11" i="3"/>
  <c r="O10" i="3"/>
  <c r="P10" i="3"/>
  <c r="Q10" i="3"/>
  <c r="Q7" i="3"/>
  <c r="Q12" i="3"/>
  <c r="P12" i="3"/>
  <c r="O12" i="3"/>
  <c r="P7" i="3"/>
  <c r="P13" i="3"/>
  <c r="O13" i="3"/>
  <c r="Q13" i="3"/>
  <c r="P9" i="3"/>
  <c r="Q9" i="3"/>
  <c r="O9" i="3"/>
  <c r="O7" i="3"/>
  <c r="E16" i="3"/>
  <c r="F16" i="3"/>
  <c r="G16" i="3"/>
  <c r="H16" i="3"/>
  <c r="I16" i="3"/>
  <c r="J16" i="3"/>
  <c r="K16" i="3"/>
  <c r="D16" i="3"/>
  <c r="E15" i="3"/>
  <c r="F15" i="3"/>
  <c r="G15" i="3"/>
  <c r="H15" i="3"/>
  <c r="I15" i="3"/>
  <c r="J15" i="3"/>
  <c r="K15" i="3"/>
  <c r="D15" i="3"/>
  <c r="L8" i="3"/>
  <c r="M8" i="3" s="1"/>
  <c r="L9" i="3"/>
  <c r="M9" i="3" s="1"/>
  <c r="L10" i="3"/>
  <c r="M10" i="3" s="1"/>
  <c r="L11" i="3"/>
  <c r="M11" i="3" s="1"/>
  <c r="L12" i="3"/>
  <c r="M12" i="3" s="1"/>
  <c r="L13" i="3"/>
  <c r="M13" i="3" s="1"/>
  <c r="L7" i="3"/>
  <c r="M7" i="3" s="1"/>
  <c r="L16" i="3" l="1"/>
  <c r="L1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<sst xmlns="http://schemas.openxmlformats.org/spreadsheetml/2006/main" count="390" uniqueCount="199">
  <si>
    <t>col</t>
  </si>
  <si>
    <t>row</t>
  </si>
  <si>
    <t>price of tomato</t>
  </si>
  <si>
    <t>shop no.</t>
  </si>
  <si>
    <t>header</t>
  </si>
  <si>
    <t>adress</t>
  </si>
  <si>
    <t xml:space="preserve">contact </t>
  </si>
  <si>
    <t>ram zula</t>
  </si>
  <si>
    <t>sadar</t>
  </si>
  <si>
    <t>mahal</t>
  </si>
  <si>
    <t>gandhi bag</t>
  </si>
  <si>
    <t>sakkardhara</t>
  </si>
  <si>
    <t>hedar</t>
  </si>
  <si>
    <t>election result</t>
  </si>
  <si>
    <t>party name</t>
  </si>
  <si>
    <t>pm</t>
  </si>
  <si>
    <t>cm</t>
  </si>
  <si>
    <t>khasdar</t>
  </si>
  <si>
    <t>sarpanch</t>
  </si>
  <si>
    <t>sabhapati</t>
  </si>
  <si>
    <t>MLA</t>
  </si>
  <si>
    <t>female</t>
  </si>
  <si>
    <t>male</t>
  </si>
  <si>
    <t>BJP</t>
  </si>
  <si>
    <t>AAP</t>
  </si>
  <si>
    <t>MNSE</t>
  </si>
  <si>
    <t>SHIVSENA</t>
  </si>
  <si>
    <t>CONGRESS</t>
  </si>
  <si>
    <t>RASHTRAVADI</t>
  </si>
  <si>
    <t>OTHERS</t>
  </si>
  <si>
    <t>min</t>
  </si>
  <si>
    <t>total</t>
  </si>
  <si>
    <t>max</t>
  </si>
  <si>
    <t>position are reserved</t>
  </si>
  <si>
    <t>reserved total</t>
  </si>
  <si>
    <t>average seets</t>
  </si>
  <si>
    <t>rank.eq</t>
  </si>
  <si>
    <t>seets</t>
  </si>
  <si>
    <t>total seets for per party</t>
  </si>
  <si>
    <t>total seets</t>
  </si>
  <si>
    <t xml:space="preserve">          o       gg     y eeeee         </t>
  </si>
  <si>
    <t>trim</t>
  </si>
  <si>
    <t>imp when we clean deta</t>
  </si>
  <si>
    <t>DA17</t>
  </si>
  <si>
    <t>concatenet</t>
  </si>
  <si>
    <t>conct</t>
  </si>
  <si>
    <t>&amp;</t>
  </si>
  <si>
    <t>right function</t>
  </si>
  <si>
    <t>left function</t>
  </si>
  <si>
    <t>mid fun</t>
  </si>
  <si>
    <t>Name</t>
  </si>
  <si>
    <t>Mark</t>
  </si>
  <si>
    <t>Subject_Name</t>
  </si>
  <si>
    <t>Header</t>
  </si>
  <si>
    <t>Aderess</t>
  </si>
  <si>
    <t>Contact</t>
  </si>
  <si>
    <t>User1</t>
  </si>
  <si>
    <t>sub1</t>
  </si>
  <si>
    <t>acvbnmmkhgguyagshadf</t>
  </si>
  <si>
    <t>User2</t>
  </si>
  <si>
    <t>sub2</t>
  </si>
  <si>
    <t>User3</t>
  </si>
  <si>
    <t>sub3</t>
  </si>
  <si>
    <t>jdhiglhiljiDHLkgjgfkfjb</t>
  </si>
  <si>
    <t>TEXT FUNCTION</t>
  </si>
  <si>
    <t>TEXT</t>
  </si>
  <si>
    <t>FUNCTION</t>
  </si>
  <si>
    <t>OUTPUT</t>
  </si>
  <si>
    <t>Arc</t>
  </si>
  <si>
    <t>Da 17</t>
  </si>
  <si>
    <t>6PM</t>
  </si>
  <si>
    <t>this is a DA17 class at 6 PM</t>
  </si>
  <si>
    <t>upper</t>
  </si>
  <si>
    <t>this is a DA 17 class at 6 PM</t>
  </si>
  <si>
    <t>lower</t>
  </si>
  <si>
    <t>substitute</t>
  </si>
  <si>
    <t>length</t>
  </si>
  <si>
    <t>right</t>
  </si>
  <si>
    <t>remove no. of charecters</t>
  </si>
  <si>
    <t>mid</t>
  </si>
  <si>
    <t>two formula use</t>
  </si>
  <si>
    <t>Arc-1001</t>
  </si>
  <si>
    <t>Arc-20033</t>
  </si>
  <si>
    <t>Arc-200400</t>
  </si>
  <si>
    <t>check value</t>
  </si>
  <si>
    <t>LOGICAL STATMENT</t>
  </si>
  <si>
    <t>cmp_name</t>
  </si>
  <si>
    <t>HR</t>
  </si>
  <si>
    <t>Acct</t>
  </si>
  <si>
    <t>Dev</t>
  </si>
  <si>
    <t>Tester</t>
  </si>
  <si>
    <t>Director</t>
  </si>
  <si>
    <t>Manger</t>
  </si>
  <si>
    <t>Sales</t>
  </si>
  <si>
    <t>TL</t>
  </si>
  <si>
    <t>check=</t>
  </si>
  <si>
    <t>is greter than</t>
  </si>
  <si>
    <t>less than</t>
  </si>
  <si>
    <t>infy</t>
  </si>
  <si>
    <t>deloitte</t>
  </si>
  <si>
    <t>Wipro</t>
  </si>
  <si>
    <t>Accenture</t>
  </si>
  <si>
    <t>TCS</t>
  </si>
  <si>
    <t>HCL</t>
  </si>
  <si>
    <t>comp</t>
  </si>
  <si>
    <t>hr</t>
  </si>
  <si>
    <t>account</t>
  </si>
  <si>
    <t>dev</t>
  </si>
  <si>
    <t>maneger</t>
  </si>
  <si>
    <t>sales</t>
  </si>
  <si>
    <t>tl</t>
  </si>
  <si>
    <t>reverce total</t>
  </si>
  <si>
    <t>average job</t>
  </si>
  <si>
    <t>hcl</t>
  </si>
  <si>
    <t>accentur</t>
  </si>
  <si>
    <t>tcs</t>
  </si>
  <si>
    <t>hp</t>
  </si>
  <si>
    <t>dell</t>
  </si>
  <si>
    <t>aveage rank</t>
  </si>
  <si>
    <t>rank Eq.</t>
  </si>
  <si>
    <t>normal rank</t>
  </si>
  <si>
    <t>FUNCTION_NAME</t>
  </si>
  <si>
    <t>t est da</t>
  </si>
  <si>
    <t>guddi</t>
  </si>
  <si>
    <t>is</t>
  </si>
  <si>
    <t>concat</t>
  </si>
  <si>
    <t>/text join</t>
  </si>
  <si>
    <t>guddi is</t>
  </si>
  <si>
    <t>concatanet</t>
  </si>
  <si>
    <t>guddi _is</t>
  </si>
  <si>
    <t>cute</t>
  </si>
  <si>
    <t>guddi is cute</t>
  </si>
  <si>
    <t>this is cute guddi</t>
  </si>
  <si>
    <t>cute guddi</t>
  </si>
  <si>
    <t>left</t>
  </si>
  <si>
    <t>this is</t>
  </si>
  <si>
    <t>THIS IS CUTE GUDDI</t>
  </si>
  <si>
    <t>this is cute laxmi</t>
  </si>
  <si>
    <t>find no of charecter</t>
  </si>
  <si>
    <t>is cute guddi</t>
  </si>
  <si>
    <t>guddi-2001</t>
  </si>
  <si>
    <t>use two formula</t>
  </si>
  <si>
    <t>guddi-20022</t>
  </si>
  <si>
    <t>mid&amp;length</t>
  </si>
  <si>
    <t>guddi-200333</t>
  </si>
  <si>
    <t>IF</t>
  </si>
  <si>
    <t>AND</t>
  </si>
  <si>
    <t>good opening</t>
  </si>
  <si>
    <t>better opening</t>
  </si>
  <si>
    <t>HLOOKUP</t>
  </si>
  <si>
    <t>EXAMPLE</t>
  </si>
  <si>
    <t>rank avg.</t>
  </si>
  <si>
    <t xml:space="preserve">PARTY NAME </t>
  </si>
  <si>
    <t>DATA AND TIME</t>
  </si>
  <si>
    <t>TODAY</t>
  </si>
  <si>
    <t xml:space="preserve">OR  </t>
  </si>
  <si>
    <t xml:space="preserve">OR </t>
  </si>
  <si>
    <t>check if HR have more than 9 position in any comp</t>
  </si>
  <si>
    <t>if any of the condition is true then output is true</t>
  </si>
  <si>
    <t>check if all position is min 4</t>
  </si>
  <si>
    <t>if any of the condition is false then output is false</t>
  </si>
  <si>
    <t xml:space="preserve"> </t>
  </si>
  <si>
    <t>refrence</t>
  </si>
  <si>
    <t>MULTI-IF</t>
  </si>
  <si>
    <t>CONDITION- if value &gt; 20 then "bad opening", value is &gt;30 then "good opening", value &gt;40 then "better opening", value &gt; 50 then "best opening"</t>
  </si>
  <si>
    <t>criteria</t>
  </si>
  <si>
    <t>bad opening</t>
  </si>
  <si>
    <t>bedt opening</t>
  </si>
  <si>
    <t>count -if</t>
  </si>
  <si>
    <t>count-ifs</t>
  </si>
  <si>
    <t>sum if</t>
  </si>
  <si>
    <t>now</t>
  </si>
  <si>
    <t>FORMULA</t>
  </si>
  <si>
    <t>costom</t>
  </si>
  <si>
    <t>month</t>
  </si>
  <si>
    <t>day</t>
  </si>
  <si>
    <t>year</t>
  </si>
  <si>
    <t>today</t>
  </si>
  <si>
    <t>old date</t>
  </si>
  <si>
    <t>difference</t>
  </si>
  <si>
    <t>UALTA</t>
  </si>
  <si>
    <t>minus</t>
  </si>
  <si>
    <t>days</t>
  </si>
  <si>
    <t>hours</t>
  </si>
  <si>
    <t>sec</t>
  </si>
  <si>
    <t>LEFT MOST COLUM MUST CONTAIN VALU TO BE FOUND i.e lookup</t>
  </si>
  <si>
    <t>lookup value must be at the top of the table</t>
  </si>
  <si>
    <t>INDEX</t>
  </si>
  <si>
    <t>CONSTANT</t>
  </si>
  <si>
    <t>DINAMIC</t>
  </si>
  <si>
    <t>_SELECTING A SELL BY REFRANCE</t>
  </si>
  <si>
    <t>T</t>
  </si>
  <si>
    <t>ROW</t>
  </si>
  <si>
    <t>COL</t>
  </si>
  <si>
    <t>MATCH</t>
  </si>
  <si>
    <t>VALUE</t>
  </si>
  <si>
    <t>REFREANCE</t>
  </si>
  <si>
    <t>VERTICAL</t>
  </si>
  <si>
    <t>HORIZ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</si>
</sst>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h:mm\ AM/PM;@"/>
    <numFmt numFmtId="165" formatCode="&quot;$&quot;#,##0.00"/>
    <numFmt numFmtId="166" formatCode="dddd\,mmmm\ yyyy\,\ hh:mm:ss\ AM/PM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theme="1"/>
      <name val="Algerian"/>
      <family val="5"/>
    </font>
    <font>
      <sz val="10"/>
      <color theme="1"/>
      <name val="Arial"/>
      <family val="2"/>
    </font>
    <font>
      <sz val="11"/>
      <color theme="5" tint="0.3999755851924192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0" borderId="1" xfId="0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11" borderId="0" xfId="0" applyFont="1" applyFill="1"/>
    <xf numFmtId="0" fontId="0" fillId="4" borderId="1" xfId="0" applyFill="1" applyBorder="1"/>
    <xf numFmtId="0" fontId="0" fillId="7" borderId="0" xfId="0" applyFill="1" applyBorder="1"/>
    <xf numFmtId="0" fontId="0" fillId="2" borderId="0" xfId="0" applyFill="1" applyBorder="1"/>
    <xf numFmtId="0" fontId="0" fillId="5" borderId="0" xfId="0" applyFill="1" applyBorder="1"/>
    <xf numFmtId="0" fontId="0" fillId="4" borderId="2" xfId="0" applyFill="1" applyBorder="1"/>
    <xf numFmtId="0" fontId="0" fillId="12" borderId="0" xfId="0" applyFill="1"/>
    <xf numFmtId="0" fontId="0" fillId="0" borderId="0" xfId="0"/>
    <xf numFmtId="49" fontId="0" fillId="0" borderId="0" xfId="0" applyNumberFormat="1"/>
    <xf numFmtId="0" fontId="0" fillId="4" borderId="0" xfId="0" applyFill="1"/>
    <xf numFmtId="0" fontId="0" fillId="13" borderId="0" xfId="0" applyFill="1"/>
    <xf numFmtId="164" fontId="0" fillId="0" borderId="0" xfId="0" applyNumberFormat="1"/>
    <xf numFmtId="0" fontId="2" fillId="0" borderId="0" xfId="0" applyFont="1" applyAlignment="1">
      <alignment horizontal="center" vertical="top"/>
    </xf>
    <xf numFmtId="0" fontId="2" fillId="14" borderId="0" xfId="0" applyFont="1" applyFill="1" applyAlignment="1">
      <alignment horizontal="center" vertical="top"/>
    </xf>
    <xf numFmtId="0" fontId="2" fillId="15" borderId="0" xfId="0" applyFont="1" applyFill="1" applyAlignment="1">
      <alignment horizontal="center" vertical="top"/>
    </xf>
    <xf numFmtId="0" fontId="0" fillId="0" borderId="0" xfId="0" applyNumberFormat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2" fillId="14" borderId="1" xfId="0" applyFont="1" applyFill="1" applyBorder="1" applyAlignment="1">
      <alignment horizontal="center" vertical="top"/>
    </xf>
    <xf numFmtId="0" fontId="3" fillId="15" borderId="1" xfId="0" applyFont="1" applyFill="1" applyBorder="1" applyAlignment="1">
      <alignment horizontal="center" vertical="top"/>
    </xf>
    <xf numFmtId="2" fontId="2" fillId="15" borderId="1" xfId="0" applyNumberFormat="1" applyFont="1" applyFill="1" applyBorder="1" applyAlignment="1">
      <alignment horizontal="center" vertical="top"/>
    </xf>
    <xf numFmtId="0" fontId="2" fillId="15" borderId="1" xfId="0" applyFont="1" applyFill="1" applyBorder="1" applyAlignment="1">
      <alignment horizontal="center" vertical="top"/>
    </xf>
    <xf numFmtId="165" fontId="2" fillId="15" borderId="1" xfId="0" applyNumberFormat="1" applyFont="1" applyFill="1" applyBorder="1" applyAlignment="1">
      <alignment horizontal="center" vertical="top"/>
    </xf>
    <xf numFmtId="10" fontId="2" fillId="15" borderId="1" xfId="0" applyNumberFormat="1" applyFont="1" applyFill="1" applyBorder="1" applyAlignment="1">
      <alignment horizontal="center" vertical="top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0" fillId="20" borderId="0" xfId="0" applyFill="1"/>
    <xf numFmtId="0" fontId="5" fillId="19" borderId="3" xfId="0" applyFont="1" applyFill="1" applyBorder="1" applyAlignment="1">
      <alignment wrapText="1"/>
    </xf>
    <xf numFmtId="0" fontId="5" fillId="19" borderId="3" xfId="0" applyFont="1" applyFill="1" applyBorder="1" applyAlignment="1">
      <alignment vertical="center"/>
    </xf>
    <xf numFmtId="0" fontId="5" fillId="19" borderId="3" xfId="0" applyFont="1" applyFill="1" applyBorder="1" applyAlignment="1">
      <alignment horizontal="right" wrapText="1"/>
    </xf>
    <xf numFmtId="0" fontId="6" fillId="5" borderId="0" xfId="0" applyFont="1" applyFill="1"/>
    <xf numFmtId="14" fontId="0" fillId="0" borderId="0" xfId="0" applyNumberFormat="1"/>
    <xf numFmtId="0" fontId="0" fillId="0" borderId="0" xfId="0"/>
    <xf numFmtId="0" fontId="0" fillId="0" borderId="0" xfId="0"/>
    <xf numFmtId="0" fontId="0" fillId="18" borderId="0" xfId="0" applyFill="1" applyBorder="1"/>
    <xf numFmtId="0" fontId="0" fillId="17" borderId="2" xfId="0" applyFill="1" applyBorder="1"/>
    <xf numFmtId="22" fontId="0" fillId="0" borderId="0" xfId="0" applyNumberFormat="1"/>
    <xf numFmtId="166" fontId="0" fillId="0" borderId="0" xfId="0" applyNumberFormat="1"/>
    <xf numFmtId="0" fontId="7" fillId="0" borderId="0" xfId="0" applyFont="1"/>
    <xf numFmtId="0" fontId="0" fillId="0" borderId="0" xfId="0"/>
    <xf numFmtId="0" fontId="0" fillId="21" borderId="1" xfId="0" applyFill="1" applyBorder="1"/>
    <xf numFmtId="0" fontId="0" fillId="21" borderId="0" xfId="0" applyFill="1" applyBorder="1"/>
    <xf numFmtId="0" fontId="0" fillId="0" borderId="0" xfId="0"/>
    <xf numFmtId="0" fontId="4" fillId="1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23"/>
  <sheetViews>
    <sheetView workbookViewId="0">
      <selection activeCell="L17" sqref="L17"/>
    </sheetView>
  </sheetViews>
  <sheetFormatPr defaultRowHeight="15" x14ac:dyDescent="0.25"/>
  <cols>
    <col min="6" max="6" width="14.7109375" bestFit="1" customWidth="1"/>
    <col min="8" max="9" width="11.5703125" bestFit="1" customWidth="1"/>
  </cols>
  <sheetData>
    <row r="3" spans="3:9" x14ac:dyDescent="0.25">
      <c r="C3" s="1" t="s">
        <v>0</v>
      </c>
      <c r="D3" s="1"/>
      <c r="E3" s="1"/>
      <c r="F3" s="1"/>
      <c r="G3" s="1"/>
      <c r="H3" s="1"/>
      <c r="I3" s="1"/>
    </row>
    <row r="4" spans="3:9" x14ac:dyDescent="0.25">
      <c r="C4" s="2" t="s">
        <v>1</v>
      </c>
    </row>
    <row r="5" spans="3:9" x14ac:dyDescent="0.25">
      <c r="C5" s="2"/>
    </row>
    <row r="6" spans="3:9" x14ac:dyDescent="0.25">
      <c r="C6" s="2"/>
      <c r="E6" s="6" t="s">
        <v>3</v>
      </c>
      <c r="F6" s="6" t="s">
        <v>2</v>
      </c>
      <c r="G6" s="6" t="s">
        <v>4</v>
      </c>
      <c r="H6" s="6" t="s">
        <v>5</v>
      </c>
      <c r="I6" s="6" t="s">
        <v>6</v>
      </c>
    </row>
    <row r="7" spans="3:9" x14ac:dyDescent="0.25">
      <c r="C7" s="2"/>
      <c r="E7" s="8">
        <v>1</v>
      </c>
      <c r="F7" s="9">
        <v>12</v>
      </c>
      <c r="G7" s="4"/>
      <c r="H7" s="10" t="s">
        <v>7</v>
      </c>
      <c r="I7" s="4">
        <v>123</v>
      </c>
    </row>
    <row r="8" spans="3:9" x14ac:dyDescent="0.25">
      <c r="C8" s="2"/>
      <c r="E8" s="8">
        <v>2</v>
      </c>
      <c r="F8" s="9">
        <v>15</v>
      </c>
      <c r="G8" s="4"/>
      <c r="H8" s="10" t="s">
        <v>8</v>
      </c>
      <c r="I8" s="4">
        <v>456</v>
      </c>
    </row>
    <row r="9" spans="3:9" x14ac:dyDescent="0.25">
      <c r="C9" s="2"/>
      <c r="E9" s="8">
        <v>3</v>
      </c>
      <c r="F9" s="9">
        <v>20</v>
      </c>
      <c r="G9" s="4"/>
      <c r="H9" s="10" t="s">
        <v>11</v>
      </c>
      <c r="I9" s="4">
        <v>789</v>
      </c>
    </row>
    <row r="10" spans="3:9" x14ac:dyDescent="0.25">
      <c r="C10" s="2"/>
      <c r="E10" s="8">
        <v>4</v>
      </c>
      <c r="F10" s="9">
        <v>5</v>
      </c>
      <c r="G10" s="4"/>
      <c r="H10" s="10" t="s">
        <v>9</v>
      </c>
      <c r="I10" s="4">
        <v>1011</v>
      </c>
    </row>
    <row r="11" spans="3:9" x14ac:dyDescent="0.25">
      <c r="C11" s="2"/>
      <c r="E11" s="8">
        <v>5</v>
      </c>
      <c r="F11" s="9">
        <v>10</v>
      </c>
      <c r="G11" s="4"/>
      <c r="H11" s="10" t="s">
        <v>10</v>
      </c>
      <c r="I11" s="4">
        <v>1213</v>
      </c>
    </row>
    <row r="12" spans="3:9" x14ac:dyDescent="0.25">
      <c r="C12" s="2"/>
    </row>
    <row r="13" spans="3:9" x14ac:dyDescent="0.25">
      <c r="C13" s="2"/>
    </row>
    <row r="14" spans="3:9" x14ac:dyDescent="0.25">
      <c r="C14" s="2"/>
    </row>
    <row r="15" spans="3:9" x14ac:dyDescent="0.25">
      <c r="C15" s="2"/>
      <c r="F15" s="6"/>
      <c r="G15" t="s">
        <v>12</v>
      </c>
    </row>
    <row r="16" spans="3:9" x14ac:dyDescent="0.25">
      <c r="C16" s="2"/>
      <c r="F16" s="9"/>
      <c r="G16" t="s">
        <v>1</v>
      </c>
    </row>
    <row r="18" spans="9:9" x14ac:dyDescent="0.25">
      <c r="I18" s="6" t="s">
        <v>5</v>
      </c>
    </row>
    <row r="19" spans="9:9" x14ac:dyDescent="0.25">
      <c r="I19" s="10" t="s">
        <v>7</v>
      </c>
    </row>
    <row r="20" spans="9:9" x14ac:dyDescent="0.25">
      <c r="I20" s="10" t="s">
        <v>8</v>
      </c>
    </row>
    <row r="21" spans="9:9" x14ac:dyDescent="0.25">
      <c r="I21" s="10" t="s">
        <v>11</v>
      </c>
    </row>
    <row r="22" spans="9:9" x14ac:dyDescent="0.25">
      <c r="I22" s="10" t="s">
        <v>9</v>
      </c>
    </row>
    <row r="23" spans="9:9" x14ac:dyDescent="0.25">
      <c r="I23" s="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M15"/>
  <sheetViews>
    <sheetView workbookViewId="0">
      <selection activeCell="D5" sqref="D5:J8"/>
    </sheetView>
  </sheetViews>
  <sheetFormatPr defaultRowHeight="15" x14ac:dyDescent="0.25"/>
  <cols>
    <col min="7" max="7" width="14.42578125" bestFit="1" customWidth="1"/>
    <col min="8" max="8" width="7.7109375" bestFit="1" customWidth="1"/>
    <col min="9" max="9" width="24.28515625" bestFit="1" customWidth="1"/>
    <col min="10" max="10" width="11.28515625" bestFit="1" customWidth="1"/>
    <col min="13" max="13" width="14.42578125" bestFit="1" customWidth="1"/>
  </cols>
  <sheetData>
    <row r="4" spans="4:13" ht="15.75" x14ac:dyDescent="0.25">
      <c r="D4" s="23" t="s">
        <v>0</v>
      </c>
      <c r="E4" s="23"/>
      <c r="F4" s="23"/>
      <c r="G4" s="23"/>
      <c r="H4" s="23"/>
      <c r="I4" s="23"/>
    </row>
    <row r="5" spans="4:13" ht="15.75" x14ac:dyDescent="0.25">
      <c r="D5" s="33" t="s">
        <v>50</v>
      </c>
      <c r="E5" s="33" t="s">
        <v>51</v>
      </c>
      <c r="F5" s="33" t="s">
        <v>51</v>
      </c>
      <c r="G5" s="33" t="s">
        <v>52</v>
      </c>
      <c r="H5" s="33" t="s">
        <v>53</v>
      </c>
      <c r="I5" s="33" t="s">
        <v>54</v>
      </c>
      <c r="J5" s="33" t="s">
        <v>55</v>
      </c>
    </row>
    <row r="6" spans="4:13" ht="15.75" x14ac:dyDescent="0.25">
      <c r="D6" s="34" t="s">
        <v>56</v>
      </c>
      <c r="E6" s="35">
        <v>3</v>
      </c>
      <c r="F6" s="36">
        <v>3</v>
      </c>
      <c r="G6" s="36" t="s">
        <v>57</v>
      </c>
      <c r="H6" s="36" t="s">
        <v>1</v>
      </c>
      <c r="I6" s="36" t="s">
        <v>58</v>
      </c>
      <c r="J6" s="36">
        <v>123456789</v>
      </c>
    </row>
    <row r="7" spans="4:13" ht="15.75" x14ac:dyDescent="0.25">
      <c r="D7" s="36" t="s">
        <v>59</v>
      </c>
      <c r="E7" s="37">
        <v>4</v>
      </c>
      <c r="F7" s="36">
        <v>4</v>
      </c>
      <c r="G7" s="36" t="s">
        <v>60</v>
      </c>
      <c r="H7" s="36" t="s">
        <v>1</v>
      </c>
      <c r="I7" s="36" t="s">
        <v>58</v>
      </c>
      <c r="J7" s="36">
        <v>123456790</v>
      </c>
    </row>
    <row r="8" spans="4:13" ht="15.75" x14ac:dyDescent="0.25">
      <c r="D8" s="36" t="s">
        <v>61</v>
      </c>
      <c r="E8" s="38">
        <v>6</v>
      </c>
      <c r="F8" s="36">
        <v>6</v>
      </c>
      <c r="G8" s="36" t="s">
        <v>62</v>
      </c>
      <c r="H8" s="36" t="s">
        <v>1</v>
      </c>
      <c r="I8" s="36" t="s">
        <v>63</v>
      </c>
      <c r="J8" s="36"/>
      <c r="M8" s="24" t="s">
        <v>52</v>
      </c>
    </row>
    <row r="9" spans="4:13" ht="15.75" x14ac:dyDescent="0.25">
      <c r="M9" s="25" t="s">
        <v>57</v>
      </c>
    </row>
    <row r="10" spans="4:13" ht="15.75" x14ac:dyDescent="0.25">
      <c r="M10" s="25" t="s">
        <v>60</v>
      </c>
    </row>
    <row r="11" spans="4:13" ht="15.75" x14ac:dyDescent="0.25">
      <c r="M11" s="25" t="s">
        <v>62</v>
      </c>
    </row>
    <row r="14" spans="4:13" ht="15.75" x14ac:dyDescent="0.25">
      <c r="I14" s="24"/>
      <c r="J14" t="s">
        <v>4</v>
      </c>
    </row>
    <row r="15" spans="4:13" ht="15.75" x14ac:dyDescent="0.25">
      <c r="I15" s="25"/>
      <c r="J1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Q29"/>
  <sheetViews>
    <sheetView workbookViewId="0">
      <selection activeCell="N7" sqref="N7"/>
    </sheetView>
  </sheetViews>
  <sheetFormatPr defaultRowHeight="15" x14ac:dyDescent="0.25"/>
  <cols>
    <col min="3" max="3" width="14" bestFit="1" customWidth="1"/>
    <col min="13" max="13" width="13.5703125" bestFit="1" customWidth="1"/>
    <col min="14" max="14" width="13.28515625" bestFit="1" customWidth="1"/>
  </cols>
  <sheetData>
    <row r="3" spans="3:17" x14ac:dyDescent="0.25">
      <c r="G3" t="s">
        <v>33</v>
      </c>
      <c r="K3">
        <v>5</v>
      </c>
    </row>
    <row r="4" spans="3:17" x14ac:dyDescent="0.25">
      <c r="C4" s="11" t="s">
        <v>13</v>
      </c>
    </row>
    <row r="6" spans="3:17" x14ac:dyDescent="0.25">
      <c r="C6" s="12" t="s">
        <v>152</v>
      </c>
      <c r="D6" s="12" t="s">
        <v>15</v>
      </c>
      <c r="E6" s="12" t="s">
        <v>16</v>
      </c>
      <c r="F6" s="12" t="s">
        <v>20</v>
      </c>
      <c r="G6" s="12" t="s">
        <v>17</v>
      </c>
      <c r="H6" s="12" t="s">
        <v>18</v>
      </c>
      <c r="I6" s="12" t="s">
        <v>19</v>
      </c>
      <c r="J6" s="12" t="s">
        <v>21</v>
      </c>
      <c r="K6" s="12" t="s">
        <v>22</v>
      </c>
      <c r="L6" s="12" t="s">
        <v>31</v>
      </c>
      <c r="M6" s="12" t="s">
        <v>34</v>
      </c>
      <c r="N6" s="12" t="s">
        <v>35</v>
      </c>
      <c r="O6" s="16" t="s">
        <v>151</v>
      </c>
      <c r="P6" s="16" t="s">
        <v>36</v>
      </c>
      <c r="Q6" s="16" t="s">
        <v>120</v>
      </c>
    </row>
    <row r="7" spans="3:17" x14ac:dyDescent="0.25">
      <c r="C7" s="7" t="s">
        <v>23</v>
      </c>
      <c r="D7" s="5">
        <v>59</v>
      </c>
      <c r="E7" s="5">
        <v>82</v>
      </c>
      <c r="F7" s="5">
        <v>65</v>
      </c>
      <c r="G7" s="5">
        <v>81</v>
      </c>
      <c r="H7" s="5">
        <v>32</v>
      </c>
      <c r="I7" s="5">
        <v>21</v>
      </c>
      <c r="J7" s="5">
        <v>46</v>
      </c>
      <c r="K7" s="5">
        <v>50</v>
      </c>
      <c r="L7" s="5">
        <f>SUM(D7,K7)</f>
        <v>109</v>
      </c>
      <c r="M7" s="5">
        <f>(L7-$K$3)</f>
        <v>104</v>
      </c>
      <c r="N7" s="5">
        <f>AVERAGE(D7:K7)</f>
        <v>54.5</v>
      </c>
      <c r="O7" s="5">
        <f>_xlfn.RANK.AVG(N7,N$7:N$13,1)</f>
        <v>3</v>
      </c>
      <c r="P7" s="5">
        <f>_xlfn.RANK.EQ(N7,N$7:N$13,1)</f>
        <v>3</v>
      </c>
      <c r="Q7" s="5">
        <f>RANK(N7,N$7:N$13,)</f>
        <v>5</v>
      </c>
    </row>
    <row r="8" spans="3:17" x14ac:dyDescent="0.25">
      <c r="C8" s="7" t="s">
        <v>24</v>
      </c>
      <c r="D8" s="5">
        <v>35</v>
      </c>
      <c r="E8" s="5">
        <v>58</v>
      </c>
      <c r="F8" s="5">
        <v>62</v>
      </c>
      <c r="G8" s="5">
        <v>37</v>
      </c>
      <c r="H8" s="5">
        <v>74</v>
      </c>
      <c r="I8" s="5">
        <v>58</v>
      </c>
      <c r="J8" s="5">
        <v>26</v>
      </c>
      <c r="K8" s="5">
        <v>61</v>
      </c>
      <c r="L8" s="5">
        <f t="shared" ref="L8:L13" si="0">SUM(D8,K8)</f>
        <v>96</v>
      </c>
      <c r="M8" s="5">
        <f t="shared" ref="M8:M13" si="1">(L8-$K$3)</f>
        <v>91</v>
      </c>
      <c r="N8" s="5">
        <f t="shared" ref="N8:N13" si="2">AVERAGE(D8:K8)</f>
        <v>51.375</v>
      </c>
      <c r="O8" s="5">
        <f t="shared" ref="O8:O13" si="3">_xlfn.RANK.AVG(N8,N$7:N$13,1)</f>
        <v>1.5</v>
      </c>
      <c r="P8" s="5">
        <f t="shared" ref="P8:P13" si="4">_xlfn.RANK.EQ(N8,N$7:N$13,1)</f>
        <v>1</v>
      </c>
      <c r="Q8" s="5">
        <f t="shared" ref="Q8:Q13" si="5">RANK(N8,N$7:N$13,)</f>
        <v>6</v>
      </c>
    </row>
    <row r="9" spans="3:17" x14ac:dyDescent="0.25">
      <c r="C9" s="7" t="s">
        <v>25</v>
      </c>
      <c r="D9" s="5">
        <v>92</v>
      </c>
      <c r="E9" s="5">
        <v>91</v>
      </c>
      <c r="F9" s="5">
        <v>99</v>
      </c>
      <c r="G9" s="5">
        <v>80</v>
      </c>
      <c r="H9" s="5">
        <v>40</v>
      </c>
      <c r="I9" s="5">
        <v>61</v>
      </c>
      <c r="J9" s="5">
        <v>88</v>
      </c>
      <c r="K9" s="5">
        <v>62</v>
      </c>
      <c r="L9" s="5">
        <f t="shared" si="0"/>
        <v>154</v>
      </c>
      <c r="M9" s="5">
        <f t="shared" si="1"/>
        <v>149</v>
      </c>
      <c r="N9" s="5">
        <f t="shared" si="2"/>
        <v>76.625</v>
      </c>
      <c r="O9" s="5">
        <f t="shared" si="3"/>
        <v>7</v>
      </c>
      <c r="P9" s="5">
        <f t="shared" si="4"/>
        <v>7</v>
      </c>
      <c r="Q9" s="5">
        <f t="shared" si="5"/>
        <v>1</v>
      </c>
    </row>
    <row r="10" spans="3:17" x14ac:dyDescent="0.25">
      <c r="C10" s="7" t="s">
        <v>26</v>
      </c>
      <c r="D10" s="5">
        <v>68</v>
      </c>
      <c r="E10" s="5">
        <v>64</v>
      </c>
      <c r="F10" s="5">
        <v>23</v>
      </c>
      <c r="G10" s="5">
        <v>65</v>
      </c>
      <c r="H10" s="5">
        <v>14</v>
      </c>
      <c r="I10" s="5">
        <v>96</v>
      </c>
      <c r="J10" s="5">
        <v>57</v>
      </c>
      <c r="K10" s="5">
        <v>24</v>
      </c>
      <c r="L10" s="5">
        <f t="shared" si="0"/>
        <v>92</v>
      </c>
      <c r="M10" s="5">
        <f t="shared" si="1"/>
        <v>87</v>
      </c>
      <c r="N10" s="5">
        <f t="shared" si="2"/>
        <v>51.375</v>
      </c>
      <c r="O10" s="5">
        <f t="shared" si="3"/>
        <v>1.5</v>
      </c>
      <c r="P10" s="5">
        <f t="shared" si="4"/>
        <v>1</v>
      </c>
      <c r="Q10" s="5">
        <f t="shared" si="5"/>
        <v>6</v>
      </c>
    </row>
    <row r="11" spans="3:17" x14ac:dyDescent="0.25">
      <c r="C11" s="7" t="s">
        <v>27</v>
      </c>
      <c r="D11" s="5">
        <v>55</v>
      </c>
      <c r="E11" s="5">
        <v>72</v>
      </c>
      <c r="F11" s="5">
        <v>37</v>
      </c>
      <c r="G11" s="5">
        <v>68</v>
      </c>
      <c r="H11" s="5">
        <v>91</v>
      </c>
      <c r="I11" s="5">
        <v>45</v>
      </c>
      <c r="J11" s="5">
        <v>52</v>
      </c>
      <c r="K11" s="5">
        <v>79</v>
      </c>
      <c r="L11" s="5">
        <f t="shared" si="0"/>
        <v>134</v>
      </c>
      <c r="M11" s="5">
        <f t="shared" si="1"/>
        <v>129</v>
      </c>
      <c r="N11" s="5">
        <f t="shared" si="2"/>
        <v>62.375</v>
      </c>
      <c r="O11" s="5">
        <f t="shared" si="3"/>
        <v>6</v>
      </c>
      <c r="P11" s="5">
        <f t="shared" si="4"/>
        <v>6</v>
      </c>
      <c r="Q11" s="5">
        <f t="shared" si="5"/>
        <v>2</v>
      </c>
    </row>
    <row r="12" spans="3:17" x14ac:dyDescent="0.25">
      <c r="C12" s="7" t="s">
        <v>28</v>
      </c>
      <c r="D12" s="5">
        <v>43</v>
      </c>
      <c r="E12" s="5">
        <v>95</v>
      </c>
      <c r="F12" s="5">
        <v>29</v>
      </c>
      <c r="G12" s="5">
        <v>68</v>
      </c>
      <c r="H12" s="5">
        <v>33</v>
      </c>
      <c r="I12" s="5">
        <v>62</v>
      </c>
      <c r="J12" s="5">
        <v>77</v>
      </c>
      <c r="K12" s="5">
        <v>34</v>
      </c>
      <c r="L12" s="5">
        <f t="shared" si="0"/>
        <v>77</v>
      </c>
      <c r="M12" s="5">
        <f t="shared" si="1"/>
        <v>72</v>
      </c>
      <c r="N12" s="5">
        <f t="shared" si="2"/>
        <v>55.125</v>
      </c>
      <c r="O12" s="5">
        <f t="shared" si="3"/>
        <v>4</v>
      </c>
      <c r="P12" s="5">
        <f t="shared" si="4"/>
        <v>4</v>
      </c>
      <c r="Q12" s="5">
        <f t="shared" si="5"/>
        <v>4</v>
      </c>
    </row>
    <row r="13" spans="3:17" x14ac:dyDescent="0.25">
      <c r="C13" s="7" t="s">
        <v>29</v>
      </c>
      <c r="D13" s="5">
        <v>86</v>
      </c>
      <c r="E13" s="5">
        <v>74</v>
      </c>
      <c r="F13" s="5">
        <v>32</v>
      </c>
      <c r="G13" s="5">
        <v>58</v>
      </c>
      <c r="H13" s="5">
        <v>19</v>
      </c>
      <c r="I13" s="5">
        <v>93</v>
      </c>
      <c r="J13" s="5">
        <v>40</v>
      </c>
      <c r="K13" s="5">
        <v>64</v>
      </c>
      <c r="L13" s="5">
        <f t="shared" si="0"/>
        <v>150</v>
      </c>
      <c r="M13" s="5">
        <f t="shared" si="1"/>
        <v>145</v>
      </c>
      <c r="N13" s="5">
        <f t="shared" si="2"/>
        <v>58.25</v>
      </c>
      <c r="O13" s="5">
        <f t="shared" si="3"/>
        <v>5</v>
      </c>
      <c r="P13" s="5">
        <f t="shared" si="4"/>
        <v>5</v>
      </c>
      <c r="Q13" s="5">
        <f t="shared" si="5"/>
        <v>3</v>
      </c>
    </row>
    <row r="14" spans="3:17" x14ac:dyDescent="0.25"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3:17" x14ac:dyDescent="0.25">
      <c r="C15" s="7" t="s">
        <v>30</v>
      </c>
      <c r="D15" s="5">
        <f>MIN(D7:D13)</f>
        <v>35</v>
      </c>
      <c r="E15" s="5">
        <f t="shared" ref="E15:L15" si="6">MIN(E7:E13)</f>
        <v>58</v>
      </c>
      <c r="F15" s="5">
        <f t="shared" si="6"/>
        <v>23</v>
      </c>
      <c r="G15" s="5">
        <f t="shared" si="6"/>
        <v>37</v>
      </c>
      <c r="H15" s="5">
        <f t="shared" si="6"/>
        <v>14</v>
      </c>
      <c r="I15" s="5">
        <f t="shared" si="6"/>
        <v>21</v>
      </c>
      <c r="J15" s="5">
        <f t="shared" si="6"/>
        <v>26</v>
      </c>
      <c r="K15" s="5">
        <f t="shared" si="6"/>
        <v>24</v>
      </c>
      <c r="L15" s="5">
        <f t="shared" si="6"/>
        <v>77</v>
      </c>
      <c r="M15" s="5"/>
      <c r="N15" s="5"/>
    </row>
    <row r="16" spans="3:17" x14ac:dyDescent="0.25">
      <c r="C16" s="7" t="s">
        <v>32</v>
      </c>
      <c r="D16" s="5">
        <f>MAX(D7:D13)</f>
        <v>92</v>
      </c>
      <c r="E16" s="5">
        <f t="shared" ref="E16:L16" si="7">MAX(E7:E13)</f>
        <v>95</v>
      </c>
      <c r="F16" s="5">
        <f t="shared" si="7"/>
        <v>99</v>
      </c>
      <c r="G16" s="5">
        <f t="shared" si="7"/>
        <v>81</v>
      </c>
      <c r="H16" s="5">
        <f t="shared" si="7"/>
        <v>91</v>
      </c>
      <c r="I16" s="5">
        <f t="shared" si="7"/>
        <v>96</v>
      </c>
      <c r="J16" s="5">
        <f t="shared" si="7"/>
        <v>88</v>
      </c>
      <c r="K16" s="5">
        <f t="shared" si="7"/>
        <v>79</v>
      </c>
      <c r="L16" s="5">
        <f t="shared" si="7"/>
        <v>154</v>
      </c>
      <c r="M16" s="5"/>
      <c r="N16" s="5"/>
    </row>
    <row r="22" spans="8:8" x14ac:dyDescent="0.25">
      <c r="H22" s="32"/>
    </row>
    <row r="23" spans="8:8" x14ac:dyDescent="0.25">
      <c r="H23" s="32"/>
    </row>
    <row r="24" spans="8:8" x14ac:dyDescent="0.25">
      <c r="H24" s="32"/>
    </row>
    <row r="25" spans="8:8" x14ac:dyDescent="0.25">
      <c r="H25" s="32"/>
    </row>
    <row r="26" spans="8:8" x14ac:dyDescent="0.25">
      <c r="H26" s="32"/>
    </row>
    <row r="27" spans="8:8" x14ac:dyDescent="0.25">
      <c r="H27" s="32"/>
    </row>
    <row r="28" spans="8:8" x14ac:dyDescent="0.25">
      <c r="H28" s="32"/>
    </row>
    <row r="29" spans="8:8" x14ac:dyDescent="0.25">
      <c r="H29" s="3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N35"/>
  <sheetViews>
    <sheetView topLeftCell="A2" workbookViewId="0">
      <selection activeCell="O23" sqref="O23"/>
    </sheetView>
  </sheetViews>
  <sheetFormatPr defaultRowHeight="15" x14ac:dyDescent="0.25"/>
  <cols>
    <col min="3" max="3" width="13.7109375" bestFit="1" customWidth="1"/>
    <col min="4" max="4" width="11.5703125" bestFit="1" customWidth="1"/>
    <col min="6" max="6" width="11.5703125" bestFit="1" customWidth="1"/>
  </cols>
  <sheetData>
    <row r="5" spans="3:14" x14ac:dyDescent="0.25">
      <c r="C5" s="12" t="s">
        <v>14</v>
      </c>
      <c r="D5" s="12" t="s">
        <v>15</v>
      </c>
      <c r="E5" s="12" t="s">
        <v>16</v>
      </c>
      <c r="F5" s="12" t="s">
        <v>20</v>
      </c>
      <c r="G5" s="12" t="s">
        <v>17</v>
      </c>
      <c r="H5" s="12" t="s">
        <v>18</v>
      </c>
      <c r="I5" s="12" t="s">
        <v>19</v>
      </c>
      <c r="J5" s="12" t="s">
        <v>21</v>
      </c>
      <c r="K5" s="12" t="s">
        <v>22</v>
      </c>
      <c r="L5" s="12" t="s">
        <v>31</v>
      </c>
      <c r="M5" s="16" t="s">
        <v>39</v>
      </c>
    </row>
    <row r="6" spans="3:14" x14ac:dyDescent="0.25">
      <c r="C6" s="7" t="s">
        <v>23</v>
      </c>
      <c r="D6" s="5">
        <v>59</v>
      </c>
      <c r="E6" s="5">
        <v>82</v>
      </c>
      <c r="F6" s="5">
        <v>65</v>
      </c>
      <c r="G6" s="5">
        <v>81</v>
      </c>
      <c r="H6" s="5">
        <v>32</v>
      </c>
      <c r="I6" s="5">
        <v>21</v>
      </c>
      <c r="J6" s="5">
        <v>46</v>
      </c>
      <c r="K6" s="5">
        <v>50</v>
      </c>
      <c r="L6" s="5">
        <f>SUM(D6,K6)</f>
        <v>109</v>
      </c>
      <c r="M6">
        <f>SUMPRODUCT(D6:K6,D$15:K$15)</f>
        <v>942595</v>
      </c>
    </row>
    <row r="7" spans="3:14" x14ac:dyDescent="0.25">
      <c r="C7" s="7" t="s">
        <v>24</v>
      </c>
      <c r="D7" s="5">
        <v>35</v>
      </c>
      <c r="E7" s="5">
        <v>58</v>
      </c>
      <c r="F7" s="5">
        <v>62</v>
      </c>
      <c r="G7" s="5">
        <v>37</v>
      </c>
      <c r="H7" s="5">
        <v>74</v>
      </c>
      <c r="I7" s="5">
        <v>58</v>
      </c>
      <c r="J7" s="5">
        <v>26</v>
      </c>
      <c r="K7" s="5">
        <v>61</v>
      </c>
      <c r="L7" s="5">
        <f t="shared" ref="L7:L12" si="0">SUM(D7,K7)</f>
        <v>96</v>
      </c>
      <c r="M7" s="47">
        <f t="shared" ref="M7:M12" si="1">SUMPRODUCT(D7:K7,D$15:K$15)</f>
        <v>869645</v>
      </c>
    </row>
    <row r="8" spans="3:14" x14ac:dyDescent="0.25">
      <c r="C8" s="7" t="s">
        <v>25</v>
      </c>
      <c r="D8" s="5">
        <v>92</v>
      </c>
      <c r="E8" s="5">
        <v>91</v>
      </c>
      <c r="F8" s="5">
        <v>99</v>
      </c>
      <c r="G8" s="5">
        <v>80</v>
      </c>
      <c r="H8" s="5">
        <v>40</v>
      </c>
      <c r="I8" s="5">
        <v>61</v>
      </c>
      <c r="J8" s="5">
        <v>88</v>
      </c>
      <c r="K8" s="5">
        <v>62</v>
      </c>
      <c r="L8" s="5">
        <f t="shared" si="0"/>
        <v>154</v>
      </c>
      <c r="M8" s="47">
        <f t="shared" si="1"/>
        <v>1242150</v>
      </c>
    </row>
    <row r="9" spans="3:14" x14ac:dyDescent="0.25">
      <c r="C9" s="7" t="s">
        <v>26</v>
      </c>
      <c r="D9" s="5">
        <v>68</v>
      </c>
      <c r="E9" s="5">
        <v>64</v>
      </c>
      <c r="F9" s="5">
        <v>23</v>
      </c>
      <c r="G9" s="5">
        <v>65</v>
      </c>
      <c r="H9" s="5">
        <v>14</v>
      </c>
      <c r="I9" s="5">
        <v>96</v>
      </c>
      <c r="J9" s="5">
        <v>57</v>
      </c>
      <c r="K9" s="5">
        <v>24</v>
      </c>
      <c r="L9" s="5">
        <f t="shared" si="0"/>
        <v>92</v>
      </c>
      <c r="M9" s="47">
        <f t="shared" si="1"/>
        <v>738270</v>
      </c>
    </row>
    <row r="10" spans="3:14" x14ac:dyDescent="0.25">
      <c r="C10" s="7" t="s">
        <v>27</v>
      </c>
      <c r="D10" s="5">
        <v>55</v>
      </c>
      <c r="E10" s="5">
        <v>72</v>
      </c>
      <c r="F10" s="5">
        <v>37</v>
      </c>
      <c r="G10" s="5">
        <v>68</v>
      </c>
      <c r="H10" s="5">
        <v>91</v>
      </c>
      <c r="I10" s="5">
        <v>45</v>
      </c>
      <c r="J10" s="5">
        <v>52</v>
      </c>
      <c r="K10" s="5">
        <v>79</v>
      </c>
      <c r="L10" s="5">
        <f t="shared" si="0"/>
        <v>134</v>
      </c>
      <c r="M10" s="47">
        <f t="shared" si="1"/>
        <v>1117555</v>
      </c>
    </row>
    <row r="11" spans="3:14" x14ac:dyDescent="0.25">
      <c r="C11" s="7" t="s">
        <v>28</v>
      </c>
      <c r="D11" s="5">
        <v>43</v>
      </c>
      <c r="E11" s="5">
        <v>95</v>
      </c>
      <c r="F11" s="5">
        <v>29</v>
      </c>
      <c r="G11" s="5">
        <v>68</v>
      </c>
      <c r="H11" s="5">
        <v>33</v>
      </c>
      <c r="I11" s="5">
        <v>62</v>
      </c>
      <c r="J11" s="5">
        <v>77</v>
      </c>
      <c r="K11" s="5">
        <v>34</v>
      </c>
      <c r="L11" s="5">
        <f t="shared" si="0"/>
        <v>77</v>
      </c>
      <c r="M11" s="47">
        <f t="shared" si="1"/>
        <v>913435</v>
      </c>
    </row>
    <row r="12" spans="3:14" x14ac:dyDescent="0.25">
      <c r="C12" s="7" t="s">
        <v>29</v>
      </c>
      <c r="D12" s="5">
        <v>86</v>
      </c>
      <c r="E12" s="5">
        <v>74</v>
      </c>
      <c r="F12" s="5">
        <v>32</v>
      </c>
      <c r="G12" s="5">
        <v>58</v>
      </c>
      <c r="H12" s="5">
        <v>19</v>
      </c>
      <c r="I12" s="5">
        <v>93</v>
      </c>
      <c r="J12" s="5">
        <v>40</v>
      </c>
      <c r="K12" s="5">
        <v>64</v>
      </c>
      <c r="L12" s="5">
        <f t="shared" si="0"/>
        <v>150</v>
      </c>
      <c r="M12" s="47">
        <f t="shared" si="1"/>
        <v>858210</v>
      </c>
    </row>
    <row r="14" spans="3:14" x14ac:dyDescent="0.25">
      <c r="C14" s="13" t="s">
        <v>37</v>
      </c>
      <c r="D14" s="14">
        <v>5</v>
      </c>
      <c r="E14" s="14">
        <v>20</v>
      </c>
      <c r="F14" s="14">
        <v>30</v>
      </c>
      <c r="G14" s="14">
        <v>40</v>
      </c>
      <c r="H14" s="14">
        <v>80</v>
      </c>
      <c r="I14" s="14">
        <v>40</v>
      </c>
      <c r="J14" s="14">
        <v>60</v>
      </c>
      <c r="K14" s="14">
        <v>70</v>
      </c>
      <c r="L14" s="15" t="s">
        <v>38</v>
      </c>
      <c r="M14" s="3"/>
      <c r="N14" s="3"/>
    </row>
    <row r="15" spans="3:14" x14ac:dyDescent="0.25">
      <c r="D15">
        <f>(D14*D6)</f>
        <v>295</v>
      </c>
      <c r="E15">
        <f>(E14*E6)</f>
        <v>1640</v>
      </c>
      <c r="F15">
        <f t="shared" ref="F15:K15" si="2">(F14*F6)</f>
        <v>1950</v>
      </c>
      <c r="G15">
        <f t="shared" si="2"/>
        <v>3240</v>
      </c>
      <c r="H15">
        <f t="shared" si="2"/>
        <v>2560</v>
      </c>
      <c r="I15">
        <f t="shared" si="2"/>
        <v>840</v>
      </c>
      <c r="J15">
        <f t="shared" si="2"/>
        <v>2760</v>
      </c>
      <c r="K15">
        <f t="shared" si="2"/>
        <v>3500</v>
      </c>
      <c r="L15" s="3">
        <f>SUMPRODUCT(D6:K6,D15:K15)</f>
        <v>942595</v>
      </c>
      <c r="M15" s="3"/>
      <c r="N15" s="3"/>
    </row>
    <row r="20" spans="1:13" x14ac:dyDescent="0.25">
      <c r="A20" s="45" t="s">
        <v>150</v>
      </c>
      <c r="C20" s="2" t="s">
        <v>104</v>
      </c>
      <c r="D20" s="2" t="s">
        <v>105</v>
      </c>
      <c r="E20" s="2" t="s">
        <v>106</v>
      </c>
      <c r="F20" s="2" t="s">
        <v>107</v>
      </c>
      <c r="G20" s="2" t="s">
        <v>108</v>
      </c>
      <c r="H20" s="2" t="s">
        <v>109</v>
      </c>
      <c r="I20" s="2" t="s">
        <v>110</v>
      </c>
      <c r="J20" s="2" t="s">
        <v>31</v>
      </c>
      <c r="K20" s="2" t="s">
        <v>111</v>
      </c>
      <c r="L20" s="2" t="s">
        <v>112</v>
      </c>
      <c r="M20" s="2"/>
    </row>
    <row r="21" spans="1:13" x14ac:dyDescent="0.25">
      <c r="C21" s="1" t="s">
        <v>113</v>
      </c>
      <c r="D21" s="41">
        <v>9</v>
      </c>
      <c r="E21" s="41">
        <v>9</v>
      </c>
      <c r="F21" s="41">
        <v>2</v>
      </c>
      <c r="G21" s="41">
        <v>4</v>
      </c>
      <c r="H21" s="41">
        <v>2</v>
      </c>
      <c r="I21" s="41">
        <v>2</v>
      </c>
      <c r="J21" s="41">
        <v>28</v>
      </c>
      <c r="K21" s="41">
        <v>26</v>
      </c>
      <c r="L21" s="41">
        <v>4.6666666670000003</v>
      </c>
    </row>
    <row r="22" spans="1:13" x14ac:dyDescent="0.25">
      <c r="C22" s="1" t="s">
        <v>114</v>
      </c>
      <c r="D22" s="41">
        <v>10</v>
      </c>
      <c r="E22" s="41">
        <v>10</v>
      </c>
      <c r="F22" s="41">
        <v>4</v>
      </c>
      <c r="G22" s="41">
        <v>8</v>
      </c>
      <c r="H22" s="41">
        <v>9</v>
      </c>
      <c r="I22" s="41">
        <v>2</v>
      </c>
      <c r="J22" s="41">
        <v>43</v>
      </c>
      <c r="K22" s="41">
        <v>41</v>
      </c>
      <c r="L22" s="41">
        <v>7.1666666670000003</v>
      </c>
    </row>
    <row r="23" spans="1:13" x14ac:dyDescent="0.25">
      <c r="C23" s="1" t="s">
        <v>115</v>
      </c>
      <c r="D23" s="41">
        <v>7</v>
      </c>
      <c r="E23" s="41">
        <v>6</v>
      </c>
      <c r="F23" s="41">
        <v>8</v>
      </c>
      <c r="G23" s="41">
        <v>6</v>
      </c>
      <c r="H23" s="41">
        <v>3</v>
      </c>
      <c r="I23" s="41">
        <v>10</v>
      </c>
      <c r="J23" s="41">
        <v>40</v>
      </c>
      <c r="K23" s="41">
        <v>38</v>
      </c>
      <c r="L23" s="41">
        <v>6.6666666670000003</v>
      </c>
    </row>
    <row r="24" spans="1:13" x14ac:dyDescent="0.25">
      <c r="C24" s="1" t="s">
        <v>116</v>
      </c>
      <c r="D24" s="41">
        <v>10</v>
      </c>
      <c r="E24" s="41">
        <v>8</v>
      </c>
      <c r="F24" s="41">
        <v>6</v>
      </c>
      <c r="G24" s="41">
        <v>7</v>
      </c>
      <c r="H24" s="41">
        <v>3</v>
      </c>
      <c r="I24" s="41">
        <v>9</v>
      </c>
      <c r="J24" s="41">
        <v>43</v>
      </c>
      <c r="K24" s="41">
        <v>41</v>
      </c>
      <c r="L24" s="41">
        <v>7.1666666670000003</v>
      </c>
    </row>
    <row r="25" spans="1:13" x14ac:dyDescent="0.25">
      <c r="C25" s="1" t="s">
        <v>117</v>
      </c>
      <c r="D25" s="41">
        <v>6</v>
      </c>
      <c r="E25" s="41">
        <v>1</v>
      </c>
      <c r="F25" s="41">
        <v>8</v>
      </c>
      <c r="G25" s="41">
        <v>5</v>
      </c>
      <c r="H25" s="41">
        <v>6</v>
      </c>
      <c r="I25" s="41">
        <v>5</v>
      </c>
      <c r="J25" s="41">
        <v>31</v>
      </c>
      <c r="K25" s="41">
        <v>29</v>
      </c>
      <c r="L25" s="41">
        <v>5.1666666670000003</v>
      </c>
    </row>
    <row r="26" spans="1:13" x14ac:dyDescent="0.25">
      <c r="C26" s="1"/>
      <c r="D26" s="41"/>
      <c r="E26" s="41"/>
      <c r="F26" s="41"/>
      <c r="G26" s="41"/>
      <c r="H26" s="41"/>
      <c r="I26" s="41"/>
      <c r="J26" s="41"/>
      <c r="K26" s="41"/>
      <c r="L26" s="41"/>
    </row>
    <row r="27" spans="1:13" x14ac:dyDescent="0.25">
      <c r="C27" s="1" t="s">
        <v>32</v>
      </c>
      <c r="D27" s="41">
        <v>10</v>
      </c>
      <c r="E27" s="41">
        <v>10</v>
      </c>
      <c r="F27" s="41">
        <v>8</v>
      </c>
      <c r="G27" s="41">
        <v>8</v>
      </c>
      <c r="H27" s="41">
        <v>9</v>
      </c>
      <c r="I27" s="41">
        <v>10</v>
      </c>
      <c r="J27" s="41">
        <v>43</v>
      </c>
      <c r="K27" s="41">
        <v>41</v>
      </c>
      <c r="L27" s="41"/>
    </row>
    <row r="28" spans="1:13" x14ac:dyDescent="0.25">
      <c r="C28" s="1" t="s">
        <v>30</v>
      </c>
      <c r="D28" s="41">
        <v>6</v>
      </c>
      <c r="E28" s="41">
        <v>1</v>
      </c>
      <c r="F28" s="41">
        <v>2</v>
      </c>
      <c r="G28" s="41">
        <v>4</v>
      </c>
      <c r="H28" s="41">
        <v>2</v>
      </c>
      <c r="I28" s="41">
        <v>2</v>
      </c>
      <c r="J28" s="41">
        <v>28</v>
      </c>
      <c r="K28" s="41">
        <v>26</v>
      </c>
      <c r="L28" s="41"/>
    </row>
    <row r="30" spans="1:13" x14ac:dyDescent="0.25">
      <c r="C30" s="2" t="s">
        <v>111</v>
      </c>
      <c r="D30" s="2" t="s">
        <v>118</v>
      </c>
      <c r="E30" s="2" t="s">
        <v>119</v>
      </c>
      <c r="F30" s="2" t="s">
        <v>120</v>
      </c>
    </row>
    <row r="31" spans="1:13" x14ac:dyDescent="0.25">
      <c r="C31" s="41">
        <v>26</v>
      </c>
      <c r="D31" s="41">
        <v>5</v>
      </c>
      <c r="E31" s="41">
        <v>1</v>
      </c>
      <c r="F31" s="41">
        <v>5</v>
      </c>
    </row>
    <row r="32" spans="1:13" x14ac:dyDescent="0.25">
      <c r="C32" s="41">
        <v>41</v>
      </c>
      <c r="D32" s="41">
        <v>1.5</v>
      </c>
      <c r="E32" s="41">
        <v>4</v>
      </c>
      <c r="F32" s="41">
        <v>1</v>
      </c>
    </row>
    <row r="33" spans="3:6" x14ac:dyDescent="0.25">
      <c r="C33" s="41">
        <v>38</v>
      </c>
      <c r="D33" s="41">
        <v>3</v>
      </c>
      <c r="E33" s="41">
        <v>3</v>
      </c>
      <c r="F33" s="41">
        <v>3</v>
      </c>
    </row>
    <row r="34" spans="3:6" x14ac:dyDescent="0.25">
      <c r="C34" s="41">
        <v>41</v>
      </c>
      <c r="D34" s="41">
        <v>1.5</v>
      </c>
      <c r="E34" s="41">
        <v>4</v>
      </c>
      <c r="F34" s="41">
        <v>1</v>
      </c>
    </row>
    <row r="35" spans="3:6" x14ac:dyDescent="0.25">
      <c r="C35" s="41">
        <v>29</v>
      </c>
      <c r="D35" s="41">
        <v>4</v>
      </c>
      <c r="E35" s="41">
        <v>2</v>
      </c>
      <c r="F35" s="41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O79"/>
  <sheetViews>
    <sheetView topLeftCell="A35" workbookViewId="0">
      <selection activeCell="Q48" sqref="Q48"/>
    </sheetView>
  </sheetViews>
  <sheetFormatPr defaultRowHeight="15" x14ac:dyDescent="0.25"/>
  <cols>
    <col min="5" max="5" width="14.85546875" customWidth="1"/>
    <col min="7" max="7" width="15.5703125" bestFit="1" customWidth="1"/>
    <col min="10" max="10" width="27.28515625" bestFit="1" customWidth="1"/>
  </cols>
  <sheetData>
    <row r="4" spans="2:15" x14ac:dyDescent="0.25">
      <c r="B4" s="17" t="s">
        <v>64</v>
      </c>
      <c r="C4" s="18"/>
      <c r="D4" s="18"/>
      <c r="E4" s="18" t="s">
        <v>65</v>
      </c>
      <c r="F4" s="18"/>
      <c r="G4" s="18" t="s">
        <v>66</v>
      </c>
      <c r="H4" s="18"/>
      <c r="I4" s="18"/>
      <c r="J4" s="18" t="s">
        <v>67</v>
      </c>
      <c r="K4" s="18"/>
      <c r="L4" s="18"/>
      <c r="M4" s="18"/>
      <c r="N4" s="18"/>
      <c r="O4" s="18"/>
    </row>
    <row r="5" spans="2:15" x14ac:dyDescent="0.25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2:15" x14ac:dyDescent="0.25"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2:15" x14ac:dyDescent="0.25">
      <c r="B7" s="18"/>
      <c r="C7" s="18"/>
      <c r="D7" s="57" t="s">
        <v>40</v>
      </c>
      <c r="E7" s="57"/>
      <c r="F7" s="18"/>
      <c r="G7" s="18" t="s">
        <v>41</v>
      </c>
      <c r="H7" s="18"/>
      <c r="I7" s="18"/>
      <c r="J7" s="18" t="str">
        <f>TRIM(D7)</f>
        <v>o gg y eeeee</v>
      </c>
      <c r="K7" s="18"/>
      <c r="L7" s="19"/>
      <c r="M7" s="18"/>
      <c r="N7" s="18"/>
      <c r="O7" s="18"/>
    </row>
    <row r="8" spans="2:15" x14ac:dyDescent="0.25">
      <c r="B8" s="18"/>
      <c r="C8" s="18"/>
      <c r="D8" s="18"/>
      <c r="E8" s="18"/>
      <c r="F8" s="18"/>
      <c r="G8" s="18"/>
      <c r="H8" s="18"/>
      <c r="I8" s="18"/>
      <c r="J8" s="18"/>
      <c r="K8" s="18"/>
      <c r="L8" s="19"/>
      <c r="M8" s="18"/>
      <c r="N8" s="18"/>
      <c r="O8" s="18"/>
    </row>
    <row r="9" spans="2:15" x14ac:dyDescent="0.25">
      <c r="B9" s="18"/>
      <c r="C9" s="18" t="s">
        <v>68</v>
      </c>
      <c r="D9" s="20"/>
      <c r="E9" s="21" t="s">
        <v>69</v>
      </c>
      <c r="F9" s="18"/>
      <c r="G9" s="18" t="s">
        <v>44</v>
      </c>
      <c r="H9" s="18"/>
      <c r="I9" s="18"/>
      <c r="J9" s="18" t="str">
        <f>CONCATENATE(C9," ",E9)</f>
        <v>Arc Da 17</v>
      </c>
      <c r="K9" s="18"/>
      <c r="L9" s="18"/>
      <c r="M9" s="18"/>
      <c r="N9" s="18"/>
      <c r="O9" s="18"/>
    </row>
    <row r="10" spans="2:15" x14ac:dyDescent="0.25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9"/>
      <c r="N10" s="18"/>
      <c r="O10" s="18"/>
    </row>
    <row r="11" spans="2:15" x14ac:dyDescent="0.25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2:15" x14ac:dyDescent="0.25">
      <c r="B12" s="18"/>
      <c r="C12" s="18" t="s">
        <v>68</v>
      </c>
      <c r="D12" s="20"/>
      <c r="E12" s="21" t="s">
        <v>43</v>
      </c>
      <c r="F12" s="18"/>
      <c r="G12" s="18" t="s">
        <v>45</v>
      </c>
      <c r="H12" s="18"/>
      <c r="I12" s="18"/>
      <c r="J12" s="18" t="str">
        <f>CONCATENATE(C12,"_",E12)</f>
        <v>Arc_DA17</v>
      </c>
      <c r="K12" s="18"/>
      <c r="L12" s="18"/>
      <c r="M12" s="18"/>
      <c r="N12" s="18"/>
      <c r="O12" s="18"/>
    </row>
    <row r="13" spans="2:15" x14ac:dyDescent="0.25">
      <c r="B13" s="18"/>
      <c r="C13" s="18"/>
      <c r="D13" s="18"/>
      <c r="E13" s="18"/>
      <c r="F13" s="18"/>
      <c r="G13" s="18"/>
      <c r="H13" s="22"/>
      <c r="I13" s="18"/>
      <c r="J13" s="18"/>
      <c r="K13" s="18"/>
      <c r="L13" s="18"/>
      <c r="M13" s="18"/>
      <c r="N13" s="18"/>
      <c r="O13" s="18"/>
    </row>
    <row r="14" spans="2:15" x14ac:dyDescent="0.25"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</row>
    <row r="15" spans="2:15" x14ac:dyDescent="0.25">
      <c r="B15" s="18"/>
      <c r="C15" s="18" t="s">
        <v>68</v>
      </c>
      <c r="D15" s="20"/>
      <c r="E15" s="21" t="s">
        <v>43</v>
      </c>
      <c r="F15" s="18"/>
      <c r="G15" s="18" t="s">
        <v>46</v>
      </c>
      <c r="H15" s="18"/>
      <c r="I15" s="18"/>
      <c r="J15" s="18"/>
      <c r="K15" s="18"/>
      <c r="L15" s="18"/>
      <c r="M15" s="18"/>
      <c r="N15" s="18"/>
      <c r="O15" s="18"/>
    </row>
    <row r="16" spans="2:15" x14ac:dyDescent="0.25"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7" spans="2:15" x14ac:dyDescent="0.25">
      <c r="B17" s="19" t="s">
        <v>70</v>
      </c>
      <c r="C17" s="26" t="s">
        <v>68</v>
      </c>
      <c r="D17" s="20"/>
      <c r="E17" s="21" t="s">
        <v>43</v>
      </c>
      <c r="F17" s="18"/>
      <c r="G17" s="18"/>
      <c r="H17" s="18"/>
      <c r="I17" s="18"/>
      <c r="J17" s="18" t="str">
        <f>CONCATENATE(C17," ",E17," ",B17)</f>
        <v>Arc DA17 6PM</v>
      </c>
      <c r="K17" s="18"/>
      <c r="L17" s="18"/>
      <c r="M17" s="18"/>
      <c r="N17" s="18"/>
      <c r="O17" s="18"/>
    </row>
    <row r="18" spans="2:15" x14ac:dyDescent="0.25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2:15" x14ac:dyDescent="0.2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 t="s">
        <v>42</v>
      </c>
      <c r="M19" s="18"/>
      <c r="N19" s="18"/>
      <c r="O19" s="18"/>
    </row>
    <row r="20" spans="2:15" x14ac:dyDescent="0.25">
      <c r="B20" s="18"/>
      <c r="C20" s="18"/>
      <c r="D20" s="57" t="s">
        <v>71</v>
      </c>
      <c r="E20" s="57"/>
      <c r="F20" s="18"/>
      <c r="G20" s="18" t="s">
        <v>47</v>
      </c>
      <c r="H20" s="18"/>
      <c r="I20" s="18"/>
      <c r="J20" s="18" t="str">
        <f>RIGHT(D20,13)</f>
        <v>class at 6 PM</v>
      </c>
      <c r="K20" s="18"/>
      <c r="L20" s="18"/>
      <c r="M20" s="18"/>
      <c r="N20" s="18"/>
      <c r="O20" s="18"/>
    </row>
    <row r="21" spans="2:15" x14ac:dyDescent="0.25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pans="2:15" x14ac:dyDescent="0.25">
      <c r="B22" s="18"/>
      <c r="C22" s="18"/>
      <c r="D22" s="57" t="s">
        <v>71</v>
      </c>
      <c r="E22" s="57"/>
      <c r="F22" s="18"/>
      <c r="G22" s="18" t="s">
        <v>48</v>
      </c>
      <c r="H22" s="18"/>
      <c r="I22" s="18"/>
      <c r="J22" s="18" t="str">
        <f>LEFT(D22,10)</f>
        <v xml:space="preserve">this is a </v>
      </c>
      <c r="K22" s="18"/>
      <c r="L22" s="18"/>
      <c r="M22" s="18"/>
      <c r="N22" s="18"/>
      <c r="O22" s="18"/>
    </row>
    <row r="23" spans="2:15" x14ac:dyDescent="0.25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spans="2:15" x14ac:dyDescent="0.25">
      <c r="B24" s="18"/>
      <c r="C24" s="18"/>
      <c r="D24" s="57" t="s">
        <v>71</v>
      </c>
      <c r="E24" s="57"/>
      <c r="F24" s="18"/>
      <c r="G24" s="18" t="s">
        <v>49</v>
      </c>
      <c r="H24" s="18"/>
      <c r="I24" s="18"/>
      <c r="J24" s="18" t="str">
        <f>MID(D24,5,11)</f>
        <v xml:space="preserve"> is a DA17 </v>
      </c>
      <c r="K24" s="18"/>
      <c r="L24" s="18"/>
      <c r="M24" s="18"/>
      <c r="N24" s="18"/>
      <c r="O24" s="18"/>
    </row>
    <row r="25" spans="2:15" x14ac:dyDescent="0.25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</row>
    <row r="26" spans="2:15" x14ac:dyDescent="0.25">
      <c r="B26" s="18"/>
      <c r="C26" s="18"/>
      <c r="D26" s="57" t="s">
        <v>71</v>
      </c>
      <c r="E26" s="57"/>
      <c r="F26" s="18"/>
      <c r="G26" s="18" t="s">
        <v>72</v>
      </c>
      <c r="H26" s="18"/>
      <c r="I26" s="18"/>
      <c r="J26" s="18" t="str">
        <f>UPPER(D26)</f>
        <v>THIS IS A DA17 CLASS AT 6 PM</v>
      </c>
      <c r="K26" s="18"/>
      <c r="L26" s="18"/>
      <c r="M26" s="18"/>
      <c r="N26" s="18"/>
      <c r="O26" s="18"/>
    </row>
    <row r="27" spans="2:15" x14ac:dyDescent="0.25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</row>
    <row r="28" spans="2:15" x14ac:dyDescent="0.25">
      <c r="B28" s="18"/>
      <c r="C28" s="18"/>
      <c r="D28" s="57" t="s">
        <v>73</v>
      </c>
      <c r="E28" s="57"/>
      <c r="F28" s="18"/>
      <c r="G28" s="18" t="s">
        <v>74</v>
      </c>
      <c r="H28" s="18"/>
      <c r="I28" s="18"/>
      <c r="J28" s="18" t="str">
        <f>LOWER(D28)</f>
        <v>this is a da 17 class at 6 pm</v>
      </c>
      <c r="K28" s="18"/>
      <c r="L28" s="18"/>
      <c r="M28" s="18"/>
      <c r="N28" s="18"/>
      <c r="O28" s="18"/>
    </row>
    <row r="29" spans="2:15" x14ac:dyDescent="0.25"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2:15" x14ac:dyDescent="0.25">
      <c r="B30" s="18"/>
      <c r="C30" s="18"/>
      <c r="D30" s="57" t="s">
        <v>73</v>
      </c>
      <c r="E30" s="57"/>
      <c r="F30" s="18"/>
      <c r="G30" s="18" t="s">
        <v>75</v>
      </c>
      <c r="H30" s="18"/>
      <c r="I30" s="18"/>
      <c r="J30" s="18" t="str">
        <f>SUBSTITUTE(D30,"DA 17","DA 20")</f>
        <v>this is a DA 20 class at 6 PM</v>
      </c>
      <c r="K30" s="18"/>
      <c r="L30" s="18"/>
      <c r="M30" s="18"/>
      <c r="N30" s="18"/>
      <c r="O30" s="18"/>
    </row>
    <row r="31" spans="2:15" x14ac:dyDescent="0.25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</row>
    <row r="32" spans="2:15" x14ac:dyDescent="0.25">
      <c r="B32" s="18"/>
      <c r="C32" s="18"/>
      <c r="D32" s="57" t="s">
        <v>73</v>
      </c>
      <c r="E32" s="57"/>
      <c r="F32" s="18"/>
      <c r="G32" s="18" t="s">
        <v>75</v>
      </c>
      <c r="H32" s="18"/>
      <c r="I32" s="18"/>
      <c r="J32" s="18" t="str">
        <f>SUBSTITUTE(D32,"6 PM","5 PM")</f>
        <v>this is a DA 17 class at 5 PM</v>
      </c>
      <c r="K32" s="18"/>
      <c r="L32" s="18"/>
      <c r="M32" s="18"/>
      <c r="N32" s="18"/>
      <c r="O32" s="18"/>
    </row>
    <row r="33" spans="2:15" x14ac:dyDescent="0.25"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</row>
    <row r="34" spans="2:15" x14ac:dyDescent="0.25">
      <c r="B34" s="18"/>
      <c r="C34" s="18"/>
      <c r="D34" s="57" t="s">
        <v>73</v>
      </c>
      <c r="E34" s="57"/>
      <c r="F34" s="18"/>
      <c r="G34" s="18" t="s">
        <v>76</v>
      </c>
      <c r="H34" s="18"/>
      <c r="I34" s="18"/>
      <c r="J34" s="30">
        <f>LEN(D34)</f>
        <v>29</v>
      </c>
      <c r="K34" s="18"/>
      <c r="L34" s="18"/>
      <c r="M34" s="18"/>
      <c r="N34" s="18"/>
      <c r="O34" s="18"/>
    </row>
    <row r="35" spans="2:15" x14ac:dyDescent="0.25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</row>
    <row r="36" spans="2:15" x14ac:dyDescent="0.25">
      <c r="B36" s="18"/>
      <c r="C36" s="18"/>
      <c r="D36" s="57" t="s">
        <v>73</v>
      </c>
      <c r="E36" s="57"/>
      <c r="F36" s="18"/>
      <c r="G36" s="18" t="s">
        <v>77</v>
      </c>
      <c r="H36" s="18"/>
      <c r="I36" s="18"/>
      <c r="J36" s="18" t="str">
        <f>RIGHT(D36,13)</f>
        <v>class at 6 PM</v>
      </c>
      <c r="K36" s="18"/>
      <c r="L36" s="18"/>
      <c r="M36" s="18" t="s">
        <v>78</v>
      </c>
      <c r="N36" s="18"/>
      <c r="O36" s="18"/>
    </row>
    <row r="37" spans="2:15" x14ac:dyDescent="0.25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</row>
    <row r="38" spans="2:15" x14ac:dyDescent="0.25">
      <c r="B38" s="18"/>
      <c r="C38" s="18"/>
      <c r="D38" s="18"/>
      <c r="E38" s="57" t="s">
        <v>73</v>
      </c>
      <c r="F38" s="57"/>
      <c r="G38" s="18" t="s">
        <v>79</v>
      </c>
      <c r="H38" s="18"/>
      <c r="I38" s="18"/>
      <c r="J38" s="18" t="str">
        <f>MID(E38,6,12)</f>
        <v>is a DA 17 c</v>
      </c>
      <c r="K38" s="18"/>
      <c r="L38" s="18"/>
      <c r="M38" s="18"/>
      <c r="N38" s="18"/>
      <c r="O38" s="18"/>
    </row>
    <row r="39" spans="2:15" x14ac:dyDescent="0.25">
      <c r="B39" s="18"/>
      <c r="C39" s="18"/>
      <c r="D39" s="18"/>
      <c r="E39" s="57"/>
      <c r="F39" s="57"/>
      <c r="G39" s="18"/>
      <c r="H39" s="18"/>
      <c r="I39" s="18"/>
      <c r="J39" s="18"/>
      <c r="K39" s="18"/>
      <c r="L39" s="18"/>
      <c r="M39" s="18"/>
      <c r="N39" s="18"/>
      <c r="O39" s="18"/>
    </row>
    <row r="40" spans="2:15" x14ac:dyDescent="0.25">
      <c r="B40" s="18"/>
      <c r="C40" s="18"/>
      <c r="D40" s="18"/>
      <c r="E40" s="57"/>
      <c r="F40" s="57"/>
      <c r="G40" s="18" t="s">
        <v>80</v>
      </c>
      <c r="H40" s="18"/>
      <c r="I40" s="18"/>
      <c r="J40" s="18"/>
      <c r="K40" s="18"/>
      <c r="L40" s="18"/>
      <c r="M40" s="18"/>
      <c r="N40" s="18"/>
      <c r="O40" s="18"/>
    </row>
    <row r="41" spans="2:15" x14ac:dyDescent="0.25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</row>
    <row r="42" spans="2:15" x14ac:dyDescent="0.25">
      <c r="B42" s="18"/>
      <c r="C42" s="18"/>
      <c r="D42" s="18"/>
      <c r="E42" s="57" t="s">
        <v>81</v>
      </c>
      <c r="F42" s="57"/>
      <c r="G42" s="18"/>
      <c r="H42" s="18"/>
      <c r="I42" s="18"/>
      <c r="J42" s="18" t="str">
        <f>MID(E42,5,LEN(E$43))</f>
        <v>1001</v>
      </c>
      <c r="K42" s="18"/>
      <c r="L42" s="18"/>
      <c r="M42" s="18"/>
      <c r="N42" s="18"/>
      <c r="O42" s="18"/>
    </row>
    <row r="43" spans="2:15" x14ac:dyDescent="0.25">
      <c r="B43" s="18"/>
      <c r="C43" s="18"/>
      <c r="D43" s="18"/>
      <c r="E43" s="18" t="s">
        <v>82</v>
      </c>
      <c r="F43" s="18"/>
      <c r="G43" s="18"/>
      <c r="H43" s="18"/>
      <c r="I43" s="18"/>
      <c r="J43" s="18" t="str">
        <f t="shared" ref="J43:J44" si="0">MID(E43,5,LEN(E$43))</f>
        <v>20033</v>
      </c>
      <c r="K43" s="18"/>
      <c r="L43" s="18"/>
      <c r="M43" s="18"/>
      <c r="N43" s="18"/>
      <c r="O43" s="18"/>
    </row>
    <row r="44" spans="2:15" x14ac:dyDescent="0.25">
      <c r="B44" s="18"/>
      <c r="C44" s="18"/>
      <c r="D44" s="18"/>
      <c r="E44" s="57" t="s">
        <v>83</v>
      </c>
      <c r="F44" s="57"/>
      <c r="G44" s="18"/>
      <c r="H44" s="18"/>
      <c r="I44" s="18"/>
      <c r="J44" s="18" t="str">
        <f t="shared" si="0"/>
        <v>200400</v>
      </c>
      <c r="K44" s="18"/>
      <c r="L44" s="18"/>
      <c r="M44" s="18"/>
      <c r="N44" s="18"/>
      <c r="O44" s="18"/>
    </row>
    <row r="46" spans="2:15" ht="15.75" thickBot="1" x14ac:dyDescent="0.3"/>
    <row r="47" spans="2:15" ht="15.75" thickBot="1" x14ac:dyDescent="0.3">
      <c r="C47" s="3" t="s">
        <v>150</v>
      </c>
      <c r="E47" s="42"/>
      <c r="F47" s="42"/>
      <c r="G47" s="42" t="s">
        <v>65</v>
      </c>
      <c r="H47" s="42"/>
      <c r="I47" s="43" t="s">
        <v>121</v>
      </c>
      <c r="J47" s="42"/>
      <c r="K47" s="42"/>
      <c r="L47" s="42" t="s">
        <v>67</v>
      </c>
      <c r="M47" s="42"/>
    </row>
    <row r="48" spans="2:15" ht="15.75" thickBot="1" x14ac:dyDescent="0.3">
      <c r="E48" s="42"/>
      <c r="F48" s="42"/>
      <c r="G48" s="42"/>
      <c r="H48" s="42"/>
      <c r="I48" s="42"/>
      <c r="J48" s="42"/>
      <c r="K48" s="42"/>
      <c r="L48" s="42"/>
      <c r="M48" s="42"/>
    </row>
    <row r="49" spans="5:13" ht="15.75" thickBot="1" x14ac:dyDescent="0.3">
      <c r="E49" s="42"/>
      <c r="F49" s="42"/>
      <c r="G49" s="42" t="s">
        <v>122</v>
      </c>
      <c r="H49" s="42"/>
      <c r="I49" s="42" t="s">
        <v>41</v>
      </c>
      <c r="J49" s="42"/>
      <c r="K49" s="42"/>
      <c r="L49" s="42" t="s">
        <v>122</v>
      </c>
      <c r="M49" s="42"/>
    </row>
    <row r="50" spans="5:13" ht="15.75" thickBot="1" x14ac:dyDescent="0.3">
      <c r="E50" s="42"/>
      <c r="F50" s="42"/>
      <c r="G50" s="42"/>
      <c r="H50" s="42"/>
      <c r="I50" s="42"/>
      <c r="J50" s="42"/>
      <c r="K50" s="42"/>
      <c r="L50" s="42"/>
      <c r="M50" s="42"/>
    </row>
    <row r="51" spans="5:13" ht="15.75" thickBot="1" x14ac:dyDescent="0.3">
      <c r="E51" s="42"/>
      <c r="F51" s="42" t="s">
        <v>123</v>
      </c>
      <c r="G51" s="42" t="s">
        <v>124</v>
      </c>
      <c r="H51" s="42"/>
      <c r="I51" s="42" t="s">
        <v>125</v>
      </c>
      <c r="J51" s="42" t="s">
        <v>126</v>
      </c>
      <c r="K51" s="42"/>
      <c r="L51" s="42" t="s">
        <v>127</v>
      </c>
      <c r="M51" s="42"/>
    </row>
    <row r="52" spans="5:13" ht="27" thickBot="1" x14ac:dyDescent="0.3">
      <c r="E52" s="42"/>
      <c r="F52" s="42"/>
      <c r="G52" s="42"/>
      <c r="H52" s="42"/>
      <c r="I52" s="42" t="s">
        <v>128</v>
      </c>
      <c r="J52" s="42"/>
      <c r="K52" s="42"/>
      <c r="L52" s="42" t="s">
        <v>129</v>
      </c>
      <c r="M52" s="42"/>
    </row>
    <row r="53" spans="5:13" ht="15.75" thickBot="1" x14ac:dyDescent="0.3">
      <c r="E53" s="42"/>
      <c r="F53" s="42"/>
      <c r="G53" s="42"/>
      <c r="H53" s="42"/>
      <c r="I53" s="42"/>
      <c r="J53" s="42"/>
      <c r="K53" s="42"/>
      <c r="L53" s="42"/>
      <c r="M53" s="42"/>
    </row>
    <row r="54" spans="5:13" ht="15.75" thickBot="1" x14ac:dyDescent="0.3">
      <c r="E54" s="42"/>
      <c r="F54" s="42" t="s">
        <v>123</v>
      </c>
      <c r="G54" s="42" t="s">
        <v>124</v>
      </c>
      <c r="H54" s="42"/>
      <c r="I54" s="42" t="s">
        <v>46</v>
      </c>
      <c r="J54" s="42"/>
      <c r="K54" s="42"/>
      <c r="L54" s="42" t="s">
        <v>127</v>
      </c>
      <c r="M54" s="42"/>
    </row>
    <row r="55" spans="5:13" ht="15.75" thickBot="1" x14ac:dyDescent="0.3">
      <c r="E55" s="42"/>
      <c r="F55" s="42"/>
      <c r="G55" s="42"/>
      <c r="H55" s="42"/>
      <c r="I55" s="42"/>
      <c r="J55" s="42"/>
      <c r="K55" s="42"/>
      <c r="L55" s="42"/>
      <c r="M55" s="42"/>
    </row>
    <row r="56" spans="5:13" ht="27" thickBot="1" x14ac:dyDescent="0.3">
      <c r="E56" s="42" t="s">
        <v>130</v>
      </c>
      <c r="F56" s="42" t="s">
        <v>123</v>
      </c>
      <c r="G56" s="42" t="s">
        <v>124</v>
      </c>
      <c r="H56" s="42"/>
      <c r="I56" s="42" t="s">
        <v>128</v>
      </c>
      <c r="J56" s="42"/>
      <c r="K56" s="42"/>
      <c r="L56" s="42" t="s">
        <v>131</v>
      </c>
      <c r="M56" s="42"/>
    </row>
    <row r="57" spans="5:13" ht="15.75" thickBot="1" x14ac:dyDescent="0.3">
      <c r="E57" s="42"/>
      <c r="F57" s="42"/>
      <c r="G57" s="42"/>
      <c r="H57" s="42"/>
      <c r="I57" s="42"/>
      <c r="J57" s="42"/>
      <c r="K57" s="42"/>
      <c r="L57" s="42"/>
      <c r="M57" s="42"/>
    </row>
    <row r="58" spans="5:13" ht="27" thickBot="1" x14ac:dyDescent="0.3">
      <c r="E58" s="42"/>
      <c r="F58" s="43" t="s">
        <v>132</v>
      </c>
      <c r="G58" s="42"/>
      <c r="H58" s="42"/>
      <c r="I58" s="42" t="s">
        <v>77</v>
      </c>
      <c r="J58" s="42"/>
      <c r="K58" s="42"/>
      <c r="L58" s="42" t="s">
        <v>133</v>
      </c>
      <c r="M58" s="42"/>
    </row>
    <row r="59" spans="5:13" ht="15.75" thickBot="1" x14ac:dyDescent="0.3">
      <c r="E59" s="42"/>
      <c r="F59" s="42"/>
      <c r="G59" s="42"/>
      <c r="H59" s="42"/>
      <c r="I59" s="42"/>
      <c r="J59" s="42"/>
      <c r="K59" s="42"/>
      <c r="L59" s="42"/>
      <c r="M59" s="42"/>
    </row>
    <row r="60" spans="5:13" ht="15.75" thickBot="1" x14ac:dyDescent="0.3">
      <c r="E60" s="42"/>
      <c r="F60" s="43" t="s">
        <v>132</v>
      </c>
      <c r="G60" s="42"/>
      <c r="H60" s="42"/>
      <c r="I60" s="42" t="s">
        <v>134</v>
      </c>
      <c r="J60" s="42"/>
      <c r="K60" s="42"/>
      <c r="L60" s="42" t="s">
        <v>135</v>
      </c>
      <c r="M60" s="42"/>
    </row>
    <row r="61" spans="5:13" ht="15.75" thickBot="1" x14ac:dyDescent="0.3">
      <c r="E61" s="42"/>
      <c r="F61" s="42"/>
      <c r="G61" s="42"/>
      <c r="H61" s="42"/>
      <c r="I61" s="42"/>
      <c r="J61" s="42"/>
      <c r="K61" s="42"/>
      <c r="L61" s="42"/>
      <c r="M61" s="42"/>
    </row>
    <row r="62" spans="5:13" ht="15.75" thickBot="1" x14ac:dyDescent="0.3">
      <c r="E62" s="42"/>
      <c r="F62" s="43" t="s">
        <v>132</v>
      </c>
      <c r="G62" s="42"/>
      <c r="H62" s="42"/>
      <c r="I62" s="42" t="s">
        <v>79</v>
      </c>
      <c r="J62" s="42"/>
      <c r="K62" s="42"/>
      <c r="L62" s="42" t="s">
        <v>130</v>
      </c>
      <c r="M62" s="42"/>
    </row>
    <row r="63" spans="5:13" ht="15.75" thickBot="1" x14ac:dyDescent="0.3">
      <c r="E63" s="42"/>
      <c r="F63" s="42"/>
      <c r="G63" s="42"/>
      <c r="H63" s="42"/>
      <c r="I63" s="42"/>
      <c r="J63" s="42"/>
      <c r="K63" s="42"/>
      <c r="L63" s="42"/>
      <c r="M63" s="42"/>
    </row>
    <row r="64" spans="5:13" ht="15.75" thickBot="1" x14ac:dyDescent="0.3">
      <c r="E64" s="42"/>
      <c r="F64" s="43" t="s">
        <v>132</v>
      </c>
      <c r="G64" s="42"/>
      <c r="H64" s="42"/>
      <c r="I64" s="42" t="s">
        <v>72</v>
      </c>
      <c r="J64" s="42"/>
      <c r="K64" s="42"/>
      <c r="L64" s="43" t="s">
        <v>136</v>
      </c>
      <c r="M64" s="42"/>
    </row>
    <row r="65" spans="5:13" ht="15.75" thickBot="1" x14ac:dyDescent="0.3">
      <c r="E65" s="42"/>
      <c r="F65" s="42"/>
      <c r="G65" s="42"/>
      <c r="H65" s="42"/>
      <c r="I65" s="42"/>
      <c r="J65" s="42"/>
      <c r="K65" s="42"/>
      <c r="L65" s="42"/>
      <c r="M65" s="42"/>
    </row>
    <row r="66" spans="5:13" ht="15.75" thickBot="1" x14ac:dyDescent="0.3">
      <c r="E66" s="42"/>
      <c r="F66" s="43" t="s">
        <v>132</v>
      </c>
      <c r="G66" s="42"/>
      <c r="H66" s="42"/>
      <c r="I66" s="42" t="s">
        <v>74</v>
      </c>
      <c r="J66" s="42"/>
      <c r="K66" s="42"/>
      <c r="L66" s="43" t="s">
        <v>132</v>
      </c>
      <c r="M66" s="42"/>
    </row>
    <row r="67" spans="5:13" ht="15.75" thickBot="1" x14ac:dyDescent="0.3">
      <c r="E67" s="42"/>
      <c r="F67" s="42"/>
      <c r="G67" s="42"/>
      <c r="H67" s="42"/>
      <c r="I67" s="42"/>
      <c r="J67" s="42"/>
      <c r="K67" s="42"/>
      <c r="L67" s="42"/>
      <c r="M67" s="42"/>
    </row>
    <row r="68" spans="5:13" ht="39.75" thickBot="1" x14ac:dyDescent="0.3">
      <c r="E68" s="42"/>
      <c r="F68" s="43" t="s">
        <v>132</v>
      </c>
      <c r="G68" s="42"/>
      <c r="H68" s="42"/>
      <c r="I68" s="42" t="s">
        <v>75</v>
      </c>
      <c r="J68" s="42"/>
      <c r="K68" s="42"/>
      <c r="L68" s="42" t="s">
        <v>137</v>
      </c>
      <c r="M68" s="42"/>
    </row>
    <row r="69" spans="5:13" ht="15.75" thickBot="1" x14ac:dyDescent="0.3">
      <c r="E69" s="42"/>
      <c r="F69" s="42"/>
      <c r="G69" s="42"/>
      <c r="H69" s="42"/>
      <c r="I69" s="42"/>
      <c r="J69" s="42"/>
      <c r="K69" s="42"/>
      <c r="L69" s="42"/>
      <c r="M69" s="42"/>
    </row>
    <row r="70" spans="5:13" ht="15.75" thickBot="1" x14ac:dyDescent="0.3">
      <c r="E70" s="42"/>
      <c r="F70" s="43" t="s">
        <v>132</v>
      </c>
      <c r="G70" s="42"/>
      <c r="H70" s="42"/>
      <c r="I70" s="42" t="s">
        <v>76</v>
      </c>
      <c r="J70" s="43" t="s">
        <v>138</v>
      </c>
      <c r="K70" s="42"/>
      <c r="L70" s="44">
        <v>18</v>
      </c>
      <c r="M70" s="42"/>
    </row>
    <row r="71" spans="5:13" ht="15.75" thickBot="1" x14ac:dyDescent="0.3">
      <c r="E71" s="42"/>
      <c r="F71" s="42"/>
      <c r="G71" s="42"/>
      <c r="H71" s="42"/>
      <c r="I71" s="42"/>
      <c r="J71" s="42"/>
      <c r="K71" s="42"/>
      <c r="L71" s="42"/>
      <c r="M71" s="42"/>
    </row>
    <row r="72" spans="5:13" ht="27" thickBot="1" x14ac:dyDescent="0.3">
      <c r="E72" s="42"/>
      <c r="F72" s="43" t="s">
        <v>132</v>
      </c>
      <c r="G72" s="42"/>
      <c r="H72" s="42"/>
      <c r="I72" s="42" t="s">
        <v>77</v>
      </c>
      <c r="J72" s="43" t="s">
        <v>138</v>
      </c>
      <c r="K72" s="42"/>
      <c r="L72" s="42" t="s">
        <v>139</v>
      </c>
      <c r="M72" s="42"/>
    </row>
    <row r="73" spans="5:13" ht="15.75" thickBot="1" x14ac:dyDescent="0.3">
      <c r="E73" s="42"/>
      <c r="F73" s="42"/>
      <c r="G73" s="42"/>
      <c r="H73" s="42"/>
      <c r="I73" s="42"/>
      <c r="J73" s="42"/>
      <c r="K73" s="42"/>
      <c r="L73" s="42"/>
      <c r="M73" s="42"/>
    </row>
    <row r="74" spans="5:13" ht="15.75" thickBot="1" x14ac:dyDescent="0.3">
      <c r="E74" s="42"/>
      <c r="F74" s="43" t="s">
        <v>132</v>
      </c>
      <c r="G74" s="42"/>
      <c r="H74" s="42"/>
      <c r="I74" s="42"/>
      <c r="J74" s="42"/>
      <c r="K74" s="42"/>
      <c r="L74" s="42"/>
      <c r="M74" s="42"/>
    </row>
    <row r="75" spans="5:13" ht="15.75" thickBot="1" x14ac:dyDescent="0.3">
      <c r="E75" s="42"/>
      <c r="F75" s="42"/>
      <c r="G75" s="42"/>
      <c r="H75" s="42"/>
      <c r="I75" s="42"/>
      <c r="J75" s="42"/>
      <c r="K75" s="42"/>
      <c r="L75" s="42"/>
      <c r="M75" s="42"/>
    </row>
    <row r="76" spans="5:13" ht="27" thickBot="1" x14ac:dyDescent="0.3">
      <c r="E76" s="42"/>
      <c r="F76" s="42" t="s">
        <v>140</v>
      </c>
      <c r="G76" s="42"/>
      <c r="H76" s="42"/>
      <c r="I76" s="42" t="s">
        <v>141</v>
      </c>
      <c r="J76" s="42"/>
      <c r="K76" s="42"/>
      <c r="L76" s="42">
        <v>-2001</v>
      </c>
      <c r="M76" s="42"/>
    </row>
    <row r="77" spans="5:13" ht="27" thickBot="1" x14ac:dyDescent="0.3">
      <c r="E77" s="42"/>
      <c r="F77" s="42" t="s">
        <v>142</v>
      </c>
      <c r="G77" s="42"/>
      <c r="H77" s="42"/>
      <c r="I77" s="42" t="s">
        <v>143</v>
      </c>
      <c r="J77" s="42"/>
      <c r="K77" s="42"/>
      <c r="L77" s="42">
        <v>-20022</v>
      </c>
      <c r="M77" s="42"/>
    </row>
    <row r="78" spans="5:13" ht="27" thickBot="1" x14ac:dyDescent="0.3">
      <c r="E78" s="42"/>
      <c r="F78" s="42" t="s">
        <v>144</v>
      </c>
      <c r="G78" s="42"/>
      <c r="H78" s="42"/>
      <c r="I78" s="42"/>
      <c r="J78" s="42"/>
      <c r="K78" s="42"/>
      <c r="L78" s="42">
        <v>-200333</v>
      </c>
      <c r="M78" s="42"/>
    </row>
    <row r="79" spans="5:13" ht="15.75" thickBot="1" x14ac:dyDescent="0.3">
      <c r="E79" s="42"/>
      <c r="F79" s="42"/>
      <c r="G79" s="42"/>
      <c r="H79" s="42"/>
      <c r="I79" s="42"/>
      <c r="J79" s="42"/>
      <c r="K79" s="42"/>
      <c r="L79" s="42"/>
      <c r="M79" s="42"/>
    </row>
  </sheetData>
  <mergeCells count="15">
    <mergeCell ref="E40:F40"/>
    <mergeCell ref="E42:F42"/>
    <mergeCell ref="E44:F44"/>
    <mergeCell ref="D30:E30"/>
    <mergeCell ref="D32:E32"/>
    <mergeCell ref="D34:E34"/>
    <mergeCell ref="D36:E36"/>
    <mergeCell ref="E38:F38"/>
    <mergeCell ref="E39:F39"/>
    <mergeCell ref="D28:E28"/>
    <mergeCell ref="D7:E7"/>
    <mergeCell ref="D20:E20"/>
    <mergeCell ref="D22:E22"/>
    <mergeCell ref="D24:E24"/>
    <mergeCell ref="D26:E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Q15"/>
  <sheetViews>
    <sheetView workbookViewId="0">
      <selection activeCell="D8" sqref="D8:M14"/>
    </sheetView>
  </sheetViews>
  <sheetFormatPr defaultRowHeight="15" x14ac:dyDescent="0.25"/>
  <cols>
    <col min="15" max="15" width="12.7109375" bestFit="1" customWidth="1"/>
    <col min="16" max="16" width="8.85546875" bestFit="1" customWidth="1"/>
  </cols>
  <sheetData>
    <row r="3" spans="3:17" x14ac:dyDescent="0.25">
      <c r="G3" t="s">
        <v>84</v>
      </c>
      <c r="H3">
        <v>43</v>
      </c>
    </row>
    <row r="4" spans="3:17" x14ac:dyDescent="0.25">
      <c r="C4" s="18"/>
      <c r="D4" s="18">
        <f>1+1</f>
        <v>2</v>
      </c>
      <c r="E4" s="18">
        <f>5-3</f>
        <v>2</v>
      </c>
      <c r="F4" s="18"/>
      <c r="G4" s="31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3:17" x14ac:dyDescent="0.25">
      <c r="C5" s="18"/>
      <c r="D5" s="18" t="b">
        <f>D4=E4</f>
        <v>1</v>
      </c>
      <c r="E5" s="18" t="b">
        <f>D4=5</f>
        <v>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3:17" ht="15.75" x14ac:dyDescent="0.25"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58" t="s">
        <v>85</v>
      </c>
      <c r="P6" s="58"/>
      <c r="Q6" s="18"/>
    </row>
    <row r="7" spans="3:17" x14ac:dyDescent="0.25"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spans="3:17" x14ac:dyDescent="0.25">
      <c r="C8" s="18"/>
      <c r="D8" s="27" t="s">
        <v>86</v>
      </c>
      <c r="E8" s="27" t="s">
        <v>87</v>
      </c>
      <c r="F8" s="27" t="s">
        <v>88</v>
      </c>
      <c r="G8" s="27" t="s">
        <v>89</v>
      </c>
      <c r="H8" s="27" t="s">
        <v>90</v>
      </c>
      <c r="I8" s="27" t="s">
        <v>91</v>
      </c>
      <c r="J8" s="27" t="s">
        <v>92</v>
      </c>
      <c r="K8" s="27" t="s">
        <v>93</v>
      </c>
      <c r="L8" s="27" t="s">
        <v>94</v>
      </c>
      <c r="M8" s="27" t="s">
        <v>31</v>
      </c>
      <c r="N8" s="27" t="s">
        <v>95</v>
      </c>
      <c r="O8" s="27" t="s">
        <v>96</v>
      </c>
      <c r="P8" s="27" t="s">
        <v>97</v>
      </c>
      <c r="Q8" s="18"/>
    </row>
    <row r="9" spans="3:17" x14ac:dyDescent="0.25">
      <c r="C9" s="18"/>
      <c r="D9" s="28" t="s">
        <v>98</v>
      </c>
      <c r="E9" s="29">
        <v>10</v>
      </c>
      <c r="F9" s="29">
        <v>4</v>
      </c>
      <c r="G9" s="29">
        <v>5</v>
      </c>
      <c r="H9" s="29">
        <v>9</v>
      </c>
      <c r="I9" s="29">
        <v>10</v>
      </c>
      <c r="J9" s="29">
        <v>7</v>
      </c>
      <c r="K9" s="29">
        <v>8</v>
      </c>
      <c r="L9" s="29">
        <v>2</v>
      </c>
      <c r="M9" s="4">
        <f>SUM(E9:L9)</f>
        <v>55</v>
      </c>
      <c r="N9" s="4" t="b">
        <f>M9=H$3</f>
        <v>0</v>
      </c>
      <c r="O9" s="4" t="b">
        <f>M9&gt;H$3</f>
        <v>1</v>
      </c>
      <c r="P9" s="4" t="b">
        <f>M9&lt;H$3</f>
        <v>0</v>
      </c>
      <c r="Q9" s="18"/>
    </row>
    <row r="10" spans="3:17" x14ac:dyDescent="0.25">
      <c r="C10" s="18"/>
      <c r="D10" s="28" t="s">
        <v>99</v>
      </c>
      <c r="E10" s="29">
        <v>2</v>
      </c>
      <c r="F10" s="29">
        <v>3</v>
      </c>
      <c r="G10" s="29">
        <v>5</v>
      </c>
      <c r="H10" s="29">
        <v>5</v>
      </c>
      <c r="I10" s="29">
        <v>4</v>
      </c>
      <c r="J10" s="29">
        <v>6</v>
      </c>
      <c r="K10" s="29">
        <v>4</v>
      </c>
      <c r="L10" s="29">
        <v>1</v>
      </c>
      <c r="M10" s="4">
        <f>SUM(E10:L10)</f>
        <v>30</v>
      </c>
      <c r="N10" s="4" t="b">
        <f t="shared" ref="N10:N14" si="0">M10=H$3</f>
        <v>0</v>
      </c>
      <c r="O10" s="4" t="b">
        <f t="shared" ref="O10:O14" si="1">M10&gt;H$3</f>
        <v>0</v>
      </c>
      <c r="P10" s="4" t="b">
        <f t="shared" ref="P10:P14" si="2">M10&lt;H$3</f>
        <v>1</v>
      </c>
      <c r="Q10" s="18"/>
    </row>
    <row r="11" spans="3:17" x14ac:dyDescent="0.25">
      <c r="C11" s="18"/>
      <c r="D11" s="28" t="s">
        <v>100</v>
      </c>
      <c r="E11" s="29">
        <v>6</v>
      </c>
      <c r="F11" s="29">
        <v>5</v>
      </c>
      <c r="G11" s="29">
        <v>9</v>
      </c>
      <c r="H11" s="29">
        <v>6</v>
      </c>
      <c r="I11" s="29">
        <v>7</v>
      </c>
      <c r="J11" s="29">
        <v>3</v>
      </c>
      <c r="K11" s="29">
        <v>5</v>
      </c>
      <c r="L11" s="29">
        <v>2</v>
      </c>
      <c r="M11" s="4">
        <f t="shared" ref="M11:M14" si="3">SUM(E11:L11)</f>
        <v>43</v>
      </c>
      <c r="N11" s="4" t="b">
        <f t="shared" si="0"/>
        <v>1</v>
      </c>
      <c r="O11" s="4" t="b">
        <f>M11&gt;H$3</f>
        <v>0</v>
      </c>
      <c r="P11" s="4" t="b">
        <f t="shared" si="2"/>
        <v>0</v>
      </c>
      <c r="Q11" s="18"/>
    </row>
    <row r="12" spans="3:17" x14ac:dyDescent="0.25">
      <c r="C12" s="18"/>
      <c r="D12" s="28" t="s">
        <v>101</v>
      </c>
      <c r="E12" s="29">
        <v>7</v>
      </c>
      <c r="F12" s="29">
        <v>4</v>
      </c>
      <c r="G12" s="29">
        <v>7</v>
      </c>
      <c r="H12" s="29">
        <v>1</v>
      </c>
      <c r="I12" s="29">
        <v>9</v>
      </c>
      <c r="J12" s="29">
        <v>7</v>
      </c>
      <c r="K12" s="29">
        <v>4</v>
      </c>
      <c r="L12" s="29">
        <v>4</v>
      </c>
      <c r="M12" s="4">
        <f t="shared" si="3"/>
        <v>43</v>
      </c>
      <c r="N12" s="4" t="b">
        <f t="shared" si="0"/>
        <v>1</v>
      </c>
      <c r="O12" s="4" t="b">
        <f t="shared" si="1"/>
        <v>0</v>
      </c>
      <c r="P12" s="4" t="b">
        <f t="shared" si="2"/>
        <v>0</v>
      </c>
      <c r="Q12" s="18"/>
    </row>
    <row r="13" spans="3:17" x14ac:dyDescent="0.25">
      <c r="C13" s="18"/>
      <c r="D13" s="28" t="s">
        <v>102</v>
      </c>
      <c r="E13" s="29">
        <v>2</v>
      </c>
      <c r="F13" s="29">
        <v>4</v>
      </c>
      <c r="G13" s="29">
        <v>2</v>
      </c>
      <c r="H13" s="29">
        <v>7</v>
      </c>
      <c r="I13" s="29">
        <v>8</v>
      </c>
      <c r="J13" s="29">
        <v>5</v>
      </c>
      <c r="K13" s="29">
        <v>9</v>
      </c>
      <c r="L13" s="29">
        <v>9</v>
      </c>
      <c r="M13" s="4">
        <f t="shared" si="3"/>
        <v>46</v>
      </c>
      <c r="N13" s="4" t="b">
        <f t="shared" si="0"/>
        <v>0</v>
      </c>
      <c r="O13" s="4" t="b">
        <f t="shared" si="1"/>
        <v>1</v>
      </c>
      <c r="P13" s="4" t="b">
        <f t="shared" si="2"/>
        <v>0</v>
      </c>
      <c r="Q13" s="18"/>
    </row>
    <row r="14" spans="3:17" x14ac:dyDescent="0.25">
      <c r="C14" s="18"/>
      <c r="D14" s="28" t="s">
        <v>103</v>
      </c>
      <c r="E14" s="29">
        <v>7</v>
      </c>
      <c r="F14" s="29">
        <v>2</v>
      </c>
      <c r="G14" s="29">
        <v>6</v>
      </c>
      <c r="H14" s="29">
        <v>2</v>
      </c>
      <c r="I14" s="29">
        <v>3</v>
      </c>
      <c r="J14" s="29">
        <v>9</v>
      </c>
      <c r="K14" s="29">
        <v>1</v>
      </c>
      <c r="L14" s="29">
        <v>9</v>
      </c>
      <c r="M14" s="4">
        <f t="shared" si="3"/>
        <v>39</v>
      </c>
      <c r="N14" s="4" t="b">
        <f t="shared" si="0"/>
        <v>0</v>
      </c>
      <c r="O14" s="4" t="b">
        <f t="shared" si="1"/>
        <v>0</v>
      </c>
      <c r="P14" s="4" t="b">
        <f t="shared" si="2"/>
        <v>1</v>
      </c>
      <c r="Q14" s="18"/>
    </row>
    <row r="15" spans="3:17" x14ac:dyDescent="0.25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</sheetData>
  <mergeCells count="1">
    <mergeCell ref="O6:P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81F3-0747-4322-92A4-B61A3ADF0C36}">
  <dimension ref="B3:Q25"/>
  <sheetViews>
    <sheetView workbookViewId="0">
      <selection activeCell="C7" sqref="C7:L13"/>
    </sheetView>
  </sheetViews>
  <sheetFormatPr defaultRowHeight="15" x14ac:dyDescent="0.25"/>
  <cols>
    <col min="5" max="5" width="8.85546875" customWidth="1"/>
    <col min="14" max="14" width="14.42578125" bestFit="1" customWidth="1"/>
  </cols>
  <sheetData>
    <row r="3" spans="2:17" x14ac:dyDescent="0.25">
      <c r="B3" s="3" t="s">
        <v>155</v>
      </c>
      <c r="C3" s="3" t="s">
        <v>146</v>
      </c>
    </row>
    <row r="4" spans="2:17" x14ac:dyDescent="0.25">
      <c r="M4" t="s">
        <v>162</v>
      </c>
      <c r="N4">
        <v>40</v>
      </c>
    </row>
    <row r="5" spans="2:17" x14ac:dyDescent="0.25">
      <c r="F5" t="s">
        <v>164</v>
      </c>
    </row>
    <row r="7" spans="2:17" x14ac:dyDescent="0.25">
      <c r="C7" s="27" t="s">
        <v>86</v>
      </c>
      <c r="D7" s="27" t="s">
        <v>87</v>
      </c>
      <c r="E7" s="27" t="s">
        <v>88</v>
      </c>
      <c r="F7" s="27" t="s">
        <v>89</v>
      </c>
      <c r="G7" s="27" t="s">
        <v>90</v>
      </c>
      <c r="H7" s="27" t="s">
        <v>91</v>
      </c>
      <c r="I7" s="27" t="s">
        <v>92</v>
      </c>
      <c r="J7" s="27" t="s">
        <v>93</v>
      </c>
      <c r="K7" s="27" t="s">
        <v>94</v>
      </c>
      <c r="L7" s="27" t="s">
        <v>31</v>
      </c>
      <c r="M7" s="27" t="s">
        <v>145</v>
      </c>
      <c r="N7" s="27" t="s">
        <v>163</v>
      </c>
      <c r="O7" s="50" t="s">
        <v>168</v>
      </c>
      <c r="P7" s="50" t="s">
        <v>169</v>
      </c>
      <c r="Q7" s="50" t="s">
        <v>170</v>
      </c>
    </row>
    <row r="8" spans="2:17" x14ac:dyDescent="0.25">
      <c r="C8" s="28" t="s">
        <v>98</v>
      </c>
      <c r="D8" s="29">
        <v>10</v>
      </c>
      <c r="E8" s="29">
        <v>4</v>
      </c>
      <c r="F8" s="29">
        <v>5</v>
      </c>
      <c r="G8" s="29">
        <v>9</v>
      </c>
      <c r="H8" s="29">
        <v>10</v>
      </c>
      <c r="I8" s="29">
        <v>7</v>
      </c>
      <c r="J8" s="29">
        <v>8</v>
      </c>
      <c r="K8" s="29">
        <v>2</v>
      </c>
      <c r="L8" s="4">
        <f>SUM(D8:K8)</f>
        <v>55</v>
      </c>
      <c r="M8" s="4" t="str">
        <f>IF(L8&gt;N$4,"yes","no")</f>
        <v>yes</v>
      </c>
      <c r="N8" s="4" t="str">
        <f>IF(L8&gt;50,"best opening",IF(L8&gt;40,"better opening", IF(L8&gt;30,"good opening",IF(L8&gt;20,"bad opening"))))</f>
        <v>best opening</v>
      </c>
      <c r="O8" cm="1">
        <f t="array" ref="O8:O11">COUNTIF(N8:N13,P$16:P$19)</f>
        <v>1</v>
      </c>
      <c r="P8" cm="1">
        <f t="array" ref="P8:P13">COUNTIFS(P16:P19,N8:N13)</f>
        <v>0</v>
      </c>
      <c r="Q8">
        <f>SUMIF(N8:N13,"better opening",L8:L13)</f>
        <v>132</v>
      </c>
    </row>
    <row r="9" spans="2:17" x14ac:dyDescent="0.25">
      <c r="C9" s="28" t="s">
        <v>99</v>
      </c>
      <c r="D9" s="29">
        <v>2</v>
      </c>
      <c r="E9" s="29">
        <v>3</v>
      </c>
      <c r="F9" s="29">
        <v>5</v>
      </c>
      <c r="G9" s="29">
        <v>5</v>
      </c>
      <c r="H9" s="29">
        <v>4</v>
      </c>
      <c r="I9" s="29">
        <v>6</v>
      </c>
      <c r="J9" s="29">
        <v>4</v>
      </c>
      <c r="K9" s="29">
        <v>1</v>
      </c>
      <c r="L9" s="4">
        <f>SUM(D9:K9)</f>
        <v>30</v>
      </c>
      <c r="M9" s="4" t="str">
        <f t="shared" ref="M9:M12" si="0">IF(L9&gt;N$4,"yes","no")</f>
        <v>no</v>
      </c>
      <c r="N9" s="4" t="str">
        <f t="shared" ref="N9:N13" si="1">IF(L9&gt;50,"best opening",IF(L9&gt;40,"better opening", IF(L9&gt;30,"good opening",IF(L9&gt;20,"bad opening"))))</f>
        <v>bad opening</v>
      </c>
      <c r="O9">
        <v>1</v>
      </c>
      <c r="P9">
        <v>1</v>
      </c>
    </row>
    <row r="10" spans="2:17" x14ac:dyDescent="0.25">
      <c r="C10" s="28" t="s">
        <v>100</v>
      </c>
      <c r="D10" s="29">
        <v>6</v>
      </c>
      <c r="E10" s="29">
        <v>5</v>
      </c>
      <c r="F10" s="29">
        <v>9</v>
      </c>
      <c r="G10" s="29">
        <v>6</v>
      </c>
      <c r="H10" s="29">
        <v>7</v>
      </c>
      <c r="I10" s="29">
        <v>3</v>
      </c>
      <c r="J10" s="29">
        <v>5</v>
      </c>
      <c r="K10" s="29">
        <v>2</v>
      </c>
      <c r="L10" s="4">
        <f t="shared" ref="L10:L13" si="2">SUM(D10:K10)</f>
        <v>43</v>
      </c>
      <c r="M10" s="4" t="str">
        <f t="shared" si="0"/>
        <v>yes</v>
      </c>
      <c r="N10" s="4" t="str">
        <f t="shared" si="1"/>
        <v>better opening</v>
      </c>
      <c r="O10">
        <v>3</v>
      </c>
      <c r="P10">
        <v>1</v>
      </c>
    </row>
    <row r="11" spans="2:17" x14ac:dyDescent="0.25">
      <c r="C11" s="28" t="s">
        <v>101</v>
      </c>
      <c r="D11" s="29">
        <v>7</v>
      </c>
      <c r="E11" s="29">
        <v>4</v>
      </c>
      <c r="F11" s="29">
        <v>7</v>
      </c>
      <c r="G11" s="29">
        <v>1</v>
      </c>
      <c r="H11" s="29">
        <v>9</v>
      </c>
      <c r="I11" s="29">
        <v>7</v>
      </c>
      <c r="J11" s="29">
        <v>4</v>
      </c>
      <c r="K11" s="29">
        <v>4</v>
      </c>
      <c r="L11" s="4">
        <f t="shared" si="2"/>
        <v>43</v>
      </c>
      <c r="M11" s="4" t="str">
        <f t="shared" si="0"/>
        <v>yes</v>
      </c>
      <c r="N11" s="4" t="str">
        <f t="shared" si="1"/>
        <v>better opening</v>
      </c>
      <c r="O11">
        <v>0</v>
      </c>
      <c r="P11">
        <v>1</v>
      </c>
    </row>
    <row r="12" spans="2:17" x14ac:dyDescent="0.25">
      <c r="C12" s="28" t="s">
        <v>102</v>
      </c>
      <c r="D12" s="29">
        <v>2</v>
      </c>
      <c r="E12" s="29">
        <v>4</v>
      </c>
      <c r="F12" s="29">
        <v>2</v>
      </c>
      <c r="G12" s="29">
        <v>7</v>
      </c>
      <c r="H12" s="29">
        <v>8</v>
      </c>
      <c r="I12" s="29">
        <v>5</v>
      </c>
      <c r="J12" s="29">
        <v>9</v>
      </c>
      <c r="K12" s="29">
        <v>9</v>
      </c>
      <c r="L12" s="4">
        <f t="shared" si="2"/>
        <v>46</v>
      </c>
      <c r="M12" s="4" t="str">
        <f t="shared" si="0"/>
        <v>yes</v>
      </c>
      <c r="N12" s="4" t="str">
        <f t="shared" si="1"/>
        <v>better opening</v>
      </c>
      <c r="P12">
        <v>1</v>
      </c>
    </row>
    <row r="13" spans="2:17" x14ac:dyDescent="0.25">
      <c r="C13" s="28" t="s">
        <v>103</v>
      </c>
      <c r="D13" s="29">
        <v>7</v>
      </c>
      <c r="E13" s="29">
        <v>2</v>
      </c>
      <c r="F13" s="29">
        <v>6</v>
      </c>
      <c r="G13" s="29">
        <v>2</v>
      </c>
      <c r="H13" s="29">
        <v>3</v>
      </c>
      <c r="I13" s="29">
        <v>9</v>
      </c>
      <c r="J13" s="29">
        <v>1</v>
      </c>
      <c r="K13" s="29">
        <v>9</v>
      </c>
      <c r="L13" s="4">
        <f t="shared" si="2"/>
        <v>39</v>
      </c>
      <c r="M13" s="4" t="str">
        <f>IF(L13&gt;N$4,"greter","smaller")</f>
        <v>smaller</v>
      </c>
      <c r="N13" s="4" t="str">
        <f t="shared" si="1"/>
        <v>good opening</v>
      </c>
      <c r="P13">
        <v>1</v>
      </c>
    </row>
    <row r="15" spans="2:17" x14ac:dyDescent="0.25">
      <c r="P15" s="4" t="s">
        <v>165</v>
      </c>
    </row>
    <row r="16" spans="2:17" x14ac:dyDescent="0.25">
      <c r="B16" t="s">
        <v>156</v>
      </c>
      <c r="C16" s="49" t="s">
        <v>157</v>
      </c>
      <c r="I16" t="s">
        <v>158</v>
      </c>
      <c r="N16" s="47"/>
      <c r="P16" s="4" t="s">
        <v>166</v>
      </c>
    </row>
    <row r="17" spans="2:16" x14ac:dyDescent="0.25">
      <c r="P17" s="4" t="s">
        <v>147</v>
      </c>
    </row>
    <row r="18" spans="2:16" x14ac:dyDescent="0.25">
      <c r="C18" t="b">
        <f>OR(D8&gt;9,D9&gt;9,D10&gt;9,D11&gt;9,D12&gt;9,D13&gt;9)</f>
        <v>1</v>
      </c>
      <c r="P18" s="4" t="s">
        <v>148</v>
      </c>
    </row>
    <row r="19" spans="2:16" x14ac:dyDescent="0.25">
      <c r="P19" s="4" t="s">
        <v>167</v>
      </c>
    </row>
    <row r="20" spans="2:16" x14ac:dyDescent="0.25">
      <c r="B20" t="s">
        <v>146</v>
      </c>
      <c r="C20" t="s">
        <v>159</v>
      </c>
      <c r="F20">
        <v>4</v>
      </c>
      <c r="I20" t="s">
        <v>160</v>
      </c>
    </row>
    <row r="22" spans="2:16" x14ac:dyDescent="0.25">
      <c r="C22" t="b">
        <f>AND(D8&gt;F20,D9&gt;F20,D10&gt;F20,D11&gt;F20,D12&gt;F20,D13&gt;F20)</f>
        <v>0</v>
      </c>
    </row>
    <row r="25" spans="2:16" x14ac:dyDescent="0.25">
      <c r="H25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1028-8CDC-4540-80C2-662F0E73D798}">
  <dimension ref="B3:L19"/>
  <sheetViews>
    <sheetView workbookViewId="0">
      <selection activeCell="C7" sqref="C7:L13"/>
    </sheetView>
  </sheetViews>
  <sheetFormatPr defaultRowHeight="15" x14ac:dyDescent="0.25"/>
  <cols>
    <col min="3" max="3" width="10.7109375" bestFit="1" customWidth="1"/>
    <col min="9" max="9" width="11.5703125" customWidth="1"/>
  </cols>
  <sheetData>
    <row r="3" spans="2:12" x14ac:dyDescent="0.25">
      <c r="C3" t="s">
        <v>149</v>
      </c>
      <c r="E3" t="s">
        <v>186</v>
      </c>
    </row>
    <row r="5" spans="2:12" ht="15.75" thickBot="1" x14ac:dyDescent="0.3"/>
    <row r="6" spans="2:12" ht="15.75" thickBot="1" x14ac:dyDescent="0.3">
      <c r="B6" s="39"/>
    </row>
    <row r="7" spans="2:12" ht="15.75" thickBot="1" x14ac:dyDescent="0.3">
      <c r="B7" s="39"/>
      <c r="C7" s="27" t="s">
        <v>86</v>
      </c>
      <c r="D7" s="27" t="s">
        <v>87</v>
      </c>
      <c r="E7" s="27" t="s">
        <v>88</v>
      </c>
      <c r="F7" s="27" t="s">
        <v>89</v>
      </c>
      <c r="G7" s="27" t="s">
        <v>90</v>
      </c>
      <c r="H7" s="27" t="s">
        <v>91</v>
      </c>
      <c r="I7" s="27" t="s">
        <v>92</v>
      </c>
      <c r="J7" s="27" t="s">
        <v>93</v>
      </c>
      <c r="K7" s="27" t="s">
        <v>94</v>
      </c>
      <c r="L7" s="27" t="s">
        <v>31</v>
      </c>
    </row>
    <row r="8" spans="2:12" ht="15.75" thickBot="1" x14ac:dyDescent="0.3">
      <c r="B8" s="39"/>
      <c r="C8" s="28" t="s">
        <v>98</v>
      </c>
      <c r="D8" s="29">
        <v>10</v>
      </c>
      <c r="E8" s="29">
        <v>4</v>
      </c>
      <c r="F8" s="29">
        <v>5</v>
      </c>
      <c r="G8" s="29">
        <v>9</v>
      </c>
      <c r="H8" s="29">
        <v>10</v>
      </c>
      <c r="I8" s="29">
        <v>7</v>
      </c>
      <c r="J8" s="29">
        <v>8</v>
      </c>
      <c r="K8" s="29">
        <v>2</v>
      </c>
      <c r="L8" s="4">
        <f>SUM(D8:K8)</f>
        <v>55</v>
      </c>
    </row>
    <row r="9" spans="2:12" ht="15.75" thickBot="1" x14ac:dyDescent="0.3">
      <c r="B9" s="39"/>
      <c r="C9" s="28" t="s">
        <v>99</v>
      </c>
      <c r="D9" s="29">
        <f>HLOOKUP(D7,$C$17:$K$19,3,FALSE)</f>
        <v>2</v>
      </c>
      <c r="E9" s="29">
        <f t="shared" ref="E9:K9" si="0">HLOOKUP(E7,$C$17:$K$19,3,FALSE)</f>
        <v>3</v>
      </c>
      <c r="F9" s="29">
        <f t="shared" si="0"/>
        <v>5</v>
      </c>
      <c r="G9" s="29">
        <f t="shared" si="0"/>
        <v>5</v>
      </c>
      <c r="H9" s="29">
        <f t="shared" si="0"/>
        <v>4</v>
      </c>
      <c r="I9" s="29">
        <f t="shared" si="0"/>
        <v>6</v>
      </c>
      <c r="J9" s="29">
        <f t="shared" si="0"/>
        <v>4</v>
      </c>
      <c r="K9" s="29">
        <f t="shared" si="0"/>
        <v>1</v>
      </c>
      <c r="L9" s="4">
        <f>SUM(D9:K9)</f>
        <v>30</v>
      </c>
    </row>
    <row r="10" spans="2:12" ht="15.75" thickBot="1" x14ac:dyDescent="0.3">
      <c r="B10" s="39"/>
      <c r="C10" s="28" t="s">
        <v>100</v>
      </c>
      <c r="D10" s="29">
        <v>6</v>
      </c>
      <c r="E10" s="29">
        <v>5</v>
      </c>
      <c r="F10" s="29">
        <v>9</v>
      </c>
      <c r="G10" s="29">
        <v>6</v>
      </c>
      <c r="H10" s="29">
        <v>7</v>
      </c>
      <c r="I10" s="29">
        <v>3</v>
      </c>
      <c r="J10" s="29">
        <v>5</v>
      </c>
      <c r="K10" s="29">
        <v>2</v>
      </c>
      <c r="L10" s="4">
        <f t="shared" ref="L10:L13" si="1">SUM(D10:K10)</f>
        <v>43</v>
      </c>
    </row>
    <row r="11" spans="2:12" ht="15.75" thickBot="1" x14ac:dyDescent="0.3">
      <c r="B11" s="39"/>
      <c r="C11" s="28" t="s">
        <v>101</v>
      </c>
      <c r="D11" s="29">
        <v>7</v>
      </c>
      <c r="E11" s="29">
        <v>4</v>
      </c>
      <c r="F11" s="29">
        <v>7</v>
      </c>
      <c r="G11" s="29">
        <v>1</v>
      </c>
      <c r="H11" s="29">
        <v>9</v>
      </c>
      <c r="I11" s="29">
        <v>7</v>
      </c>
      <c r="J11" s="29">
        <v>4</v>
      </c>
      <c r="K11" s="29">
        <v>4</v>
      </c>
      <c r="L11" s="4">
        <f t="shared" si="1"/>
        <v>43</v>
      </c>
    </row>
    <row r="12" spans="2:12" ht="15.75" thickBot="1" x14ac:dyDescent="0.3">
      <c r="B12" s="39"/>
      <c r="C12" s="28" t="s">
        <v>102</v>
      </c>
      <c r="D12" s="29">
        <f>HLOOKUP(D7,C17:K19,2,FALSE)</f>
        <v>2</v>
      </c>
      <c r="E12" s="29">
        <f t="shared" ref="E12:K12" si="2">HLOOKUP(E7,D17:L19,2,FALSE)</f>
        <v>4</v>
      </c>
      <c r="F12" s="29">
        <f t="shared" si="2"/>
        <v>2</v>
      </c>
      <c r="G12" s="29">
        <f t="shared" si="2"/>
        <v>7</v>
      </c>
      <c r="H12" s="29">
        <f t="shared" si="2"/>
        <v>8</v>
      </c>
      <c r="I12" s="29">
        <f t="shared" si="2"/>
        <v>5</v>
      </c>
      <c r="J12" s="29">
        <f t="shared" si="2"/>
        <v>9</v>
      </c>
      <c r="K12" s="29">
        <f t="shared" si="2"/>
        <v>9</v>
      </c>
      <c r="L12" s="4">
        <f t="shared" si="1"/>
        <v>46</v>
      </c>
    </row>
    <row r="13" spans="2:12" ht="15.75" thickBot="1" x14ac:dyDescent="0.3">
      <c r="B13" s="39"/>
      <c r="C13" s="28" t="s">
        <v>103</v>
      </c>
      <c r="D13" s="29">
        <v>7</v>
      </c>
      <c r="E13" s="29">
        <v>2</v>
      </c>
      <c r="F13" s="29">
        <v>6</v>
      </c>
      <c r="G13" s="29">
        <v>2</v>
      </c>
      <c r="H13" s="29">
        <v>3</v>
      </c>
      <c r="I13" s="29">
        <v>9</v>
      </c>
      <c r="J13" s="29">
        <v>1</v>
      </c>
      <c r="K13" s="29">
        <v>9</v>
      </c>
      <c r="L13" s="4">
        <f t="shared" si="1"/>
        <v>39</v>
      </c>
    </row>
    <row r="14" spans="2:12" ht="15.75" thickBot="1" x14ac:dyDescent="0.3">
      <c r="B14" s="39"/>
    </row>
    <row r="15" spans="2:12" ht="15.75" thickBot="1" x14ac:dyDescent="0.3">
      <c r="B15" s="39"/>
    </row>
    <row r="17" spans="3:11" x14ac:dyDescent="0.25">
      <c r="C17" s="27" t="s">
        <v>86</v>
      </c>
      <c r="D17" s="27" t="s">
        <v>87</v>
      </c>
      <c r="E17" s="27" t="s">
        <v>88</v>
      </c>
      <c r="F17" s="27" t="s">
        <v>89</v>
      </c>
      <c r="G17" s="27" t="s">
        <v>90</v>
      </c>
      <c r="H17" s="27" t="s">
        <v>91</v>
      </c>
      <c r="I17" s="27" t="s">
        <v>92</v>
      </c>
      <c r="J17" s="27" t="s">
        <v>93</v>
      </c>
      <c r="K17" s="27" t="s">
        <v>94</v>
      </c>
    </row>
    <row r="18" spans="3:11" x14ac:dyDescent="0.25">
      <c r="C18" s="28" t="s">
        <v>102</v>
      </c>
      <c r="D18" s="29">
        <v>2</v>
      </c>
      <c r="E18" s="29">
        <v>4</v>
      </c>
      <c r="F18" s="29">
        <v>2</v>
      </c>
      <c r="G18" s="29">
        <v>7</v>
      </c>
      <c r="H18" s="29">
        <v>8</v>
      </c>
      <c r="I18" s="29">
        <v>5</v>
      </c>
      <c r="J18" s="29">
        <v>9</v>
      </c>
      <c r="K18" s="29">
        <v>9</v>
      </c>
    </row>
    <row r="19" spans="3:11" x14ac:dyDescent="0.25">
      <c r="C19" s="28" t="s">
        <v>99</v>
      </c>
      <c r="D19" s="29">
        <v>2</v>
      </c>
      <c r="E19" s="29">
        <v>3</v>
      </c>
      <c r="F19" s="29">
        <v>5</v>
      </c>
      <c r="G19" s="29">
        <v>5</v>
      </c>
      <c r="H19" s="29">
        <v>4</v>
      </c>
      <c r="I19" s="29">
        <v>6</v>
      </c>
      <c r="J19" s="29">
        <v>4</v>
      </c>
      <c r="K19" s="2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564CB-80D1-4B66-8A4D-275C2D446B11}">
  <dimension ref="B3:L23"/>
  <sheetViews>
    <sheetView workbookViewId="0">
      <selection activeCell="C6" sqref="C6:L12"/>
    </sheetView>
  </sheetViews>
  <sheetFormatPr defaultRowHeight="15" x14ac:dyDescent="0.25"/>
  <sheetData>
    <row r="3" spans="2:12" x14ac:dyDescent="0.25">
      <c r="B3" t="s">
        <v>149</v>
      </c>
      <c r="D3" t="s">
        <v>185</v>
      </c>
    </row>
    <row r="6" spans="2:12" x14ac:dyDescent="0.25">
      <c r="C6" s="27" t="s">
        <v>86</v>
      </c>
      <c r="D6" s="27" t="s">
        <v>87</v>
      </c>
      <c r="E6" s="27" t="s">
        <v>88</v>
      </c>
      <c r="F6" s="27" t="s">
        <v>89</v>
      </c>
      <c r="G6" s="27" t="s">
        <v>90</v>
      </c>
      <c r="H6" s="27" t="s">
        <v>91</v>
      </c>
      <c r="I6" s="27" t="s">
        <v>92</v>
      </c>
      <c r="J6" s="27" t="s">
        <v>93</v>
      </c>
      <c r="K6" s="27" t="s">
        <v>94</v>
      </c>
      <c r="L6" s="27" t="s">
        <v>31</v>
      </c>
    </row>
    <row r="7" spans="2:12" x14ac:dyDescent="0.25">
      <c r="C7" s="28" t="s">
        <v>98</v>
      </c>
      <c r="D7" s="29">
        <v>10</v>
      </c>
      <c r="E7" s="29">
        <v>4</v>
      </c>
      <c r="F7" s="29">
        <v>5</v>
      </c>
      <c r="G7" s="29">
        <v>9</v>
      </c>
      <c r="H7" s="29">
        <v>10</v>
      </c>
      <c r="I7" s="29">
        <v>7</v>
      </c>
      <c r="J7" s="29">
        <v>8</v>
      </c>
      <c r="K7" s="29">
        <f>VLOOKUP(C7,C16:D22,2,)</f>
        <v>2</v>
      </c>
      <c r="L7" s="4">
        <f>SUM(D7:K7)</f>
        <v>55</v>
      </c>
    </row>
    <row r="8" spans="2:12" x14ac:dyDescent="0.25">
      <c r="C8" s="28" t="s">
        <v>99</v>
      </c>
      <c r="D8" s="29">
        <v>2</v>
      </c>
      <c r="E8" s="29">
        <v>3</v>
      </c>
      <c r="F8" s="29">
        <v>5</v>
      </c>
      <c r="G8" s="29">
        <v>5</v>
      </c>
      <c r="H8" s="29">
        <v>4</v>
      </c>
      <c r="I8" s="29">
        <v>6</v>
      </c>
      <c r="J8" s="29">
        <v>4</v>
      </c>
      <c r="K8" s="29">
        <f>VLOOKUP(C8,$C$16:$D$22,2,)</f>
        <v>1</v>
      </c>
      <c r="L8" s="4">
        <f>SUM(D8:K8)</f>
        <v>30</v>
      </c>
    </row>
    <row r="9" spans="2:12" x14ac:dyDescent="0.25">
      <c r="C9" s="28" t="s">
        <v>100</v>
      </c>
      <c r="D9" s="29">
        <v>6</v>
      </c>
      <c r="E9" s="29">
        <v>5</v>
      </c>
      <c r="F9" s="29">
        <v>9</v>
      </c>
      <c r="G9" s="29">
        <v>6</v>
      </c>
      <c r="H9" s="29">
        <v>7</v>
      </c>
      <c r="I9" s="29">
        <v>3</v>
      </c>
      <c r="J9" s="29">
        <v>5</v>
      </c>
      <c r="K9" s="29">
        <f t="shared" ref="K9:K12" si="0">VLOOKUP(C9,$C$16:$D$22,2,)</f>
        <v>2</v>
      </c>
      <c r="L9" s="4">
        <f t="shared" ref="L9:L12" si="1">SUM(D9:K9)</f>
        <v>43</v>
      </c>
    </row>
    <row r="10" spans="2:12" x14ac:dyDescent="0.25">
      <c r="C10" s="28" t="s">
        <v>101</v>
      </c>
      <c r="D10" s="29">
        <v>7</v>
      </c>
      <c r="E10" s="29">
        <v>4</v>
      </c>
      <c r="F10" s="29">
        <v>7</v>
      </c>
      <c r="G10" s="29">
        <v>1</v>
      </c>
      <c r="H10" s="29">
        <v>9</v>
      </c>
      <c r="I10" s="29">
        <v>7</v>
      </c>
      <c r="J10" s="29">
        <v>4</v>
      </c>
      <c r="K10" s="29">
        <f t="shared" si="0"/>
        <v>2</v>
      </c>
      <c r="L10" s="4">
        <f t="shared" si="1"/>
        <v>41</v>
      </c>
    </row>
    <row r="11" spans="2:12" x14ac:dyDescent="0.25">
      <c r="C11" s="28" t="s">
        <v>102</v>
      </c>
      <c r="D11" s="29">
        <v>2</v>
      </c>
      <c r="E11" s="29">
        <v>4</v>
      </c>
      <c r="F11" s="29">
        <v>2</v>
      </c>
      <c r="G11" s="29">
        <v>7</v>
      </c>
      <c r="H11" s="29">
        <v>8</v>
      </c>
      <c r="I11" s="29">
        <v>5</v>
      </c>
      <c r="J11" s="29">
        <v>9</v>
      </c>
      <c r="K11" s="29">
        <f t="shared" si="0"/>
        <v>9</v>
      </c>
      <c r="L11" s="4">
        <f t="shared" si="1"/>
        <v>46</v>
      </c>
    </row>
    <row r="12" spans="2:12" ht="15.75" thickBot="1" x14ac:dyDescent="0.3">
      <c r="C12" s="28" t="s">
        <v>103</v>
      </c>
      <c r="D12" s="29">
        <v>7</v>
      </c>
      <c r="E12" s="29">
        <v>2</v>
      </c>
      <c r="F12" s="29">
        <v>6</v>
      </c>
      <c r="G12" s="29">
        <v>2</v>
      </c>
      <c r="H12" s="29">
        <v>3</v>
      </c>
      <c r="I12" s="29">
        <v>9</v>
      </c>
      <c r="J12" s="29">
        <v>1</v>
      </c>
      <c r="K12" s="29">
        <f t="shared" si="0"/>
        <v>9</v>
      </c>
      <c r="L12" s="4">
        <f t="shared" si="1"/>
        <v>39</v>
      </c>
    </row>
    <row r="13" spans="2:12" ht="15.75" thickBot="1" x14ac:dyDescent="0.3">
      <c r="C13" s="39"/>
      <c r="D13" s="40"/>
      <c r="E13" s="40"/>
      <c r="F13" s="40"/>
      <c r="G13" s="40"/>
      <c r="H13" s="40"/>
      <c r="I13" s="40"/>
      <c r="J13" s="40"/>
    </row>
    <row r="14" spans="2:12" ht="15.75" thickBot="1" x14ac:dyDescent="0.3">
      <c r="C14" s="39"/>
      <c r="D14" s="39"/>
      <c r="E14" s="39"/>
      <c r="F14" s="39"/>
      <c r="G14" s="39"/>
      <c r="H14" s="39"/>
      <c r="I14" s="39"/>
      <c r="J14" s="39"/>
    </row>
    <row r="15" spans="2:12" ht="15.75" thickBot="1" x14ac:dyDescent="0.3">
      <c r="C15" s="39"/>
      <c r="D15" s="39"/>
      <c r="E15" s="39"/>
      <c r="F15" s="39"/>
      <c r="G15" s="39"/>
      <c r="H15" s="39"/>
      <c r="I15" s="39"/>
      <c r="J15" s="39"/>
    </row>
    <row r="16" spans="2:12" ht="15.75" thickBot="1" x14ac:dyDescent="0.3">
      <c r="C16" s="27" t="s">
        <v>86</v>
      </c>
      <c r="D16" s="27" t="s">
        <v>94</v>
      </c>
      <c r="E16" s="39"/>
      <c r="F16" s="39"/>
      <c r="G16" s="39"/>
      <c r="H16" s="39"/>
      <c r="I16" s="39"/>
      <c r="J16" s="39"/>
    </row>
    <row r="17" spans="3:10" ht="15.75" thickBot="1" x14ac:dyDescent="0.3">
      <c r="C17" s="28" t="s">
        <v>103</v>
      </c>
      <c r="D17" s="29">
        <v>9</v>
      </c>
      <c r="E17" s="40"/>
      <c r="F17" s="40"/>
      <c r="G17" s="40"/>
      <c r="H17" s="40"/>
      <c r="I17" s="40"/>
      <c r="J17" s="40"/>
    </row>
    <row r="18" spans="3:10" x14ac:dyDescent="0.25">
      <c r="C18" s="28" t="s">
        <v>99</v>
      </c>
      <c r="D18" s="29">
        <v>1</v>
      </c>
    </row>
    <row r="19" spans="3:10" x14ac:dyDescent="0.25">
      <c r="C19" s="28" t="s">
        <v>100</v>
      </c>
      <c r="D19" s="29">
        <v>2</v>
      </c>
    </row>
    <row r="20" spans="3:10" x14ac:dyDescent="0.25">
      <c r="C20" s="28" t="s">
        <v>101</v>
      </c>
      <c r="D20" s="29">
        <v>2</v>
      </c>
    </row>
    <row r="21" spans="3:10" x14ac:dyDescent="0.25">
      <c r="C21" s="28" t="s">
        <v>102</v>
      </c>
      <c r="D21" s="29">
        <v>9</v>
      </c>
    </row>
    <row r="22" spans="3:10" x14ac:dyDescent="0.25">
      <c r="C22" s="28" t="s">
        <v>98</v>
      </c>
      <c r="D22" s="29">
        <v>2</v>
      </c>
    </row>
    <row r="23" spans="3:10" x14ac:dyDescent="0.25">
      <c r="F23" s="5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D35B-D2BD-4B29-AD0D-6F988ADC77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4459B-8822-40A4-A5F2-EC4D865BF0FA}">
  <dimension ref="B4:I26"/>
  <sheetViews>
    <sheetView workbookViewId="0">
      <selection activeCell="I2" sqref="I2"/>
    </sheetView>
  </sheetViews>
  <sheetFormatPr defaultRowHeight="15" x14ac:dyDescent="0.25"/>
  <cols>
    <col min="3" max="3" width="9.7109375" bestFit="1" customWidth="1"/>
    <col min="5" max="5" width="9.7109375" bestFit="1" customWidth="1"/>
    <col min="6" max="6" width="36.140625" customWidth="1"/>
    <col min="7" max="7" width="14.85546875" customWidth="1"/>
    <col min="9" max="9" width="10" bestFit="1" customWidth="1"/>
  </cols>
  <sheetData>
    <row r="4" spans="2:6" x14ac:dyDescent="0.25">
      <c r="B4" t="s">
        <v>153</v>
      </c>
      <c r="F4" t="s">
        <v>172</v>
      </c>
    </row>
    <row r="6" spans="2:6" x14ac:dyDescent="0.25">
      <c r="D6" t="s">
        <v>154</v>
      </c>
      <c r="F6" s="46">
        <f ca="1">TODAY()</f>
        <v>45728</v>
      </c>
    </row>
    <row r="8" spans="2:6" x14ac:dyDescent="0.25">
      <c r="D8" t="s">
        <v>171</v>
      </c>
      <c r="F8" s="51">
        <f ca="1">NOW()</f>
        <v>45728.964809259262</v>
      </c>
    </row>
    <row r="10" spans="2:6" x14ac:dyDescent="0.25">
      <c r="D10" t="s">
        <v>173</v>
      </c>
      <c r="F10" s="52">
        <f ca="1">NOW()</f>
        <v>45728.964809259262</v>
      </c>
    </row>
    <row r="12" spans="2:6" x14ac:dyDescent="0.25">
      <c r="D12" t="s">
        <v>175</v>
      </c>
      <c r="F12">
        <f ca="1">DAY(F10)</f>
        <v>12</v>
      </c>
    </row>
    <row r="14" spans="2:6" x14ac:dyDescent="0.25">
      <c r="D14" t="s">
        <v>174</v>
      </c>
      <c r="F14">
        <f ca="1">MONTH(F10)</f>
        <v>3</v>
      </c>
    </row>
    <row r="16" spans="2:6" x14ac:dyDescent="0.25">
      <c r="D16" t="s">
        <v>176</v>
      </c>
      <c r="F16">
        <f ca="1">YEAR(F10)</f>
        <v>2025</v>
      </c>
    </row>
    <row r="18" spans="3:9" x14ac:dyDescent="0.25">
      <c r="C18" t="s">
        <v>177</v>
      </c>
      <c r="E18" t="s">
        <v>178</v>
      </c>
      <c r="F18" t="s">
        <v>179</v>
      </c>
      <c r="G18" t="s">
        <v>180</v>
      </c>
    </row>
    <row r="19" spans="3:9" x14ac:dyDescent="0.25">
      <c r="C19" s="46">
        <v>45727</v>
      </c>
      <c r="E19" s="46">
        <v>44256</v>
      </c>
      <c r="F19">
        <f>_xlfn.DAYS(C19,E19)</f>
        <v>1471</v>
      </c>
      <c r="G19">
        <f>_xlfn.DAYS(E19,C19)</f>
        <v>-1471</v>
      </c>
    </row>
    <row r="20" spans="3:9" x14ac:dyDescent="0.25">
      <c r="F20" t="s">
        <v>181</v>
      </c>
      <c r="G20">
        <f>C19-E19</f>
        <v>1471</v>
      </c>
    </row>
    <row r="22" spans="3:9" x14ac:dyDescent="0.25">
      <c r="C22" s="46">
        <v>45727</v>
      </c>
      <c r="D22" s="47"/>
      <c r="E22" s="46">
        <v>44256</v>
      </c>
      <c r="F22">
        <f>DATEDIF(E22,C22,"d")</f>
        <v>1471</v>
      </c>
      <c r="G22" t="s">
        <v>182</v>
      </c>
      <c r="H22" t="s">
        <v>183</v>
      </c>
      <c r="I22">
        <f>F22*24</f>
        <v>35304</v>
      </c>
    </row>
    <row r="23" spans="3:9" x14ac:dyDescent="0.25">
      <c r="H23" t="s">
        <v>30</v>
      </c>
      <c r="I23">
        <f>I22*60</f>
        <v>2118240</v>
      </c>
    </row>
    <row r="24" spans="3:9" x14ac:dyDescent="0.25">
      <c r="F24">
        <f>DATEDIF(E22,C22,"m")</f>
        <v>48</v>
      </c>
      <c r="G24" t="s">
        <v>174</v>
      </c>
      <c r="H24" t="s">
        <v>184</v>
      </c>
      <c r="I24">
        <f>I23*60</f>
        <v>127094400</v>
      </c>
    </row>
    <row r="26" spans="3:9" x14ac:dyDescent="0.25">
      <c r="F26">
        <f>DATEDIF(E22,C22,"y")</f>
        <v>4</v>
      </c>
      <c r="G26" t="s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E114-D21F-4FC6-9CAA-1BA1CFFE9D1F}">
  <dimension ref="A2:L21"/>
  <sheetViews>
    <sheetView workbookViewId="0">
      <selection activeCell="A2" sqref="A2"/>
    </sheetView>
  </sheetViews>
  <sheetFormatPr defaultRowHeight="15" x14ac:dyDescent="0.25"/>
  <sheetData>
    <row r="2" spans="1:12" x14ac:dyDescent="0.25">
      <c r="A2" s="3" t="s">
        <v>187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1:12" x14ac:dyDescent="0.25">
      <c r="B3">
        <v>1</v>
      </c>
      <c r="C3" s="5" t="s">
        <v>86</v>
      </c>
      <c r="D3" s="5" t="s">
        <v>87</v>
      </c>
      <c r="E3" s="5" t="s">
        <v>88</v>
      </c>
      <c r="F3" s="5" t="s">
        <v>89</v>
      </c>
      <c r="G3" s="5" t="s">
        <v>90</v>
      </c>
      <c r="H3" s="5" t="s">
        <v>91</v>
      </c>
      <c r="I3" s="5" t="s">
        <v>92</v>
      </c>
      <c r="J3" s="5" t="s">
        <v>93</v>
      </c>
      <c r="K3" s="5" t="s">
        <v>94</v>
      </c>
      <c r="L3" s="5" t="s">
        <v>31</v>
      </c>
    </row>
    <row r="4" spans="1:12" x14ac:dyDescent="0.25">
      <c r="B4">
        <v>2</v>
      </c>
      <c r="C4" s="5" t="s">
        <v>98</v>
      </c>
      <c r="D4" s="55">
        <v>10</v>
      </c>
      <c r="E4" s="55">
        <v>4</v>
      </c>
      <c r="F4" s="55">
        <v>5</v>
      </c>
      <c r="G4" s="55">
        <v>9</v>
      </c>
      <c r="H4" s="55">
        <v>10</v>
      </c>
      <c r="I4" s="55">
        <v>7</v>
      </c>
      <c r="J4" s="55">
        <v>8</v>
      </c>
      <c r="K4" s="55">
        <v>2</v>
      </c>
      <c r="L4" s="55">
        <v>55</v>
      </c>
    </row>
    <row r="5" spans="1:12" x14ac:dyDescent="0.25">
      <c r="B5">
        <v>3</v>
      </c>
      <c r="C5" s="5" t="s">
        <v>99</v>
      </c>
      <c r="D5" s="55">
        <v>2</v>
      </c>
      <c r="E5" s="55">
        <v>3</v>
      </c>
      <c r="F5" s="55">
        <v>5</v>
      </c>
      <c r="G5" s="55">
        <v>5</v>
      </c>
      <c r="H5" s="55">
        <v>4</v>
      </c>
      <c r="I5" s="55">
        <v>6</v>
      </c>
      <c r="J5" s="55">
        <v>4</v>
      </c>
      <c r="K5" s="55">
        <v>1</v>
      </c>
      <c r="L5" s="55">
        <v>30</v>
      </c>
    </row>
    <row r="6" spans="1:12" x14ac:dyDescent="0.25">
      <c r="B6">
        <v>4</v>
      </c>
      <c r="C6" s="5" t="s">
        <v>100</v>
      </c>
      <c r="D6" s="55">
        <v>6</v>
      </c>
      <c r="E6" s="55">
        <v>5</v>
      </c>
      <c r="F6" s="55">
        <v>9</v>
      </c>
      <c r="G6" s="55">
        <v>6</v>
      </c>
      <c r="H6" s="55">
        <v>7</v>
      </c>
      <c r="I6" s="55">
        <v>3</v>
      </c>
      <c r="J6" s="55">
        <v>5</v>
      </c>
      <c r="K6" s="55">
        <v>2</v>
      </c>
      <c r="L6" s="55">
        <v>43</v>
      </c>
    </row>
    <row r="7" spans="1:12" x14ac:dyDescent="0.25">
      <c r="B7">
        <v>5</v>
      </c>
      <c r="C7" s="5" t="s">
        <v>101</v>
      </c>
      <c r="D7" s="55">
        <v>7</v>
      </c>
      <c r="E7" s="55">
        <v>4</v>
      </c>
      <c r="F7" s="55">
        <v>7</v>
      </c>
      <c r="G7" s="55">
        <v>1</v>
      </c>
      <c r="H7" s="55">
        <v>9</v>
      </c>
      <c r="I7" s="55">
        <v>7</v>
      </c>
      <c r="J7" s="55">
        <v>4</v>
      </c>
      <c r="K7" s="55">
        <v>2</v>
      </c>
      <c r="L7" s="55">
        <v>41</v>
      </c>
    </row>
    <row r="8" spans="1:12" s="48" customFormat="1" x14ac:dyDescent="0.25">
      <c r="B8" s="48">
        <v>6</v>
      </c>
      <c r="C8" s="5" t="s">
        <v>102</v>
      </c>
      <c r="D8" s="55">
        <v>2</v>
      </c>
      <c r="E8" s="55">
        <v>4</v>
      </c>
      <c r="F8" s="55">
        <v>2</v>
      </c>
      <c r="G8" s="55">
        <v>7</v>
      </c>
      <c r="H8" s="55">
        <v>8</v>
      </c>
      <c r="I8" s="55">
        <v>5</v>
      </c>
      <c r="J8" s="55">
        <v>9</v>
      </c>
      <c r="K8" s="55">
        <v>9</v>
      </c>
      <c r="L8" s="55">
        <v>46</v>
      </c>
    </row>
    <row r="9" spans="1:12" x14ac:dyDescent="0.25">
      <c r="B9">
        <v>7</v>
      </c>
      <c r="C9" s="5" t="s">
        <v>103</v>
      </c>
      <c r="D9" s="55">
        <v>7</v>
      </c>
      <c r="E9" s="55">
        <v>2</v>
      </c>
      <c r="F9" s="55">
        <v>6</v>
      </c>
      <c r="G9" s="55">
        <v>2</v>
      </c>
      <c r="H9" s="55">
        <v>3</v>
      </c>
      <c r="I9" s="55">
        <v>9</v>
      </c>
      <c r="J9" s="55">
        <v>1</v>
      </c>
      <c r="K9" s="55">
        <v>9</v>
      </c>
      <c r="L9" s="55">
        <v>39</v>
      </c>
    </row>
    <row r="10" spans="1:12" x14ac:dyDescent="0.25">
      <c r="C10" s="14"/>
      <c r="D10" s="56"/>
      <c r="E10" s="56"/>
      <c r="F10" s="56"/>
      <c r="G10" s="56"/>
      <c r="H10" s="56"/>
      <c r="I10" s="56"/>
      <c r="J10" s="56"/>
      <c r="K10" s="56"/>
      <c r="L10" s="56"/>
    </row>
    <row r="12" spans="1:12" x14ac:dyDescent="0.25">
      <c r="C12" s="14" t="s">
        <v>187</v>
      </c>
      <c r="D12">
        <f>INDEX(C3:L9,2,3)</f>
        <v>4</v>
      </c>
      <c r="F12" t="s">
        <v>189</v>
      </c>
      <c r="G12" t="s">
        <v>190</v>
      </c>
      <c r="K12" t="s">
        <v>192</v>
      </c>
      <c r="L12" t="s">
        <v>193</v>
      </c>
    </row>
    <row r="13" spans="1:12" x14ac:dyDescent="0.25">
      <c r="C13" s="14" t="s">
        <v>188</v>
      </c>
      <c r="D13">
        <f>INDEX(C3:L9, 2,6)</f>
        <v>10</v>
      </c>
      <c r="K13">
        <v>5</v>
      </c>
      <c r="L13">
        <v>4</v>
      </c>
    </row>
    <row r="14" spans="1:12" x14ac:dyDescent="0.25">
      <c r="F14" cm="1">
        <f t="array" ref="F14">INDEX(C3:L9,K13,L13)</f>
        <v>7</v>
      </c>
    </row>
    <row r="16" spans="1:12" x14ac:dyDescent="0.25">
      <c r="C16" s="4"/>
    </row>
    <row r="21" spans="5:5" x14ac:dyDescent="0.25">
      <c r="E21" t="s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A55F-9542-4142-B9ED-A3D42B4DD7F5}">
  <dimension ref="B5:M20"/>
  <sheetViews>
    <sheetView tabSelected="1" workbookViewId="0">
      <selection activeCell="E20" sqref="E20"/>
    </sheetView>
  </sheetViews>
  <sheetFormatPr defaultRowHeight="15" x14ac:dyDescent="0.25"/>
  <sheetData>
    <row r="5" spans="2:13" x14ac:dyDescent="0.25">
      <c r="C5" s="54"/>
      <c r="D5" s="54">
        <v>1</v>
      </c>
      <c r="E5" s="54">
        <v>2</v>
      </c>
      <c r="F5" s="54">
        <v>3</v>
      </c>
      <c r="G5" s="54">
        <v>4</v>
      </c>
      <c r="H5" s="54">
        <v>5</v>
      </c>
      <c r="I5" s="54">
        <v>6</v>
      </c>
      <c r="J5" s="54">
        <v>7</v>
      </c>
      <c r="K5" s="54">
        <v>8</v>
      </c>
      <c r="L5" s="54">
        <v>9</v>
      </c>
      <c r="M5" s="54">
        <v>10</v>
      </c>
    </row>
    <row r="6" spans="2:13" x14ac:dyDescent="0.25">
      <c r="C6" s="54">
        <v>1</v>
      </c>
      <c r="D6" s="5" t="s">
        <v>86</v>
      </c>
      <c r="E6" s="5" t="s">
        <v>87</v>
      </c>
      <c r="F6" s="5" t="s">
        <v>88</v>
      </c>
      <c r="G6" s="5" t="s">
        <v>89</v>
      </c>
      <c r="H6" s="5" t="s">
        <v>90</v>
      </c>
      <c r="I6" s="5" t="s">
        <v>91</v>
      </c>
      <c r="J6" s="5" t="s">
        <v>92</v>
      </c>
      <c r="K6" s="5" t="s">
        <v>93</v>
      </c>
      <c r="L6" s="5" t="s">
        <v>94</v>
      </c>
      <c r="M6" s="5" t="s">
        <v>31</v>
      </c>
    </row>
    <row r="7" spans="2:13" x14ac:dyDescent="0.25">
      <c r="C7" s="54">
        <v>2</v>
      </c>
      <c r="D7" s="5" t="s">
        <v>98</v>
      </c>
      <c r="E7" s="55">
        <v>10</v>
      </c>
      <c r="F7" s="55">
        <v>4</v>
      </c>
      <c r="G7" s="55">
        <v>5</v>
      </c>
      <c r="H7" s="55">
        <v>9</v>
      </c>
      <c r="I7" s="55">
        <v>10</v>
      </c>
      <c r="J7" s="55">
        <v>7</v>
      </c>
      <c r="K7" s="55">
        <v>8</v>
      </c>
      <c r="L7" s="55">
        <v>2</v>
      </c>
      <c r="M7" s="55">
        <v>55</v>
      </c>
    </row>
    <row r="8" spans="2:13" x14ac:dyDescent="0.25">
      <c r="C8" s="54">
        <v>3</v>
      </c>
      <c r="D8" s="5" t="s">
        <v>99</v>
      </c>
      <c r="E8" s="55">
        <v>2</v>
      </c>
      <c r="F8" s="55">
        <v>3</v>
      </c>
      <c r="G8" s="55">
        <v>5</v>
      </c>
      <c r="H8" s="55">
        <v>5</v>
      </c>
      <c r="I8" s="55">
        <v>4</v>
      </c>
      <c r="J8" s="55">
        <v>6</v>
      </c>
      <c r="K8" s="55">
        <v>4</v>
      </c>
      <c r="L8" s="55">
        <v>1</v>
      </c>
      <c r="M8" s="55">
        <v>30</v>
      </c>
    </row>
    <row r="9" spans="2:13" x14ac:dyDescent="0.25">
      <c r="C9" s="54">
        <v>4</v>
      </c>
      <c r="D9" s="5" t="s">
        <v>100</v>
      </c>
      <c r="E9" s="55">
        <v>6</v>
      </c>
      <c r="F9" s="55">
        <v>5</v>
      </c>
      <c r="G9" s="55">
        <v>9</v>
      </c>
      <c r="H9" s="55">
        <v>6</v>
      </c>
      <c r="I9" s="55">
        <v>7</v>
      </c>
      <c r="J9" s="55">
        <v>3</v>
      </c>
      <c r="K9" s="55">
        <v>5</v>
      </c>
      <c r="L9" s="55">
        <v>2</v>
      </c>
      <c r="M9" s="55">
        <v>43</v>
      </c>
    </row>
    <row r="10" spans="2:13" x14ac:dyDescent="0.25">
      <c r="B10" t="s">
        <v>197</v>
      </c>
      <c r="C10" s="54">
        <v>5</v>
      </c>
      <c r="D10" s="5" t="s">
        <v>101</v>
      </c>
      <c r="E10" s="55">
        <v>7</v>
      </c>
      <c r="F10" s="55">
        <v>4</v>
      </c>
      <c r="G10" s="55">
        <v>7</v>
      </c>
      <c r="H10" s="55">
        <v>1</v>
      </c>
      <c r="I10" s="55">
        <v>9</v>
      </c>
      <c r="J10" s="55">
        <v>7</v>
      </c>
      <c r="K10" s="55">
        <v>4</v>
      </c>
      <c r="L10" s="55">
        <v>2</v>
      </c>
      <c r="M10" s="55">
        <v>41</v>
      </c>
    </row>
    <row r="11" spans="2:13" x14ac:dyDescent="0.25">
      <c r="B11" s="3" t="s">
        <v>194</v>
      </c>
      <c r="C11" s="54">
        <v>6</v>
      </c>
      <c r="D11" s="5" t="s">
        <v>102</v>
      </c>
      <c r="E11" s="55">
        <v>2</v>
      </c>
      <c r="F11" s="55">
        <v>4</v>
      </c>
      <c r="G11" s="55">
        <v>2</v>
      </c>
      <c r="H11" s="55">
        <v>7</v>
      </c>
      <c r="I11" s="55">
        <v>8</v>
      </c>
      <c r="J11" s="55">
        <v>5</v>
      </c>
      <c r="K11" s="55">
        <v>9</v>
      </c>
      <c r="L11" s="55">
        <v>9</v>
      </c>
      <c r="M11" s="55">
        <v>46</v>
      </c>
    </row>
    <row r="12" spans="2:13" x14ac:dyDescent="0.25">
      <c r="C12" s="54">
        <v>7</v>
      </c>
      <c r="D12" s="5" t="s">
        <v>103</v>
      </c>
      <c r="E12" s="55">
        <v>7</v>
      </c>
      <c r="F12" s="55">
        <v>2</v>
      </c>
      <c r="G12" s="55">
        <v>6</v>
      </c>
      <c r="H12" s="55">
        <v>2</v>
      </c>
      <c r="I12" s="55">
        <v>3</v>
      </c>
      <c r="J12" s="55">
        <v>9</v>
      </c>
      <c r="K12" s="55">
        <v>1</v>
      </c>
      <c r="L12" s="55">
        <v>9</v>
      </c>
      <c r="M12" s="55">
        <v>39</v>
      </c>
    </row>
    <row r="14" spans="2:13" x14ac:dyDescent="0.25">
      <c r="D14" s="14" t="s">
        <v>195</v>
      </c>
    </row>
    <row r="15" spans="2:13" x14ac:dyDescent="0.25">
      <c r="C15" t="s">
        <v>196</v>
      </c>
      <c r="D15">
        <v>5</v>
      </c>
      <c r="E15">
        <f>MATCH(D15,G6:G12,0)</f>
        <v>2</v>
      </c>
    </row>
    <row r="16" spans="2:13" x14ac:dyDescent="0.25">
      <c r="E16">
        <f>MATCH(E7,E6:E12,0)</f>
        <v>2</v>
      </c>
    </row>
    <row r="19" spans="2:4" x14ac:dyDescent="0.25">
      <c r="B19" t="s">
        <v>198</v>
      </c>
    </row>
    <row r="20" spans="2:4" x14ac:dyDescent="0.25">
      <c r="B20" t="s">
        <v>194</v>
      </c>
      <c r="C20">
        <v>4</v>
      </c>
      <c r="D20">
        <f>MATCH(C20,D10:M10,0)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DAY1 BASIC</vt:lpstr>
      <vt:lpstr>DAY2 EXCEL BASIC</vt:lpstr>
      <vt:lpstr> DAY 3  MATHS BASIC</vt:lpstr>
      <vt:lpstr>DAY 3&amp;4</vt:lpstr>
      <vt:lpstr>DAY5&amp;6 TEST FUNCTION</vt:lpstr>
      <vt:lpstr>Day6&amp;7 LOGICAL STAT</vt:lpstr>
      <vt:lpstr> DAY8-9 OR&amp; if</vt:lpstr>
      <vt:lpstr>DAY10 VLOOKUP</vt:lpstr>
      <vt:lpstr>HLOOKUP</vt:lpstr>
      <vt:lpstr>Sheet1</vt:lpstr>
      <vt:lpstr>DAY10</vt:lpstr>
      <vt:lpstr>DAY11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2025-03-12T17:39:29Z</dcterms:modified>
</cp:coreProperties>
</file>