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0" yWindow="0" windowWidth="27540" windowHeight="10365"/>
  </bookViews>
  <sheets>
    <sheet name="Лист4" sheetId="8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Лист4!$H$2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AP3" i="8" l="1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2" i="8"/>
  <c r="AM4" i="8" l="1"/>
  <c r="AO185" i="8"/>
  <c r="AN185" i="8"/>
  <c r="AP167" i="8"/>
  <c r="AS171" i="8" s="1"/>
  <c r="AQ166" i="8"/>
  <c r="AT171" i="8" s="1"/>
  <c r="AP166" i="8"/>
  <c r="AS170" i="8" s="1"/>
  <c r="AQ165" i="8"/>
  <c r="AL171" i="8" s="1"/>
  <c r="AP165" i="8"/>
  <c r="AL170" i="8" s="1"/>
  <c r="AT170" i="8" l="1"/>
  <c r="AO184" i="8"/>
  <c r="AN184" i="8"/>
  <c r="AO183" i="8"/>
  <c r="AN183" i="8"/>
  <c r="AM180" i="8" a="1"/>
  <c r="AM181" i="8" s="1"/>
  <c r="AM2" i="8" l="1"/>
  <c r="AM3" i="8"/>
  <c r="AM5" i="8"/>
  <c r="AM6" i="8"/>
  <c r="AM7" i="8"/>
  <c r="AM180" i="8"/>
  <c r="AM167" i="8" l="1"/>
  <c r="AQ170" i="8" s="1"/>
  <c r="AJ167" i="8"/>
  <c r="AM171" i="8" s="1"/>
  <c r="AN166" i="8"/>
  <c r="AQ171" i="8" s="1"/>
  <c r="AM166" i="8"/>
  <c r="AP170" i="8" s="1"/>
  <c r="AK166" i="8"/>
  <c r="AN171" i="8" s="1"/>
  <c r="AJ166" i="8"/>
  <c r="AM170" i="8" s="1"/>
  <c r="AN165" i="8"/>
  <c r="AK171" i="8" s="1"/>
  <c r="AP192" i="8" s="1"/>
  <c r="AM165" i="8"/>
  <c r="AK170" i="8" s="1"/>
  <c r="AK165" i="8"/>
  <c r="AJ171" i="8" s="1"/>
  <c r="AJ165" i="8"/>
  <c r="AJ170" i="8" s="1"/>
  <c r="AR191" i="8" l="1" a="1"/>
  <c r="AR191" i="8" s="1"/>
  <c r="AU195" i="8" a="1"/>
  <c r="AP191" i="8"/>
  <c r="AP171" i="8"/>
  <c r="AN170" i="8"/>
  <c r="AR177" i="8" s="1" a="1"/>
  <c r="AU177" i="8"/>
  <c r="AW177" i="8" a="1"/>
  <c r="AR174" i="8" a="1"/>
  <c r="AP174" i="8"/>
  <c r="AU178" i="8"/>
  <c r="AP175" i="8"/>
  <c r="AR178" i="8" l="1"/>
  <c r="AS178" i="8"/>
  <c r="AR177" i="8"/>
  <c r="AJ174" i="8" a="1"/>
  <c r="AS192" i="8"/>
  <c r="AR192" i="8"/>
  <c r="AS191" i="8"/>
  <c r="AU195" i="8"/>
  <c r="AV195" i="8"/>
  <c r="AS177" i="8"/>
  <c r="AR174" i="8"/>
  <c r="AS174" i="8"/>
  <c r="AW177" i="8"/>
  <c r="AX177" i="8"/>
  <c r="AJ174" i="8" l="1"/>
  <c r="AJ175" i="8"/>
  <c r="AK175" i="8"/>
  <c r="AK174" i="8"/>
  <c r="AR181" i="8" a="1"/>
  <c r="AR182" i="8" s="1"/>
  <c r="AU191" i="8" a="1"/>
  <c r="AS181" i="8" l="1"/>
  <c r="AS182" i="8"/>
  <c r="AR181" i="8"/>
  <c r="AM174" i="8" a="1"/>
  <c r="AN175" i="8" s="1"/>
  <c r="AV191" i="8"/>
  <c r="AU192" i="8"/>
  <c r="AU191" i="8"/>
  <c r="AV192" i="8"/>
  <c r="AV181" i="8" a="1"/>
  <c r="AW179" i="8" l="1" a="1"/>
  <c r="AX179" i="8" s="1"/>
  <c r="AM174" i="8"/>
  <c r="AK178" i="8" s="1" a="1"/>
  <c r="AK178" i="8" s="1"/>
  <c r="AM175" i="8"/>
  <c r="AN174" i="8"/>
  <c r="AM178" i="8" s="1" a="1"/>
  <c r="AM178" i="8" s="1"/>
  <c r="AS195" i="8" a="1"/>
  <c r="AU197" i="8" a="1"/>
  <c r="AW179" i="8"/>
  <c r="AU179" i="8" s="1"/>
  <c r="AV183" i="8" s="1"/>
  <c r="AV181" i="8"/>
  <c r="AV182" i="8"/>
  <c r="AK179" i="8" l="1"/>
  <c r="AN178" i="8"/>
  <c r="AU197" i="8"/>
  <c r="AV197" i="8"/>
  <c r="AS195" i="8"/>
  <c r="AS196" i="8"/>
  <c r="AP178" i="8"/>
  <c r="AK180" i="8" s="1"/>
  <c r="AN7" i="8"/>
  <c r="AN6" i="8"/>
  <c r="AN2" i="8" l="1"/>
  <c r="AP193" i="8"/>
  <c r="AS197" i="8" s="1"/>
  <c r="AN5" i="8" s="1"/>
  <c r="AN3" i="8"/>
  <c r="AN4" i="8" l="1"/>
</calcChain>
</file>

<file path=xl/sharedStrings.xml><?xml version="1.0" encoding="utf-8"?>
<sst xmlns="http://schemas.openxmlformats.org/spreadsheetml/2006/main" count="47" uniqueCount="34">
  <si>
    <t>Материал экзамена</t>
  </si>
  <si>
    <t>Проверка</t>
  </si>
  <si>
    <t>1образ</t>
  </si>
  <si>
    <t>2образ</t>
  </si>
  <si>
    <t>Х1</t>
  </si>
  <si>
    <t>Х2</t>
  </si>
  <si>
    <t>M1-M2</t>
  </si>
  <si>
    <t>Среднее значение</t>
  </si>
  <si>
    <t>Дисперсия</t>
  </si>
  <si>
    <t>Ковариация</t>
  </si>
  <si>
    <t>M1</t>
  </si>
  <si>
    <t>M2</t>
  </si>
  <si>
    <r>
      <t>(М1+М2)</t>
    </r>
    <r>
      <rPr>
        <vertAlign val="superscript"/>
        <sz val="11"/>
        <color theme="1"/>
        <rFont val="Calibri"/>
        <family val="2"/>
        <charset val="204"/>
        <scheme val="minor"/>
      </rPr>
      <t>Т</t>
    </r>
  </si>
  <si>
    <t>E1(Дисп/Ковар)</t>
  </si>
  <si>
    <t>E2(Дисп/Ковар)</t>
  </si>
  <si>
    <t>b1</t>
  </si>
  <si>
    <t>b2</t>
  </si>
  <si>
    <t>P</t>
  </si>
  <si>
    <t>x1</t>
  </si>
  <si>
    <t>x2</t>
  </si>
  <si>
    <t>3образ</t>
  </si>
  <si>
    <t>E3(Дисп/Ковар)</t>
  </si>
  <si>
    <t>Σ12</t>
  </si>
  <si>
    <r>
      <t>Σ</t>
    </r>
    <r>
      <rPr>
        <vertAlign val="superscript"/>
        <sz val="11"/>
        <color theme="1"/>
        <rFont val="Calibri"/>
        <family val="2"/>
        <charset val="204"/>
        <scheme val="minor"/>
      </rPr>
      <t>-1 12</t>
    </r>
  </si>
  <si>
    <t>М3</t>
  </si>
  <si>
    <t>Σ13</t>
  </si>
  <si>
    <t>Σ-1 13</t>
  </si>
  <si>
    <t>М1-М3</t>
  </si>
  <si>
    <t>(м1+м3)т</t>
  </si>
  <si>
    <t>x3</t>
  </si>
  <si>
    <t>М2-М3</t>
  </si>
  <si>
    <t>Σ23</t>
  </si>
  <si>
    <t>Σ-1 23</t>
  </si>
  <si>
    <t>(м2+м3)т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</si>
</sst>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X197"/>
  <sheetViews>
    <sheetView tabSelected="1" workbookViewId="0">
      <selection activeCell="M23" sqref="M23"/>
    </sheetView>
  </sheetViews>
  <sheetFormatPr defaultRowHeight="15" x14ac:dyDescent="0.25"/>
  <cols>
    <col min="3" max="3" width="13.85546875" customWidth="1"/>
    <col min="6" max="6" width="13.85546875" customWidth="1"/>
    <col min="13" max="13" width="13" customWidth="1"/>
    <col min="16" max="16" width="10.28515625" customWidth="1"/>
    <col min="17" max="17" width="13.5703125" customWidth="1"/>
  </cols>
  <sheetData>
    <row r="1" spans="1:42" x14ac:dyDescent="0.25">
      <c r="A1" s="11" t="s">
        <v>2</v>
      </c>
      <c r="B1" s="11"/>
      <c r="D1" s="11" t="s">
        <v>3</v>
      </c>
      <c r="E1" s="11"/>
      <c r="G1" s="13" t="s">
        <v>20</v>
      </c>
      <c r="H1" s="14"/>
      <c r="J1" s="11" t="s">
        <v>0</v>
      </c>
      <c r="K1" s="11"/>
      <c r="AM1" s="2" t="s">
        <v>18</v>
      </c>
      <c r="AN1" s="2" t="s">
        <v>19</v>
      </c>
      <c r="AP1" s="2" t="s">
        <v>1</v>
      </c>
    </row>
    <row r="2" spans="1:42" x14ac:dyDescent="0.25">
      <c r="A2">
        <v>21.933032106317114</v>
      </c>
      <c r="B2">
        <v>46.638057331874734</v>
      </c>
      <c r="C2" s="3"/>
      <c r="D2">
        <v>139.14224470863701</v>
      </c>
      <c r="E2">
        <v>64.629569149110466</v>
      </c>
      <c r="G2">
        <v>48.10532530216733</v>
      </c>
      <c r="H2">
        <v>183.98236584762344</v>
      </c>
      <c r="J2">
        <v>13.296304208502457</v>
      </c>
      <c r="K2">
        <v>90.301217688528084</v>
      </c>
      <c r="AM2" s="1">
        <f>MIN(AN183:AO184)</f>
        <v>10.569612034742022</v>
      </c>
      <c r="AN2" s="1">
        <f>(-$AK$180-$AK$178*AM2)/$AK$179</f>
        <v>171.12489138167658</v>
      </c>
      <c r="AP2">
        <f t="shared" ref="AP2:AP31" si="0">IF(AND($AK$178*J2+$AK$179*K2+$AK$180&gt;=0,$AV$181*J2+$AV$182*K2+$AV$183&gt;=0),1,IF(AND($AK$178*J2+$AK$179*K2+$AK$180&lt;=0,$AS$195*J2+$AS$196*K2+$AS$197&gt;=0),2,IF(AND($AV$181*J2+$AV$182*K2+$AV$183&lt;=0,$AS$195*J2+$AS$196*K2+$AS$197&lt;=0),3,0)))</f>
        <v>1</v>
      </c>
    </row>
    <row r="3" spans="1:42" x14ac:dyDescent="0.25">
      <c r="A3">
        <v>27.693117848029942</v>
      </c>
      <c r="B3">
        <v>28.11606699040567</v>
      </c>
      <c r="C3" s="3"/>
      <c r="D3">
        <v>135.98255779652391</v>
      </c>
      <c r="E3">
        <v>78.382629706175067</v>
      </c>
      <c r="G3">
        <v>47.36075609587715</v>
      </c>
      <c r="H3">
        <v>208.53640358400298</v>
      </c>
      <c r="J3">
        <v>46.900234992522968</v>
      </c>
      <c r="K3">
        <v>236.82668538468582</v>
      </c>
      <c r="AM3" s="1">
        <f>MAX(AN183:AO184)</f>
        <v>153.74771780625451</v>
      </c>
      <c r="AN3" s="1">
        <f>(-$AK$180-$AK$178*AM3)/$AK$179</f>
        <v>-58.530544896815812</v>
      </c>
      <c r="AP3">
        <f t="shared" si="0"/>
        <v>3</v>
      </c>
    </row>
    <row r="4" spans="1:42" x14ac:dyDescent="0.25">
      <c r="A4">
        <v>32.059869075310417</v>
      </c>
      <c r="B4">
        <v>28.456803496083012</v>
      </c>
      <c r="C4" s="3"/>
      <c r="D4">
        <v>118.6229187369463</v>
      </c>
      <c r="E4">
        <v>128.17173481162172</v>
      </c>
      <c r="G4">
        <v>29.161255522631109</v>
      </c>
      <c r="H4">
        <v>202.38820803133422</v>
      </c>
      <c r="J4">
        <v>34.586626789147616</v>
      </c>
      <c r="K4">
        <v>177.26065858943448</v>
      </c>
      <c r="AK4" s="2" t="s">
        <v>19</v>
      </c>
      <c r="AL4" s="2" t="s">
        <v>29</v>
      </c>
      <c r="AM4">
        <f>0</f>
        <v>0</v>
      </c>
      <c r="AN4">
        <f>(-$AS$197-$AS$195*AM4)/$AS$196</f>
        <v>103.84862579317041</v>
      </c>
      <c r="AP4">
        <f t="shared" si="0"/>
        <v>3</v>
      </c>
    </row>
    <row r="5" spans="1:42" x14ac:dyDescent="0.25">
      <c r="A5">
        <v>62.24986357963644</v>
      </c>
      <c r="B5">
        <v>34.891558091912884</v>
      </c>
      <c r="C5" s="3"/>
      <c r="D5">
        <v>133.5107899394643</v>
      </c>
      <c r="E5">
        <v>112.84048494198942</v>
      </c>
      <c r="G5">
        <v>80.753206500667147</v>
      </c>
      <c r="H5">
        <v>176.75870417879196</v>
      </c>
      <c r="J5">
        <v>135.45823541978211</v>
      </c>
      <c r="K5">
        <v>12.131107516708886</v>
      </c>
      <c r="AM5">
        <f>MAX(AN184:AO185)/2</f>
        <v>110.77314664144069</v>
      </c>
      <c r="AN5">
        <f>(-$AS$197-$AS$195*AM5)/$AS$196</f>
        <v>159.43262549686622</v>
      </c>
      <c r="AP5">
        <f t="shared" si="0"/>
        <v>2</v>
      </c>
    </row>
    <row r="6" spans="1:42" x14ac:dyDescent="0.25">
      <c r="A6">
        <v>34.521490382103366</v>
      </c>
      <c r="B6">
        <v>34.023149813292548</v>
      </c>
      <c r="C6" s="3"/>
      <c r="D6">
        <v>103.66093508491758</v>
      </c>
      <c r="E6">
        <v>116.22615855012555</v>
      </c>
      <c r="G6">
        <v>67.489772416302003</v>
      </c>
      <c r="H6">
        <v>209.27969381336879</v>
      </c>
      <c r="J6">
        <v>122.78145695364239</v>
      </c>
      <c r="K6">
        <v>200.57985168004393</v>
      </c>
      <c r="AK6" s="2" t="s">
        <v>18</v>
      </c>
      <c r="AL6" s="2" t="s">
        <v>29</v>
      </c>
      <c r="AM6" s="1">
        <f>MIN(AN183:AO183,AN185:AO185)</f>
        <v>10.569612034742022</v>
      </c>
      <c r="AN6" s="1">
        <f>(-$AV$183-$AV$181*AM6)/$AV$182</f>
        <v>123.2777370210521</v>
      </c>
      <c r="AP6">
        <f t="shared" si="0"/>
        <v>3</v>
      </c>
    </row>
    <row r="7" spans="1:42" x14ac:dyDescent="0.25">
      <c r="A7">
        <v>37.276969427039148</v>
      </c>
      <c r="B7">
        <v>30.138265932037029</v>
      </c>
      <c r="C7" s="3"/>
      <c r="D7">
        <v>135.11554786600755</v>
      </c>
      <c r="E7">
        <v>85.359568199783098</v>
      </c>
      <c r="G7">
        <v>38.576742579316488</v>
      </c>
      <c r="H7">
        <v>216.74675331742037</v>
      </c>
      <c r="J7">
        <v>15.808587908566546</v>
      </c>
      <c r="K7">
        <v>221.33548997466963</v>
      </c>
      <c r="AM7" s="1">
        <f>MAX(AN183:AO183,AN185:AO185)</f>
        <v>221.54629328288138</v>
      </c>
      <c r="AN7" s="1">
        <f>(-$AV$183-$AV$181*AM7)/$AV$182</f>
        <v>73.420543941180583</v>
      </c>
      <c r="AP7">
        <f t="shared" si="0"/>
        <v>3</v>
      </c>
    </row>
    <row r="8" spans="1:42" x14ac:dyDescent="0.25">
      <c r="A8">
        <v>45.698572042310843</v>
      </c>
      <c r="B8">
        <v>56.39781087054871</v>
      </c>
      <c r="C8" s="3"/>
      <c r="D8">
        <v>110.15312427116442</v>
      </c>
      <c r="E8">
        <v>117.83951120160054</v>
      </c>
      <c r="G8">
        <v>42.2783064347459</v>
      </c>
      <c r="H8">
        <v>203.41960912919603</v>
      </c>
      <c r="J8">
        <v>67.271950437940617</v>
      </c>
      <c r="K8">
        <v>154.95773186437575</v>
      </c>
      <c r="AP8">
        <f t="shared" si="0"/>
        <v>3</v>
      </c>
    </row>
    <row r="9" spans="1:42" x14ac:dyDescent="0.25">
      <c r="A9">
        <v>49.529056771716569</v>
      </c>
      <c r="B9">
        <v>37.813525826350087</v>
      </c>
      <c r="C9" s="3"/>
      <c r="D9">
        <v>90.041570249013603</v>
      </c>
      <c r="E9">
        <v>86.5032805246301</v>
      </c>
      <c r="G9">
        <v>46.748092043053475</v>
      </c>
      <c r="H9">
        <v>212.31051101058256</v>
      </c>
      <c r="J9">
        <v>104.56740012817774</v>
      </c>
      <c r="K9">
        <v>53.953672902615438</v>
      </c>
      <c r="AP9">
        <f t="shared" si="0"/>
        <v>2</v>
      </c>
    </row>
    <row r="10" spans="1:42" x14ac:dyDescent="0.25">
      <c r="A10">
        <v>34.896384098174167</v>
      </c>
      <c r="B10">
        <v>58.430258680600673</v>
      </c>
      <c r="C10" s="3"/>
      <c r="D10">
        <v>129.21738377553993</v>
      </c>
      <c r="E10">
        <v>94.790266555355629</v>
      </c>
      <c r="G10">
        <v>38.492909905180568</v>
      </c>
      <c r="H10">
        <v>191.54575789361843</v>
      </c>
      <c r="J10">
        <v>77.658619953001491</v>
      </c>
      <c r="K10">
        <v>244.6729941709647</v>
      </c>
      <c r="AP10">
        <f t="shared" si="0"/>
        <v>3</v>
      </c>
    </row>
    <row r="11" spans="1:42" x14ac:dyDescent="0.25">
      <c r="A11">
        <v>39.660641353548272</v>
      </c>
      <c r="B11">
        <v>40.306507647328544</v>
      </c>
      <c r="C11" s="3"/>
      <c r="D11">
        <v>132.22795903129736</v>
      </c>
      <c r="E11">
        <v>108.49056505103363</v>
      </c>
      <c r="G11">
        <v>71.806814073788701</v>
      </c>
      <c r="H11">
        <v>194.12434590340126</v>
      </c>
      <c r="J11">
        <v>93.441572313608205</v>
      </c>
      <c r="K11">
        <v>197.34794152653583</v>
      </c>
      <c r="AP11">
        <f t="shared" si="0"/>
        <v>3</v>
      </c>
    </row>
    <row r="12" spans="1:42" x14ac:dyDescent="0.25">
      <c r="A12">
        <v>21.63840698201966</v>
      </c>
      <c r="B12">
        <v>52.352901396516245</v>
      </c>
      <c r="C12" s="3"/>
      <c r="D12">
        <v>120.34745711571304</v>
      </c>
      <c r="E12">
        <v>77.506786308367737</v>
      </c>
      <c r="G12">
        <v>53.525987621178501</v>
      </c>
      <c r="H12">
        <v>199.83417637849925</v>
      </c>
      <c r="J12">
        <v>20.991241187780389</v>
      </c>
      <c r="K12">
        <v>151.0299996948149</v>
      </c>
      <c r="AP12">
        <f t="shared" si="0"/>
        <v>3</v>
      </c>
    </row>
    <row r="13" spans="1:42" x14ac:dyDescent="0.25">
      <c r="A13">
        <v>20.471690125559689</v>
      </c>
      <c r="B13">
        <v>23.818312304938445</v>
      </c>
      <c r="C13" s="3"/>
      <c r="D13">
        <v>121.62512095710554</v>
      </c>
      <c r="E13">
        <v>78.830032887344714</v>
      </c>
      <c r="G13">
        <v>27.974910633638501</v>
      </c>
      <c r="H13">
        <v>208.62426077219425</v>
      </c>
      <c r="J13">
        <v>63.371074556718654</v>
      </c>
      <c r="K13">
        <v>146.33320108645893</v>
      </c>
      <c r="AP13">
        <f t="shared" si="0"/>
        <v>3</v>
      </c>
    </row>
    <row r="14" spans="1:42" x14ac:dyDescent="0.25">
      <c r="A14">
        <v>14.96844000328565</v>
      </c>
      <c r="B14">
        <v>18.440674769663019</v>
      </c>
      <c r="C14" s="3"/>
      <c r="D14">
        <v>143.66712864284636</v>
      </c>
      <c r="E14">
        <v>99.868623490328901</v>
      </c>
      <c r="G14">
        <v>57.980561930598924</v>
      </c>
      <c r="H14">
        <v>202.89400077235769</v>
      </c>
      <c r="J14">
        <v>21.914120914334543</v>
      </c>
      <c r="K14">
        <v>166.98812829981381</v>
      </c>
      <c r="AP14">
        <f t="shared" si="0"/>
        <v>3</v>
      </c>
    </row>
    <row r="15" spans="1:42" x14ac:dyDescent="0.25">
      <c r="A15">
        <v>29.735490519015002</v>
      </c>
      <c r="B15">
        <v>58.375143301673234</v>
      </c>
      <c r="C15" s="3"/>
      <c r="D15">
        <v>123.18313654031954</v>
      </c>
      <c r="E15">
        <v>95.861332990898518</v>
      </c>
      <c r="G15">
        <v>62.069843377394136</v>
      </c>
      <c r="H15">
        <v>194.74272271982045</v>
      </c>
      <c r="J15">
        <v>16.876735740226447</v>
      </c>
      <c r="K15">
        <v>8.395641956846827</v>
      </c>
      <c r="AP15">
        <f t="shared" si="0"/>
        <v>1</v>
      </c>
    </row>
    <row r="16" spans="1:42" x14ac:dyDescent="0.25">
      <c r="A16">
        <v>30.085486817624769</v>
      </c>
      <c r="B16">
        <v>51.7675051317201</v>
      </c>
      <c r="C16" s="3"/>
      <c r="D16">
        <v>93.295560393016785</v>
      </c>
      <c r="E16">
        <v>89.2975893089897</v>
      </c>
      <c r="G16">
        <v>33.473010742163751</v>
      </c>
      <c r="H16">
        <v>203.81418203687645</v>
      </c>
      <c r="J16">
        <v>107.32322153386028</v>
      </c>
      <c r="K16">
        <v>254.75325785088654</v>
      </c>
      <c r="AP16">
        <f t="shared" si="0"/>
        <v>3</v>
      </c>
    </row>
    <row r="17" spans="1:42" x14ac:dyDescent="0.25">
      <c r="A17">
        <v>37.871403795434162</v>
      </c>
      <c r="B17">
        <v>42.517364211817039</v>
      </c>
      <c r="C17" s="3"/>
      <c r="D17">
        <v>118.24151076507405</v>
      </c>
      <c r="E17">
        <v>107.40892573958263</v>
      </c>
      <c r="G17">
        <v>58.752586508198874</v>
      </c>
      <c r="H17">
        <v>201.15493321573013</v>
      </c>
      <c r="J17">
        <v>58.628498184148683</v>
      </c>
      <c r="K17">
        <v>111.79845576342052</v>
      </c>
      <c r="AP17">
        <f t="shared" si="0"/>
        <v>2</v>
      </c>
    </row>
    <row r="18" spans="1:42" x14ac:dyDescent="0.25">
      <c r="A18">
        <v>12.950214416632662</v>
      </c>
      <c r="B18">
        <v>25.817216813520645</v>
      </c>
      <c r="C18" s="3"/>
      <c r="D18">
        <v>132.84244775786647</v>
      </c>
      <c r="E18">
        <v>81.707833285327069</v>
      </c>
      <c r="G18">
        <v>84.330658435355872</v>
      </c>
      <c r="H18">
        <v>166.68875610339455</v>
      </c>
      <c r="J18">
        <v>80.875881221961123</v>
      </c>
      <c r="K18">
        <v>78.810998870815155</v>
      </c>
      <c r="AP18">
        <f t="shared" si="0"/>
        <v>2</v>
      </c>
    </row>
    <row r="19" spans="1:42" x14ac:dyDescent="0.25">
      <c r="A19">
        <v>16.532475304557011</v>
      </c>
      <c r="B19">
        <v>18.646504789358005</v>
      </c>
      <c r="C19" s="3"/>
      <c r="D19">
        <v>114.02494553476572</v>
      </c>
      <c r="E19">
        <v>110.91963213184499</v>
      </c>
      <c r="G19">
        <v>47.933993553378968</v>
      </c>
      <c r="H19">
        <v>205.50938921151101</v>
      </c>
      <c r="J19">
        <v>83.430890835291606</v>
      </c>
      <c r="K19">
        <v>134.06476027710806</v>
      </c>
      <c r="AP19">
        <f t="shared" si="0"/>
        <v>2</v>
      </c>
    </row>
    <row r="20" spans="1:42" x14ac:dyDescent="0.25">
      <c r="A20">
        <v>21.385220710071735</v>
      </c>
      <c r="B20">
        <v>37.799064860591898</v>
      </c>
      <c r="C20" s="3"/>
      <c r="D20">
        <v>125.72490706770623</v>
      </c>
      <c r="E20">
        <v>111.68790504380013</v>
      </c>
      <c r="G20">
        <v>52.98644694237737</v>
      </c>
      <c r="H20">
        <v>193.24277268897276</v>
      </c>
      <c r="J20">
        <v>4.5332193975646229</v>
      </c>
      <c r="K20">
        <v>37.134922330393387</v>
      </c>
      <c r="AP20">
        <f t="shared" si="0"/>
        <v>1</v>
      </c>
    </row>
    <row r="21" spans="1:42" x14ac:dyDescent="0.25">
      <c r="A21">
        <v>43.536350706999656</v>
      </c>
      <c r="B21">
        <v>26.807298430212541</v>
      </c>
      <c r="C21" s="3"/>
      <c r="D21">
        <v>153.74771780625451</v>
      </c>
      <c r="E21">
        <v>76.034564497240353</v>
      </c>
      <c r="G21">
        <v>49.462370977998944</v>
      </c>
      <c r="H21">
        <v>205.35134176971042</v>
      </c>
      <c r="J21">
        <v>114.95834223456527</v>
      </c>
      <c r="K21">
        <v>158.13470870082705</v>
      </c>
      <c r="AP21">
        <f t="shared" si="0"/>
        <v>2</v>
      </c>
    </row>
    <row r="22" spans="1:42" x14ac:dyDescent="0.25">
      <c r="A22">
        <v>23.298621348003508</v>
      </c>
      <c r="B22">
        <v>13.637212608300615</v>
      </c>
      <c r="C22" s="3"/>
      <c r="D22">
        <v>115.32522168818105</v>
      </c>
      <c r="E22">
        <v>134.37835403019562</v>
      </c>
      <c r="G22">
        <v>77.183667169883847</v>
      </c>
      <c r="H22">
        <v>216.87577650955063</v>
      </c>
      <c r="J22">
        <v>132.34351634266181</v>
      </c>
      <c r="K22">
        <v>44.193853572191536</v>
      </c>
      <c r="AP22">
        <f t="shared" si="0"/>
        <v>2</v>
      </c>
    </row>
    <row r="23" spans="1:42" x14ac:dyDescent="0.25">
      <c r="A23">
        <v>15.512158673373051</v>
      </c>
      <c r="B23">
        <v>60.431601771852002</v>
      </c>
      <c r="C23" s="3"/>
      <c r="D23">
        <v>111.88421101178392</v>
      </c>
      <c r="E23">
        <v>91.993945513968356</v>
      </c>
      <c r="G23">
        <v>45.160745255707297</v>
      </c>
      <c r="H23">
        <v>196.31485820827947</v>
      </c>
      <c r="J23">
        <v>34.663533433027133</v>
      </c>
      <c r="K23">
        <v>269.81414227729118</v>
      </c>
      <c r="AP23">
        <f t="shared" si="0"/>
        <v>3</v>
      </c>
    </row>
    <row r="24" spans="1:42" x14ac:dyDescent="0.25">
      <c r="A24">
        <v>49.726257960428484</v>
      </c>
      <c r="B24">
        <v>5.2409166831057519</v>
      </c>
      <c r="C24" s="3"/>
      <c r="D24">
        <v>118.07343614418642</v>
      </c>
      <c r="E24">
        <v>97.68266434330144</v>
      </c>
      <c r="G24">
        <v>65.76615490092081</v>
      </c>
      <c r="H24">
        <v>197.30681565779378</v>
      </c>
      <c r="J24">
        <v>52.95022431104465</v>
      </c>
      <c r="K24">
        <v>298.84640034180728</v>
      </c>
      <c r="AP24">
        <f t="shared" si="0"/>
        <v>3</v>
      </c>
    </row>
    <row r="25" spans="1:42" x14ac:dyDescent="0.25">
      <c r="A25">
        <v>21.89057007242809</v>
      </c>
      <c r="B25">
        <v>38.369624993065372</v>
      </c>
      <c r="C25" s="3"/>
      <c r="D25">
        <v>134.61833279689017</v>
      </c>
      <c r="E25">
        <v>83.511838763661217</v>
      </c>
      <c r="G25">
        <v>51.08378971061029</v>
      </c>
      <c r="H25">
        <v>178.86720848327968</v>
      </c>
      <c r="J25">
        <v>26.297799615466779</v>
      </c>
      <c r="K25">
        <v>172.26172673726614</v>
      </c>
      <c r="AP25">
        <f t="shared" si="0"/>
        <v>3</v>
      </c>
    </row>
    <row r="26" spans="1:42" x14ac:dyDescent="0.25">
      <c r="A26">
        <v>37.229255061247386</v>
      </c>
      <c r="B26">
        <v>35.193874130782206</v>
      </c>
      <c r="C26" s="3"/>
      <c r="D26">
        <v>137.27678012583056</v>
      </c>
      <c r="E26">
        <v>88.522358762566</v>
      </c>
      <c r="G26">
        <v>62.916219146864023</v>
      </c>
      <c r="H26">
        <v>204.90485945192631</v>
      </c>
      <c r="J26">
        <v>99.756462294381535</v>
      </c>
      <c r="K26">
        <v>285.96453749198889</v>
      </c>
      <c r="AP26">
        <f t="shared" si="0"/>
        <v>3</v>
      </c>
    </row>
    <row r="27" spans="1:42" x14ac:dyDescent="0.25">
      <c r="A27">
        <v>18.978390774718719</v>
      </c>
      <c r="B27">
        <v>2.7627709944499657</v>
      </c>
      <c r="C27" s="3"/>
      <c r="D27">
        <v>76.040081214159727</v>
      </c>
      <c r="E27">
        <v>91.718709679844324</v>
      </c>
      <c r="G27">
        <v>60.978620265523205</v>
      </c>
      <c r="H27">
        <v>221.54629328288138</v>
      </c>
      <c r="J27">
        <v>14.484084597308268</v>
      </c>
      <c r="K27">
        <v>246.5498825037385</v>
      </c>
      <c r="AP27">
        <f t="shared" si="0"/>
        <v>3</v>
      </c>
    </row>
    <row r="28" spans="1:42" x14ac:dyDescent="0.25">
      <c r="A28">
        <v>41.262005727985525</v>
      </c>
      <c r="B28">
        <v>12.285521582525689</v>
      </c>
      <c r="C28" s="3"/>
      <c r="D28">
        <v>145.18778104684316</v>
      </c>
      <c r="E28">
        <v>69.657756082597189</v>
      </c>
      <c r="G28">
        <v>45.129435900598764</v>
      </c>
      <c r="H28">
        <v>195.15925992454868</v>
      </c>
      <c r="J28">
        <v>8.2204657124546046</v>
      </c>
      <c r="K28">
        <v>199.05087435529649</v>
      </c>
      <c r="AP28">
        <f t="shared" si="0"/>
        <v>3</v>
      </c>
    </row>
    <row r="29" spans="1:42" x14ac:dyDescent="0.25">
      <c r="A29">
        <v>10.569612034742022</v>
      </c>
      <c r="B29">
        <v>13.614293341815937</v>
      </c>
      <c r="C29" s="3"/>
      <c r="D29">
        <v>110.37065266646096</v>
      </c>
      <c r="E29">
        <v>110.94957724490087</v>
      </c>
      <c r="G29">
        <v>50.781422512663994</v>
      </c>
      <c r="H29">
        <v>167.83076312567573</v>
      </c>
      <c r="J29">
        <v>33.582567827387315</v>
      </c>
      <c r="K29">
        <v>270.86703085421306</v>
      </c>
      <c r="AP29">
        <f t="shared" si="0"/>
        <v>3</v>
      </c>
    </row>
    <row r="30" spans="1:42" x14ac:dyDescent="0.25">
      <c r="A30">
        <v>21.756089912087191</v>
      </c>
      <c r="B30">
        <v>26.936287516291486</v>
      </c>
      <c r="C30" s="3"/>
      <c r="D30">
        <v>112.91786310903262</v>
      </c>
      <c r="E30">
        <v>128.25918272719719</v>
      </c>
      <c r="G30">
        <v>63.860888556228019</v>
      </c>
      <c r="H30">
        <v>204.20186552219093</v>
      </c>
      <c r="J30">
        <v>106.6780602435377</v>
      </c>
      <c r="K30">
        <v>21.185949278237253</v>
      </c>
      <c r="AP30">
        <f t="shared" si="0"/>
        <v>2</v>
      </c>
    </row>
    <row r="31" spans="1:42" x14ac:dyDescent="0.25">
      <c r="A31">
        <v>36.020877663104329</v>
      </c>
      <c r="B31">
        <v>34.273522336006863</v>
      </c>
      <c r="D31">
        <v>141.772469280113</v>
      </c>
      <c r="E31">
        <v>111.04115199268563</v>
      </c>
      <c r="G31">
        <v>50.994687651545973</v>
      </c>
      <c r="H31">
        <v>191.79877363530977</v>
      </c>
      <c r="J31">
        <v>123.11471907712027</v>
      </c>
      <c r="K31">
        <v>261.63823358867154</v>
      </c>
      <c r="AP31">
        <f t="shared" si="0"/>
        <v>3</v>
      </c>
    </row>
    <row r="164" spans="36:50" x14ac:dyDescent="0.25">
      <c r="AJ164" s="6" t="s">
        <v>4</v>
      </c>
      <c r="AK164" s="6" t="s">
        <v>5</v>
      </c>
      <c r="AM164" s="6" t="s">
        <v>4</v>
      </c>
      <c r="AN164" s="6" t="s">
        <v>5</v>
      </c>
      <c r="AP164" s="6" t="s">
        <v>4</v>
      </c>
      <c r="AQ164" s="6" t="s">
        <v>5</v>
      </c>
      <c r="AU164" s="12"/>
      <c r="AV164" s="12"/>
    </row>
    <row r="165" spans="36:50" x14ac:dyDescent="0.25">
      <c r="AJ165" s="1">
        <f>AVERAGE(A2:A31)</f>
        <v>30.364600509783486</v>
      </c>
      <c r="AK165" s="1">
        <f>AVERAGE(B2:B31)</f>
        <v>33.143320554954698</v>
      </c>
      <c r="AL165" s="4" t="s">
        <v>7</v>
      </c>
      <c r="AM165" s="1">
        <f>AVERAGE(D2:D31)</f>
        <v>122.59472643745539</v>
      </c>
      <c r="AN165" s="1">
        <f>AVERAGE(E2:E31)</f>
        <v>97.669084450535593</v>
      </c>
      <c r="AP165" s="1">
        <f>AVERAGE(G2:G31)</f>
        <v>53.770639422218665</v>
      </c>
      <c r="AQ165" s="1">
        <f>AVERAGE(H2:H31)</f>
        <v>198.52517873932811</v>
      </c>
    </row>
    <row r="166" spans="36:50" x14ac:dyDescent="0.25">
      <c r="AJ166" s="1">
        <f>_xlfn.VAR.S(A2:A31)</f>
        <v>158.60206541877139</v>
      </c>
      <c r="AK166" s="1">
        <f>_xlfn.VAR.S(B2:B31)</f>
        <v>251.00354620207509</v>
      </c>
      <c r="AL166" s="4" t="s">
        <v>8</v>
      </c>
      <c r="AM166" s="1">
        <f>_xlfn.VAR.S(D2:D31)</f>
        <v>302.67990330371458</v>
      </c>
      <c r="AN166" s="1">
        <f>_xlfn.VAR.S(E2:E31)</f>
        <v>330.38650568802478</v>
      </c>
      <c r="AP166" s="1">
        <f>_xlfn.VAR.S(G2:G31)</f>
        <v>201.52477393200991</v>
      </c>
      <c r="AQ166" s="1">
        <f>_xlfn.VAR.S(H2:H31)</f>
        <v>178.28170156870684</v>
      </c>
    </row>
    <row r="167" spans="36:50" x14ac:dyDescent="0.25">
      <c r="AJ167" s="1">
        <f>_xlfn.COVARIANCE.S(A2:A31,B2:B31)</f>
        <v>23.718535249974487</v>
      </c>
      <c r="AL167" s="4" t="s">
        <v>9</v>
      </c>
      <c r="AM167" s="1">
        <f>_xlfn.COVARIANCE.S(D2:D31,E2:E31)</f>
        <v>-94.211020243128118</v>
      </c>
      <c r="AP167" s="1">
        <f>_xlfn.COVARIANCE.S(G2:G31,H2:H31)</f>
        <v>-48.909266136483396</v>
      </c>
      <c r="AQ167" s="1"/>
    </row>
    <row r="168" spans="36:50" x14ac:dyDescent="0.25">
      <c r="AL168" s="5"/>
    </row>
    <row r="169" spans="36:50" x14ac:dyDescent="0.25">
      <c r="AJ169" s="4" t="s">
        <v>10</v>
      </c>
      <c r="AK169" s="4" t="s">
        <v>11</v>
      </c>
      <c r="AL169" s="6" t="s">
        <v>24</v>
      </c>
      <c r="AM169" s="10" t="s">
        <v>13</v>
      </c>
      <c r="AN169" s="10"/>
      <c r="AP169" s="10" t="s">
        <v>14</v>
      </c>
      <c r="AQ169" s="10"/>
      <c r="AS169" s="10" t="s">
        <v>21</v>
      </c>
      <c r="AT169" s="10"/>
    </row>
    <row r="170" spans="36:50" x14ac:dyDescent="0.25">
      <c r="AJ170" s="1">
        <f>AJ165</f>
        <v>30.364600509783486</v>
      </c>
      <c r="AK170" s="1">
        <f>AM165</f>
        <v>122.59472643745539</v>
      </c>
      <c r="AL170" s="1">
        <f>AP165</f>
        <v>53.770639422218665</v>
      </c>
      <c r="AM170" s="1">
        <f>AJ166</f>
        <v>158.60206541877139</v>
      </c>
      <c r="AN170" s="7">
        <f>AJ167</f>
        <v>23.718535249974487</v>
      </c>
      <c r="AP170" s="1">
        <f>AM166</f>
        <v>302.67990330371458</v>
      </c>
      <c r="AQ170" s="7">
        <f>AM167</f>
        <v>-94.211020243128118</v>
      </c>
      <c r="AS170" s="1">
        <f>AP166</f>
        <v>201.52477393200991</v>
      </c>
      <c r="AT170" s="7">
        <f>AP167</f>
        <v>-48.909266136483396</v>
      </c>
    </row>
    <row r="171" spans="36:50" x14ac:dyDescent="0.25">
      <c r="AJ171" s="1">
        <f>AK165</f>
        <v>33.143320554954698</v>
      </c>
      <c r="AK171" s="1">
        <f>AN165</f>
        <v>97.669084450535593</v>
      </c>
      <c r="AL171" s="1">
        <f>AQ165</f>
        <v>198.52517873932811</v>
      </c>
      <c r="AM171" s="1">
        <f>AJ167</f>
        <v>23.718535249974487</v>
      </c>
      <c r="AN171" s="1">
        <f>AK166</f>
        <v>251.00354620207509</v>
      </c>
      <c r="AP171" s="1">
        <f>AM167</f>
        <v>-94.211020243128118</v>
      </c>
      <c r="AQ171" s="1">
        <f>AN166</f>
        <v>330.38650568802478</v>
      </c>
      <c r="AS171" s="1">
        <f>AP167</f>
        <v>-48.909266136483396</v>
      </c>
      <c r="AT171" s="1">
        <f>AQ166</f>
        <v>178.28170156870684</v>
      </c>
    </row>
    <row r="173" spans="36:50" ht="17.25" x14ac:dyDescent="0.25">
      <c r="AJ173" s="10" t="s">
        <v>22</v>
      </c>
      <c r="AK173" s="10"/>
      <c r="AM173" s="10" t="s">
        <v>23</v>
      </c>
      <c r="AN173" s="10"/>
      <c r="AP173" s="4" t="s">
        <v>6</v>
      </c>
      <c r="AQ173" s="8"/>
      <c r="AR173" s="11" t="s">
        <v>12</v>
      </c>
      <c r="AS173" s="11"/>
    </row>
    <row r="174" spans="36:50" x14ac:dyDescent="0.25">
      <c r="AJ174" s="1">
        <f t="array" ref="AJ174:AK175">($AJ$187*(AM170:AN171)+$AJ$187*(AP170:AQ171))/$AJ$187*2</f>
        <v>922.56393744497177</v>
      </c>
      <c r="AK174" s="1">
        <v>-140.98496998630725</v>
      </c>
      <c r="AM174" s="1">
        <f t="array" ref="AM174:AN175">MINVERSE(AJ174:AK175)</f>
        <v>1.1043991051928738E-3</v>
      </c>
      <c r="AN174" s="1">
        <v>1.3390638022815236E-4</v>
      </c>
      <c r="AP174" s="1">
        <f>AJ170-AK170</f>
        <v>-92.230125927671907</v>
      </c>
      <c r="AQ174" s="9"/>
      <c r="AR174" s="1">
        <f t="array" ref="AR174:AS174">TRANSPOSE(AJ170:AJ171+AK170:AK171)</f>
        <v>152.95932694723888</v>
      </c>
      <c r="AS174" s="1">
        <v>130.81240500549029</v>
      </c>
    </row>
    <row r="175" spans="36:50" x14ac:dyDescent="0.25">
      <c r="AJ175" s="1">
        <v>-140.98496998630725</v>
      </c>
      <c r="AK175" s="1">
        <v>1162.7801037801996</v>
      </c>
      <c r="AM175" s="1">
        <v>1.3390638022815239E-4</v>
      </c>
      <c r="AN175" s="1">
        <v>8.7624374005460263E-4</v>
      </c>
      <c r="AP175" s="1">
        <f>AJ171-AK171</f>
        <v>-64.525763895580894</v>
      </c>
      <c r="AQ175" s="9"/>
    </row>
    <row r="176" spans="36:50" x14ac:dyDescent="0.25">
      <c r="AR176" s="11" t="s">
        <v>25</v>
      </c>
      <c r="AS176" s="11"/>
      <c r="AU176" s="2" t="s">
        <v>27</v>
      </c>
      <c r="AW176" s="10" t="s">
        <v>28</v>
      </c>
      <c r="AX176" s="10"/>
    </row>
    <row r="177" spans="36:50" x14ac:dyDescent="0.25">
      <c r="AR177" s="1">
        <f t="array" ref="AR177:AS178">($AJ$187*(AM170:AN171)+$AJ$187*(AS170:AT171))/$AJ$187*2</f>
        <v>720.25367870156265</v>
      </c>
      <c r="AS177" s="1">
        <v>-50.381461773017811</v>
      </c>
      <c r="AU177" s="1">
        <f>AJ170-AL170</f>
        <v>-23.406038912435179</v>
      </c>
      <c r="AW177" s="1">
        <f t="array" ref="AW177:AX177">TRANSPOSE(AJ170:AJ171+AL170:AL171)</f>
        <v>84.13523993200215</v>
      </c>
      <c r="AX177" s="1">
        <v>231.66849929428281</v>
      </c>
    </row>
    <row r="178" spans="36:50" x14ac:dyDescent="0.25">
      <c r="AJ178" s="2" t="s">
        <v>15</v>
      </c>
      <c r="AK178" s="1">
        <f t="array" ref="AK178:AK179">MMULT(AM174:AN175,AP174:AP175)</f>
        <v>-0.11049928002106056</v>
      </c>
      <c r="AM178">
        <f t="array" ref="AM178:AN178">MMULT(AR174:AS174,AM174:AN175)</f>
        <v>0.18644475945465908</v>
      </c>
      <c r="AN178">
        <v>0.13510578080118746</v>
      </c>
      <c r="AP178">
        <f>MMULT(AM178:AN178,AP174:AP175)</f>
        <v>-25.913627355963232</v>
      </c>
      <c r="AR178" s="1">
        <v>-50.381461773017811</v>
      </c>
      <c r="AS178" s="1">
        <v>858.57049554156379</v>
      </c>
      <c r="AU178" s="1">
        <f>AJ171-AL171</f>
        <v>-165.38185818437341</v>
      </c>
    </row>
    <row r="179" spans="36:50" x14ac:dyDescent="0.25">
      <c r="AJ179" s="2" t="s">
        <v>16</v>
      </c>
      <c r="AK179" s="1">
        <v>-6.8890498996705254E-2</v>
      </c>
      <c r="AU179">
        <f>MMULT(AW179:AX179,AU177:AU178)</f>
        <v>-49.136313072185921</v>
      </c>
      <c r="AW179">
        <f t="array" ref="AW179:AX179">MMULT(AW177:AX177,AR181:AS182)</f>
        <v>0.13624713163956567</v>
      </c>
      <c r="AX179">
        <v>0.27782556026247401</v>
      </c>
    </row>
    <row r="180" spans="36:50" x14ac:dyDescent="0.25">
      <c r="AJ180" s="2" t="s">
        <v>17</v>
      </c>
      <c r="AK180" s="1">
        <f>AP178*-0.5</f>
        <v>12.956813677981616</v>
      </c>
      <c r="AM180">
        <f t="array" ref="AM180:AM181">TRANSPOSE(D2:E2)</f>
        <v>139.14224470863701</v>
      </c>
      <c r="AR180" s="10" t="s">
        <v>26</v>
      </c>
      <c r="AS180" s="10"/>
    </row>
    <row r="181" spans="36:50" x14ac:dyDescent="0.25">
      <c r="AM181">
        <v>64.629569149110466</v>
      </c>
      <c r="AR181" s="1">
        <f t="array" ref="AR181:AS182">MINVERSE(AR177:AS178)</f>
        <v>1.394122147436347E-3</v>
      </c>
      <c r="AS181" s="1">
        <v>8.1807972720606453E-5</v>
      </c>
      <c r="AU181" s="2" t="s">
        <v>15</v>
      </c>
      <c r="AV181" s="1">
        <f t="array" ref="AV181:AV182">MMULT(AR181:AS182,AU177:AU178)</f>
        <v>-4.6160431774413258E-2</v>
      </c>
    </row>
    <row r="182" spans="36:50" x14ac:dyDescent="0.25">
      <c r="AR182" s="1">
        <v>8.1807972720606466E-5</v>
      </c>
      <c r="AS182" s="1">
        <v>1.169527267084781E-3</v>
      </c>
      <c r="AU182" s="2" t="s">
        <v>16</v>
      </c>
      <c r="AV182" s="1">
        <v>-0.19533339322061902</v>
      </c>
    </row>
    <row r="183" spans="36:50" x14ac:dyDescent="0.25">
      <c r="AM183" s="1">
        <v>1</v>
      </c>
      <c r="AN183" s="1">
        <f>MIN(A2:A31)</f>
        <v>10.569612034742022</v>
      </c>
      <c r="AO183" s="1">
        <f>MAX(A2:A31)</f>
        <v>62.24986357963644</v>
      </c>
      <c r="AU183" s="2" t="s">
        <v>17</v>
      </c>
      <c r="AV183" s="1">
        <f>AU179*-0.5</f>
        <v>24.56815653609296</v>
      </c>
    </row>
    <row r="184" spans="36:50" x14ac:dyDescent="0.25">
      <c r="AM184" s="1">
        <v>2</v>
      </c>
      <c r="AN184" s="1">
        <f>MIN(D2:D31)</f>
        <v>76.040081214159727</v>
      </c>
      <c r="AO184" s="1">
        <f>MAX(D2:D31)</f>
        <v>153.74771780625451</v>
      </c>
    </row>
    <row r="185" spans="36:50" x14ac:dyDescent="0.25">
      <c r="AM185" s="1">
        <v>3</v>
      </c>
      <c r="AN185" s="1">
        <f>MIN(G2:G31)</f>
        <v>27.974910633638501</v>
      </c>
      <c r="AO185" s="1">
        <f>MAX(H2:H31)</f>
        <v>221.54629328288138</v>
      </c>
    </row>
    <row r="187" spans="36:50" x14ac:dyDescent="0.25">
      <c r="AJ187" s="3">
        <v>30</v>
      </c>
    </row>
    <row r="190" spans="36:50" x14ac:dyDescent="0.25">
      <c r="AP190" s="2" t="s">
        <v>30</v>
      </c>
      <c r="AR190" s="10" t="s">
        <v>31</v>
      </c>
      <c r="AS190" s="10"/>
      <c r="AU190" s="10" t="s">
        <v>32</v>
      </c>
      <c r="AV190" s="10"/>
    </row>
    <row r="191" spans="36:50" x14ac:dyDescent="0.25">
      <c r="AP191" s="1">
        <f>AK170-AL170</f>
        <v>68.824087015236728</v>
      </c>
      <c r="AR191" s="1">
        <f t="array" ref="AR191:AS192">($AJ$187*(AP170:AQ171)+$AJ$187*(AS170:AT171))/$AJ$187*2</f>
        <v>1008.409354471449</v>
      </c>
      <c r="AS191" s="1">
        <v>-286.24057275922303</v>
      </c>
      <c r="AU191" s="1">
        <f t="array" ref="AU191:AV192">MINVERSE(AR191:AS192)</f>
        <v>1.077734953671472E-3</v>
      </c>
      <c r="AV191" s="1">
        <v>3.0323447192155369E-4</v>
      </c>
    </row>
    <row r="192" spans="36:50" x14ac:dyDescent="0.25">
      <c r="AP192" s="1">
        <f>AK171-AL171</f>
        <v>-100.85609428879252</v>
      </c>
      <c r="AR192" s="1">
        <v>-286.24057275922303</v>
      </c>
      <c r="AS192" s="1">
        <v>1017.3364145134632</v>
      </c>
      <c r="AU192" s="1">
        <v>3.0323447192155364E-4</v>
      </c>
      <c r="AV192" s="1">
        <v>1.0682779004258121E-3</v>
      </c>
    </row>
    <row r="193" spans="42:48" x14ac:dyDescent="0.25">
      <c r="AP193">
        <f>MMULT(AU197:AV197,AP191:AP192)</f>
        <v>-18.043179689990172</v>
      </c>
    </row>
    <row r="194" spans="42:48" x14ac:dyDescent="0.25">
      <c r="AU194" s="10" t="s">
        <v>33</v>
      </c>
      <c r="AV194" s="10"/>
    </row>
    <row r="195" spans="42:48" x14ac:dyDescent="0.25">
      <c r="AR195" s="2" t="s">
        <v>15</v>
      </c>
      <c r="AS195" s="1">
        <f t="array" ref="AS195:AS196">MMULT(AU191:AV192,AP191:AP192)</f>
        <v>4.3591079739115093E-2</v>
      </c>
      <c r="AU195" s="1">
        <f t="array" ref="AU195:AV195">TRANSPOSE(AK170:AK171+AL170:AL171)</f>
        <v>176.36536585967406</v>
      </c>
      <c r="AV195" s="1">
        <v>296.1942631898637</v>
      </c>
    </row>
    <row r="196" spans="42:48" x14ac:dyDescent="0.25">
      <c r="AR196" s="2" t="s">
        <v>16</v>
      </c>
      <c r="AS196" s="1">
        <v>-8.6872500970430644E-2</v>
      </c>
    </row>
    <row r="197" spans="42:48" x14ac:dyDescent="0.25">
      <c r="AR197" s="2" t="s">
        <v>17</v>
      </c>
      <c r="AS197" s="1">
        <f>AP193*-0.5</f>
        <v>9.021589844995086</v>
      </c>
      <c r="AU197">
        <f t="array" ref="AU197:AV197">MMULT(AU195:AV195,AU191:AV192)</f>
        <v>0.27989143038859998</v>
      </c>
      <c r="AV197">
        <v>0.36989784418034788</v>
      </c>
    </row>
  </sheetData>
  <mergeCells count="7">
    <mergeCell ref="AR176:AS176"/>
    <mergeCell ref="AR173:AS173"/>
    <mergeCell ref="AU164:AV164"/>
    <mergeCell ref="A1:B1"/>
    <mergeCell ref="D1:E1"/>
    <mergeCell ref="J1:K1"/>
    <mergeCell ref="G1:H1"/>
  </mergeCells>
  <conditionalFormatting sqref="AP2:AP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2019-04-28T13:02:03Z</dcterms:modified>
</cp:coreProperties>
</file>