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8145"/>
  </bookViews>
  <sheets>
    <sheet name="Лист4" sheetId="8" r:id="rId1"/>
  </sheets>
  <calcPr calcId="152511"/>
</workbook>
</file>

<file path=xl/calcChain.xml><?xml version="1.0" encoding="utf-8"?>
<calcChain xmlns="http://schemas.openxmlformats.org/spreadsheetml/2006/main">
  <c r="BB1" i="8" l="1"/>
  <c r="BB2" i="8"/>
  <c r="BC2" i="8"/>
  <c r="BC1" i="8"/>
  <c r="BQ234" i="8" l="1"/>
  <c r="BQ233" i="8"/>
  <c r="BV234" i="8"/>
  <c r="BU234" i="8"/>
  <c r="BV233" i="8"/>
  <c r="BU233" i="8"/>
  <c r="BT230" i="8" a="1"/>
  <c r="BT231" i="8" s="1"/>
  <c r="BY224" i="8" a="1"/>
  <c r="BY224" i="8" s="1"/>
  <c r="BR221" i="8"/>
  <c r="BR220" i="8"/>
  <c r="BQ221" i="8"/>
  <c r="BQ220" i="8"/>
  <c r="BW224" i="8" s="1"/>
  <c r="BW225" i="8" l="1"/>
  <c r="BT230" i="8"/>
  <c r="BZ224" i="8"/>
  <c r="BX221" i="8" l="1"/>
  <c r="BX220" i="8"/>
  <c r="BW221" i="8"/>
  <c r="BW220" i="8"/>
  <c r="BU221" i="8"/>
  <c r="BU220" i="8"/>
  <c r="BT221" i="8"/>
  <c r="BT220" i="8"/>
  <c r="BQ224" i="8" s="1" a="1"/>
  <c r="BT217" i="8"/>
  <c r="BQ217" i="8"/>
  <c r="BU216" i="8"/>
  <c r="BT216" i="8"/>
  <c r="BR216" i="8"/>
  <c r="BQ216" i="8"/>
  <c r="BU215" i="8"/>
  <c r="BT215" i="8"/>
  <c r="BR215" i="8"/>
  <c r="BQ215" i="8"/>
  <c r="BQ225" i="8" l="1"/>
  <c r="BR224" i="8"/>
  <c r="BQ224" i="8"/>
  <c r="BR225" i="8"/>
  <c r="BT224" i="8" l="1" a="1"/>
  <c r="BU225" i="8" s="1"/>
  <c r="BT225" i="8" l="1"/>
  <c r="BU224" i="8"/>
  <c r="BT224" i="8"/>
  <c r="BT228" i="8" l="1" a="1"/>
  <c r="BR228" i="8" a="1"/>
  <c r="BR229" i="8" l="1"/>
  <c r="BR228" i="8"/>
  <c r="BU228" i="8"/>
  <c r="BT228" i="8"/>
  <c r="BW228" i="8" s="1"/>
  <c r="BR230" i="8" s="1"/>
  <c r="BR233" i="8" l="1"/>
  <c r="BR234" i="8"/>
  <c r="BD6" i="8"/>
  <c r="BD22" i="8"/>
  <c r="BD11" i="8"/>
  <c r="BD27" i="8"/>
  <c r="BD12" i="8"/>
  <c r="BD28" i="8"/>
  <c r="BD13" i="8"/>
  <c r="BD29" i="8"/>
  <c r="BD3" i="8"/>
  <c r="BD23" i="8"/>
  <c r="BD24" i="8"/>
  <c r="BD10" i="8"/>
  <c r="BD26" i="8"/>
  <c r="BD15" i="8"/>
  <c r="BD31" i="8"/>
  <c r="BD16" i="8"/>
  <c r="BD2" i="8"/>
  <c r="BD17" i="8"/>
  <c r="BD7" i="8"/>
  <c r="BD9" i="8"/>
  <c r="BD14" i="8"/>
  <c r="BD30" i="8"/>
  <c r="BD19" i="8"/>
  <c r="BD4" i="8"/>
  <c r="BD20" i="8"/>
  <c r="BD5" i="8"/>
  <c r="BD21" i="8"/>
  <c r="BD18" i="8"/>
  <c r="BD8" i="8"/>
  <c r="BD25" i="8"/>
</calcChain>
</file>

<file path=xl/sharedStrings.xml><?xml version="1.0" encoding="utf-8"?>
<sst xmlns="http://schemas.openxmlformats.org/spreadsheetml/2006/main" count="24" uniqueCount="22">
  <si>
    <t>Материал экзамена</t>
  </si>
  <si>
    <t>Проверка</t>
  </si>
  <si>
    <t>1образ</t>
  </si>
  <si>
    <t>2образ</t>
  </si>
  <si>
    <t>Х1</t>
  </si>
  <si>
    <t>Х2</t>
  </si>
  <si>
    <t>M1-M2</t>
  </si>
  <si>
    <t>Среднее значение</t>
  </si>
  <si>
    <t>Дисперсия</t>
  </si>
  <si>
    <t>Ковариация</t>
  </si>
  <si>
    <t>M1</t>
  </si>
  <si>
    <t>M2</t>
  </si>
  <si>
    <t>Σ</t>
  </si>
  <si>
    <r>
      <t>Σ</t>
    </r>
    <r>
      <rPr>
        <vertAlign val="superscript"/>
        <sz val="11"/>
        <color theme="1"/>
        <rFont val="Calibri"/>
        <family val="2"/>
        <charset val="204"/>
        <scheme val="minor"/>
      </rPr>
      <t>-1</t>
    </r>
  </si>
  <si>
    <r>
      <t>(М1+М2)</t>
    </r>
    <r>
      <rPr>
        <vertAlign val="superscript"/>
        <sz val="11"/>
        <color theme="1"/>
        <rFont val="Calibri"/>
        <family val="2"/>
        <charset val="204"/>
        <scheme val="minor"/>
      </rPr>
      <t>Т</t>
    </r>
  </si>
  <si>
    <t>E1(Дисп/Ковар)</t>
  </si>
  <si>
    <t>E2(Дисп/Ковар)</t>
  </si>
  <si>
    <t>b1</t>
  </si>
  <si>
    <t>b2</t>
  </si>
  <si>
    <t>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</si>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</sst>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032762043599609E-2"/>
          <c:y val="1.4900017900100352E-2"/>
          <c:w val="0.74868993385571014"/>
          <c:h val="0.94043993866635345"/>
        </c:manualLayout>
      </c:layout>
      <c:scatterChart>
        <c:scatterStyle val="lineMarker"/>
        <c:varyColors val="0"/>
        <c:ser>
          <c:idx val="0"/>
          <c:order val="0"/>
          <c:tx>
            <c:v>1 образ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flat" dir="t"/>
              </a:scene3d>
              <a:sp3d prstMaterial="metal">
                <a:bevelT prst="slope"/>
                <a:bevelB prst="angle"/>
              </a:sp3d>
            </c:spPr>
          </c:marker>
          <c:xVal>
            <c:numRef>
              <c:f>Лист4!$A$2:$A$31</c:f>
              <c:numCache>
                <c:formatCode>General</c:formatCode>
                <c:ptCount val="30"/>
                <c:pt idx="0">
                  <c:v>23.476217772113159</c:v>
                </c:pt>
                <c:pt idx="1">
                  <c:v>19.214871296426281</c:v>
                </c:pt>
                <c:pt idx="2">
                  <c:v>13.166811110422714</c:v>
                </c:pt>
                <c:pt idx="3">
                  <c:v>17.531623977120034</c:v>
                </c:pt>
                <c:pt idx="4">
                  <c:v>12.520848182830377</c:v>
                </c:pt>
                <c:pt idx="5">
                  <c:v>9.6749767332221381</c:v>
                </c:pt>
                <c:pt idx="6">
                  <c:v>13.856986849204986</c:v>
                </c:pt>
                <c:pt idx="7">
                  <c:v>13.34000732334971</c:v>
                </c:pt>
                <c:pt idx="8">
                  <c:v>15.480957851323183</c:v>
                </c:pt>
                <c:pt idx="9">
                  <c:v>13.834988446105854</c:v>
                </c:pt>
                <c:pt idx="10">
                  <c:v>16.349383182969177</c:v>
                </c:pt>
                <c:pt idx="11">
                  <c:v>12.316308508743532</c:v>
                </c:pt>
                <c:pt idx="12">
                  <c:v>18.42969315170194</c:v>
                </c:pt>
                <c:pt idx="13">
                  <c:v>10.04666448046919</c:v>
                </c:pt>
                <c:pt idx="14">
                  <c:v>4.656589605147019</c:v>
                </c:pt>
                <c:pt idx="15">
                  <c:v>14.158967511903029</c:v>
                </c:pt>
                <c:pt idx="16">
                  <c:v>5.9189682512078434</c:v>
                </c:pt>
                <c:pt idx="17">
                  <c:v>18.702984940900933</c:v>
                </c:pt>
                <c:pt idx="18">
                  <c:v>11.350140918366378</c:v>
                </c:pt>
                <c:pt idx="19">
                  <c:v>14.565517327937414</c:v>
                </c:pt>
                <c:pt idx="20">
                  <c:v>15.305226421914995</c:v>
                </c:pt>
                <c:pt idx="21">
                  <c:v>18.09971710521495</c:v>
                </c:pt>
                <c:pt idx="22">
                  <c:v>14.830714614290628</c:v>
                </c:pt>
                <c:pt idx="23">
                  <c:v>26.943575373152271</c:v>
                </c:pt>
                <c:pt idx="24">
                  <c:v>24.285531632485799</c:v>
                </c:pt>
                <c:pt idx="25">
                  <c:v>17.32290631174692</c:v>
                </c:pt>
                <c:pt idx="26">
                  <c:v>18.765165956792771</c:v>
                </c:pt>
                <c:pt idx="27">
                  <c:v>20.341917130863294</c:v>
                </c:pt>
                <c:pt idx="28">
                  <c:v>20.173694717086619</c:v>
                </c:pt>
                <c:pt idx="29">
                  <c:v>16.282069206354208</c:v>
                </c:pt>
              </c:numCache>
            </c:numRef>
          </c:xVal>
          <c:yVal>
            <c:numRef>
              <c:f>Лист4!$B$2:$B$31</c:f>
              <c:numCache>
                <c:formatCode>General</c:formatCode>
                <c:ptCount val="30"/>
                <c:pt idx="0">
                  <c:v>15.296029156743316</c:v>
                </c:pt>
                <c:pt idx="1">
                  <c:v>22.137305146898143</c:v>
                </c:pt>
                <c:pt idx="2">
                  <c:v>22.974813343025744</c:v>
                </c:pt>
                <c:pt idx="3">
                  <c:v>11.349640696280403</c:v>
                </c:pt>
                <c:pt idx="4">
                  <c:v>18.738307441381039</c:v>
                </c:pt>
                <c:pt idx="5">
                  <c:v>7.1848484518704936</c:v>
                </c:pt>
                <c:pt idx="6">
                  <c:v>16.59385535880574</c:v>
                </c:pt>
                <c:pt idx="7">
                  <c:v>17.907302132371115</c:v>
                </c:pt>
                <c:pt idx="8">
                  <c:v>13.139782064754399</c:v>
                </c:pt>
                <c:pt idx="9">
                  <c:v>12.419990904745646</c:v>
                </c:pt>
                <c:pt idx="10">
                  <c:v>15.802651811682153</c:v>
                </c:pt>
                <c:pt idx="11">
                  <c:v>24.0083631221205</c:v>
                </c:pt>
                <c:pt idx="12">
                  <c:v>11.161807302996749</c:v>
                </c:pt>
                <c:pt idx="13">
                  <c:v>15.661532340018312</c:v>
                </c:pt>
                <c:pt idx="14">
                  <c:v>12.612565039162291</c:v>
                </c:pt>
                <c:pt idx="15">
                  <c:v>6.9715264695696533</c:v>
                </c:pt>
                <c:pt idx="16">
                  <c:v>13.023264424773515</c:v>
                </c:pt>
                <c:pt idx="17">
                  <c:v>17.265113607791136</c:v>
                </c:pt>
                <c:pt idx="18">
                  <c:v>13.922066879458725</c:v>
                </c:pt>
                <c:pt idx="19">
                  <c:v>15.014722445484949</c:v>
                </c:pt>
                <c:pt idx="20">
                  <c:v>13.431479752980522</c:v>
                </c:pt>
                <c:pt idx="21">
                  <c:v>17.356193817831809</c:v>
                </c:pt>
                <c:pt idx="22">
                  <c:v>14.513659076910699</c:v>
                </c:pt>
                <c:pt idx="23">
                  <c:v>7.9204932413995266</c:v>
                </c:pt>
                <c:pt idx="24">
                  <c:v>18.304927531644353</c:v>
                </c:pt>
                <c:pt idx="25">
                  <c:v>15.218278728425503</c:v>
                </c:pt>
                <c:pt idx="26">
                  <c:v>13.641493448303663</c:v>
                </c:pt>
                <c:pt idx="27">
                  <c:v>10.036034761142218</c:v>
                </c:pt>
                <c:pt idx="28">
                  <c:v>12.04136257605569</c:v>
                </c:pt>
                <c:pt idx="29">
                  <c:v>13.297107595135458</c:v>
                </c:pt>
              </c:numCache>
            </c:numRef>
          </c:yVal>
          <c:smooth val="0"/>
        </c:ser>
        <c:ser>
          <c:idx val="1"/>
          <c:order val="1"/>
          <c:tx>
            <c:v>2 образ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marker>
          <c:xVal>
            <c:numRef>
              <c:f>Лист4!$D$2:$D$31</c:f>
              <c:numCache>
                <c:formatCode>General</c:formatCode>
                <c:ptCount val="30"/>
                <c:pt idx="0">
                  <c:v>44.870316843152978</c:v>
                </c:pt>
                <c:pt idx="1">
                  <c:v>36.24104930262547</c:v>
                </c:pt>
                <c:pt idx="2">
                  <c:v>38.109757370912121</c:v>
                </c:pt>
                <c:pt idx="3">
                  <c:v>39.953984115563799</c:v>
                </c:pt>
                <c:pt idx="4">
                  <c:v>39.087294781929813</c:v>
                </c:pt>
                <c:pt idx="5">
                  <c:v>39.275028130796272</c:v>
                </c:pt>
                <c:pt idx="6">
                  <c:v>40.390903096558759</c:v>
                </c:pt>
                <c:pt idx="7">
                  <c:v>36.740723418042762</c:v>
                </c:pt>
                <c:pt idx="8">
                  <c:v>41.844837242970243</c:v>
                </c:pt>
                <c:pt idx="9">
                  <c:v>35.788257365347818</c:v>
                </c:pt>
                <c:pt idx="10">
                  <c:v>40.80462996265851</c:v>
                </c:pt>
                <c:pt idx="11">
                  <c:v>45.09056008013431</c:v>
                </c:pt>
                <c:pt idx="12">
                  <c:v>41.445336010874598</c:v>
                </c:pt>
                <c:pt idx="13">
                  <c:v>47.322814781218767</c:v>
                </c:pt>
                <c:pt idx="14">
                  <c:v>40.629389660389279</c:v>
                </c:pt>
                <c:pt idx="15">
                  <c:v>42.075854581562453</c:v>
                </c:pt>
                <c:pt idx="16">
                  <c:v>39.664123606635258</c:v>
                </c:pt>
                <c:pt idx="17">
                  <c:v>35.313241925032344</c:v>
                </c:pt>
                <c:pt idx="18">
                  <c:v>40.550536469745566</c:v>
                </c:pt>
                <c:pt idx="19">
                  <c:v>37.998731942061568</c:v>
                </c:pt>
                <c:pt idx="20">
                  <c:v>39.755200406070799</c:v>
                </c:pt>
                <c:pt idx="21">
                  <c:v>42.678423243196448</c:v>
                </c:pt>
                <c:pt idx="22">
                  <c:v>34.688841979950666</c:v>
                </c:pt>
                <c:pt idx="23">
                  <c:v>38.878947735647671</c:v>
                </c:pt>
                <c:pt idx="24">
                  <c:v>40.738211838324787</c:v>
                </c:pt>
                <c:pt idx="25">
                  <c:v>38.624127783841686</c:v>
                </c:pt>
                <c:pt idx="26">
                  <c:v>37.480234696922707</c:v>
                </c:pt>
                <c:pt idx="27">
                  <c:v>41.107525804400211</c:v>
                </c:pt>
                <c:pt idx="28">
                  <c:v>43.280470082245301</c:v>
                </c:pt>
                <c:pt idx="29">
                  <c:v>41.867626906459918</c:v>
                </c:pt>
              </c:numCache>
            </c:numRef>
          </c:xVal>
          <c:yVal>
            <c:numRef>
              <c:f>Лист4!$E$2:$E$31</c:f>
              <c:numCache>
                <c:formatCode>General</c:formatCode>
                <c:ptCount val="30"/>
                <c:pt idx="0">
                  <c:v>42.925501121353591</c:v>
                </c:pt>
                <c:pt idx="1">
                  <c:v>36.901260601589456</c:v>
                </c:pt>
                <c:pt idx="2">
                  <c:v>34.235995472990908</c:v>
                </c:pt>
                <c:pt idx="3">
                  <c:v>44.41290012531681</c:v>
                </c:pt>
                <c:pt idx="4">
                  <c:v>36.540991560323164</c:v>
                </c:pt>
                <c:pt idx="5">
                  <c:v>43.099128207395552</c:v>
                </c:pt>
                <c:pt idx="6">
                  <c:v>37.528886979125673</c:v>
                </c:pt>
                <c:pt idx="7">
                  <c:v>41.285218331759097</c:v>
                </c:pt>
                <c:pt idx="8">
                  <c:v>43.014661160705145</c:v>
                </c:pt>
                <c:pt idx="9">
                  <c:v>41.604382759978762</c:v>
                </c:pt>
                <c:pt idx="10">
                  <c:v>37.912757407902973</c:v>
                </c:pt>
                <c:pt idx="11">
                  <c:v>43.324644239910413</c:v>
                </c:pt>
                <c:pt idx="12">
                  <c:v>44.650551090890076</c:v>
                </c:pt>
                <c:pt idx="13">
                  <c:v>39.175128095885157</c:v>
                </c:pt>
                <c:pt idx="14">
                  <c:v>34.14931153296493</c:v>
                </c:pt>
                <c:pt idx="15">
                  <c:v>40.995507889456348</c:v>
                </c:pt>
                <c:pt idx="16">
                  <c:v>38.960004177206429</c:v>
                </c:pt>
                <c:pt idx="17">
                  <c:v>42.749609393504215</c:v>
                </c:pt>
                <c:pt idx="18">
                  <c:v>35.532202774484176</c:v>
                </c:pt>
                <c:pt idx="19">
                  <c:v>37.454672211461002</c:v>
                </c:pt>
                <c:pt idx="20">
                  <c:v>40.202453520614654</c:v>
                </c:pt>
                <c:pt idx="21">
                  <c:v>43.341233423270751</c:v>
                </c:pt>
                <c:pt idx="22">
                  <c:v>44.211742634652182</c:v>
                </c:pt>
                <c:pt idx="23">
                  <c:v>43.500836101011373</c:v>
                </c:pt>
                <c:pt idx="24">
                  <c:v>36.787939835485304</c:v>
                </c:pt>
                <c:pt idx="25">
                  <c:v>45.60384251002688</c:v>
                </c:pt>
                <c:pt idx="26">
                  <c:v>34.046011124737561</c:v>
                </c:pt>
                <c:pt idx="27">
                  <c:v>40.634549905953463</c:v>
                </c:pt>
                <c:pt idx="28">
                  <c:v>37.91451045894064</c:v>
                </c:pt>
                <c:pt idx="29">
                  <c:v>37.58134890726069</c:v>
                </c:pt>
              </c:numCache>
            </c:numRef>
          </c:yVal>
          <c:smooth val="0"/>
        </c:ser>
        <c:ser>
          <c:idx val="2"/>
          <c:order val="2"/>
          <c:tx>
            <c:v>Материал экзамена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>
                <a:bevelT w="152400" h="50800" prst="softRound"/>
              </a:sp3d>
            </c:spPr>
          </c:marker>
          <c:xVal>
            <c:numRef>
              <c:f>Лист4!$G$2:$G$31</c:f>
              <c:numCache>
                <c:formatCode>General</c:formatCode>
                <c:ptCount val="30"/>
                <c:pt idx="0">
                  <c:v>28.356578264717601</c:v>
                </c:pt>
                <c:pt idx="1">
                  <c:v>13.48246711630604</c:v>
                </c:pt>
                <c:pt idx="2">
                  <c:v>14.874111148411512</c:v>
                </c:pt>
                <c:pt idx="3">
                  <c:v>14.502395702993866</c:v>
                </c:pt>
                <c:pt idx="4">
                  <c:v>51.871700186162904</c:v>
                </c:pt>
                <c:pt idx="5">
                  <c:v>18.008972441785943</c:v>
                </c:pt>
                <c:pt idx="6">
                  <c:v>13.856013672292244</c:v>
                </c:pt>
                <c:pt idx="7">
                  <c:v>46.537675099948125</c:v>
                </c:pt>
                <c:pt idx="8">
                  <c:v>28.777733695486315</c:v>
                </c:pt>
                <c:pt idx="9">
                  <c:v>48.363292336802267</c:v>
                </c:pt>
                <c:pt idx="10">
                  <c:v>39.215063936277353</c:v>
                </c:pt>
                <c:pt idx="11">
                  <c:v>42.263863032929471</c:v>
                </c:pt>
                <c:pt idx="12">
                  <c:v>3.032319101535081</c:v>
                </c:pt>
                <c:pt idx="13">
                  <c:v>10.798059022797325</c:v>
                </c:pt>
                <c:pt idx="14">
                  <c:v>47.834101382488477</c:v>
                </c:pt>
                <c:pt idx="15">
                  <c:v>54.065370647297591</c:v>
                </c:pt>
                <c:pt idx="16">
                  <c:v>18.364207892086551</c:v>
                </c:pt>
                <c:pt idx="17">
                  <c:v>41.460005493331707</c:v>
                </c:pt>
                <c:pt idx="18">
                  <c:v>59.278542435987426</c:v>
                </c:pt>
                <c:pt idx="19">
                  <c:v>29.253822443311869</c:v>
                </c:pt>
                <c:pt idx="20">
                  <c:v>4.8194830164494773</c:v>
                </c:pt>
                <c:pt idx="21">
                  <c:v>44.257942442091128</c:v>
                </c:pt>
                <c:pt idx="22">
                  <c:v>49.657887508774074</c:v>
                </c:pt>
                <c:pt idx="23">
                  <c:v>45.975524155400251</c:v>
                </c:pt>
                <c:pt idx="24">
                  <c:v>38.548539689321572</c:v>
                </c:pt>
                <c:pt idx="25">
                  <c:v>29.021271401104769</c:v>
                </c:pt>
                <c:pt idx="26">
                  <c:v>24.670552690206613</c:v>
                </c:pt>
                <c:pt idx="27">
                  <c:v>11.567125461592456</c:v>
                </c:pt>
                <c:pt idx="28">
                  <c:v>54.197210608233895</c:v>
                </c:pt>
                <c:pt idx="29">
                  <c:v>51.796624652851953</c:v>
                </c:pt>
              </c:numCache>
            </c:numRef>
          </c:xVal>
          <c:yVal>
            <c:numRef>
              <c:f>Лист4!$H$2:$H$31</c:f>
              <c:numCache>
                <c:formatCode>General</c:formatCode>
                <c:ptCount val="30"/>
                <c:pt idx="0">
                  <c:v>55.601672414319282</c:v>
                </c:pt>
                <c:pt idx="1">
                  <c:v>25.128330332346568</c:v>
                </c:pt>
                <c:pt idx="2">
                  <c:v>54.47004608294931</c:v>
                </c:pt>
                <c:pt idx="3">
                  <c:v>48.106936857203891</c:v>
                </c:pt>
                <c:pt idx="4">
                  <c:v>45.894955290383621</c:v>
                </c:pt>
                <c:pt idx="5">
                  <c:v>15.386822107608264</c:v>
                </c:pt>
                <c:pt idx="6">
                  <c:v>11.477401043733025</c:v>
                </c:pt>
                <c:pt idx="7">
                  <c:v>9.521774956511124E-2</c:v>
                </c:pt>
                <c:pt idx="8">
                  <c:v>41.793267616809594</c:v>
                </c:pt>
                <c:pt idx="9">
                  <c:v>49.405194250312817</c:v>
                </c:pt>
                <c:pt idx="10">
                  <c:v>32.364879299295019</c:v>
                </c:pt>
                <c:pt idx="11">
                  <c:v>24.3519394512772</c:v>
                </c:pt>
                <c:pt idx="12">
                  <c:v>21.035798211615347</c:v>
                </c:pt>
                <c:pt idx="13">
                  <c:v>37.316202276680805</c:v>
                </c:pt>
                <c:pt idx="14">
                  <c:v>46.680501724295787</c:v>
                </c:pt>
                <c:pt idx="15">
                  <c:v>2.3804437391277813</c:v>
                </c:pt>
                <c:pt idx="16">
                  <c:v>38.674886318552204</c:v>
                </c:pt>
                <c:pt idx="17">
                  <c:v>25.278481398968474</c:v>
                </c:pt>
                <c:pt idx="18">
                  <c:v>31.99316385387738</c:v>
                </c:pt>
                <c:pt idx="19">
                  <c:v>43.33872493667409</c:v>
                </c:pt>
                <c:pt idx="20">
                  <c:v>31.647083956419568</c:v>
                </c:pt>
                <c:pt idx="21">
                  <c:v>39.271828363902713</c:v>
                </c:pt>
                <c:pt idx="22">
                  <c:v>10.005188146610919</c:v>
                </c:pt>
                <c:pt idx="23">
                  <c:v>53.199255348368787</c:v>
                </c:pt>
                <c:pt idx="24">
                  <c:v>38.766441846980193</c:v>
                </c:pt>
                <c:pt idx="25">
                  <c:v>2.600177007354961</c:v>
                </c:pt>
                <c:pt idx="26">
                  <c:v>1.5289773247474594</c:v>
                </c:pt>
                <c:pt idx="27">
                  <c:v>27.329325235755483</c:v>
                </c:pt>
                <c:pt idx="28">
                  <c:v>50.53682058168279</c:v>
                </c:pt>
                <c:pt idx="29">
                  <c:v>43.994262520218513</c:v>
                </c:pt>
              </c:numCache>
            </c:numRef>
          </c:yVal>
          <c:smooth val="0"/>
        </c:ser>
        <c:ser>
          <c:idx val="3"/>
          <c:order val="3"/>
          <c:tx>
            <c:v>Д. Ф-я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Лист4!$BQ$233:$BQ$234</c:f>
              <c:numCache>
                <c:formatCode>General</c:formatCode>
                <c:ptCount val="2"/>
                <c:pt idx="0">
                  <c:v>4.656589605147019</c:v>
                </c:pt>
                <c:pt idx="1">
                  <c:v>47.322814781218767</c:v>
                </c:pt>
              </c:numCache>
            </c:numRef>
          </c:xVal>
          <c:yVal>
            <c:numRef>
              <c:f>Лист4!$BR$233:$BR$234</c:f>
              <c:numCache>
                <c:formatCode>General</c:formatCode>
                <c:ptCount val="2"/>
                <c:pt idx="0">
                  <c:v>47.409440158464967</c:v>
                </c:pt>
                <c:pt idx="1">
                  <c:v>10.513390388662188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3177952"/>
        <c:axId val="-813189376"/>
      </c:scatterChart>
      <c:valAx>
        <c:axId val="-8131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89376"/>
        <c:crosses val="autoZero"/>
        <c:crossBetween val="midCat"/>
      </c:valAx>
      <c:valAx>
        <c:axId val="-8131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3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104775</xdr:colOff>
      <xdr:row>2</xdr:row>
      <xdr:rowOff>14286</xdr:rowOff>
    </xdr:from>
    <xdr:to>
      <xdr:col>54</xdr:col>
      <xdr:colOff>0</xdr:colOff>
      <xdr:row>26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34"/>
  <sheetViews>
    <sheetView tabSelected="1" topLeftCell="AL1" workbookViewId="0">
      <selection activeCell="BF12" sqref="BF12"/>
    </sheetView>
  </sheetViews>
  <sheetFormatPr defaultRowHeight="15" x14ac:dyDescent="0.25"/>
  <cols>
    <col min="3" max="3" width="11.28515625" customWidth="1"/>
    <col min="6" max="6" width="11.5703125" customWidth="1"/>
    <col min="16" max="16" width="10.28515625" customWidth="1"/>
    <col min="17" max="17" width="13.5703125" customWidth="1"/>
  </cols>
  <sheetData>
    <row r="1" spans="1:56" x14ac:dyDescent="0.25">
      <c r="A1" s="12" t="s">
        <v>2</v>
      </c>
      <c r="B1" s="12"/>
      <c r="D1" s="12" t="s">
        <v>3</v>
      </c>
      <c r="E1" s="12"/>
      <c r="G1" s="12" t="s">
        <v>0</v>
      </c>
      <c r="H1" s="12"/>
      <c r="BB1">
        <f>BQ233</f>
        <v>4.656589605147019</v>
      </c>
      <c r="BC1">
        <f>BR233</f>
        <v>47.409440158464967</v>
      </c>
      <c r="BD1" s="2" t="s">
        <v>1</v>
      </c>
    </row>
    <row r="2" spans="1:56" x14ac:dyDescent="0.25">
      <c r="A2" s="1">
        <v>23.476217772113159</v>
      </c>
      <c r="B2" s="1">
        <v>15.296029156743316</v>
      </c>
      <c r="C2" s="3"/>
      <c r="D2" s="1">
        <v>44.870316843152978</v>
      </c>
      <c r="E2" s="1">
        <v>42.925501121353591</v>
      </c>
      <c r="G2" s="1">
        <v>28.356578264717601</v>
      </c>
      <c r="H2" s="1">
        <v>55.601672414319282</v>
      </c>
      <c r="BB2">
        <f>BQ234</f>
        <v>47.322814781218767</v>
      </c>
      <c r="BC2">
        <f>BR234</f>
        <v>10.513390388662188</v>
      </c>
      <c r="BD2" s="1">
        <f>IF($BR$228*G2+$BR$229*H2+$BR$230&lt;=0,2,1)</f>
        <v>2</v>
      </c>
    </row>
    <row r="3" spans="1:56" x14ac:dyDescent="0.25">
      <c r="A3" s="1">
        <v>19.214871296426281</v>
      </c>
      <c r="B3" s="1">
        <v>22.137305146898143</v>
      </c>
      <c r="C3" s="3"/>
      <c r="D3" s="1">
        <v>36.24104930262547</v>
      </c>
      <c r="E3" s="1">
        <v>36.901260601589456</v>
      </c>
      <c r="G3" s="1">
        <v>13.48246711630604</v>
      </c>
      <c r="H3" s="1">
        <v>25.128330332346568</v>
      </c>
      <c r="BD3" s="1">
        <f>IF($BR$228*G3+$BR$229*H3+$BR$230&lt;=0,2,1)</f>
        <v>1</v>
      </c>
    </row>
    <row r="4" spans="1:56" x14ac:dyDescent="0.25">
      <c r="A4" s="1">
        <v>13.166811110422714</v>
      </c>
      <c r="B4" s="1">
        <v>22.974813343025744</v>
      </c>
      <c r="C4" s="3"/>
      <c r="D4" s="1">
        <v>38.109757370912121</v>
      </c>
      <c r="E4" s="1">
        <v>34.235995472990908</v>
      </c>
      <c r="G4" s="1">
        <v>14.874111148411512</v>
      </c>
      <c r="H4" s="1">
        <v>54.47004608294931</v>
      </c>
      <c r="BD4" s="1">
        <f>IF($BR$228*G4+$BR$229*H4+$BR$230&lt;=0,2,1)</f>
        <v>2</v>
      </c>
    </row>
    <row r="5" spans="1:56" x14ac:dyDescent="0.25">
      <c r="A5" s="1">
        <v>17.531623977120034</v>
      </c>
      <c r="B5" s="1">
        <v>11.349640696280403</v>
      </c>
      <c r="C5" s="3"/>
      <c r="D5" s="1">
        <v>39.953984115563799</v>
      </c>
      <c r="E5" s="1">
        <v>44.41290012531681</v>
      </c>
      <c r="G5" s="1">
        <v>14.502395702993866</v>
      </c>
      <c r="H5" s="1">
        <v>48.106936857203891</v>
      </c>
      <c r="BD5" s="1">
        <f>IF($BR$228*G5+$BR$229*H5+$BR$230&lt;=0,2,1)</f>
        <v>2</v>
      </c>
    </row>
    <row r="6" spans="1:56" x14ac:dyDescent="0.25">
      <c r="A6" s="1">
        <v>12.520848182830377</v>
      </c>
      <c r="B6" s="1">
        <v>18.738307441381039</v>
      </c>
      <c r="C6" s="3"/>
      <c r="D6" s="1">
        <v>39.087294781929813</v>
      </c>
      <c r="E6" s="1">
        <v>36.540991560323164</v>
      </c>
      <c r="G6" s="1">
        <v>51.871700186162904</v>
      </c>
      <c r="H6" s="1">
        <v>45.894955290383621</v>
      </c>
      <c r="BD6" s="1">
        <f>IF($BR$228*G6+$BR$229*H6+$BR$230&lt;=0,2,1)</f>
        <v>2</v>
      </c>
    </row>
    <row r="7" spans="1:56" x14ac:dyDescent="0.25">
      <c r="A7" s="1">
        <v>9.6749767332221381</v>
      </c>
      <c r="B7" s="1">
        <v>7.1848484518704936</v>
      </c>
      <c r="C7" s="3"/>
      <c r="D7" s="1">
        <v>39.275028130796272</v>
      </c>
      <c r="E7" s="1">
        <v>43.099128207395552</v>
      </c>
      <c r="G7" s="1">
        <v>18.008972441785943</v>
      </c>
      <c r="H7" s="1">
        <v>15.386822107608264</v>
      </c>
      <c r="BD7" s="1">
        <f>IF($BR$228*G7+$BR$229*H7+$BR$230&lt;=0,2,1)</f>
        <v>1</v>
      </c>
    </row>
    <row r="8" spans="1:56" x14ac:dyDescent="0.25">
      <c r="A8" s="1">
        <v>13.856986849204986</v>
      </c>
      <c r="B8" s="1">
        <v>16.59385535880574</v>
      </c>
      <c r="C8" s="3"/>
      <c r="D8" s="1">
        <v>40.390903096558759</v>
      </c>
      <c r="E8" s="1">
        <v>37.528886979125673</v>
      </c>
      <c r="G8" s="1">
        <v>13.856013672292244</v>
      </c>
      <c r="H8" s="1">
        <v>11.477401043733025</v>
      </c>
      <c r="BD8" s="1">
        <f>IF($BR$228*G8+$BR$229*H8+$BR$230&lt;=0,2,1)</f>
        <v>1</v>
      </c>
    </row>
    <row r="9" spans="1:56" x14ac:dyDescent="0.25">
      <c r="A9" s="1">
        <v>13.34000732334971</v>
      </c>
      <c r="B9" s="1">
        <v>17.907302132371115</v>
      </c>
      <c r="C9" s="3"/>
      <c r="D9" s="1">
        <v>36.740723418042762</v>
      </c>
      <c r="E9" s="1">
        <v>41.285218331759097</v>
      </c>
      <c r="G9" s="1">
        <v>46.537675099948125</v>
      </c>
      <c r="H9" s="1">
        <v>9.521774956511124E-2</v>
      </c>
      <c r="BD9" s="1">
        <f>IF($BR$228*G9+$BR$229*H9+$BR$230&lt;=0,2,1)</f>
        <v>1</v>
      </c>
    </row>
    <row r="10" spans="1:56" x14ac:dyDescent="0.25">
      <c r="A10" s="1">
        <v>15.480957851323183</v>
      </c>
      <c r="B10" s="1">
        <v>13.139782064754399</v>
      </c>
      <c r="C10" s="3"/>
      <c r="D10" s="1">
        <v>41.844837242970243</v>
      </c>
      <c r="E10" s="1">
        <v>43.014661160705145</v>
      </c>
      <c r="G10" s="1">
        <v>28.777733695486315</v>
      </c>
      <c r="H10" s="1">
        <v>41.793267616809594</v>
      </c>
      <c r="BD10" s="1">
        <f>IF($BR$228*G10+$BR$229*H10+$BR$230&lt;=0,2,1)</f>
        <v>2</v>
      </c>
    </row>
    <row r="11" spans="1:56" x14ac:dyDescent="0.25">
      <c r="A11" s="1">
        <v>13.834988446105854</v>
      </c>
      <c r="B11" s="1">
        <v>12.419990904745646</v>
      </c>
      <c r="C11" s="3"/>
      <c r="D11" s="1">
        <v>35.788257365347818</v>
      </c>
      <c r="E11" s="1">
        <v>41.604382759978762</v>
      </c>
      <c r="G11" s="1">
        <v>48.363292336802267</v>
      </c>
      <c r="H11" s="1">
        <v>49.405194250312817</v>
      </c>
      <c r="BD11" s="1">
        <f>IF($BR$228*G11+$BR$229*H11+$BR$230&lt;=0,2,1)</f>
        <v>2</v>
      </c>
    </row>
    <row r="12" spans="1:56" x14ac:dyDescent="0.25">
      <c r="A12" s="1">
        <v>16.349383182969177</v>
      </c>
      <c r="B12" s="1">
        <v>15.802651811682153</v>
      </c>
      <c r="C12" s="3"/>
      <c r="D12" s="1">
        <v>40.80462996265851</v>
      </c>
      <c r="E12" s="1">
        <v>37.912757407902973</v>
      </c>
      <c r="G12" s="1">
        <v>39.215063936277353</v>
      </c>
      <c r="H12" s="1">
        <v>32.364879299295019</v>
      </c>
      <c r="BD12" s="1">
        <f>IF($BR$228*G12+$BR$229*H12+$BR$230&lt;=0,2,1)</f>
        <v>2</v>
      </c>
    </row>
    <row r="13" spans="1:56" x14ac:dyDescent="0.25">
      <c r="A13" s="1">
        <v>12.316308508743532</v>
      </c>
      <c r="B13" s="1">
        <v>24.0083631221205</v>
      </c>
      <c r="C13" s="3"/>
      <c r="D13" s="1">
        <v>45.09056008013431</v>
      </c>
      <c r="E13" s="1">
        <v>43.324644239910413</v>
      </c>
      <c r="G13" s="1">
        <v>42.263863032929471</v>
      </c>
      <c r="H13" s="1">
        <v>24.3519394512772</v>
      </c>
      <c r="BD13" s="1">
        <f>IF($BR$228*G13+$BR$229*H13+$BR$230&lt;=0,2,1)</f>
        <v>2</v>
      </c>
    </row>
    <row r="14" spans="1:56" x14ac:dyDescent="0.25">
      <c r="A14" s="1">
        <v>18.42969315170194</v>
      </c>
      <c r="B14" s="1">
        <v>11.161807302996749</v>
      </c>
      <c r="C14" s="3"/>
      <c r="D14" s="1">
        <v>41.445336010874598</v>
      </c>
      <c r="E14" s="1">
        <v>44.650551090890076</v>
      </c>
      <c r="G14" s="1">
        <v>3.032319101535081</v>
      </c>
      <c r="H14" s="1">
        <v>21.035798211615347</v>
      </c>
      <c r="BD14" s="1">
        <f>IF($BR$228*G14+$BR$229*H14+$BR$230&lt;=0,2,1)</f>
        <v>1</v>
      </c>
    </row>
    <row r="15" spans="1:56" x14ac:dyDescent="0.25">
      <c r="A15" s="1">
        <v>10.04666448046919</v>
      </c>
      <c r="B15" s="1">
        <v>15.661532340018312</v>
      </c>
      <c r="C15" s="3"/>
      <c r="D15" s="1">
        <v>47.322814781218767</v>
      </c>
      <c r="E15" s="1">
        <v>39.175128095885157</v>
      </c>
      <c r="G15" s="1">
        <v>10.798059022797325</v>
      </c>
      <c r="H15" s="1">
        <v>37.316202276680805</v>
      </c>
      <c r="BD15" s="1">
        <f>IF($BR$228*G15+$BR$229*H15+$BR$230&lt;=0,2,1)</f>
        <v>1</v>
      </c>
    </row>
    <row r="16" spans="1:56" x14ac:dyDescent="0.25">
      <c r="A16" s="1">
        <v>4.656589605147019</v>
      </c>
      <c r="B16" s="1">
        <v>12.612565039162291</v>
      </c>
      <c r="C16" s="3"/>
      <c r="D16" s="1">
        <v>40.629389660389279</v>
      </c>
      <c r="E16" s="1">
        <v>34.14931153296493</v>
      </c>
      <c r="G16" s="1">
        <v>47.834101382488477</v>
      </c>
      <c r="H16" s="1">
        <v>46.680501724295787</v>
      </c>
      <c r="BD16" s="1">
        <f>IF($BR$228*G16+$BR$229*H16+$BR$230&lt;=0,2,1)</f>
        <v>2</v>
      </c>
    </row>
    <row r="17" spans="1:56" x14ac:dyDescent="0.25">
      <c r="A17" s="1">
        <v>14.158967511903029</v>
      </c>
      <c r="B17" s="1">
        <v>6.9715264695696533</v>
      </c>
      <c r="C17" s="3"/>
      <c r="D17" s="1">
        <v>42.075854581562453</v>
      </c>
      <c r="E17" s="1">
        <v>40.995507889456348</v>
      </c>
      <c r="G17" s="1">
        <v>54.065370647297591</v>
      </c>
      <c r="H17" s="1">
        <v>2.3804437391277813</v>
      </c>
      <c r="BD17" s="1">
        <f>IF($BR$228*G17+$BR$229*H17+$BR$230&lt;=0,2,1)</f>
        <v>1</v>
      </c>
    </row>
    <row r="18" spans="1:56" x14ac:dyDescent="0.25">
      <c r="A18" s="1">
        <v>5.9189682512078434</v>
      </c>
      <c r="B18" s="1">
        <v>13.023264424773515</v>
      </c>
      <c r="C18" s="3"/>
      <c r="D18" s="1">
        <v>39.664123606635258</v>
      </c>
      <c r="E18" s="1">
        <v>38.960004177206429</v>
      </c>
      <c r="G18" s="1">
        <v>18.364207892086551</v>
      </c>
      <c r="H18" s="1">
        <v>38.674886318552204</v>
      </c>
      <c r="BD18" s="1">
        <f>IF($BR$228*G18+$BR$229*H18+$BR$230&lt;=0,2,1)</f>
        <v>2</v>
      </c>
    </row>
    <row r="19" spans="1:56" x14ac:dyDescent="0.25">
      <c r="A19" s="1">
        <v>18.702984940900933</v>
      </c>
      <c r="B19" s="1">
        <v>17.265113607791136</v>
      </c>
      <c r="C19" s="3"/>
      <c r="D19" s="1">
        <v>35.313241925032344</v>
      </c>
      <c r="E19" s="1">
        <v>42.749609393504215</v>
      </c>
      <c r="G19" s="1">
        <v>41.460005493331707</v>
      </c>
      <c r="H19" s="1">
        <v>25.278481398968474</v>
      </c>
      <c r="BD19" s="1">
        <f>IF($BR$228*G19+$BR$229*H19+$BR$230&lt;=0,2,1)</f>
        <v>2</v>
      </c>
    </row>
    <row r="20" spans="1:56" x14ac:dyDescent="0.25">
      <c r="A20" s="1">
        <v>11.350140918366378</v>
      </c>
      <c r="B20" s="1">
        <v>13.922066879458725</v>
      </c>
      <c r="C20" s="3"/>
      <c r="D20" s="1">
        <v>40.550536469745566</v>
      </c>
      <c r="E20" s="1">
        <v>35.532202774484176</v>
      </c>
      <c r="G20" s="1">
        <v>59.278542435987426</v>
      </c>
      <c r="H20" s="1">
        <v>31.99316385387738</v>
      </c>
      <c r="BD20" s="1">
        <f>IF($BR$228*G20+$BR$229*H20+$BR$230&lt;=0,2,1)</f>
        <v>2</v>
      </c>
    </row>
    <row r="21" spans="1:56" x14ac:dyDescent="0.25">
      <c r="A21" s="1">
        <v>14.565517327937414</v>
      </c>
      <c r="B21" s="1">
        <v>15.014722445484949</v>
      </c>
      <c r="C21" s="3"/>
      <c r="D21" s="1">
        <v>37.998731942061568</v>
      </c>
      <c r="E21" s="1">
        <v>37.454672211461002</v>
      </c>
      <c r="G21" s="1">
        <v>29.253822443311869</v>
      </c>
      <c r="H21" s="1">
        <v>43.33872493667409</v>
      </c>
      <c r="BD21" s="1">
        <f>IF($BR$228*G21+$BR$229*H21+$BR$230&lt;=0,2,1)</f>
        <v>2</v>
      </c>
    </row>
    <row r="22" spans="1:56" x14ac:dyDescent="0.25">
      <c r="A22" s="1">
        <v>15.305226421914995</v>
      </c>
      <c r="B22" s="1">
        <v>13.431479752980522</v>
      </c>
      <c r="C22" s="3"/>
      <c r="D22" s="1">
        <v>39.755200406070799</v>
      </c>
      <c r="E22" s="1">
        <v>40.202453520614654</v>
      </c>
      <c r="G22" s="1">
        <v>4.8194830164494773</v>
      </c>
      <c r="H22" s="1">
        <v>31.647083956419568</v>
      </c>
      <c r="BD22" s="1">
        <f>IF($BR$228*G22+$BR$229*H22+$BR$230&lt;=0,2,1)</f>
        <v>1</v>
      </c>
    </row>
    <row r="23" spans="1:56" x14ac:dyDescent="0.25">
      <c r="A23" s="1">
        <v>18.09971710521495</v>
      </c>
      <c r="B23" s="1">
        <v>17.356193817831809</v>
      </c>
      <c r="C23" s="3"/>
      <c r="D23" s="1">
        <v>42.678423243196448</v>
      </c>
      <c r="E23" s="1">
        <v>43.341233423270751</v>
      </c>
      <c r="G23" s="1">
        <v>44.257942442091128</v>
      </c>
      <c r="H23" s="1">
        <v>39.271828363902713</v>
      </c>
      <c r="BD23" s="1">
        <f>IF($BR$228*G23+$BR$229*H23+$BR$230&lt;=0,2,1)</f>
        <v>2</v>
      </c>
    </row>
    <row r="24" spans="1:56" x14ac:dyDescent="0.25">
      <c r="A24" s="1">
        <v>14.830714614290628</v>
      </c>
      <c r="B24" s="1">
        <v>14.513659076910699</v>
      </c>
      <c r="C24" s="3"/>
      <c r="D24" s="1">
        <v>34.688841979950666</v>
      </c>
      <c r="E24" s="1">
        <v>44.211742634652182</v>
      </c>
      <c r="G24" s="1">
        <v>49.657887508774074</v>
      </c>
      <c r="H24" s="1">
        <v>10.005188146610919</v>
      </c>
      <c r="BD24" s="1">
        <f>IF($BR$228*G24+$BR$229*H24+$BR$230&lt;=0,2,1)</f>
        <v>2</v>
      </c>
    </row>
    <row r="25" spans="1:56" x14ac:dyDescent="0.25">
      <c r="A25" s="1">
        <v>26.943575373152271</v>
      </c>
      <c r="B25" s="1">
        <v>7.9204932413995266</v>
      </c>
      <c r="C25" s="3"/>
      <c r="D25" s="1">
        <v>38.878947735647671</v>
      </c>
      <c r="E25" s="1">
        <v>43.500836101011373</v>
      </c>
      <c r="G25" s="1">
        <v>45.975524155400251</v>
      </c>
      <c r="H25" s="1">
        <v>53.199255348368787</v>
      </c>
      <c r="BD25" s="1">
        <f>IF($BR$228*G25+$BR$229*H25+$BR$230&lt;=0,2,1)</f>
        <v>2</v>
      </c>
    </row>
    <row r="26" spans="1:56" x14ac:dyDescent="0.25">
      <c r="A26" s="1">
        <v>24.285531632485799</v>
      </c>
      <c r="B26" s="1">
        <v>18.304927531644353</v>
      </c>
      <c r="C26" s="3"/>
      <c r="D26" s="1">
        <v>40.738211838324787</v>
      </c>
      <c r="E26" s="1">
        <v>36.787939835485304</v>
      </c>
      <c r="G26" s="1">
        <v>38.548539689321572</v>
      </c>
      <c r="H26" s="1">
        <v>38.766441846980193</v>
      </c>
      <c r="BD26" s="1">
        <f>IF($BR$228*G26+$BR$229*H26+$BR$230&lt;=0,2,1)</f>
        <v>2</v>
      </c>
    </row>
    <row r="27" spans="1:56" x14ac:dyDescent="0.25">
      <c r="A27" s="1">
        <v>17.32290631174692</v>
      </c>
      <c r="B27" s="1">
        <v>15.218278728425503</v>
      </c>
      <c r="C27" s="3"/>
      <c r="D27" s="1">
        <v>38.624127783841686</v>
      </c>
      <c r="E27" s="1">
        <v>45.60384251002688</v>
      </c>
      <c r="G27" s="1">
        <v>29.021271401104769</v>
      </c>
      <c r="H27" s="1">
        <v>2.600177007354961</v>
      </c>
      <c r="BD27" s="1">
        <f>IF($BR$228*G27+$BR$229*H27+$BR$230&lt;=0,2,1)</f>
        <v>1</v>
      </c>
    </row>
    <row r="28" spans="1:56" x14ac:dyDescent="0.25">
      <c r="A28" s="1">
        <v>18.765165956792771</v>
      </c>
      <c r="B28" s="1">
        <v>13.641493448303663</v>
      </c>
      <c r="C28" s="3"/>
      <c r="D28" s="1">
        <v>37.480234696922707</v>
      </c>
      <c r="E28" s="1">
        <v>34.046011124737561</v>
      </c>
      <c r="G28" s="1">
        <v>24.670552690206613</v>
      </c>
      <c r="H28" s="1">
        <v>1.5289773247474594</v>
      </c>
      <c r="BD28" s="1">
        <f>IF($BR$228*G28+$BR$229*H28+$BR$230&lt;=0,2,1)</f>
        <v>1</v>
      </c>
    </row>
    <row r="29" spans="1:56" x14ac:dyDescent="0.25">
      <c r="A29" s="1">
        <v>20.341917130863294</v>
      </c>
      <c r="B29" s="1">
        <v>10.036034761142218</v>
      </c>
      <c r="C29" s="3"/>
      <c r="D29" s="1">
        <v>41.107525804400211</v>
      </c>
      <c r="E29" s="1">
        <v>40.634549905953463</v>
      </c>
      <c r="G29" s="1">
        <v>11.567125461592456</v>
      </c>
      <c r="H29" s="1">
        <v>27.329325235755483</v>
      </c>
      <c r="BD29" s="1">
        <f>IF($BR$228*G29+$BR$229*H29+$BR$230&lt;=0,2,1)</f>
        <v>1</v>
      </c>
    </row>
    <row r="30" spans="1:56" x14ac:dyDescent="0.25">
      <c r="A30" s="1">
        <v>20.173694717086619</v>
      </c>
      <c r="B30" s="1">
        <v>12.04136257605569</v>
      </c>
      <c r="C30" s="3"/>
      <c r="D30" s="1">
        <v>43.280470082245301</v>
      </c>
      <c r="E30" s="1">
        <v>37.91451045894064</v>
      </c>
      <c r="G30" s="1">
        <v>54.197210608233895</v>
      </c>
      <c r="H30" s="1">
        <v>50.53682058168279</v>
      </c>
      <c r="BD30" s="1">
        <f>IF($BR$228*G30+$BR$229*H30+$BR$230&lt;=0,2,1)</f>
        <v>2</v>
      </c>
    </row>
    <row r="31" spans="1:56" x14ac:dyDescent="0.25">
      <c r="A31" s="1">
        <v>16.282069206354208</v>
      </c>
      <c r="B31" s="1">
        <v>13.297107595135458</v>
      </c>
      <c r="D31" s="1">
        <v>41.867626906459918</v>
      </c>
      <c r="E31" s="1">
        <v>37.58134890726069</v>
      </c>
      <c r="G31" s="1">
        <v>51.796624652851953</v>
      </c>
      <c r="H31" s="1">
        <v>43.994262520218513</v>
      </c>
      <c r="BD31" s="1">
        <f>IF($BR$228*G31+$BR$229*H31+$BR$230&lt;=0,2,1)</f>
        <v>2</v>
      </c>
    </row>
    <row r="32" spans="1:56" x14ac:dyDescent="0.25">
      <c r="L32" s="11"/>
      <c r="M32" s="11"/>
    </row>
    <row r="213" spans="69:78" ht="15.75" thickBot="1" x14ac:dyDescent="0.3"/>
    <row r="214" spans="69:78" x14ac:dyDescent="0.25">
      <c r="BQ214" s="6" t="s">
        <v>4</v>
      </c>
      <c r="BR214" s="7" t="s">
        <v>5</v>
      </c>
      <c r="BT214" s="6" t="s">
        <v>4</v>
      </c>
      <c r="BU214" s="7" t="s">
        <v>5</v>
      </c>
    </row>
    <row r="215" spans="69:78" x14ac:dyDescent="0.25">
      <c r="BQ215" s="1">
        <f>AVERAGE(A2:A31)</f>
        <v>15.698134196378911</v>
      </c>
      <c r="BR215" s="1">
        <f>AVERAGE(B2:B31)</f>
        <v>14.631550622325449</v>
      </c>
      <c r="BS215" s="4" t="s">
        <v>7</v>
      </c>
      <c r="BT215" s="1">
        <f>AVERAGE(D2:D31)</f>
        <v>40.076566038842429</v>
      </c>
      <c r="BU215" s="1">
        <f>AVERAGE(E2:E31)</f>
        <v>40.009259451871912</v>
      </c>
    </row>
    <row r="216" spans="69:78" x14ac:dyDescent="0.25">
      <c r="BQ216" s="1">
        <f>_xlfn.VAR.S(A2:A31)</f>
        <v>24.232200126883448</v>
      </c>
      <c r="BR216" s="1">
        <f>_xlfn.VAR.S(B2:B31)</f>
        <v>17.408233831127355</v>
      </c>
      <c r="BS216" s="4" t="s">
        <v>8</v>
      </c>
      <c r="BT216" s="1">
        <f>_xlfn.VAR.S(D2:D31)</f>
        <v>8.5811604246142323</v>
      </c>
      <c r="BU216" s="1">
        <f>_xlfn.VAR.S(E2:E31)</f>
        <v>12.028906521212416</v>
      </c>
    </row>
    <row r="217" spans="69:78" x14ac:dyDescent="0.25">
      <c r="BQ217" s="1">
        <f>_xlfn.COVARIANCE.S(A2:A31,B2:B31)</f>
        <v>-1.0046860616419286</v>
      </c>
      <c r="BS217" s="4" t="s">
        <v>9</v>
      </c>
      <c r="BT217" s="1">
        <f>_xlfn.COVARIANCE.S(D2:D31,E2:E31)</f>
        <v>0.42776803023695675</v>
      </c>
    </row>
    <row r="218" spans="69:78" x14ac:dyDescent="0.25">
      <c r="BS218" s="5"/>
    </row>
    <row r="219" spans="69:78" x14ac:dyDescent="0.25">
      <c r="BQ219" s="4" t="s">
        <v>10</v>
      </c>
      <c r="BR219" s="4" t="s">
        <v>11</v>
      </c>
      <c r="BS219" s="3">
        <v>30</v>
      </c>
      <c r="BT219" s="12" t="s">
        <v>15</v>
      </c>
      <c r="BU219" s="12"/>
      <c r="BW219" s="12" t="s">
        <v>16</v>
      </c>
      <c r="BX219" s="12"/>
    </row>
    <row r="220" spans="69:78" x14ac:dyDescent="0.25">
      <c r="BQ220" s="1">
        <f>BQ215</f>
        <v>15.698134196378911</v>
      </c>
      <c r="BR220" s="1">
        <f>BT215</f>
        <v>40.076566038842429</v>
      </c>
      <c r="BT220" s="1">
        <f>BQ216</f>
        <v>24.232200126883448</v>
      </c>
      <c r="BU220" s="8">
        <f>BQ217</f>
        <v>-1.0046860616419286</v>
      </c>
      <c r="BW220" s="1">
        <f>BT216</f>
        <v>8.5811604246142323</v>
      </c>
      <c r="BX220" s="8">
        <f>BT217</f>
        <v>0.42776803023695675</v>
      </c>
    </row>
    <row r="221" spans="69:78" x14ac:dyDescent="0.25">
      <c r="BQ221" s="1">
        <f>BR215</f>
        <v>14.631550622325449</v>
      </c>
      <c r="BR221" s="1">
        <f>BU215</f>
        <v>40.009259451871912</v>
      </c>
      <c r="BT221" s="1">
        <f>BQ217</f>
        <v>-1.0046860616419286</v>
      </c>
      <c r="BU221" s="1">
        <f>BR216</f>
        <v>17.408233831127355</v>
      </c>
      <c r="BW221" s="1">
        <f>BT217</f>
        <v>0.42776803023695675</v>
      </c>
      <c r="BX221" s="1">
        <f>BU216</f>
        <v>12.028906521212416</v>
      </c>
    </row>
    <row r="223" spans="69:78" ht="17.25" x14ac:dyDescent="0.25">
      <c r="BQ223" s="12" t="s">
        <v>12</v>
      </c>
      <c r="BR223" s="12"/>
      <c r="BT223" s="12" t="s">
        <v>13</v>
      </c>
      <c r="BU223" s="12"/>
      <c r="BW223" s="4" t="s">
        <v>6</v>
      </c>
      <c r="BX223" s="9"/>
      <c r="BY223" s="12" t="s">
        <v>14</v>
      </c>
      <c r="BZ223" s="12"/>
    </row>
    <row r="224" spans="69:78" x14ac:dyDescent="0.25">
      <c r="BQ224" s="1">
        <f t="array" ref="BQ224:BR225">($BS$219*(BT220:BU221)+$BS$219*(BW220:BX221))/$BS$219*2</f>
        <v>65.626721102995361</v>
      </c>
      <c r="BR224" s="1">
        <v>-1.1538360628099438</v>
      </c>
      <c r="BT224" s="1">
        <f t="array" ref="BT224:BU225">MINVERSE(BQ224:BR225)</f>
        <v>1.5242947925430251E-2</v>
      </c>
      <c r="BU224" s="1">
        <v>2.9873593034823254E-4</v>
      </c>
      <c r="BW224" s="1">
        <f>BQ220-BR220</f>
        <v>-24.37843184246352</v>
      </c>
      <c r="BX224" s="10"/>
      <c r="BY224" s="1">
        <f t="array" ref="BY224:BZ224">TRANSPOSE(BQ220:BQ221+BR220:BR221)</f>
        <v>55.774700235221339</v>
      </c>
      <c r="BZ224" s="1">
        <v>54.640810074197361</v>
      </c>
    </row>
    <row r="225" spans="69:76" x14ac:dyDescent="0.25">
      <c r="BQ225" s="1">
        <v>-1.1538360628099438</v>
      </c>
      <c r="BR225" s="1">
        <v>58.874280704679542</v>
      </c>
      <c r="BT225" s="1">
        <v>2.9873593034823254E-4</v>
      </c>
      <c r="BU225" s="1">
        <v>1.6991200237460934E-2</v>
      </c>
      <c r="BW225" s="1">
        <f>BQ221-BR221</f>
        <v>-25.377708829546464</v>
      </c>
      <c r="BX225" s="10"/>
    </row>
    <row r="228" spans="69:76" x14ac:dyDescent="0.25">
      <c r="BQ228" s="2" t="s">
        <v>17</v>
      </c>
      <c r="BR228" s="1">
        <f t="array" ref="BR228:BR229">MMULT(BT224:BU225,BW224:BW225)</f>
        <v>-0.37918040053562319</v>
      </c>
      <c r="BT228">
        <f t="array" ref="BT228:BU228">MMULT(BY224:BZ224,BT224:BU225)</f>
        <v>0.86649402447445767</v>
      </c>
      <c r="BU228">
        <v>0.9450748520724227</v>
      </c>
      <c r="BW228">
        <f>MMULT(BT228:BU228,BW224:BW225)</f>
        <v>-45.10759993557312</v>
      </c>
    </row>
    <row r="229" spans="69:76" x14ac:dyDescent="0.25">
      <c r="BQ229" s="2" t="s">
        <v>18</v>
      </c>
      <c r="BR229" s="1">
        <v>-0.43848044580769363</v>
      </c>
    </row>
    <row r="230" spans="69:76" x14ac:dyDescent="0.25">
      <c r="BQ230" s="2" t="s">
        <v>19</v>
      </c>
      <c r="BR230" s="1">
        <f>BW228*-0.5</f>
        <v>22.55379996778656</v>
      </c>
      <c r="BT230">
        <f t="array" ref="BT230:BT231">TRANSPOSE(D2:E2)</f>
        <v>44.870316843152978</v>
      </c>
    </row>
    <row r="231" spans="69:76" x14ac:dyDescent="0.25">
      <c r="BT231">
        <v>42.925501121353591</v>
      </c>
    </row>
    <row r="232" spans="69:76" x14ac:dyDescent="0.25">
      <c r="BQ232" s="2" t="s">
        <v>20</v>
      </c>
      <c r="BR232" s="2" t="s">
        <v>21</v>
      </c>
    </row>
    <row r="233" spans="69:76" x14ac:dyDescent="0.25">
      <c r="BQ233" s="1">
        <f>MIN(BU233:BV234)</f>
        <v>4.656589605147019</v>
      </c>
      <c r="BR233" s="1">
        <f>(-$BR$230-$BR$228*BQ233)/$BR$229</f>
        <v>47.409440158464967</v>
      </c>
      <c r="BT233" s="1">
        <v>1</v>
      </c>
      <c r="BU233" s="1">
        <f>MIN(A2:A31)</f>
        <v>4.656589605147019</v>
      </c>
      <c r="BV233" s="1">
        <f>MAX(A2:A31)</f>
        <v>26.943575373152271</v>
      </c>
    </row>
    <row r="234" spans="69:76" x14ac:dyDescent="0.25">
      <c r="BQ234" s="1">
        <f>MAX(BU233:BV234)</f>
        <v>47.322814781218767</v>
      </c>
      <c r="BR234" s="1">
        <f>(-$BR$230-$BR$228*BQ234)/$BR$229</f>
        <v>10.513390388662188</v>
      </c>
      <c r="BT234" s="1">
        <v>2</v>
      </c>
      <c r="BU234" s="1">
        <f>MIN(D2:D31)</f>
        <v>34.688841979950666</v>
      </c>
      <c r="BV234" s="1">
        <f>MAX(D2:D31)</f>
        <v>47.322814781218767</v>
      </c>
    </row>
  </sheetData>
  <mergeCells count="9">
    <mergeCell ref="G1:H1"/>
    <mergeCell ref="BW219:BX219"/>
    <mergeCell ref="BT219:BU219"/>
    <mergeCell ref="BQ223:BR223"/>
    <mergeCell ref="BT223:BU223"/>
    <mergeCell ref="BY223:BZ223"/>
    <mergeCell ref="L32:M32"/>
    <mergeCell ref="A1:B1"/>
    <mergeCell ref="D1:E1"/>
  </mergeCells>
  <conditionalFormatting sqref="BD2:BD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2019-05-06T16:48:27Z</dcterms:modified>
</cp:coreProperties>
</file>