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tatic2.tsv" sheetId="1" r:id="rId1"/>
  </sheets>
  <definedNames>
    <definedName name="_xlnm.Print_Area" localSheetId="0">#REF!</definedName>
    <definedName name="_xlnm.Sheet_Title" localSheetId="0">"static2.tsv"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<sst xmlns="http://schemas.openxmlformats.org/spreadsheetml/2006/main" uniqueCount="28" count="28">
  <si>
    <t>Iteration Space</t>
  </si>
  <si>
    <t>Block Iteration Space</t>
  </si>
  <si>
    <t>X</t>
  </si>
  <si>
    <t>Y</t>
  </si>
  <si>
    <t>Z</t>
  </si>
  <si>
    <t>X (cache line)</t>
  </si>
  <si>
    <t>Num Blocks</t>
  </si>
  <si>
    <t>WS/plane/core (MB)</t>
  </si>
  <si>
    <t>WS/pencil/core (MB)</t>
  </si>
  <si>
    <t>Reuse between planes</t>
  </si>
  <si>
    <t>Reuse between pencils</t>
  </si>
  <si>
    <t>No reuse between pencils</t>
  </si>
  <si>
    <t>ctoprim</t>
  </si>
  <si>
    <t>updateU</t>
  </si>
  <si>
    <t>Function:</t>
  </si>
  <si>
    <t>Loop line num:</t>
  </si>
  <si>
    <t>Iteration Space</t>
  </si>
  <si>
    <t>Block Access Space</t>
  </si>
  <si>
    <t>Bandwidth</t>
  </si>
  <si>
    <t>Working Set</t>
  </si>
  <si>
    <t>Reuse WS</t>
  </si>
  <si>
    <t>WS (all reads)</t>
  </si>
  <si>
    <t>WS (reuse only)</t>
  </si>
  <si>
    <t>GBytes transferred/sweep</t>
  </si>
  <si>
    <t>Name</t>
  </si>
  <si>
    <t>Planes</t>
  </si>
  <si>
    <t>Pencils</t>
  </si>
  <si>
    <t>Total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</si>
</sst>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2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J71"/>
  <sheetViews>
    <sheetView workbookViewId="0" tabSelected="1">
      <selection activeCell="A1" sqref="A1"/>
    </sheetView>
  </sheetViews>
  <sheetFormatPr defaultRowHeight="13"/>
  <cols>
    <col min="1" max="35" width="9.140625" customWidth="1"/>
    <col min="36" max="36" width="9.142308"/>
  </cols>
  <sheetData>
    <row r="1" spans="1:36">
      <c r="A1" s="1" t="str">
        <v>Parameters:</v>
      </c>
      <c r="B1" s="1"/>
      <c r="C1" s="1"/>
      <c r="D1" s="1" t="str">
        <v>Total memory used (MB):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1" t="str">
        <v>X Problem Size</v>
      </c>
      <c r="B2" s="1">
        <v>128</v>
      </c>
      <c r="C2" s="1"/>
      <c r="D2" s="1" t="str">
        <v>U, Q, Q', D, F</v>
      </c>
      <c r="E2" s="1">
        <f>(5+6+9+5+5)*136^3*8/2^20</f>
        <v>575.7421875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 t="str">
        <v>Y Problem Size</v>
      </c>
      <c r="B3" s="1">
        <v>128</v>
      </c>
      <c r="C3" s="1"/>
      <c r="D3" s="1" t="str">
        <v>U</v>
      </c>
      <c r="E3" s="1">
        <f>(5)*136^3*8/2^20</f>
        <v>95.95703125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 t="str">
        <v>Z Problem Size</v>
      </c>
      <c r="B4" s="1">
        <v>128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1" t="str">
        <v>X Block Size</v>
      </c>
      <c r="B5" s="1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1" t="str">
        <v>Y Block Size</v>
      </c>
      <c r="B6" s="1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1" t="str">
        <v>Z Block Size</v>
      </c>
      <c r="B7" s="1">
        <v>128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1" t="str">
        <v>Num Ghosts (NG)</v>
      </c>
      <c r="B8" s="1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1" t="str">
        <v>Num Components (NC)</v>
      </c>
      <c r="B9" s="1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1" t="str">
        <v>GB/s/chip</v>
      </c>
      <c r="B10" s="1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1" t="str">
        <v>Gflop/s/core</v>
      </c>
      <c r="B11" s="1">
        <v>8.4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1" t="str">
        <v>Cores/chip</v>
      </c>
      <c r="B12" s="1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 t="str">
        <v>$/core (MB)</v>
      </c>
      <c r="B13" s="1">
        <v>1024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 t="str">
        <v>Word Size</v>
      </c>
      <c r="B14" s="1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 t="str">
        <v>Cache Line Size</v>
      </c>
      <c r="B15" s="1">
        <v>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 t="str">
        <v>R cost</v>
      </c>
      <c r="B16" s="1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 t="str">
        <v>RW cost</v>
      </c>
      <c r="B17" s="1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 t="str">
        <v>W cost</v>
      </c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 t="str">
        <v>Streaming Writes</v>
      </c>
      <c r="B19" s="1" t="b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 t="str">
        <v>NTA Hints</v>
      </c>
      <c r="B20" s="1" t="b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 t="str">
        <v>LOOP ANALYSIS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/>
      <c r="B23" s="1"/>
      <c r="C23" s="1"/>
      <c r="D23" s="1" t="s">
        <v>0</v>
      </c>
      <c r="E23" s="1"/>
      <c r="F23" s="1"/>
      <c r="G23" s="1" t="s">
        <v>1</v>
      </c>
      <c r="H23" s="1"/>
      <c r="I23" s="1"/>
      <c r="J23" s="1"/>
      <c r="K23" s="1"/>
      <c r="L23" s="1" t="str">
        <v>Flops/cell/sweep</v>
      </c>
      <c r="M23" s="1"/>
      <c r="N23" s="1"/>
      <c r="O23" s="1" t="str">
        <v>RW/W Arrays</v>
      </c>
      <c r="P23" s="1"/>
      <c r="Q23" s="1" t="str">
        <v>RW/W Working Set</v>
      </c>
      <c r="R23" s="1"/>
      <c r="S23" s="1" t="str">
        <v>Working set (naive)</v>
      </c>
      <c r="T23" s="1"/>
      <c r="U23" s="1" t="str">
        <v>Working set (streaming writes)</v>
      </c>
      <c r="V23" s="1"/>
      <c r="W23" s="1" t="str">
        <v>Working set (reuse only)</v>
      </c>
      <c r="X23" s="1"/>
      <c r="Y23" s="1" t="str">
        <v>Working set (actual)</v>
      </c>
      <c r="Z23" s="1"/>
      <c r="AA23" s="1" t="str">
        <v>GBytes/sweep</v>
      </c>
      <c r="AB23" s="1"/>
      <c r="AC23" s="1"/>
      <c r="AD23" s="1"/>
      <c r="AE23" s="1" t="str">
        <v>Gflops/sweep</v>
      </c>
      <c r="AF23" s="1"/>
      <c r="AG23" s="1" t="str">
        <v>Estimated execution times</v>
      </c>
      <c r="AH23" s="1"/>
      <c r="AI23" s="1"/>
      <c r="AJ23" s="1"/>
    </row>
    <row r="24" spans="1:36">
      <c r="A24" s="1" t="str">
        <v>function</v>
      </c>
      <c r="B24" s="1" t="str">
        <v>line</v>
      </c>
      <c r="C24" s="1" t="str">
        <v>sweeps</v>
      </c>
      <c r="D24" s="1" t="s">
        <v>2</v>
      </c>
      <c r="E24" s="1" t="s">
        <v>3</v>
      </c>
      <c r="F24" s="1" t="s">
        <v>4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6</v>
      </c>
      <c r="L24" s="1" t="str">
        <v>add</v>
      </c>
      <c r="M24" s="1" t="str">
        <v>mul</v>
      </c>
      <c r="N24" s="1" t="str">
        <v>special</v>
      </c>
      <c r="O24" s="1" t="str">
        <v>RW Arrays</v>
      </c>
      <c r="P24" s="1" t="str">
        <v>W Arrays</v>
      </c>
      <c r="Q24" s="1" t="str">
        <v>RW/W WS Planes</v>
      </c>
      <c r="R24" s="1" t="str">
        <v>RW/W WS Pencils</v>
      </c>
      <c r="S24" s="1" t="s">
        <v>7</v>
      </c>
      <c r="T24" s="1" t="s">
        <v>8</v>
      </c>
      <c r="U24" s="1" t="s">
        <v>7</v>
      </c>
      <c r="V24" s="1" t="s">
        <v>8</v>
      </c>
      <c r="W24" s="1" t="s">
        <v>7</v>
      </c>
      <c r="X24" s="1" t="s">
        <v>8</v>
      </c>
      <c r="Y24" s="1" t="s">
        <v>7</v>
      </c>
      <c r="Z24" s="1" t="s">
        <v>8</v>
      </c>
      <c r="AA24" s="1" t="s">
        <v>9</v>
      </c>
      <c r="AB24" s="1" t="s">
        <v>10</v>
      </c>
      <c r="AC24" s="1" t="s">
        <v>11</v>
      </c>
      <c r="AD24" s="1" t="str">
        <v>Actual</v>
      </c>
      <c r="AE24" s="1" t="str">
        <v>Gflops performed</v>
      </c>
      <c r="AF24" s="1" t="str">
        <v>flop:byte ratio</v>
      </c>
      <c r="AG24" s="1" t="str">
        <v>time (CPU)</v>
      </c>
      <c r="AH24" s="1" t="str">
        <v>time (DRAM)</v>
      </c>
      <c r="AI24" s="1" t="str">
        <v>time (CPU and DRAM)</v>
      </c>
      <c r="AJ24" s="1"/>
    </row>
    <row r="25" spans="1:36">
      <c r="A25" s="1" t="s">
        <v>12</v>
      </c>
      <c r="B25" s="1">
        <v>55</v>
      </c>
      <c r="C25" s="1">
        <f>1</f>
        <v>1</v>
      </c>
      <c r="D25" s="1">
        <f>$B$2+2*$B$8</f>
        <v>136</v>
      </c>
      <c r="E25" s="1">
        <f>$B$3+2*$B$8</f>
        <v>136</v>
      </c>
      <c r="F25" s="1">
        <f>$B$4+2*$B$8</f>
        <v>136</v>
      </c>
      <c r="G25" s="1">
        <f>$B$5</f>
        <v>16</v>
      </c>
      <c r="H25" s="1">
        <f>$B$6</f>
        <v>16</v>
      </c>
      <c r="I25" s="1">
        <f>$B$7</f>
        <v>128</v>
      </c>
      <c r="J25" s="1">
        <f>ceiling($G25/($B$15/$B$14),1)*($B$15/$B$14)</f>
        <v>16</v>
      </c>
      <c r="K25" s="1">
        <f>$D25/$G25*$E25/$H25*$F25/$I25</f>
        <v>76.765625</v>
      </c>
      <c r="L25" s="1">
        <v>7</v>
      </c>
      <c r="M25" s="1">
        <v>17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f>$V$41+$B$14*$Q25*$J25*$H25/2^20</f>
        <v>0.009765625</v>
      </c>
      <c r="T25" s="1">
        <f>$W$41+$B$14*$R25*$J25/2^20</f>
        <v>0.0006103515625</v>
      </c>
      <c r="U25" s="1">
        <f>$V$41</f>
        <v>0.009765625</v>
      </c>
      <c r="V25" s="1">
        <f>$W$41</f>
        <v>0.0006103515625</v>
      </c>
      <c r="W25" s="1">
        <f>$X$41</f>
        <v>0</v>
      </c>
      <c r="X25" s="1">
        <f>$Y$41</f>
        <v>0</v>
      </c>
      <c r="Y25" s="1">
        <f>if($B$20,$W25,if($B$19,$U25,$S25))</f>
        <v>0.009765625</v>
      </c>
      <c r="Z25" s="1">
        <f>if($B$20,$X25,if($B$19,$V25,$T25))</f>
        <v>0.0006103515625</v>
      </c>
      <c r="AA25" s="1">
        <f>$Z$41+(($O25*$B$17+$P25*$B$18)*$K25*$J25*$H25*$I25)/2^30</f>
        <v>0.0937080383300781</v>
      </c>
      <c r="AB25" s="1">
        <f>$AA$41+(($O25*$B$17+$P25*$B$18)*$K25*$J25*$H25*$I25)/2^30</f>
        <v>0.0937080383300781</v>
      </c>
      <c r="AC25" s="1">
        <f>$AB$41+(($O25*$B$17+$P25*$B$18)*$K25*$J25*$H25*$I25)/2^30</f>
        <v>0.0937080383300781</v>
      </c>
      <c r="AD25" s="1">
        <f>if($Y25&lt;$B$13,$AA25,if($Z25&lt;$B$13,$AB25,$AC25))</f>
        <v>0.0937080383300781</v>
      </c>
      <c r="AE25" s="1">
        <f>($L25+$M25)*$D25*$E25*$F25/1000000000</f>
        <v>0.060370944</v>
      </c>
      <c r="AF25" s="1">
        <f>$AE25/$AD25</f>
        <v>0.6442450944</v>
      </c>
      <c r="AG25" s="1">
        <f>$AE25/($B$11*$B$12)</f>
        <v>0.00119783619047619</v>
      </c>
      <c r="AH25" s="1">
        <f>$AD25/$B$10</f>
        <v>0.00780900319417318</v>
      </c>
      <c r="AI25" s="1">
        <f>max($AG25:$AH25)</f>
        <v>0.00780900319417318</v>
      </c>
      <c r="AJ25" s="1"/>
    </row>
    <row r="26" spans="1:36">
      <c r="A26" s="1" t="s">
        <v>13</v>
      </c>
      <c r="B26" s="1">
        <v>235</v>
      </c>
      <c r="C26" s="1">
        <f>1</f>
        <v>1</v>
      </c>
      <c r="D26" s="1">
        <f>$B$2+0*$B$8</f>
        <v>128</v>
      </c>
      <c r="E26" s="1">
        <f>$B$3+0*$B$8</f>
        <v>128</v>
      </c>
      <c r="F26" s="1">
        <f>$B$4+0*$B$8</f>
        <v>128</v>
      </c>
      <c r="G26" s="1">
        <f>$B$5</f>
        <v>16</v>
      </c>
      <c r="H26" s="1">
        <f>$B$6</f>
        <v>16</v>
      </c>
      <c r="I26" s="1">
        <f>$B$7</f>
        <v>128</v>
      </c>
      <c r="J26" s="1">
        <f>ceiling($G26/($B$15/$B$14),1)*($B$15/$B$14)</f>
        <v>16</v>
      </c>
      <c r="K26" s="1">
        <f>$D26/$G26*$E26/$H26*$F26/$I26</f>
        <v>64</v>
      </c>
      <c r="L26" s="1">
        <v>413</v>
      </c>
      <c r="M26" s="1">
        <v>405</v>
      </c>
      <c r="N26" s="1">
        <v>0</v>
      </c>
      <c r="O26" s="1">
        <v>0</v>
      </c>
      <c r="P26" s="1">
        <v>5</v>
      </c>
      <c r="Q26" s="1">
        <v>5</v>
      </c>
      <c r="R26" s="1">
        <v>5</v>
      </c>
      <c r="S26" s="1">
        <f>$V$71+$B$14*$Q26*$J26*$H26/2^20</f>
        <v>0.818359375</v>
      </c>
      <c r="T26" s="1">
        <f>$W$71+$B$14*$R26*$J26/2^20</f>
        <v>0.0137939453125</v>
      </c>
      <c r="U26" s="1">
        <f>$V$71</f>
        <v>0.80859375</v>
      </c>
      <c r="V26" s="1">
        <f>$W$71</f>
        <v>0.01318359375</v>
      </c>
      <c r="W26" s="1">
        <f>$X$71</f>
        <v>0.140625</v>
      </c>
      <c r="X26" s="1">
        <f>$Y$71</f>
        <v>0.006591796875</v>
      </c>
      <c r="Y26" s="1">
        <f>if($B$20,$W26,if($B$19,$U26,$S26))</f>
        <v>0.818359375</v>
      </c>
      <c r="Z26" s="1">
        <f>if($B$20,$X26,if($B$19,$V26,$T26))</f>
        <v>0.0137939453125</v>
      </c>
      <c r="AA26" s="1">
        <f>$Z$71+(($O26*$B$17+$P26*$B$18)*$K26*$J26*$H26*$I26)/2^30</f>
        <v>0.37890625</v>
      </c>
      <c r="AB26" s="1">
        <f>$AA$71+(($O26*$B$17+$P26*$B$18)*$K26*$J26*$H26*$I26)/2^30</f>
        <v>1.515625</v>
      </c>
      <c r="AC26" s="1">
        <f>$AB$71+(($O26*$B$17+$P26*$B$18)*$K26*$J26*$H26*$I26)/2^30</f>
        <v>1.859375</v>
      </c>
      <c r="AD26" s="1">
        <f>if($Y26&lt;$B$13,$AA26,if($Z26&lt;$B$13,$AB26,$AC26))</f>
        <v>0.37890625</v>
      </c>
      <c r="AE26" s="1">
        <f>($L26+$M26)*$D26*$E26*$F26/1000000000</f>
        <v>1.715470336</v>
      </c>
      <c r="AF26" s="1">
        <f>$AE26/$AD26</f>
        <v>4.52742686614433</v>
      </c>
      <c r="AG26" s="1">
        <f>$AE26/($B$11*$B$12)</f>
        <v>0.0340371098412698</v>
      </c>
      <c r="AH26" s="1">
        <f>$AD26/$B$10</f>
        <v>0.0315755208333333</v>
      </c>
      <c r="AI26" s="1">
        <f>max($AG26:$AH26)</f>
        <v>0.0340371098412698</v>
      </c>
      <c r="AJ26" s="1"/>
    </row>
    <row r="27" spans="1:3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str">
        <v>Totals</v>
      </c>
      <c r="AA27" s="1">
        <f>sum($AA$25:$AA$26)</f>
        <v>0.472614288330078</v>
      </c>
      <c r="AB27" s="1">
        <f>sum($AB$25:$AB$26)</f>
        <v>1.60933303833008</v>
      </c>
      <c r="AC27" s="1">
        <f>sum($AC$25:$AC$26)</f>
        <v>1.95308303833008</v>
      </c>
      <c r="AD27" s="1">
        <f>sum($AD$25:$AD$26)</f>
        <v>0.472614288330078</v>
      </c>
      <c r="AE27" s="1">
        <f>sum($AE$25:$AE$26)</f>
        <v>1.77584128</v>
      </c>
      <c r="AF27" s="1">
        <f>$AE27/$AD27</f>
        <v>3.75748538258271</v>
      </c>
      <c r="AG27" s="1">
        <f>sum($AG$25:$AG$26)</f>
        <v>0.035234946031746</v>
      </c>
      <c r="AH27" s="1">
        <f>sum($AH$25:$AH$26)</f>
        <v>0.0393845240275065</v>
      </c>
      <c r="AI27" s="1">
        <f>sum($AI$25:$AI$26)</f>
        <v>0.041846113035443</v>
      </c>
      <c r="AJ27" s="1"/>
    </row>
    <row r="28" spans="1:36">
      <c r="A28" s="1" t="str">
        <v>DETAILED READ-ONLY ARRAY INFO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 t="str">
        <v>Average RK step</v>
      </c>
      <c r="AA28" s="1"/>
      <c r="AB28" s="1"/>
      <c r="AC28" s="1"/>
      <c r="AD28" s="1">
        <f>(AD25+3*AD26)/3</f>
        <v>0.410142262776693</v>
      </c>
      <c r="AE28" s="1">
        <f>(AE25+3*AE26)/3</f>
        <v>1.735593984</v>
      </c>
      <c r="AF28" s="1">
        <f>AE28/AD28</f>
        <v>4.23168773744482</v>
      </c>
      <c r="AG28" s="1"/>
      <c r="AH28" s="1"/>
      <c r="AI28" s="1">
        <f>(AI25+3*AI26)/3</f>
        <v>0.0366401109059942</v>
      </c>
      <c r="AJ28" s="1"/>
    </row>
    <row r="29" spans="1:3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 t="s">
        <v>14</v>
      </c>
      <c r="B30" s="1" t="str">
        <v>advance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 t="s">
        <v>14</v>
      </c>
      <c r="B32" s="1" t="s">
        <v>12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 t="s">
        <v>15</v>
      </c>
      <c r="B33" s="1">
        <v>55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 t="s">
        <v>16</v>
      </c>
      <c r="E34" s="1"/>
      <c r="F34" s="1"/>
      <c r="G34" s="1" t="s">
        <v>1</v>
      </c>
      <c r="H34" s="1"/>
      <c r="I34" s="1"/>
      <c r="J34" s="1"/>
      <c r="K34" s="1"/>
      <c r="L34" s="1" t="s">
        <v>17</v>
      </c>
      <c r="M34" s="1"/>
      <c r="N34" s="1"/>
      <c r="O34" s="1"/>
      <c r="P34" s="1" t="s">
        <v>18</v>
      </c>
      <c r="Q34" s="1"/>
      <c r="R34" s="1" t="s">
        <v>19</v>
      </c>
      <c r="S34" s="1"/>
      <c r="T34" s="1" t="s">
        <v>20</v>
      </c>
      <c r="U34" s="1"/>
      <c r="V34" s="1" t="s">
        <v>21</v>
      </c>
      <c r="W34" s="1"/>
      <c r="X34" s="1" t="s">
        <v>22</v>
      </c>
      <c r="Y34" s="1"/>
      <c r="Z34" s="1" t="s">
        <v>23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 t="s">
        <v>24</v>
      </c>
      <c r="D35" s="1" t="s">
        <v>2</v>
      </c>
      <c r="E35" s="1" t="s">
        <v>3</v>
      </c>
      <c r="F35" s="1" t="s">
        <v>4</v>
      </c>
      <c r="G35" s="1" t="s">
        <v>2</v>
      </c>
      <c r="H35" s="1" t="s">
        <v>3</v>
      </c>
      <c r="I35" s="1" t="s">
        <v>4</v>
      </c>
      <c r="J35" s="1" t="s">
        <v>5</v>
      </c>
      <c r="K35" s="1" t="s">
        <v>6</v>
      </c>
      <c r="L35" s="1" t="s">
        <v>2</v>
      </c>
      <c r="M35" s="1" t="s">
        <v>3</v>
      </c>
      <c r="N35" s="1" t="s">
        <v>4</v>
      </c>
      <c r="O35" s="1" t="s">
        <v>5</v>
      </c>
      <c r="P35" s="1" t="s">
        <v>25</v>
      </c>
      <c r="Q35" s="1" t="s">
        <v>26</v>
      </c>
      <c r="R35" s="1" t="s">
        <v>25</v>
      </c>
      <c r="S35" s="1" t="s">
        <v>26</v>
      </c>
      <c r="T35" s="1" t="s">
        <v>25</v>
      </c>
      <c r="U35" s="1" t="s">
        <v>26</v>
      </c>
      <c r="V35" s="1" t="s">
        <v>7</v>
      </c>
      <c r="W35" s="1" t="s">
        <v>8</v>
      </c>
      <c r="X35" s="1" t="s">
        <v>7</v>
      </c>
      <c r="Y35" s="1" t="s">
        <v>8</v>
      </c>
      <c r="Z35" s="1" t="s">
        <v>9</v>
      </c>
      <c r="AA35" s="1" t="s">
        <v>10</v>
      </c>
      <c r="AB35" s="1" t="s">
        <v>11</v>
      </c>
      <c r="AC35" s="1"/>
      <c r="AD35" s="1"/>
      <c r="AE35" s="1"/>
      <c r="AF35" s="1"/>
      <c r="AG35" s="1"/>
      <c r="AH35" s="1"/>
      <c r="AI35" s="1"/>
      <c r="AJ35" s="1"/>
    </row>
    <row r="36" spans="1:36">
      <c r="A36" s="1"/>
      <c r="B36" s="1"/>
      <c r="C36" s="1" t="str">
        <v>u.1</v>
      </c>
      <c r="D36" s="1">
        <f>$B$2+2*$B$8</f>
        <v>136</v>
      </c>
      <c r="E36" s="1">
        <f>$B$3+2*$B$8</f>
        <v>136</v>
      </c>
      <c r="F36" s="1">
        <f>$B$4+2*$B$8</f>
        <v>136</v>
      </c>
      <c r="G36" s="1">
        <f>$B$5</f>
        <v>16</v>
      </c>
      <c r="H36" s="1">
        <f>$B$6</f>
        <v>16</v>
      </c>
      <c r="I36" s="1">
        <f>$B$7</f>
        <v>128</v>
      </c>
      <c r="J36" s="1">
        <f>ceiling($G36/($B$15/$B$14),1)*($B$15/$B$14)</f>
        <v>16</v>
      </c>
      <c r="K36" s="1">
        <f>$D36/$G36*$E36/$H36*$F36/$I36</f>
        <v>76.765625</v>
      </c>
      <c r="L36" s="1">
        <f>$G$36+0</f>
        <v>16</v>
      </c>
      <c r="M36" s="1">
        <f>$H$36+0</f>
        <v>16</v>
      </c>
      <c r="N36" s="1">
        <f>$I$36+0</f>
        <v>128</v>
      </c>
      <c r="O36" s="1">
        <f>ceiling($L36/($B$15/$B$14),1)*($B$15/$B$14)</f>
        <v>16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f>$B$14*$R36*$O36*$M36/2^20</f>
        <v>0.001953125</v>
      </c>
      <c r="W36" s="1">
        <f>$B$14*$S36*$O36/2^20</f>
        <v>0.0001220703125</v>
      </c>
      <c r="X36" s="1">
        <f>$B$14*$T36*$O36*$M36/2^20</f>
        <v>0</v>
      </c>
      <c r="Y36" s="1">
        <f>$B$14*$U36*$O36/2^20</f>
        <v>0</v>
      </c>
      <c r="Z36" s="1">
        <f>$K36*$B$16*$O36*$M36*$N36/2^30</f>
        <v>0.0187416076660156</v>
      </c>
      <c r="AA36" s="1">
        <f>$K36*$P36*$B$16*$O36*$M36*$I36/2^30</f>
        <v>0.0187416076660156</v>
      </c>
      <c r="AB36" s="1">
        <f>$K36*$Q36*$B$16*$O36*$H36*$I36/2^30</f>
        <v>0.0187416076660156</v>
      </c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 t="str">
        <v>u.2</v>
      </c>
      <c r="D37" s="1">
        <f>$B$2+2*$B$8</f>
        <v>136</v>
      </c>
      <c r="E37" s="1">
        <f>$B$3+2*$B$8</f>
        <v>136</v>
      </c>
      <c r="F37" s="1">
        <f>$B$4+2*$B$8</f>
        <v>136</v>
      </c>
      <c r="G37" s="1">
        <f>G$25</f>
        <v>16</v>
      </c>
      <c r="H37" s="1">
        <f>H$25</f>
        <v>16</v>
      </c>
      <c r="I37" s="1">
        <f>I$25</f>
        <v>128</v>
      </c>
      <c r="J37" s="1">
        <f>ceiling($G37/($B$15/$B$14),1)*($B$15/$B$14)</f>
        <v>16</v>
      </c>
      <c r="K37" s="1">
        <f>$D37/$G37*$E37/$H37*$F37/$I37</f>
        <v>76.765625</v>
      </c>
      <c r="L37" s="1">
        <f>$G$37+0</f>
        <v>16</v>
      </c>
      <c r="M37" s="1">
        <f>$H$37+0</f>
        <v>16</v>
      </c>
      <c r="N37" s="1">
        <f>$I$37+0</f>
        <v>128</v>
      </c>
      <c r="O37" s="1">
        <f>ceiling($L37/($B$15/$B$14),1)*($B$15/$B$14)</f>
        <v>16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f>$B$14*$R37*$O37*$M37/2^20</f>
        <v>0.001953125</v>
      </c>
      <c r="W37" s="1">
        <f>$B$14*$S37*$O37/2^20</f>
        <v>0.0001220703125</v>
      </c>
      <c r="X37" s="1">
        <f>$B$14*$T37*$L37*$M37/2^20</f>
        <v>0</v>
      </c>
      <c r="Y37" s="1">
        <f>$B$14*$U37*$L37/2^20</f>
        <v>0</v>
      </c>
      <c r="Z37" s="1">
        <f>$K37*$B$16*$O37*$M37*$N37/2^30</f>
        <v>0.0187416076660156</v>
      </c>
      <c r="AA37" s="1">
        <f>$K37*$P37*$B$16*$O37*$M37*$I37/2^30</f>
        <v>0.0187416076660156</v>
      </c>
      <c r="AB37" s="1">
        <f>$K37*$Q37*$B$16*$O37*$H37*$I37/2^30</f>
        <v>0.0187416076660156</v>
      </c>
      <c r="AC37" s="1"/>
      <c r="AD37" s="1"/>
      <c r="AE37" s="1"/>
      <c r="AF37" s="1"/>
      <c r="AG37" s="1"/>
      <c r="AH37" s="1"/>
      <c r="AI37" s="1"/>
      <c r="AJ37" s="1"/>
    </row>
    <row r="38" spans="1:36">
      <c r="A38" s="1"/>
      <c r="B38" s="1"/>
      <c r="C38" s="1" t="str">
        <v>u.3</v>
      </c>
      <c r="D38" s="1">
        <f>$B$2+2*$B$8</f>
        <v>136</v>
      </c>
      <c r="E38" s="1">
        <f>$B$3+2*$B$8</f>
        <v>136</v>
      </c>
      <c r="F38" s="1">
        <f>$B$4+2*$B$8</f>
        <v>136</v>
      </c>
      <c r="G38" s="1">
        <f>G$25</f>
        <v>16</v>
      </c>
      <c r="H38" s="1">
        <f>H$25</f>
        <v>16</v>
      </c>
      <c r="I38" s="1">
        <f>I$25</f>
        <v>128</v>
      </c>
      <c r="J38" s="1">
        <f>ceiling($G38/($B$15/$B$14),1)*($B$15/$B$14)</f>
        <v>16</v>
      </c>
      <c r="K38" s="1">
        <f>$D38/$G38*$E38/$H38*$F38/$I38</f>
        <v>76.765625</v>
      </c>
      <c r="L38" s="1">
        <f>$G$38+0</f>
        <v>16</v>
      </c>
      <c r="M38" s="1">
        <f>$H$38+0</f>
        <v>16</v>
      </c>
      <c r="N38" s="1">
        <f>$I$38+0</f>
        <v>128</v>
      </c>
      <c r="O38" s="1">
        <f>ceiling($L38/($B$15/$B$14),1)*($B$15/$B$14)</f>
        <v>16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f>$B$14*$R38*$O38*$M38/2^20</f>
        <v>0.001953125</v>
      </c>
      <c r="W38" s="1">
        <f>$B$14*$S38*$O38/2^20</f>
        <v>0.0001220703125</v>
      </c>
      <c r="X38" s="1">
        <f>$B$14*$T38*$L38*$M38/2^20</f>
        <v>0</v>
      </c>
      <c r="Y38" s="1">
        <f>$B$14*$U38*$L38/2^20</f>
        <v>0</v>
      </c>
      <c r="Z38" s="1">
        <f>$K38*$B$16*$O38*$M38*$N38/2^30</f>
        <v>0.0187416076660156</v>
      </c>
      <c r="AA38" s="1">
        <f>$K38*$P38*$B$16*$O38*$M38*$I38/2^30</f>
        <v>0.0187416076660156</v>
      </c>
      <c r="AB38" s="1">
        <f>$K38*$Q38*$B$16*$O38*$H38*$I38/2^30</f>
        <v>0.0187416076660156</v>
      </c>
      <c r="AC38" s="1"/>
      <c r="AD38" s="1"/>
      <c r="AE38" s="1"/>
      <c r="AF38" s="1"/>
      <c r="AG38" s="1"/>
      <c r="AH38" s="1"/>
      <c r="AI38" s="1"/>
      <c r="AJ38" s="1"/>
    </row>
    <row r="39" spans="1:36">
      <c r="A39" s="1"/>
      <c r="B39" s="1"/>
      <c r="C39" s="1" t="str">
        <v>u.4</v>
      </c>
      <c r="D39" s="1">
        <f>$B$2+2*$B$8</f>
        <v>136</v>
      </c>
      <c r="E39" s="1">
        <f>$B$3+2*$B$8</f>
        <v>136</v>
      </c>
      <c r="F39" s="1">
        <f>$B$4+2*$B$8</f>
        <v>136</v>
      </c>
      <c r="G39" s="1">
        <f>G$25</f>
        <v>16</v>
      </c>
      <c r="H39" s="1">
        <f>H$25</f>
        <v>16</v>
      </c>
      <c r="I39" s="1">
        <f>I$25</f>
        <v>128</v>
      </c>
      <c r="J39" s="1">
        <f>ceiling($G39/($B$15/$B$14),1)*($B$15/$B$14)</f>
        <v>16</v>
      </c>
      <c r="K39" s="1">
        <f>$D39/$G39*$E39/$H39*$F39/$I39</f>
        <v>76.765625</v>
      </c>
      <c r="L39" s="1">
        <f>$G$39+0</f>
        <v>16</v>
      </c>
      <c r="M39" s="1">
        <f>$H$39+0</f>
        <v>16</v>
      </c>
      <c r="N39" s="1">
        <f>$I$39+0</f>
        <v>128</v>
      </c>
      <c r="O39" s="1">
        <f>ceiling($L39/($B$15/$B$14),1)*($B$15/$B$14)</f>
        <v>16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f>$B$14*$R39*$O39*$M39/2^20</f>
        <v>0.001953125</v>
      </c>
      <c r="W39" s="1">
        <f>$B$14*$S39*$O39/2^20</f>
        <v>0.0001220703125</v>
      </c>
      <c r="X39" s="1">
        <f>$B$14*$T39*$L39*$M39/2^20</f>
        <v>0</v>
      </c>
      <c r="Y39" s="1">
        <f>$B$14*$U39*$L39/2^20</f>
        <v>0</v>
      </c>
      <c r="Z39" s="1">
        <f>$K39*$B$16*$O39*$M39*$N39/2^30</f>
        <v>0.0187416076660156</v>
      </c>
      <c r="AA39" s="1">
        <f>$K39*$P39*$B$16*$O39*$M39*$I39/2^30</f>
        <v>0.0187416076660156</v>
      </c>
      <c r="AB39" s="1">
        <f>$K39*$Q39*$B$16*$O39*$H39*$I39/2^30</f>
        <v>0.0187416076660156</v>
      </c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 t="str">
        <v>u.5</v>
      </c>
      <c r="D40" s="1">
        <f>$B$2+2*$B$8</f>
        <v>136</v>
      </c>
      <c r="E40" s="1">
        <f>$B$3+2*$B$8</f>
        <v>136</v>
      </c>
      <c r="F40" s="1">
        <f>$B$4+2*$B$8</f>
        <v>136</v>
      </c>
      <c r="G40" s="1">
        <f>G$25</f>
        <v>16</v>
      </c>
      <c r="H40" s="1">
        <f>H$25</f>
        <v>16</v>
      </c>
      <c r="I40" s="1">
        <f>I$25</f>
        <v>128</v>
      </c>
      <c r="J40" s="1">
        <f>ceiling($G40/($B$15/$B$14),1)*($B$15/$B$14)</f>
        <v>16</v>
      </c>
      <c r="K40" s="1">
        <f>$D40/$G40*$E40/$H40*$F40/$I40</f>
        <v>76.765625</v>
      </c>
      <c r="L40" s="1">
        <f>$G$40+0</f>
        <v>16</v>
      </c>
      <c r="M40" s="1">
        <f>$H$40+0</f>
        <v>16</v>
      </c>
      <c r="N40" s="1">
        <f>$I$40+0</f>
        <v>128</v>
      </c>
      <c r="O40" s="1">
        <f>ceiling($L40/($B$15/$B$14),1)*($B$15/$B$14)</f>
        <v>16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f>$B$14*$R40*$O40*$M40/2^20</f>
        <v>0.001953125</v>
      </c>
      <c r="W40" s="1">
        <f>$B$14*$S40*$O40/2^20</f>
        <v>0.0001220703125</v>
      </c>
      <c r="X40" s="1">
        <f>$B$14*$T40*$L40*$M40/2^20</f>
        <v>0</v>
      </c>
      <c r="Y40" s="1">
        <f>$B$14*$U40*$L40/2^20</f>
        <v>0</v>
      </c>
      <c r="Z40" s="1">
        <f>$K40*$B$16*$O40*$M40*$N40/2^30</f>
        <v>0.0187416076660156</v>
      </c>
      <c r="AA40" s="1">
        <f>$K40*$P40*$B$16*$O40*$M40*$I40/2^30</f>
        <v>0.0187416076660156</v>
      </c>
      <c r="AB40" s="1">
        <f>$K40*$Q40*$B$16*$O40*$H40*$I40/2^30</f>
        <v>0.0187416076660156</v>
      </c>
      <c r="AC40" s="1"/>
      <c r="AD40" s="1"/>
      <c r="AE40" s="1"/>
      <c r="AF40" s="1"/>
      <c r="AG40" s="1"/>
      <c r="AH40" s="1"/>
      <c r="AI40" s="1"/>
      <c r="AJ40" s="1"/>
    </row>
    <row r="41" spans="1:36">
      <c r="A41" s="1"/>
      <c r="B41" s="1"/>
      <c r="C41" s="1" t="s">
        <v>27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>sum($P$36:$P$40)</f>
        <v>5</v>
      </c>
      <c r="Q41" s="1">
        <f>sum($Q$36:$Q$40)</f>
        <v>5</v>
      </c>
      <c r="R41" s="1">
        <f>sum($R$36:$R$40)</f>
        <v>5</v>
      </c>
      <c r="S41" s="1">
        <f>sum($S$36:$S$40)</f>
        <v>5</v>
      </c>
      <c r="T41" s="1">
        <f>sum($T$36:$T$40)</f>
        <v>0</v>
      </c>
      <c r="U41" s="1">
        <f>sum($U$36:$U$40)</f>
        <v>0</v>
      </c>
      <c r="V41" s="1">
        <f>sum($V$36:$V$40)</f>
        <v>0.009765625</v>
      </c>
      <c r="W41" s="1">
        <f>sum($W$36:$W$40)</f>
        <v>0.0006103515625</v>
      </c>
      <c r="X41" s="1">
        <f>sum($X$36:$X$40)</f>
        <v>0</v>
      </c>
      <c r="Y41" s="1">
        <f>sum($Y$36:$Y$40)</f>
        <v>0</v>
      </c>
      <c r="Z41" s="1">
        <f>sum($Z$36:$Z$40)</f>
        <v>0.0937080383300781</v>
      </c>
      <c r="AA41" s="1">
        <f>sum($AA$36:$AA$40)</f>
        <v>0.0937080383300781</v>
      </c>
      <c r="AB41" s="1">
        <f>sum($AB$36:$AB$40)</f>
        <v>0.0937080383300781</v>
      </c>
      <c r="AC41" s="1"/>
      <c r="AD41" s="1"/>
      <c r="AE41" s="1"/>
      <c r="AF41" s="1"/>
      <c r="AG41" s="1"/>
      <c r="AH41" s="1"/>
      <c r="AI41" s="1"/>
      <c r="AJ41" s="1"/>
    </row>
    <row r="42" spans="1: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 t="s">
        <v>14</v>
      </c>
      <c r="B43" s="1" t="s">
        <v>13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 t="s">
        <v>15</v>
      </c>
      <c r="B44" s="1">
        <v>169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/>
      <c r="B45" s="1"/>
      <c r="C45" s="1"/>
      <c r="D45" s="1" t="s">
        <v>16</v>
      </c>
      <c r="E45" s="1"/>
      <c r="F45" s="1"/>
      <c r="G45" s="1" t="s">
        <v>1</v>
      </c>
      <c r="H45" s="1"/>
      <c r="I45" s="1"/>
      <c r="J45" s="1"/>
      <c r="K45" s="1"/>
      <c r="L45" s="1" t="s">
        <v>17</v>
      </c>
      <c r="M45" s="1"/>
      <c r="N45" s="1"/>
      <c r="O45" s="1"/>
      <c r="P45" s="1" t="s">
        <v>18</v>
      </c>
      <c r="Q45" s="1"/>
      <c r="R45" s="1" t="s">
        <v>19</v>
      </c>
      <c r="S45" s="1"/>
      <c r="T45" s="1" t="s">
        <v>20</v>
      </c>
      <c r="U45" s="1"/>
      <c r="V45" s="1" t="s">
        <v>21</v>
      </c>
      <c r="W45" s="1"/>
      <c r="X45" s="1" t="s">
        <v>22</v>
      </c>
      <c r="Y45" s="1"/>
      <c r="Z45" s="1" t="s">
        <v>23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/>
      <c r="B46" s="1"/>
      <c r="C46" s="1" t="s">
        <v>24</v>
      </c>
      <c r="D46" s="1" t="s">
        <v>2</v>
      </c>
      <c r="E46" s="1" t="s">
        <v>3</v>
      </c>
      <c r="F46" s="1" t="s">
        <v>4</v>
      </c>
      <c r="G46" s="1" t="s">
        <v>2</v>
      </c>
      <c r="H46" s="1" t="s">
        <v>3</v>
      </c>
      <c r="I46" s="1" t="s">
        <v>4</v>
      </c>
      <c r="J46" s="1" t="s">
        <v>5</v>
      </c>
      <c r="K46" s="1" t="s">
        <v>6</v>
      </c>
      <c r="L46" s="1" t="s">
        <v>2</v>
      </c>
      <c r="M46" s="1" t="s">
        <v>3</v>
      </c>
      <c r="N46" s="1" t="s">
        <v>4</v>
      </c>
      <c r="O46" s="1" t="s">
        <v>5</v>
      </c>
      <c r="P46" s="1" t="s">
        <v>25</v>
      </c>
      <c r="Q46" s="1" t="s">
        <v>26</v>
      </c>
      <c r="R46" s="1" t="s">
        <v>25</v>
      </c>
      <c r="S46" s="1" t="s">
        <v>26</v>
      </c>
      <c r="T46" s="1" t="s">
        <v>25</v>
      </c>
      <c r="U46" s="1" t="s">
        <v>26</v>
      </c>
      <c r="V46" s="1" t="s">
        <v>7</v>
      </c>
      <c r="W46" s="1" t="s">
        <v>8</v>
      </c>
      <c r="X46" s="1" t="s">
        <v>7</v>
      </c>
      <c r="Y46" s="1" t="s">
        <v>8</v>
      </c>
      <c r="Z46" s="1" t="s">
        <v>9</v>
      </c>
      <c r="AA46" s="1" t="s">
        <v>10</v>
      </c>
      <c r="AB46" s="1" t="s">
        <v>11</v>
      </c>
      <c r="AC46" s="1"/>
      <c r="AD46" s="1"/>
      <c r="AE46" s="1"/>
      <c r="AF46" s="1"/>
      <c r="AG46" s="1"/>
      <c r="AH46" s="1"/>
      <c r="AI46" s="1"/>
      <c r="AJ46" s="1"/>
    </row>
    <row r="47" spans="1:36">
      <c r="A47" s="1"/>
      <c r="B47" s="1"/>
      <c r="C47" s="1" t="str">
        <v>u.iene</v>
      </c>
      <c r="D47" s="1">
        <v>128</v>
      </c>
      <c r="E47" s="1">
        <v>128</v>
      </c>
      <c r="F47" s="1">
        <v>128</v>
      </c>
      <c r="G47" s="1">
        <f>$B$5</f>
        <v>16</v>
      </c>
      <c r="H47" s="1">
        <f>$B$6</f>
        <v>16</v>
      </c>
      <c r="I47" s="1">
        <f>$B$7</f>
        <v>128</v>
      </c>
      <c r="J47" s="1">
        <f>ceiling($G47/($B$15/$B$14),1)*($B$15/$B$14)</f>
        <v>16</v>
      </c>
      <c r="K47" s="1">
        <f>$D47/$G47*$E47/$H47*$F47/$I47</f>
        <v>64</v>
      </c>
      <c r="L47" s="1">
        <f>$G$47+8</f>
        <v>24</v>
      </c>
      <c r="M47" s="1">
        <f>$H$47+8</f>
        <v>24</v>
      </c>
      <c r="N47" s="1">
        <f>$I$47+8</f>
        <v>136</v>
      </c>
      <c r="O47" s="1">
        <f>ceiling($L47/($B$15/$B$14),1)*($B$15/$B$14)</f>
        <v>24</v>
      </c>
      <c r="P47" s="1">
        <v>10</v>
      </c>
      <c r="Q47" s="1">
        <v>17</v>
      </c>
      <c r="R47" s="1">
        <v>13</v>
      </c>
      <c r="S47" s="1">
        <v>17</v>
      </c>
      <c r="T47" s="1">
        <v>9</v>
      </c>
      <c r="U47" s="1">
        <v>9</v>
      </c>
      <c r="V47" s="1">
        <f>$B$14*$R47*(O47*H47+J47*M47-J47*H47)/2^20</f>
        <v>0.05078125</v>
      </c>
      <c r="W47" s="1">
        <f>$B$14*$S47*$O47/2^20</f>
        <v>0.00311279296875</v>
      </c>
      <c r="X47" s="1">
        <f>$B$14*$T47*(O47*H47+J47*M47-J47*H47)/2^20</f>
        <v>0.03515625</v>
      </c>
      <c r="Y47" s="1">
        <f>$B$14*$U47*$O47/2^20</f>
        <v>0.00164794921875</v>
      </c>
      <c r="Z47" s="1">
        <f>$K47*$B$16*($O47*$H47*$I47+$J47*$M47*$I47+$J47*$H47*$N47-2*$J47*$H47*$I47)/2^30</f>
        <v>0.0322265625</v>
      </c>
      <c r="AA47" s="1">
        <f>$K47*$P47*$B$16*(O47*H47+J47*M47-J47*H47)*$I47/2^30</f>
        <v>0.3125</v>
      </c>
      <c r="AB47" s="1">
        <f>$K47*$Q47*$B$16*$O47*$H47*$I47/2^30</f>
        <v>0.3984375</v>
      </c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 t="str">
        <v>u.imx</v>
      </c>
      <c r="D48" s="1">
        <v>128</v>
      </c>
      <c r="E48" s="1">
        <v>128</v>
      </c>
      <c r="F48" s="1">
        <v>128</v>
      </c>
      <c r="G48" s="1">
        <f>$B$5</f>
        <v>16</v>
      </c>
      <c r="H48" s="1">
        <f>$B$6</f>
        <v>16</v>
      </c>
      <c r="I48" s="1">
        <f>$B$7</f>
        <v>128</v>
      </c>
      <c r="J48" s="1">
        <f>ceiling($G48/($B$15/$B$14),1)*($B$15/$B$14)</f>
        <v>16</v>
      </c>
      <c r="K48" s="1">
        <f>$D48/$G48*$E48/$H48*$F48/$I48</f>
        <v>64</v>
      </c>
      <c r="L48" s="1">
        <f>$G$48+8</f>
        <v>24</v>
      </c>
      <c r="M48" s="1">
        <f>$H$48+8</f>
        <v>24</v>
      </c>
      <c r="N48" s="1">
        <f>$I$48+8</f>
        <v>136</v>
      </c>
      <c r="O48" s="1">
        <f>ceiling($L48/($B$15/$B$14),1)*($B$15/$B$14)</f>
        <v>24</v>
      </c>
      <c r="P48" s="1">
        <v>10</v>
      </c>
      <c r="Q48" s="1">
        <v>17</v>
      </c>
      <c r="R48" s="1">
        <v>13</v>
      </c>
      <c r="S48" s="1">
        <v>17</v>
      </c>
      <c r="T48" s="1">
        <v>9</v>
      </c>
      <c r="U48" s="1">
        <v>9</v>
      </c>
      <c r="V48" s="1">
        <f>$B$14*$R48*(O48*H48+J48*M48-J48*H48)/2^20</f>
        <v>0.05078125</v>
      </c>
      <c r="W48" s="1">
        <f>$B$14*$S48*$O48/2^20</f>
        <v>0.00311279296875</v>
      </c>
      <c r="X48" s="1">
        <f>$B$14*$T48*(O48*H48+J48*M48-J48*H48)/2^20</f>
        <v>0.03515625</v>
      </c>
      <c r="Y48" s="1">
        <f>$B$14*$U48*$O48/2^20</f>
        <v>0.00164794921875</v>
      </c>
      <c r="Z48" s="1">
        <f>$K48*$B$16*($O48*$H48*$I48+$J48*$M48*$I48+$J48*$H48*$N48-2*$J48*$H48*$I48)/2^30</f>
        <v>0.0322265625</v>
      </c>
      <c r="AA48" s="1">
        <f>$K48*$P48*$B$16*(O48*H48+J48*M48-J48*H48)*$I48/2^30</f>
        <v>0.3125</v>
      </c>
      <c r="AB48" s="1">
        <f>$K48*$Q48*$B$16*$O48*$H48*$I48/2^30</f>
        <v>0.3984375</v>
      </c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 t="str">
        <v>u.imy</v>
      </c>
      <c r="D49" s="1">
        <v>128</v>
      </c>
      <c r="E49" s="1">
        <v>128</v>
      </c>
      <c r="F49" s="1">
        <v>128</v>
      </c>
      <c r="G49" s="1">
        <f>$B$5</f>
        <v>16</v>
      </c>
      <c r="H49" s="1">
        <f>$B$6</f>
        <v>16</v>
      </c>
      <c r="I49" s="1">
        <f>$B$7</f>
        <v>128</v>
      </c>
      <c r="J49" s="1">
        <f>ceiling($G49/($B$15/$B$14),1)*($B$15/$B$14)</f>
        <v>16</v>
      </c>
      <c r="K49" s="1">
        <f>$D49/$G49*$E49/$H49*$F49/$I49</f>
        <v>64</v>
      </c>
      <c r="L49" s="1">
        <f>$G$49+8</f>
        <v>24</v>
      </c>
      <c r="M49" s="1">
        <f>$H$49+8</f>
        <v>24</v>
      </c>
      <c r="N49" s="1">
        <f>$I$49+8</f>
        <v>136</v>
      </c>
      <c r="O49" s="1">
        <f>ceiling($L49/($B$15/$B$14),1)*($B$15/$B$14)</f>
        <v>24</v>
      </c>
      <c r="P49" s="1">
        <v>10</v>
      </c>
      <c r="Q49" s="1">
        <v>17</v>
      </c>
      <c r="R49" s="1">
        <v>13</v>
      </c>
      <c r="S49" s="1">
        <v>17</v>
      </c>
      <c r="T49" s="1">
        <v>9</v>
      </c>
      <c r="U49" s="1">
        <v>9</v>
      </c>
      <c r="V49" s="1">
        <f>$B$14*$R49*(O49*H49+J49*M49-J49*H49)/2^20</f>
        <v>0.05078125</v>
      </c>
      <c r="W49" s="1">
        <f>$B$14*$S49*$O49/2^20</f>
        <v>0.00311279296875</v>
      </c>
      <c r="X49" s="1">
        <f>$B$14*$T49*(O49*H49+J49*M49-J49*H49)/2^20</f>
        <v>0.03515625</v>
      </c>
      <c r="Y49" s="1">
        <f>$B$14*$U49*$O49/2^20</f>
        <v>0.00164794921875</v>
      </c>
      <c r="Z49" s="1">
        <f>$K49*$B$16*($O49*$H49*$I49+$J49*$M49*$I49+$J49*$H49*$N49-2*$J49*$H49*$I49)/2^30</f>
        <v>0.0322265625</v>
      </c>
      <c r="AA49" s="1">
        <f>$K49*$P49*$B$16*(O49*H49+J49*M49-J49*H49)*$I49/2^30</f>
        <v>0.3125</v>
      </c>
      <c r="AB49" s="1">
        <f>$K49*$Q49*$B$16*$O49*$H49*$I49/2^30</f>
        <v>0.3984375</v>
      </c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 t="str">
        <v>u.imz</v>
      </c>
      <c r="D50" s="1">
        <v>128</v>
      </c>
      <c r="E50" s="1">
        <v>128</v>
      </c>
      <c r="F50" s="1">
        <v>128</v>
      </c>
      <c r="G50" s="1">
        <f>$B$5</f>
        <v>16</v>
      </c>
      <c r="H50" s="1">
        <f>$B$6</f>
        <v>16</v>
      </c>
      <c r="I50" s="1">
        <f>$B$7</f>
        <v>128</v>
      </c>
      <c r="J50" s="1">
        <f>ceiling($G50/($B$15/$B$14),1)*($B$15/$B$14)</f>
        <v>16</v>
      </c>
      <c r="K50" s="1">
        <f>$D50/$G50*$E50/$H50*$F50/$I50</f>
        <v>64</v>
      </c>
      <c r="L50" s="1">
        <f>$G$50+8</f>
        <v>24</v>
      </c>
      <c r="M50" s="1">
        <f>$H$50+8</f>
        <v>24</v>
      </c>
      <c r="N50" s="1">
        <f>$I$50+8</f>
        <v>136</v>
      </c>
      <c r="O50" s="1">
        <f>ceiling($L50/($B$15/$B$14),1)*($B$15/$B$14)</f>
        <v>24</v>
      </c>
      <c r="P50" s="1">
        <v>10</v>
      </c>
      <c r="Q50" s="1">
        <v>17</v>
      </c>
      <c r="R50" s="1">
        <v>13</v>
      </c>
      <c r="S50" s="1">
        <v>17</v>
      </c>
      <c r="T50" s="1">
        <v>9</v>
      </c>
      <c r="U50" s="1">
        <v>9</v>
      </c>
      <c r="V50" s="1">
        <f>$B$14*$R50*(O50*H50+J50*M50-J50*H50)/2^20</f>
        <v>0.05078125</v>
      </c>
      <c r="W50" s="1">
        <f>$B$14*$S50*$O50/2^20</f>
        <v>0.00311279296875</v>
      </c>
      <c r="X50" s="1">
        <f>$B$14*$T50*(O50*H50+J50*M50-J50*H50)/2^20</f>
        <v>0.03515625</v>
      </c>
      <c r="Y50" s="1">
        <f>$B$14*$U50*$O50/2^20</f>
        <v>0.00164794921875</v>
      </c>
      <c r="Z50" s="1">
        <f>$K50*$B$16*($O50*$H50*$I50+$J50*$M50*$I50+$J50*$H50*$N50-2*$J50*$H50*$I50)/2^30</f>
        <v>0.0322265625</v>
      </c>
      <c r="AA50" s="1">
        <f>$K50*$P50*$B$16*(O50*H50+J50*M50-J50*H50)*$I50/2^30</f>
        <v>0.3125</v>
      </c>
      <c r="AB50" s="1">
        <f>$K50*$Q50*$B$16*$O50*$H50*$I50/2^30</f>
        <v>0.3984375</v>
      </c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 t="str">
        <v>u.irho</v>
      </c>
      <c r="D51" s="1">
        <v>128</v>
      </c>
      <c r="E51" s="1">
        <v>128</v>
      </c>
      <c r="F51" s="1">
        <v>128</v>
      </c>
      <c r="G51" s="1">
        <f>$B$5</f>
        <v>16</v>
      </c>
      <c r="H51" s="1">
        <f>$B$6</f>
        <v>16</v>
      </c>
      <c r="I51" s="1">
        <f>$B$7</f>
        <v>128</v>
      </c>
      <c r="J51" s="1">
        <f>ceiling($G51/($B$15/$B$14),1)*($B$15/$B$14)</f>
        <v>16</v>
      </c>
      <c r="K51" s="1">
        <f>$D51/$G51*$E51/$H51*$F51/$I51</f>
        <v>64</v>
      </c>
      <c r="L51" s="1">
        <f>$G$51+0</f>
        <v>16</v>
      </c>
      <c r="M51" s="1">
        <f>$H$51+0</f>
        <v>16</v>
      </c>
      <c r="N51" s="1">
        <f>$I$51+0</f>
        <v>128</v>
      </c>
      <c r="O51" s="1">
        <f>ceiling($L51/($B$15/$B$14),1)*($B$15/$B$14)</f>
        <v>16</v>
      </c>
      <c r="P51" s="1">
        <v>2</v>
      </c>
      <c r="Q51" s="1">
        <v>2</v>
      </c>
      <c r="R51" s="1">
        <v>13</v>
      </c>
      <c r="S51" s="1">
        <v>1</v>
      </c>
      <c r="T51" s="1">
        <v>0</v>
      </c>
      <c r="U51" s="1">
        <v>0</v>
      </c>
      <c r="V51" s="1">
        <f>$B$14*$R51*(O51*H51+J51*M51-J51*H51)/2^20</f>
        <v>0.025390625</v>
      </c>
      <c r="W51" s="1">
        <f>$B$14*$S51*$O51/2^20</f>
        <v>0.0001220703125</v>
      </c>
      <c r="X51" s="1">
        <f>$B$14*$T51*(O51*H51+J51*M51-J51*H51)/2^20</f>
        <v>0</v>
      </c>
      <c r="Y51" s="1">
        <f>$B$14*$U51*$O51/2^20</f>
        <v>0</v>
      </c>
      <c r="Z51" s="1">
        <f>$K51*$B$16*($O51*$H51*$I51+$J51*$M51*$I51+$J51*$H51*$N51-2*$J51*$H51*$I51)/2^30</f>
        <v>0.015625</v>
      </c>
      <c r="AA51" s="1">
        <f>$K51*$P51*$B$16*(O51*H51+J51*M51-J51*H51)*$I51/2^30</f>
        <v>0.03125</v>
      </c>
      <c r="AB51" s="1">
        <f>$K51*$Q51*$B$16*$O51*$H51*$I51/2^30</f>
        <v>0.03125</v>
      </c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 t="str">
        <v>uold.iene</v>
      </c>
      <c r="D52" s="1">
        <v>128</v>
      </c>
      <c r="E52" s="1">
        <v>128</v>
      </c>
      <c r="F52" s="1">
        <v>128</v>
      </c>
      <c r="G52" s="1">
        <f>$B$5</f>
        <v>16</v>
      </c>
      <c r="H52" s="1">
        <f>$B$6</f>
        <v>16</v>
      </c>
      <c r="I52" s="1">
        <f>$B$7</f>
        <v>128</v>
      </c>
      <c r="J52" s="1">
        <f>ceiling($G52/($B$15/$B$14),1)*($B$15/$B$14)</f>
        <v>16</v>
      </c>
      <c r="K52" s="1">
        <f>$D52/$G52*$E52/$H52*$F52/$I52</f>
        <v>64</v>
      </c>
      <c r="L52" s="1">
        <f>$G$52+0</f>
        <v>16</v>
      </c>
      <c r="M52" s="1">
        <f>$H$52+0</f>
        <v>16</v>
      </c>
      <c r="N52" s="1">
        <f>$I$52+0</f>
        <v>128</v>
      </c>
      <c r="O52" s="1">
        <f>ceiling($L52/($B$15/$B$14),1)*($B$15/$B$14)</f>
        <v>16</v>
      </c>
      <c r="P52" s="1">
        <v>1</v>
      </c>
      <c r="Q52" s="1">
        <v>1</v>
      </c>
      <c r="R52" s="1">
        <v>1</v>
      </c>
      <c r="S52" s="1">
        <v>1</v>
      </c>
      <c r="T52" s="1">
        <v>0</v>
      </c>
      <c r="U52" s="1">
        <v>0</v>
      </c>
      <c r="V52" s="1">
        <f>$B$14*$R52*(O52*H52+J52*M52-J52*H52)/2^20</f>
        <v>0.001953125</v>
      </c>
      <c r="W52" s="1">
        <f>$B$14*$S52*$O52/2^20</f>
        <v>0.0001220703125</v>
      </c>
      <c r="X52" s="1">
        <f>$B$14*$T52*(O52*H52+J52*M52-J52*H52)/2^20</f>
        <v>0</v>
      </c>
      <c r="Y52" s="1">
        <f>$B$14*$U52*$O52/2^20</f>
        <v>0</v>
      </c>
      <c r="Z52" s="1">
        <f>$K52*$B$16*($O52*$H52*$I52+$J52*$M52*$I52+$J52*$H52*$N52-2*$J52*$H52*$I52)/2^30</f>
        <v>0.015625</v>
      </c>
      <c r="AA52" s="1">
        <f>$K52*$P52*$B$16*(O52*H52+J52*M52-J52*H52)*$I52/2^30</f>
        <v>0.015625</v>
      </c>
      <c r="AB52" s="1">
        <f>$K52*$Q52*$B$16*$O52*$H52*$I52/2^30</f>
        <v>0.015625</v>
      </c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 t="str">
        <v>uold.imx</v>
      </c>
      <c r="D53" s="1">
        <v>128</v>
      </c>
      <c r="E53" s="1">
        <v>128</v>
      </c>
      <c r="F53" s="1">
        <v>128</v>
      </c>
      <c r="G53" s="1">
        <f>$B$5</f>
        <v>16</v>
      </c>
      <c r="H53" s="1">
        <f>$B$6</f>
        <v>16</v>
      </c>
      <c r="I53" s="1">
        <f>$B$7</f>
        <v>128</v>
      </c>
      <c r="J53" s="1">
        <f>ceiling($G53/($B$15/$B$14),1)*($B$15/$B$14)</f>
        <v>16</v>
      </c>
      <c r="K53" s="1">
        <f>$D53/$G53*$E53/$H53*$F53/$I53</f>
        <v>64</v>
      </c>
      <c r="L53" s="1">
        <f>$G$53+0</f>
        <v>16</v>
      </c>
      <c r="M53" s="1">
        <f>$H$53+0</f>
        <v>16</v>
      </c>
      <c r="N53" s="1">
        <f>$I$53+0</f>
        <v>128</v>
      </c>
      <c r="O53" s="1">
        <f>ceiling($L53/($B$15/$B$14),1)*($B$15/$B$14)</f>
        <v>16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0</v>
      </c>
      <c r="V53" s="1">
        <f>$B$14*$R53*(O53*H53+J53*M53-J53*H53)/2^20</f>
        <v>0.001953125</v>
      </c>
      <c r="W53" s="1">
        <f>$B$14*$S53*$O53/2^20</f>
        <v>0.0001220703125</v>
      </c>
      <c r="X53" s="1">
        <f>$B$14*$T53*(O53*H53+J53*M53-J53*H53)/2^20</f>
        <v>0</v>
      </c>
      <c r="Y53" s="1">
        <f>$B$14*$U53*$O53/2^20</f>
        <v>0</v>
      </c>
      <c r="Z53" s="1">
        <f>$K53*$B$16*($O53*$H53*$I53+$J53*$M53*$I53+$J53*$H53*$N53-2*$J53*$H53*$I53)/2^30</f>
        <v>0.015625</v>
      </c>
      <c r="AA53" s="1">
        <f>$K53*$P53*$B$16*(O53*H53+J53*M53-J53*H53)*$I53/2^30</f>
        <v>0.015625</v>
      </c>
      <c r="AB53" s="1">
        <f>$K53*$Q53*$B$16*$O53*$H53*$I53/2^30</f>
        <v>0.015625</v>
      </c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 t="str">
        <v>uold.imy</v>
      </c>
      <c r="D54" s="1">
        <v>128</v>
      </c>
      <c r="E54" s="1">
        <v>128</v>
      </c>
      <c r="F54" s="1">
        <v>128</v>
      </c>
      <c r="G54" s="1">
        <f>$B$5</f>
        <v>16</v>
      </c>
      <c r="H54" s="1">
        <f>$B$6</f>
        <v>16</v>
      </c>
      <c r="I54" s="1">
        <f>$B$7</f>
        <v>128</v>
      </c>
      <c r="J54" s="1">
        <f>ceiling($G54/($B$15/$B$14),1)*($B$15/$B$14)</f>
        <v>16</v>
      </c>
      <c r="K54" s="1">
        <f>$D54/$G54*$E54/$H54*$F54/$I54</f>
        <v>64</v>
      </c>
      <c r="L54" s="1">
        <f>$G$54+0</f>
        <v>16</v>
      </c>
      <c r="M54" s="1">
        <f>$H$54+0</f>
        <v>16</v>
      </c>
      <c r="N54" s="1">
        <f>$I$54+0</f>
        <v>128</v>
      </c>
      <c r="O54" s="1">
        <f>ceiling($L54/($B$15/$B$14),1)*($B$15/$B$14)</f>
        <v>16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f>$B$14*$R54*(O54*H54+J54*M54-J54*H54)/2^20</f>
        <v>0.001953125</v>
      </c>
      <c r="W54" s="1">
        <f>$B$14*$S54*$O54/2^20</f>
        <v>0.0001220703125</v>
      </c>
      <c r="X54" s="1">
        <f>$B$14*$T54*(O54*H54+J54*M54-J54*H54)/2^20</f>
        <v>0</v>
      </c>
      <c r="Y54" s="1">
        <f>$B$14*$U54*$O54/2^20</f>
        <v>0</v>
      </c>
      <c r="Z54" s="1">
        <f>$K54*$B$16*($O54*$H54*$I54+$J54*$M54*$I54+$J54*$H54*$N54-2*$J54*$H54*$I54)/2^30</f>
        <v>0.015625</v>
      </c>
      <c r="AA54" s="1">
        <f>$K54*$P54*$B$16*(O54*H54+J54*M54-J54*H54)*$I54/2^30</f>
        <v>0.015625</v>
      </c>
      <c r="AB54" s="1">
        <f>$K54*$Q54*$B$16*$O54*$H54*$I54/2^30</f>
        <v>0.015625</v>
      </c>
      <c r="AC54" s="1"/>
      <c r="AD54" s="1"/>
      <c r="AE54" s="1"/>
      <c r="AF54" s="1"/>
      <c r="AG54" s="1"/>
      <c r="AH54" s="1"/>
      <c r="AI54" s="1"/>
      <c r="AJ54" s="1"/>
    </row>
    <row r="55" spans="1:36">
      <c r="A55" s="1"/>
      <c r="B55" s="1"/>
      <c r="C55" s="1" t="str">
        <v>uold.imz</v>
      </c>
      <c r="D55" s="1">
        <v>128</v>
      </c>
      <c r="E55" s="1">
        <v>128</v>
      </c>
      <c r="F55" s="1">
        <v>128</v>
      </c>
      <c r="G55" s="1">
        <f>$B$5</f>
        <v>16</v>
      </c>
      <c r="H55" s="1">
        <f>$B$6</f>
        <v>16</v>
      </c>
      <c r="I55" s="1">
        <f>$B$7</f>
        <v>128</v>
      </c>
      <c r="J55" s="1">
        <f>ceiling($G55/($B$15/$B$14),1)*($B$15/$B$14)</f>
        <v>16</v>
      </c>
      <c r="K55" s="1">
        <f>$D55/$G55*$E55/$H55*$F55/$I55</f>
        <v>64</v>
      </c>
      <c r="L55" s="1">
        <f>$G$55+0</f>
        <v>16</v>
      </c>
      <c r="M55" s="1">
        <f>$H$55+0</f>
        <v>16</v>
      </c>
      <c r="N55" s="1">
        <f>$I$55+0</f>
        <v>128</v>
      </c>
      <c r="O55" s="1">
        <f>ceiling($L55/($B$15/$B$14),1)*($B$15/$B$14)</f>
        <v>16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f>$B$14*$R55*(O55*H55+J55*M55-J55*H55)/2^20</f>
        <v>0.001953125</v>
      </c>
      <c r="W55" s="1">
        <f>$B$14*$S55*$O55/2^20</f>
        <v>0.0001220703125</v>
      </c>
      <c r="X55" s="1">
        <f>$B$14*$T55*(O55*H55+J55*M55-J55*H55)/2^20</f>
        <v>0</v>
      </c>
      <c r="Y55" s="1">
        <f>$B$14*$U55*$O55/2^20</f>
        <v>0</v>
      </c>
      <c r="Z55" s="1">
        <f>$K55*$B$16*($O55*$H55*$I55+$J55*$M55*$I55+$J55*$H55*$N55-2*$J55*$H55*$I55)/2^30</f>
        <v>0.015625</v>
      </c>
      <c r="AA55" s="1">
        <f>$K55*$P55*$B$16*(O55*H55+J55*M55-J55*H55)*$I55/2^30</f>
        <v>0.015625</v>
      </c>
      <c r="AB55" s="1">
        <f>$K55*$Q55*$B$16*$O55*$H55*$I55/2^30</f>
        <v>0.015625</v>
      </c>
      <c r="AC55" s="1"/>
      <c r="AD55" s="1"/>
      <c r="AE55" s="1"/>
      <c r="AF55" s="1"/>
      <c r="AG55" s="1"/>
      <c r="AH55" s="1"/>
      <c r="AI55" s="1"/>
      <c r="AJ55" s="1"/>
    </row>
    <row r="56" spans="1:36">
      <c r="A56" s="1"/>
      <c r="B56" s="1"/>
      <c r="C56" s="1" t="str">
        <v>uold.irho</v>
      </c>
      <c r="D56" s="1">
        <v>128</v>
      </c>
      <c r="E56" s="1">
        <v>128</v>
      </c>
      <c r="F56" s="1">
        <v>128</v>
      </c>
      <c r="G56" s="1">
        <f>$B$5</f>
        <v>16</v>
      </c>
      <c r="H56" s="1">
        <f>$B$6</f>
        <v>16</v>
      </c>
      <c r="I56" s="1">
        <f>$B$7</f>
        <v>128</v>
      </c>
      <c r="J56" s="1">
        <f>ceiling($G56/($B$15/$B$14),1)*($B$15/$B$14)</f>
        <v>16</v>
      </c>
      <c r="K56" s="1">
        <f>$D56/$G56*$E56/$H56*$F56/$I56</f>
        <v>64</v>
      </c>
      <c r="L56" s="1">
        <f>$G$56+0</f>
        <v>16</v>
      </c>
      <c r="M56" s="1">
        <f>$H$56+0</f>
        <v>16</v>
      </c>
      <c r="N56" s="1">
        <f>$I$56+0</f>
        <v>128</v>
      </c>
      <c r="O56" s="1">
        <f>ceiling($L56/($B$15/$B$14),1)*($B$15/$B$14)</f>
        <v>16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1">
        <f>$B$14*$R56*(O56*H56+J56*M56-J56*H56)/2^20</f>
        <v>0.001953125</v>
      </c>
      <c r="W56" s="1">
        <f>$B$14*$S56*$O56/2^20</f>
        <v>0.0001220703125</v>
      </c>
      <c r="X56" s="1">
        <f>$B$14*$T56*(O56*H56+J56*M56-J56*H56)/2^20</f>
        <v>0</v>
      </c>
      <c r="Y56" s="1">
        <f>$B$14*$U56*$O56/2^20</f>
        <v>0</v>
      </c>
      <c r="Z56" s="1">
        <f>$K56*$B$16*($O56*$H56*$I56+$J56*$M56*$I56+$J56*$H56*$N56-2*$J56*$H56*$I56)/2^30</f>
        <v>0.015625</v>
      </c>
      <c r="AA56" s="1">
        <f>$K56*$P56*$B$16*(O56*H56+J56*M56-J56*H56)*$I56/2^30</f>
        <v>0.015625</v>
      </c>
      <c r="AB56" s="1">
        <f>$K56*$Q56*$B$16*$O56*$H56*$I56/2^30</f>
        <v>0.015625</v>
      </c>
      <c r="AC56" s="1"/>
      <c r="AD56" s="1"/>
      <c r="AE56" s="1"/>
      <c r="AF56" s="1"/>
      <c r="AG56" s="1"/>
      <c r="AH56" s="1"/>
      <c r="AI56" s="1"/>
      <c r="AJ56" s="1"/>
    </row>
    <row r="57" spans="1:36">
      <c r="A57" s="1"/>
      <c r="B57" s="1"/>
      <c r="C57" s="1" t="str">
        <v>q.2</v>
      </c>
      <c r="D57" s="1">
        <v>128</v>
      </c>
      <c r="E57" s="1">
        <v>128</v>
      </c>
      <c r="F57" s="1">
        <v>128</v>
      </c>
      <c r="G57" s="1">
        <f>$B$5</f>
        <v>16</v>
      </c>
      <c r="H57" s="1">
        <f>$B$6</f>
        <v>16</v>
      </c>
      <c r="I57" s="1">
        <f>$B$7</f>
        <v>128</v>
      </c>
      <c r="J57" s="1">
        <f>ceiling($G57/($B$15/$B$14),1)*($B$15/$B$14)</f>
        <v>16</v>
      </c>
      <c r="K57" s="1">
        <f>$D57/$G57*$E57/$H57*$F57/$I57</f>
        <v>64</v>
      </c>
      <c r="L57" s="1">
        <f>G57+8</f>
        <v>24</v>
      </c>
      <c r="M57" s="1">
        <f>H57+8</f>
        <v>24</v>
      </c>
      <c r="N57" s="1">
        <f>I57+8</f>
        <v>136</v>
      </c>
      <c r="O57" s="1">
        <f>ceiling($L57/($B$15/$B$14),1)*($B$15/$B$14)</f>
        <v>24</v>
      </c>
      <c r="P57" s="1"/>
      <c r="Q57" s="1"/>
      <c r="R57" s="1">
        <v>13</v>
      </c>
      <c r="S57" s="1"/>
      <c r="T57" s="1"/>
      <c r="U57" s="1"/>
      <c r="V57" s="1">
        <f>$B$14*$R57*(O57*H57+J57*M57-J57*H57)/2^20</f>
        <v>0.05078125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1"/>
      <c r="B58" s="1"/>
      <c r="C58" s="1" t="str">
        <v>q.3</v>
      </c>
      <c r="D58" s="1">
        <v>128</v>
      </c>
      <c r="E58" s="1">
        <v>128</v>
      </c>
      <c r="F58" s="1">
        <v>128</v>
      </c>
      <c r="G58" s="1">
        <f>$B$5</f>
        <v>16</v>
      </c>
      <c r="H58" s="1">
        <f>$B$6</f>
        <v>16</v>
      </c>
      <c r="I58" s="1">
        <f>$B$7</f>
        <v>128</v>
      </c>
      <c r="J58" s="1">
        <f>ceiling($G58/($B$15/$B$14),1)*($B$15/$B$14)</f>
        <v>16</v>
      </c>
      <c r="K58" s="1">
        <f>$D58/$G58*$E58/$H58*$F58/$I58</f>
        <v>64</v>
      </c>
      <c r="L58" s="1">
        <f>G58+8</f>
        <v>24</v>
      </c>
      <c r="M58" s="1">
        <f>H58+8</f>
        <v>24</v>
      </c>
      <c r="N58" s="1">
        <f>I58+8</f>
        <v>136</v>
      </c>
      <c r="O58" s="1">
        <f>ceiling($L58/($B$15/$B$14),1)*($B$15/$B$14)</f>
        <v>24</v>
      </c>
      <c r="P58" s="1"/>
      <c r="Q58" s="1"/>
      <c r="R58" s="1">
        <v>13</v>
      </c>
      <c r="S58" s="1"/>
      <c r="T58" s="1"/>
      <c r="U58" s="1"/>
      <c r="V58" s="1">
        <f>$B$14*$R58*(O58*H58+J58*M58-J58*H58)/2^20</f>
        <v>0.05078125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"/>
      <c r="B59" s="1"/>
      <c r="C59" s="1" t="str">
        <v>q.4</v>
      </c>
      <c r="D59" s="1">
        <v>128</v>
      </c>
      <c r="E59" s="1">
        <v>128</v>
      </c>
      <c r="F59" s="1">
        <v>128</v>
      </c>
      <c r="G59" s="1">
        <f>$B$5</f>
        <v>16</v>
      </c>
      <c r="H59" s="1">
        <f>$B$6</f>
        <v>16</v>
      </c>
      <c r="I59" s="1">
        <f>$B$7</f>
        <v>128</v>
      </c>
      <c r="J59" s="1">
        <f>ceiling($G59/($B$15/$B$14),1)*($B$15/$B$14)</f>
        <v>16</v>
      </c>
      <c r="K59" s="1">
        <f>$D59/$G59*$E59/$H59*$F59/$I59</f>
        <v>64</v>
      </c>
      <c r="L59" s="1">
        <f>G59+8</f>
        <v>24</v>
      </c>
      <c r="M59" s="1">
        <f>H59+8</f>
        <v>24</v>
      </c>
      <c r="N59" s="1">
        <f>I59+8</f>
        <v>136</v>
      </c>
      <c r="O59" s="1">
        <f>ceiling($L59/($B$15/$B$14),1)*($B$15/$B$14)</f>
        <v>24</v>
      </c>
      <c r="P59" s="1"/>
      <c r="Q59" s="1"/>
      <c r="R59" s="1">
        <v>13</v>
      </c>
      <c r="S59" s="1"/>
      <c r="T59" s="1"/>
      <c r="U59" s="1"/>
      <c r="V59" s="1">
        <f>$B$14*$R59*(O59*H59+J59*M59-J59*H59)/2^20</f>
        <v>0.05078125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1"/>
      <c r="B60" s="1"/>
      <c r="C60" s="1" t="str">
        <v>q.5</v>
      </c>
      <c r="D60" s="1">
        <v>128</v>
      </c>
      <c r="E60" s="1">
        <v>128</v>
      </c>
      <c r="F60" s="1">
        <v>128</v>
      </c>
      <c r="G60" s="1">
        <f>$B$5</f>
        <v>16</v>
      </c>
      <c r="H60" s="1">
        <f>$B$6</f>
        <v>16</v>
      </c>
      <c r="I60" s="1">
        <f>$B$7</f>
        <v>128</v>
      </c>
      <c r="J60" s="1">
        <f>ceiling($G60/($B$15/$B$14),1)*($B$15/$B$14)</f>
        <v>16</v>
      </c>
      <c r="K60" s="1">
        <f>$D60/$G60*$E60/$H60*$F60/$I60</f>
        <v>64</v>
      </c>
      <c r="L60" s="1">
        <f>G60+8</f>
        <v>24</v>
      </c>
      <c r="M60" s="1">
        <f>H60+8</f>
        <v>24</v>
      </c>
      <c r="N60" s="1">
        <f>I60+8</f>
        <v>136</v>
      </c>
      <c r="O60" s="1">
        <f>ceiling($L60/($B$15/$B$14),1)*($B$15/$B$14)</f>
        <v>24</v>
      </c>
      <c r="P60" s="1"/>
      <c r="Q60" s="1"/>
      <c r="R60" s="1">
        <v>13</v>
      </c>
      <c r="S60" s="1"/>
      <c r="T60" s="1"/>
      <c r="U60" s="1"/>
      <c r="V60" s="1">
        <f>$B$14*$R60*(O60*H60+J60*M60-J60*H60)/2^20</f>
        <v>0.05078125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1"/>
      <c r="B61" s="1"/>
      <c r="C61" s="1" t="str">
        <v>q.6</v>
      </c>
      <c r="D61" s="1">
        <v>128</v>
      </c>
      <c r="E61" s="1">
        <v>128</v>
      </c>
      <c r="F61" s="1">
        <v>128</v>
      </c>
      <c r="G61" s="1">
        <f>$B$5</f>
        <v>16</v>
      </c>
      <c r="H61" s="1">
        <f>$B$6</f>
        <v>16</v>
      </c>
      <c r="I61" s="1">
        <f>$B$7</f>
        <v>128</v>
      </c>
      <c r="J61" s="1">
        <f>ceiling($G61/($B$15/$B$14),1)*($B$15/$B$14)</f>
        <v>16</v>
      </c>
      <c r="K61" s="1">
        <f>$D61/$G61*$E61/$H61*$F61/$I61</f>
        <v>64</v>
      </c>
      <c r="L61" s="1">
        <f>G61+8</f>
        <v>24</v>
      </c>
      <c r="M61" s="1">
        <f>H61+8</f>
        <v>24</v>
      </c>
      <c r="N61" s="1">
        <f>I61+8</f>
        <v>136</v>
      </c>
      <c r="O61" s="1">
        <f>ceiling($L61/($B$15/$B$14),1)*($B$15/$B$14)</f>
        <v>24</v>
      </c>
      <c r="P61" s="1"/>
      <c r="Q61" s="1"/>
      <c r="R61" s="1">
        <v>13</v>
      </c>
      <c r="S61" s="1"/>
      <c r="T61" s="1"/>
      <c r="U61" s="1"/>
      <c r="V61" s="1">
        <f>$B$14*$R61*(O61*H61+J61*M61-J61*H61)/2^20</f>
        <v>0.05078125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1"/>
      <c r="B62" s="1"/>
      <c r="C62" s="1" t="str">
        <v>ux</v>
      </c>
      <c r="D62" s="1">
        <v>128</v>
      </c>
      <c r="E62" s="1">
        <v>128</v>
      </c>
      <c r="F62" s="1">
        <v>128</v>
      </c>
      <c r="G62" s="1">
        <f>$B$5</f>
        <v>16</v>
      </c>
      <c r="H62" s="1">
        <f>$B$6</f>
        <v>16</v>
      </c>
      <c r="I62" s="1">
        <f>$B$7</f>
        <v>128</v>
      </c>
      <c r="J62" s="1">
        <f>ceiling($G62/($B$15/$B$14),1)*($B$15/$B$14)</f>
        <v>16</v>
      </c>
      <c r="K62" s="1">
        <f>$D62/$G62*$E62/$H62*$F62/$I62</f>
        <v>64</v>
      </c>
      <c r="L62" s="1">
        <f>G62+8</f>
        <v>24</v>
      </c>
      <c r="M62" s="1">
        <f>H62+8</f>
        <v>24</v>
      </c>
      <c r="N62" s="1">
        <f>I62+8</f>
        <v>136</v>
      </c>
      <c r="O62" s="1">
        <f>ceiling($L62/($B$15/$B$14),1)*($B$15/$B$14)</f>
        <v>24</v>
      </c>
      <c r="P62" s="1"/>
      <c r="Q62" s="1"/>
      <c r="R62" s="1">
        <v>9</v>
      </c>
      <c r="S62" s="1"/>
      <c r="T62" s="1"/>
      <c r="U62" s="1"/>
      <c r="V62" s="1">
        <f>$B$14*$R62*(O62*H62+J62*M62-J62*H62)/2^20</f>
        <v>0.03515625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1"/>
      <c r="B63" s="1"/>
      <c r="C63" s="1" t="str">
        <v>vx</v>
      </c>
      <c r="D63" s="1">
        <v>128</v>
      </c>
      <c r="E63" s="1">
        <v>128</v>
      </c>
      <c r="F63" s="1">
        <v>128</v>
      </c>
      <c r="G63" s="1">
        <f>$B$5</f>
        <v>16</v>
      </c>
      <c r="H63" s="1">
        <f>$B$6</f>
        <v>16</v>
      </c>
      <c r="I63" s="1">
        <f>$B$7</f>
        <v>128</v>
      </c>
      <c r="J63" s="1">
        <f>ceiling($G63/($B$15/$B$14),1)*($B$15/$B$14)</f>
        <v>16</v>
      </c>
      <c r="K63" s="1">
        <f>$D63/$G63*$E63/$H63*$F63/$I63</f>
        <v>64</v>
      </c>
      <c r="L63" s="1">
        <f>G63+8</f>
        <v>24</v>
      </c>
      <c r="M63" s="1">
        <f>H63+8</f>
        <v>24</v>
      </c>
      <c r="N63" s="1">
        <f>I63+8</f>
        <v>136</v>
      </c>
      <c r="O63" s="1">
        <f>ceiling($L63/($B$15/$B$14),1)*($B$15/$B$14)</f>
        <v>24</v>
      </c>
      <c r="P63" s="1"/>
      <c r="Q63" s="1"/>
      <c r="R63" s="1">
        <v>9</v>
      </c>
      <c r="S63" s="1"/>
      <c r="T63" s="1"/>
      <c r="U63" s="1"/>
      <c r="V63" s="1">
        <f>$B$14*$R63*(O63*H63+J63*M63-J63*H63)/2^20</f>
        <v>0.03515625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1"/>
      <c r="B64" s="1"/>
      <c r="C64" s="1" t="str">
        <v>wx</v>
      </c>
      <c r="D64" s="1">
        <v>128</v>
      </c>
      <c r="E64" s="1">
        <v>128</v>
      </c>
      <c r="F64" s="1">
        <v>128</v>
      </c>
      <c r="G64" s="1">
        <f>$B$5</f>
        <v>16</v>
      </c>
      <c r="H64" s="1">
        <f>$B$6</f>
        <v>16</v>
      </c>
      <c r="I64" s="1">
        <f>$B$7</f>
        <v>128</v>
      </c>
      <c r="J64" s="1">
        <f>ceiling($G64/($B$15/$B$14),1)*($B$15/$B$14)</f>
        <v>16</v>
      </c>
      <c r="K64" s="1">
        <f>$D64/$G64*$E64/$H64*$F64/$I64</f>
        <v>64</v>
      </c>
      <c r="L64" s="1">
        <f>G64+8</f>
        <v>24</v>
      </c>
      <c r="M64" s="1">
        <f>H64+8</f>
        <v>24</v>
      </c>
      <c r="N64" s="1">
        <f>I64+8</f>
        <v>136</v>
      </c>
      <c r="O64" s="1">
        <f>ceiling($L64/($B$15/$B$14),1)*($B$15/$B$14)</f>
        <v>24</v>
      </c>
      <c r="P64" s="1"/>
      <c r="Q64" s="1"/>
      <c r="R64" s="1">
        <v>9</v>
      </c>
      <c r="S64" s="1"/>
      <c r="T64" s="1"/>
      <c r="U64" s="1"/>
      <c r="V64" s="1">
        <f>$B$14*$R64*(O64*H64+J64*M64-J64*H64)/2^20</f>
        <v>0.03515625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1"/>
      <c r="B65" s="1"/>
      <c r="C65" s="1" t="str">
        <v>uy</v>
      </c>
      <c r="D65" s="1">
        <v>128</v>
      </c>
      <c r="E65" s="1">
        <v>128</v>
      </c>
      <c r="F65" s="1">
        <v>128</v>
      </c>
      <c r="G65" s="1">
        <f>$B$5</f>
        <v>16</v>
      </c>
      <c r="H65" s="1">
        <f>$B$6</f>
        <v>16</v>
      </c>
      <c r="I65" s="1">
        <f>$B$7</f>
        <v>128</v>
      </c>
      <c r="J65" s="1">
        <f>ceiling($G65/($B$15/$B$14),1)*($B$15/$B$14)</f>
        <v>16</v>
      </c>
      <c r="K65" s="1">
        <f>$D65/$G65*$E65/$H65*$F65/$I65</f>
        <v>64</v>
      </c>
      <c r="L65" s="1">
        <f>G65+8</f>
        <v>24</v>
      </c>
      <c r="M65" s="1">
        <f>H65+8</f>
        <v>24</v>
      </c>
      <c r="N65" s="1">
        <f>I65+8</f>
        <v>136</v>
      </c>
      <c r="O65" s="1">
        <f>ceiling($L65/($B$15/$B$14),1)*($B$15/$B$14)</f>
        <v>24</v>
      </c>
      <c r="P65" s="1"/>
      <c r="Q65" s="1"/>
      <c r="R65" s="1">
        <v>9</v>
      </c>
      <c r="S65" s="1"/>
      <c r="T65" s="1"/>
      <c r="U65" s="1"/>
      <c r="V65" s="1">
        <f>$B$14*$R65*(O65*H65+J65*M65-J65*H65)/2^20</f>
        <v>0.03515625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 s="1"/>
      <c r="B66" s="1"/>
      <c r="C66" s="1" t="str">
        <v>vy</v>
      </c>
      <c r="D66" s="1">
        <v>128</v>
      </c>
      <c r="E66" s="1">
        <v>128</v>
      </c>
      <c r="F66" s="1">
        <v>128</v>
      </c>
      <c r="G66" s="1">
        <f>$B$5</f>
        <v>16</v>
      </c>
      <c r="H66" s="1">
        <f>$B$6</f>
        <v>16</v>
      </c>
      <c r="I66" s="1">
        <f>$B$7</f>
        <v>128</v>
      </c>
      <c r="J66" s="1">
        <f>ceiling($G66/($B$15/$B$14),1)*($B$15/$B$14)</f>
        <v>16</v>
      </c>
      <c r="K66" s="1">
        <f>$D66/$G66*$E66/$H66*$F66/$I66</f>
        <v>64</v>
      </c>
      <c r="L66" s="1">
        <f>G66+8</f>
        <v>24</v>
      </c>
      <c r="M66" s="1">
        <f>H66+8</f>
        <v>24</v>
      </c>
      <c r="N66" s="1">
        <f>I66+8</f>
        <v>136</v>
      </c>
      <c r="O66" s="1">
        <f>ceiling($L66/($B$15/$B$14),1)*($B$15/$B$14)</f>
        <v>24</v>
      </c>
      <c r="P66" s="1"/>
      <c r="Q66" s="1"/>
      <c r="R66" s="1">
        <v>9</v>
      </c>
      <c r="S66" s="1"/>
      <c r="T66" s="1"/>
      <c r="U66" s="1"/>
      <c r="V66" s="1">
        <f>$B$14*$R66*(O66*H66+J66*M66-J66*H66)/2^20</f>
        <v>0.03515625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>
      <c r="A67" s="1"/>
      <c r="B67" s="1"/>
      <c r="C67" s="1" t="str">
        <v>wy</v>
      </c>
      <c r="D67" s="1">
        <v>128</v>
      </c>
      <c r="E67" s="1">
        <v>128</v>
      </c>
      <c r="F67" s="1">
        <v>128</v>
      </c>
      <c r="G67" s="1">
        <f>$B$5</f>
        <v>16</v>
      </c>
      <c r="H67" s="1">
        <f>$B$6</f>
        <v>16</v>
      </c>
      <c r="I67" s="1">
        <f>$B$7</f>
        <v>128</v>
      </c>
      <c r="J67" s="1">
        <f>ceiling($G67/($B$15/$B$14),1)*($B$15/$B$14)</f>
        <v>16</v>
      </c>
      <c r="K67" s="1">
        <f>$D67/$G67*$E67/$H67*$F67/$I67</f>
        <v>64</v>
      </c>
      <c r="L67" s="1">
        <f>G67+8</f>
        <v>24</v>
      </c>
      <c r="M67" s="1">
        <f>H67+8</f>
        <v>24</v>
      </c>
      <c r="N67" s="1">
        <f>I67+8</f>
        <v>136</v>
      </c>
      <c r="O67" s="1">
        <f>ceiling($L67/($B$15/$B$14),1)*($B$15/$B$14)</f>
        <v>24</v>
      </c>
      <c r="P67" s="1"/>
      <c r="Q67" s="1"/>
      <c r="R67" s="1">
        <v>9</v>
      </c>
      <c r="S67" s="1"/>
      <c r="T67" s="1"/>
      <c r="U67" s="1"/>
      <c r="V67" s="1">
        <f>$B$14*$R67*(O67*H67+J67*M67-J67*H67)/2^20</f>
        <v>0.03515625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>
      <c r="A68" s="1"/>
      <c r="B68" s="1"/>
      <c r="C68" s="1" t="str">
        <v>uz</v>
      </c>
      <c r="D68" s="1">
        <v>128</v>
      </c>
      <c r="E68" s="1">
        <v>128</v>
      </c>
      <c r="F68" s="1">
        <v>128</v>
      </c>
      <c r="G68" s="1">
        <f>$B$5</f>
        <v>16</v>
      </c>
      <c r="H68" s="1">
        <f>$B$6</f>
        <v>16</v>
      </c>
      <c r="I68" s="1">
        <f>$B$7</f>
        <v>128</v>
      </c>
      <c r="J68" s="1">
        <f>ceiling($G68/($B$15/$B$14),1)*($B$15/$B$14)</f>
        <v>16</v>
      </c>
      <c r="K68" s="1">
        <f>$D68/$G68*$E68/$H68*$F68/$I68</f>
        <v>64</v>
      </c>
      <c r="L68" s="1">
        <f>G68+8</f>
        <v>24</v>
      </c>
      <c r="M68" s="1">
        <f>H68+8</f>
        <v>24</v>
      </c>
      <c r="N68" s="1">
        <f>I68+8</f>
        <v>136</v>
      </c>
      <c r="O68" s="1">
        <f>ceiling($L68/($B$15/$B$14),1)*($B$15/$B$14)</f>
        <v>24</v>
      </c>
      <c r="P68" s="1"/>
      <c r="Q68" s="1"/>
      <c r="R68" s="1">
        <v>9</v>
      </c>
      <c r="S68" s="1"/>
      <c r="T68" s="1"/>
      <c r="U68" s="1"/>
      <c r="V68" s="1">
        <f>$B$14*$R68*(O68*H68+J68*M68-J68*H68)/2^20</f>
        <v>0.03515625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>
      <c r="A69" s="1"/>
      <c r="B69" s="1"/>
      <c r="C69" s="1" t="str">
        <v>vz</v>
      </c>
      <c r="D69" s="1">
        <v>128</v>
      </c>
      <c r="E69" s="1">
        <v>128</v>
      </c>
      <c r="F69" s="1">
        <v>128</v>
      </c>
      <c r="G69" s="1">
        <f>$B$5</f>
        <v>16</v>
      </c>
      <c r="H69" s="1">
        <f>$B$6</f>
        <v>16</v>
      </c>
      <c r="I69" s="1">
        <f>$B$7</f>
        <v>128</v>
      </c>
      <c r="J69" s="1">
        <f>ceiling($G69/($B$15/$B$14),1)*($B$15/$B$14)</f>
        <v>16</v>
      </c>
      <c r="K69" s="1">
        <f>$D69/$G69*$E69/$H69*$F69/$I69</f>
        <v>64</v>
      </c>
      <c r="L69" s="1">
        <f>G69+8</f>
        <v>24</v>
      </c>
      <c r="M69" s="1">
        <f>H69+8</f>
        <v>24</v>
      </c>
      <c r="N69" s="1">
        <f>I69+8</f>
        <v>136</v>
      </c>
      <c r="O69" s="1">
        <f>ceiling($L69/($B$15/$B$14),1)*($B$15/$B$14)</f>
        <v>24</v>
      </c>
      <c r="P69" s="1"/>
      <c r="Q69" s="1"/>
      <c r="R69" s="1">
        <v>9</v>
      </c>
      <c r="S69" s="1"/>
      <c r="T69" s="1"/>
      <c r="U69" s="1"/>
      <c r="V69" s="1">
        <f>$B$14*$R69*(O69*H69+J69*M69-J69*H69)/2^20</f>
        <v>0.03515625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>
      <c r="A70" s="1"/>
      <c r="B70" s="1"/>
      <c r="C70" s="1" t="str">
        <v>wz</v>
      </c>
      <c r="D70" s="1">
        <v>128</v>
      </c>
      <c r="E70" s="1">
        <v>128</v>
      </c>
      <c r="F70" s="1">
        <v>128</v>
      </c>
      <c r="G70" s="1">
        <f>$B$5</f>
        <v>16</v>
      </c>
      <c r="H70" s="1">
        <f>$B$6</f>
        <v>16</v>
      </c>
      <c r="I70" s="1">
        <f>$B$7</f>
        <v>128</v>
      </c>
      <c r="J70" s="1">
        <f>ceiling($G70/($B$15/$B$14),1)*($B$15/$B$14)</f>
        <v>16</v>
      </c>
      <c r="K70" s="1">
        <f>$D70/$G70*$E70/$H70*$F70/$I70</f>
        <v>64</v>
      </c>
      <c r="L70" s="1">
        <f>G70+8</f>
        <v>24</v>
      </c>
      <c r="M70" s="1">
        <f>H70+8</f>
        <v>24</v>
      </c>
      <c r="N70" s="1">
        <f>I70+8</f>
        <v>136</v>
      </c>
      <c r="O70" s="1">
        <f>ceiling($L70/($B$15/$B$14),1)*($B$15/$B$14)</f>
        <v>24</v>
      </c>
      <c r="P70" s="1"/>
      <c r="Q70" s="1"/>
      <c r="R70" s="1">
        <v>9</v>
      </c>
      <c r="S70" s="1"/>
      <c r="T70" s="1"/>
      <c r="U70" s="1"/>
      <c r="V70" s="1">
        <f>$B$14*$R70*(O70*H70+J70*M70-J70*H70)/2^20</f>
        <v>0.03515625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 s="1"/>
      <c r="B71" s="1"/>
      <c r="C71" s="1" t="s">
        <v>27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f>sum(P$47:P$70)</f>
        <v>47</v>
      </c>
      <c r="Q71" s="1">
        <f>sum(Q$47:Q$70)</f>
        <v>75</v>
      </c>
      <c r="R71" s="1">
        <f>sum(R$47:R$70)</f>
        <v>216</v>
      </c>
      <c r="S71" s="1">
        <f>sum(S$47:S$70)</f>
        <v>74</v>
      </c>
      <c r="T71" s="1">
        <f>sum(T$47:T$70)</f>
        <v>36</v>
      </c>
      <c r="U71" s="1">
        <f>sum(U$47:U$70)</f>
        <v>36</v>
      </c>
      <c r="V71" s="1">
        <f>sum(V$47:V$70)</f>
        <v>0.80859375</v>
      </c>
      <c r="W71" s="1">
        <f>sum(W$47:W$70)</f>
        <v>0.01318359375</v>
      </c>
      <c r="X71" s="1">
        <f>sum(X$47:X$70)</f>
        <v>0.140625</v>
      </c>
      <c r="Y71" s="1">
        <f>sum(Y$47:Y$70)</f>
        <v>0.006591796875</v>
      </c>
      <c r="Z71" s="1">
        <f>sum(Z$47:Z$70)</f>
        <v>0.22265625</v>
      </c>
      <c r="AA71" s="1">
        <f>sum(AA$47:AA$70)</f>
        <v>1.359375</v>
      </c>
      <c r="AB71" s="1">
        <f>sum(AB$47:AB$70)</f>
        <v>1.703125</v>
      </c>
      <c r="AC71" s="1"/>
      <c r="AD71" s="1"/>
      <c r="AE71" s="1"/>
      <c r="AF71" s="1"/>
      <c r="AG71" s="1"/>
      <c r="AH71" s="1"/>
      <c r="AI71" s="1"/>
      <c r="AJ71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Cy Chan</cp:lastModifiedBy>
  <dcterms:modified xsi:type="dcterms:W3CDTF">2012-10-10T22:10:18Z</dcterms:modified>
  <dcterms:created xsi:type="dcterms:W3CDTF">2012-08-22T03:51:48Z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