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hbmac/LBNL/BestInClass/SavingsCalculator/"/>
    </mc:Choice>
  </mc:AlternateContent>
  <xr:revisionPtr revIDLastSave="0" documentId="13_ncr:1_{23FD79ED-4E28-0643-8FFA-846F3B32212D}" xr6:coauthVersionLast="45" xr6:coauthVersionMax="45" xr10:uidLastSave="{00000000-0000-0000-0000-000000000000}"/>
  <bookViews>
    <workbookView xWindow="-36580" yWindow="460" windowWidth="36580" windowHeight="21140" activeTab="1" xr2:uid="{3BD0F965-F6E4-4559-943F-7490E90DBA4B}"/>
  </bookViews>
  <sheets>
    <sheet name="Readme" sheetId="6" r:id="rId1"/>
    <sheet name="Calculator (SI)" sheetId="4" r:id="rId2"/>
    <sheet name="Calculator (IP)" sheetId="1" r:id="rId3"/>
    <sheet name="data" sheetId="3" r:id="rId4"/>
    <sheet name="Sheet1" sheetId="7" r:id="rId5"/>
    <sheet name="controls" sheetId="5" r:id="rId6"/>
    <sheet name="factors" sheetId="2" r:id="rId7"/>
  </sheets>
  <definedNames>
    <definedName name="_xlnm._FilterDatabase" localSheetId="3" hidden="1">data!$A$1:$S$247</definedName>
    <definedName name="_xlnm._FilterDatabase" localSheetId="4" hidden="1">Sheet1!$A$1:$H$244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8" i="4" l="1"/>
  <c r="C34" i="1" l="1" a="1"/>
  <c r="C34" i="1" s="1"/>
  <c r="H34" i="1" s="1"/>
  <c r="C34" i="4" a="1"/>
  <c r="C34" i="4" s="1"/>
  <c r="H34" i="4" s="1"/>
  <c r="O6" i="3"/>
  <c r="O7" i="3"/>
  <c r="O8" i="3"/>
  <c r="O9" i="3"/>
  <c r="O10" i="3"/>
  <c r="O11" i="3"/>
  <c r="O12" i="3"/>
  <c r="O13" i="3"/>
  <c r="N12" i="3"/>
  <c r="N13" i="3"/>
  <c r="N11" i="3"/>
  <c r="N9" i="3"/>
  <c r="N10" i="3"/>
  <c r="N8" i="3"/>
  <c r="O5" i="3"/>
  <c r="D34" i="1" l="1"/>
  <c r="E34" i="1" s="1"/>
  <c r="F34" i="1" s="1"/>
  <c r="D34" i="4"/>
  <c r="E34" i="4" s="1"/>
  <c r="F34" i="4" s="1"/>
  <c r="B20" i="5" l="1" a="1"/>
  <c r="B20" i="5" s="1"/>
  <c r="B17" i="5" a="1"/>
  <c r="B17" i="5" s="1"/>
  <c r="C38" i="1" l="1"/>
  <c r="D31" i="4" l="1" a="1"/>
  <c r="D31" i="4" s="1"/>
  <c r="D38" i="4" s="1"/>
  <c r="D32" i="4" a="1"/>
  <c r="D32" i="4" s="1"/>
  <c r="D30" i="4" a="1"/>
  <c r="D30" i="4" s="1"/>
  <c r="D37" i="4" l="1"/>
  <c r="D40" i="4" s="1"/>
  <c r="B5" i="5" l="1" a="1"/>
  <c r="B5" i="5" s="1"/>
  <c r="B8" i="5" a="1"/>
  <c r="B8" i="5" s="1"/>
  <c r="C32" i="4" l="1" a="1"/>
  <c r="C32" i="4" s="1"/>
  <c r="H32" i="4" s="1"/>
  <c r="C31" i="4" a="1"/>
  <c r="C31" i="4" s="1"/>
  <c r="C30" i="4" a="1"/>
  <c r="C30" i="4" s="1"/>
  <c r="H30" i="4" s="1"/>
  <c r="K59" i="3"/>
  <c r="I64" i="3"/>
  <c r="J64" i="3"/>
  <c r="J88" i="3"/>
  <c r="K92" i="3"/>
  <c r="I93" i="3"/>
  <c r="J116" i="3"/>
  <c r="K116" i="3"/>
  <c r="I117" i="3"/>
  <c r="J121" i="3"/>
  <c r="I141" i="3"/>
  <c r="K159" i="3"/>
  <c r="I160" i="3"/>
  <c r="J160" i="3"/>
  <c r="I179" i="3"/>
  <c r="J179" i="3"/>
  <c r="K179" i="3"/>
  <c r="J194" i="3"/>
  <c r="K196" i="3"/>
  <c r="J198" i="3"/>
  <c r="J211" i="3"/>
  <c r="J212" i="3"/>
  <c r="I223" i="3"/>
  <c r="J225" i="3"/>
  <c r="I227" i="3"/>
  <c r="J236" i="3"/>
  <c r="K236" i="3"/>
  <c r="I237" i="3"/>
  <c r="I240" i="3"/>
  <c r="I241" i="3"/>
  <c r="S113" i="3"/>
  <c r="F1" i="3"/>
  <c r="G1" i="3"/>
  <c r="K9" i="3" s="1"/>
  <c r="H31" i="4" l="1"/>
  <c r="C37" i="4"/>
  <c r="K35" i="3"/>
  <c r="K140" i="3"/>
  <c r="J208" i="3"/>
  <c r="J140" i="3"/>
  <c r="J35" i="3"/>
  <c r="K30" i="3"/>
  <c r="I31" i="3"/>
  <c r="K222" i="3"/>
  <c r="J193" i="3"/>
  <c r="K155" i="3"/>
  <c r="J59" i="3"/>
  <c r="K207" i="3"/>
  <c r="K174" i="3"/>
  <c r="K220" i="3"/>
  <c r="I192" i="3"/>
  <c r="I155" i="3"/>
  <c r="J83" i="3"/>
  <c r="K24" i="3"/>
  <c r="J232" i="3"/>
  <c r="K203" i="3"/>
  <c r="J170" i="3"/>
  <c r="K131" i="3"/>
  <c r="I79" i="3"/>
  <c r="I20" i="3"/>
  <c r="I232" i="3"/>
  <c r="J203" i="3"/>
  <c r="J169" i="3"/>
  <c r="J131" i="3"/>
  <c r="K78" i="3"/>
  <c r="J49" i="3"/>
  <c r="J246" i="3"/>
  <c r="I217" i="3"/>
  <c r="J188" i="3"/>
  <c r="I131" i="3"/>
  <c r="J74" i="3"/>
  <c r="I15" i="3"/>
  <c r="K230" i="3"/>
  <c r="J201" i="3"/>
  <c r="I165" i="3"/>
  <c r="J146" i="3"/>
  <c r="K102" i="3"/>
  <c r="K14" i="3"/>
  <c r="J242" i="3"/>
  <c r="K227" i="3"/>
  <c r="I213" i="3"/>
  <c r="I199" i="3"/>
  <c r="I184" i="3"/>
  <c r="K164" i="3"/>
  <c r="J145" i="3"/>
  <c r="K126" i="3"/>
  <c r="J98" i="3"/>
  <c r="C31" i="1" s="1" a="1"/>
  <c r="C31" i="1" s="1"/>
  <c r="I69" i="3"/>
  <c r="J40" i="3"/>
  <c r="I9" i="3"/>
  <c r="I208" i="3"/>
  <c r="I175" i="3"/>
  <c r="J136" i="3"/>
  <c r="I88" i="3"/>
  <c r="J222" i="3"/>
  <c r="I193" i="3"/>
  <c r="J155" i="3"/>
  <c r="I136" i="3"/>
  <c r="J112" i="3"/>
  <c r="K83" i="3"/>
  <c r="I55" i="3"/>
  <c r="I25" i="3"/>
  <c r="J235" i="3"/>
  <c r="K206" i="3"/>
  <c r="J174" i="3"/>
  <c r="K135" i="3"/>
  <c r="I112" i="3"/>
  <c r="K54" i="3"/>
  <c r="I247" i="3"/>
  <c r="J218" i="3"/>
  <c r="I189" i="3"/>
  <c r="I151" i="3"/>
  <c r="K107" i="3"/>
  <c r="J50" i="3"/>
  <c r="K246" i="3"/>
  <c r="J217" i="3"/>
  <c r="K188" i="3"/>
  <c r="K150" i="3"/>
  <c r="J107" i="3"/>
  <c r="K19" i="3"/>
  <c r="K231" i="3"/>
  <c r="I203" i="3"/>
  <c r="I169" i="3"/>
  <c r="J150" i="3"/>
  <c r="I103" i="3"/>
  <c r="I45" i="3"/>
  <c r="K244" i="3"/>
  <c r="I216" i="3"/>
  <c r="J184" i="3"/>
  <c r="I127" i="3"/>
  <c r="J73" i="3"/>
  <c r="K44" i="3"/>
  <c r="J241" i="3"/>
  <c r="J227" i="3"/>
  <c r="K212" i="3"/>
  <c r="K198" i="3"/>
  <c r="K183" i="3"/>
  <c r="J164" i="3"/>
  <c r="I145" i="3"/>
  <c r="J122" i="3"/>
  <c r="J97" i="3"/>
  <c r="K68" i="3"/>
  <c r="I40" i="3"/>
  <c r="K8" i="3"/>
  <c r="J126" i="3"/>
  <c r="I121" i="3"/>
  <c r="K111" i="3"/>
  <c r="I107" i="3"/>
  <c r="I97" i="3"/>
  <c r="J92" i="3"/>
  <c r="I83" i="3"/>
  <c r="J78" i="3"/>
  <c r="I73" i="3"/>
  <c r="J68" i="3"/>
  <c r="K63" i="3"/>
  <c r="I59" i="3"/>
  <c r="J54" i="3"/>
  <c r="I49" i="3"/>
  <c r="J44" i="3"/>
  <c r="K39" i="3"/>
  <c r="I35" i="3"/>
  <c r="J29" i="3"/>
  <c r="J24" i="3"/>
  <c r="J19" i="3"/>
  <c r="J8" i="3"/>
  <c r="D38" i="1"/>
  <c r="E38" i="1" s="1"/>
  <c r="F38" i="1" s="1"/>
  <c r="J102" i="3"/>
  <c r="K87" i="3"/>
  <c r="J13" i="3"/>
  <c r="J245" i="3"/>
  <c r="K240" i="3"/>
  <c r="I236" i="3"/>
  <c r="J231" i="3"/>
  <c r="K226" i="3"/>
  <c r="J221" i="3"/>
  <c r="K216" i="3"/>
  <c r="I212" i="3"/>
  <c r="J207" i="3"/>
  <c r="K202" i="3"/>
  <c r="J197" i="3"/>
  <c r="K192" i="3"/>
  <c r="I188" i="3"/>
  <c r="J183" i="3"/>
  <c r="K178" i="3"/>
  <c r="J173" i="3"/>
  <c r="K168" i="3"/>
  <c r="I164" i="3"/>
  <c r="J159" i="3"/>
  <c r="K154" i="3"/>
  <c r="J149" i="3"/>
  <c r="K144" i="3"/>
  <c r="I140" i="3"/>
  <c r="J135" i="3"/>
  <c r="K130" i="3"/>
  <c r="J125" i="3"/>
  <c r="K120" i="3"/>
  <c r="I116" i="3"/>
  <c r="J111" i="3"/>
  <c r="K106" i="3"/>
  <c r="J101" i="3"/>
  <c r="K96" i="3"/>
  <c r="I92" i="3"/>
  <c r="J87" i="3"/>
  <c r="K82" i="3"/>
  <c r="J77" i="3"/>
  <c r="K72" i="3"/>
  <c r="I68" i="3"/>
  <c r="J63" i="3"/>
  <c r="K58" i="3"/>
  <c r="J53" i="3"/>
  <c r="K48" i="3"/>
  <c r="I44" i="3"/>
  <c r="J39" i="3"/>
  <c r="K34" i="3"/>
  <c r="I29" i="3"/>
  <c r="I24" i="3"/>
  <c r="I19" i="3"/>
  <c r="I13" i="3"/>
  <c r="I8" i="3"/>
  <c r="I245" i="3"/>
  <c r="J240" i="3"/>
  <c r="K235" i="3"/>
  <c r="I231" i="3"/>
  <c r="J226" i="3"/>
  <c r="I221" i="3"/>
  <c r="J216" i="3"/>
  <c r="K211" i="3"/>
  <c r="I207" i="3"/>
  <c r="J202" i="3"/>
  <c r="I197" i="3"/>
  <c r="J192" i="3"/>
  <c r="K187" i="3"/>
  <c r="I183" i="3"/>
  <c r="J178" i="3"/>
  <c r="I173" i="3"/>
  <c r="J168" i="3"/>
  <c r="K163" i="3"/>
  <c r="I159" i="3"/>
  <c r="J154" i="3"/>
  <c r="I149" i="3"/>
  <c r="J144" i="3"/>
  <c r="K139" i="3"/>
  <c r="I135" i="3"/>
  <c r="J130" i="3"/>
  <c r="I125" i="3"/>
  <c r="J120" i="3"/>
  <c r="K115" i="3"/>
  <c r="I111" i="3"/>
  <c r="J106" i="3"/>
  <c r="I101" i="3"/>
  <c r="J96" i="3"/>
  <c r="K91" i="3"/>
  <c r="I87" i="3"/>
  <c r="J82" i="3"/>
  <c r="I77" i="3"/>
  <c r="J72" i="3"/>
  <c r="K67" i="3"/>
  <c r="I63" i="3"/>
  <c r="J58" i="3"/>
  <c r="I53" i="3"/>
  <c r="J48" i="3"/>
  <c r="K43" i="3"/>
  <c r="C32" i="1" s="1" a="1"/>
  <c r="C32" i="1" s="1"/>
  <c r="H32" i="1" s="1"/>
  <c r="I39" i="3"/>
  <c r="J34" i="3"/>
  <c r="K28" i="3"/>
  <c r="K23" i="3"/>
  <c r="K18" i="3"/>
  <c r="K12" i="3"/>
  <c r="K7" i="3"/>
  <c r="K182" i="3"/>
  <c r="J153" i="3"/>
  <c r="J129" i="3"/>
  <c r="K110" i="3"/>
  <c r="K86" i="3"/>
  <c r="I72" i="3"/>
  <c r="J67" i="3"/>
  <c r="K62" i="3"/>
  <c r="J57" i="3"/>
  <c r="K52" i="3"/>
  <c r="I48" i="3"/>
  <c r="J43" i="3"/>
  <c r="J7" i="3"/>
  <c r="K158" i="3"/>
  <c r="I120" i="3"/>
  <c r="J81" i="3"/>
  <c r="J12" i="3"/>
  <c r="K239" i="3"/>
  <c r="J220" i="3"/>
  <c r="I211" i="3"/>
  <c r="I201" i="3"/>
  <c r="I177" i="3"/>
  <c r="K167" i="3"/>
  <c r="I163" i="3"/>
  <c r="J158" i="3"/>
  <c r="I153" i="3"/>
  <c r="J148" i="3"/>
  <c r="K143" i="3"/>
  <c r="I139" i="3"/>
  <c r="J134" i="3"/>
  <c r="I129" i="3"/>
  <c r="J124" i="3"/>
  <c r="K119" i="3"/>
  <c r="I115" i="3"/>
  <c r="J110" i="3"/>
  <c r="I105" i="3"/>
  <c r="J100" i="3"/>
  <c r="K95" i="3"/>
  <c r="I91" i="3"/>
  <c r="J86" i="3"/>
  <c r="I81" i="3"/>
  <c r="J76" i="3"/>
  <c r="K71" i="3"/>
  <c r="I67" i="3"/>
  <c r="J62" i="3"/>
  <c r="I57" i="3"/>
  <c r="J52" i="3"/>
  <c r="K47" i="3"/>
  <c r="I43" i="3"/>
  <c r="C30" i="1" s="1" a="1"/>
  <c r="C30" i="1" s="1"/>
  <c r="H30" i="1" s="1"/>
  <c r="J38" i="3"/>
  <c r="I33" i="3"/>
  <c r="I28" i="3"/>
  <c r="I23" i="3"/>
  <c r="I17" i="3"/>
  <c r="I12" i="3"/>
  <c r="I7" i="3"/>
  <c r="K148" i="3"/>
  <c r="J115" i="3"/>
  <c r="K76" i="3"/>
  <c r="K38" i="3"/>
  <c r="I225" i="3"/>
  <c r="K191" i="3"/>
  <c r="I244" i="3"/>
  <c r="J229" i="3"/>
  <c r="I220" i="3"/>
  <c r="J215" i="3"/>
  <c r="K210" i="3"/>
  <c r="J205" i="3"/>
  <c r="K200" i="3"/>
  <c r="I196" i="3"/>
  <c r="J191" i="3"/>
  <c r="K186" i="3"/>
  <c r="J181" i="3"/>
  <c r="K176" i="3"/>
  <c r="I172" i="3"/>
  <c r="J167" i="3"/>
  <c r="K162" i="3"/>
  <c r="J157" i="3"/>
  <c r="K152" i="3"/>
  <c r="I148" i="3"/>
  <c r="J143" i="3"/>
  <c r="K138" i="3"/>
  <c r="J133" i="3"/>
  <c r="K128" i="3"/>
  <c r="I124" i="3"/>
  <c r="J119" i="3"/>
  <c r="K114" i="3"/>
  <c r="J109" i="3"/>
  <c r="K104" i="3"/>
  <c r="I100" i="3"/>
  <c r="J95" i="3"/>
  <c r="K90" i="3"/>
  <c r="J85" i="3"/>
  <c r="K80" i="3"/>
  <c r="I76" i="3"/>
  <c r="J71" i="3"/>
  <c r="K66" i="3"/>
  <c r="J61" i="3"/>
  <c r="K56" i="3"/>
  <c r="I52" i="3"/>
  <c r="J47" i="3"/>
  <c r="K42" i="3"/>
  <c r="J37" i="3"/>
  <c r="K32" i="3"/>
  <c r="K27" i="3"/>
  <c r="K22" i="3"/>
  <c r="K16" i="3"/>
  <c r="K11" i="3"/>
  <c r="K6" i="3"/>
  <c r="K172" i="3"/>
  <c r="J139" i="3"/>
  <c r="I96" i="3"/>
  <c r="J23" i="3"/>
  <c r="J244" i="3"/>
  <c r="K215" i="3"/>
  <c r="J172" i="3"/>
  <c r="I5" i="3"/>
  <c r="J239" i="3"/>
  <c r="K234" i="3"/>
  <c r="K224" i="3"/>
  <c r="K5" i="3"/>
  <c r="K243" i="3"/>
  <c r="I239" i="3"/>
  <c r="J234" i="3"/>
  <c r="I229" i="3"/>
  <c r="J224" i="3"/>
  <c r="K219" i="3"/>
  <c r="I215" i="3"/>
  <c r="J210" i="3"/>
  <c r="I205" i="3"/>
  <c r="J200" i="3"/>
  <c r="K195" i="3"/>
  <c r="I191" i="3"/>
  <c r="J186" i="3"/>
  <c r="I181" i="3"/>
  <c r="J176" i="3"/>
  <c r="K171" i="3"/>
  <c r="I167" i="3"/>
  <c r="J162" i="3"/>
  <c r="I157" i="3"/>
  <c r="J152" i="3"/>
  <c r="K147" i="3"/>
  <c r="I143" i="3"/>
  <c r="J138" i="3"/>
  <c r="I133" i="3"/>
  <c r="J128" i="3"/>
  <c r="K123" i="3"/>
  <c r="I119" i="3"/>
  <c r="J114" i="3"/>
  <c r="I109" i="3"/>
  <c r="J104" i="3"/>
  <c r="K99" i="3"/>
  <c r="I95" i="3"/>
  <c r="J90" i="3"/>
  <c r="I85" i="3"/>
  <c r="J80" i="3"/>
  <c r="K75" i="3"/>
  <c r="I71" i="3"/>
  <c r="J66" i="3"/>
  <c r="I61" i="3"/>
  <c r="J56" i="3"/>
  <c r="K51" i="3"/>
  <c r="I47" i="3"/>
  <c r="J42" i="3"/>
  <c r="I37" i="3"/>
  <c r="J32" i="3"/>
  <c r="J27" i="3"/>
  <c r="J21" i="3"/>
  <c r="J16" i="3"/>
  <c r="J11" i="3"/>
  <c r="J177" i="3"/>
  <c r="I144" i="3"/>
  <c r="J105" i="3"/>
  <c r="J17" i="3"/>
  <c r="I235" i="3"/>
  <c r="J206" i="3"/>
  <c r="J182" i="3"/>
  <c r="J233" i="3"/>
  <c r="D31" i="1" s="1" a="1"/>
  <c r="D31" i="1" s="1"/>
  <c r="J219" i="3"/>
  <c r="K204" i="3"/>
  <c r="K190" i="3"/>
  <c r="K180" i="3"/>
  <c r="J171" i="3"/>
  <c r="J161" i="3"/>
  <c r="K156" i="3"/>
  <c r="I152" i="3"/>
  <c r="J147" i="3"/>
  <c r="K142" i="3"/>
  <c r="J137" i="3"/>
  <c r="K132" i="3"/>
  <c r="I128" i="3"/>
  <c r="K118" i="3"/>
  <c r="K108" i="3"/>
  <c r="I104" i="3"/>
  <c r="J99" i="3"/>
  <c r="K94" i="3"/>
  <c r="J89" i="3"/>
  <c r="K84" i="3"/>
  <c r="I80" i="3"/>
  <c r="J75" i="3"/>
  <c r="K70" i="3"/>
  <c r="J65" i="3"/>
  <c r="K60" i="3"/>
  <c r="I56" i="3"/>
  <c r="J51" i="3"/>
  <c r="K46" i="3"/>
  <c r="J41" i="3"/>
  <c r="K36" i="3"/>
  <c r="I32" i="3"/>
  <c r="I27" i="3"/>
  <c r="I21" i="3"/>
  <c r="I16" i="3"/>
  <c r="I11" i="3"/>
  <c r="I168" i="3"/>
  <c r="K134" i="3"/>
  <c r="K100" i="3"/>
  <c r="J33" i="3"/>
  <c r="I187" i="3"/>
  <c r="J5" i="3"/>
  <c r="K238" i="3"/>
  <c r="K228" i="3"/>
  <c r="K214" i="3"/>
  <c r="I200" i="3"/>
  <c r="J185" i="3"/>
  <c r="K166" i="3"/>
  <c r="J123" i="3"/>
  <c r="K247" i="3"/>
  <c r="I233" i="3"/>
  <c r="J214" i="3"/>
  <c r="K199" i="3"/>
  <c r="I185" i="3"/>
  <c r="J166" i="3"/>
  <c r="K151" i="3"/>
  <c r="I137" i="3"/>
  <c r="K127" i="3"/>
  <c r="I123" i="3"/>
  <c r="I113" i="3"/>
  <c r="J108" i="3"/>
  <c r="K103" i="3"/>
  <c r="I99" i="3"/>
  <c r="J94" i="3"/>
  <c r="I89" i="3"/>
  <c r="K79" i="3"/>
  <c r="I75" i="3"/>
  <c r="J70" i="3"/>
  <c r="I65" i="3"/>
  <c r="J60" i="3"/>
  <c r="K55" i="3"/>
  <c r="I51" i="3"/>
  <c r="J46" i="3"/>
  <c r="I41" i="3"/>
  <c r="J36" i="3"/>
  <c r="K31" i="3"/>
  <c r="K26" i="3"/>
  <c r="K20" i="3"/>
  <c r="K15" i="3"/>
  <c r="K10" i="3"/>
  <c r="J187" i="3"/>
  <c r="J163" i="3"/>
  <c r="K124" i="3"/>
  <c r="J91" i="3"/>
  <c r="J28" i="3"/>
  <c r="J230" i="3"/>
  <c r="J196" i="3"/>
  <c r="J243" i="3"/>
  <c r="I224" i="3"/>
  <c r="J209" i="3"/>
  <c r="J195" i="3"/>
  <c r="I176" i="3"/>
  <c r="J113" i="3"/>
  <c r="I243" i="3"/>
  <c r="J238" i="3"/>
  <c r="J228" i="3"/>
  <c r="K223" i="3"/>
  <c r="I219" i="3"/>
  <c r="I209" i="3"/>
  <c r="J204" i="3"/>
  <c r="I195" i="3"/>
  <c r="J190" i="3"/>
  <c r="J180" i="3"/>
  <c r="K175" i="3"/>
  <c r="I171" i="3"/>
  <c r="I161" i="3"/>
  <c r="J156" i="3"/>
  <c r="I147" i="3"/>
  <c r="J142" i="3"/>
  <c r="J132" i="3"/>
  <c r="J118" i="3"/>
  <c r="J84" i="3"/>
  <c r="J247" i="3"/>
  <c r="K242" i="3"/>
  <c r="J237" i="3"/>
  <c r="K232" i="3"/>
  <c r="I228" i="3"/>
  <c r="J223" i="3"/>
  <c r="K218" i="3"/>
  <c r="J213" i="3"/>
  <c r="K208" i="3"/>
  <c r="I204" i="3"/>
  <c r="J199" i="3"/>
  <c r="K194" i="3"/>
  <c r="J189" i="3"/>
  <c r="K184" i="3"/>
  <c r="I180" i="3"/>
  <c r="J175" i="3"/>
  <c r="K170" i="3"/>
  <c r="J165" i="3"/>
  <c r="K160" i="3"/>
  <c r="I156" i="3"/>
  <c r="J151" i="3"/>
  <c r="K146" i="3"/>
  <c r="D32" i="1" s="1" a="1"/>
  <c r="D32" i="1" s="1"/>
  <c r="J141" i="3"/>
  <c r="K136" i="3"/>
  <c r="I132" i="3"/>
  <c r="J127" i="3"/>
  <c r="K122" i="3"/>
  <c r="J117" i="3"/>
  <c r="K112" i="3"/>
  <c r="I108" i="3"/>
  <c r="J103" i="3"/>
  <c r="K98" i="3"/>
  <c r="J93" i="3"/>
  <c r="K88" i="3"/>
  <c r="I84" i="3"/>
  <c r="J79" i="3"/>
  <c r="K74" i="3"/>
  <c r="J69" i="3"/>
  <c r="K64" i="3"/>
  <c r="I60" i="3"/>
  <c r="J55" i="3"/>
  <c r="K50" i="3"/>
  <c r="J45" i="3"/>
  <c r="K40" i="3"/>
  <c r="I36" i="3"/>
  <c r="J31" i="3"/>
  <c r="J25" i="3"/>
  <c r="J20" i="3"/>
  <c r="J15" i="3"/>
  <c r="J9" i="3"/>
  <c r="J30" i="3"/>
  <c r="J26" i="3"/>
  <c r="J22" i="3"/>
  <c r="J18" i="3"/>
  <c r="J14" i="3"/>
  <c r="J10" i="3"/>
  <c r="J6" i="3"/>
  <c r="I246" i="3"/>
  <c r="I242" i="3"/>
  <c r="I238" i="3"/>
  <c r="I234" i="3"/>
  <c r="I230" i="3"/>
  <c r="I226" i="3"/>
  <c r="I222" i="3"/>
  <c r="I218" i="3"/>
  <c r="I214" i="3"/>
  <c r="I210" i="3"/>
  <c r="I206" i="3"/>
  <c r="I202" i="3"/>
  <c r="I198" i="3"/>
  <c r="I194" i="3"/>
  <c r="I190" i="3"/>
  <c r="I186" i="3"/>
  <c r="I182" i="3"/>
  <c r="I178" i="3"/>
  <c r="I174" i="3"/>
  <c r="I170" i="3"/>
  <c r="I166" i="3"/>
  <c r="I162" i="3"/>
  <c r="I158" i="3"/>
  <c r="I154" i="3"/>
  <c r="I150" i="3"/>
  <c r="I146" i="3"/>
  <c r="D30" i="1" s="1" a="1"/>
  <c r="D30" i="1" s="1"/>
  <c r="I142" i="3"/>
  <c r="I138" i="3"/>
  <c r="I134" i="3"/>
  <c r="I130" i="3"/>
  <c r="I126" i="3"/>
  <c r="I122" i="3"/>
  <c r="I118" i="3"/>
  <c r="I114" i="3"/>
  <c r="I110" i="3"/>
  <c r="I106" i="3"/>
  <c r="I102" i="3"/>
  <c r="I98" i="3"/>
  <c r="I94" i="3"/>
  <c r="I90" i="3"/>
  <c r="I86" i="3"/>
  <c r="I82" i="3"/>
  <c r="I78" i="3"/>
  <c r="I74" i="3"/>
  <c r="I70" i="3"/>
  <c r="I66" i="3"/>
  <c r="I62" i="3"/>
  <c r="I58" i="3"/>
  <c r="I54" i="3"/>
  <c r="I50" i="3"/>
  <c r="I46" i="3"/>
  <c r="I42" i="3"/>
  <c r="I38" i="3"/>
  <c r="I34" i="3"/>
  <c r="I30" i="3"/>
  <c r="I26" i="3"/>
  <c r="I22" i="3"/>
  <c r="I18" i="3"/>
  <c r="I14" i="3"/>
  <c r="I10" i="3"/>
  <c r="I6" i="3"/>
  <c r="K245" i="3"/>
  <c r="K241" i="3"/>
  <c r="K237" i="3"/>
  <c r="K233" i="3"/>
  <c r="K229" i="3"/>
  <c r="K225" i="3"/>
  <c r="K221" i="3"/>
  <c r="K217" i="3"/>
  <c r="K213" i="3"/>
  <c r="K209" i="3"/>
  <c r="K205" i="3"/>
  <c r="K201" i="3"/>
  <c r="K197" i="3"/>
  <c r="K193" i="3"/>
  <c r="K189" i="3"/>
  <c r="K185" i="3"/>
  <c r="K181" i="3"/>
  <c r="K177" i="3"/>
  <c r="K173" i="3"/>
  <c r="K169" i="3"/>
  <c r="K165" i="3"/>
  <c r="K161" i="3"/>
  <c r="K157" i="3"/>
  <c r="K153" i="3"/>
  <c r="K149" i="3"/>
  <c r="K145" i="3"/>
  <c r="K141" i="3"/>
  <c r="K137" i="3"/>
  <c r="K133" i="3"/>
  <c r="K129" i="3"/>
  <c r="K125" i="3"/>
  <c r="K121" i="3"/>
  <c r="K117" i="3"/>
  <c r="K113" i="3"/>
  <c r="K109" i="3"/>
  <c r="K105" i="3"/>
  <c r="K101" i="3"/>
  <c r="K97" i="3"/>
  <c r="K93" i="3"/>
  <c r="K89" i="3"/>
  <c r="K85" i="3"/>
  <c r="K81" i="3"/>
  <c r="K77" i="3"/>
  <c r="K73" i="3"/>
  <c r="K69" i="3"/>
  <c r="K65" i="3"/>
  <c r="K61" i="3"/>
  <c r="K57" i="3"/>
  <c r="K53" i="3"/>
  <c r="K49" i="3"/>
  <c r="K45" i="3"/>
  <c r="K41" i="3"/>
  <c r="K37" i="3"/>
  <c r="K33" i="3"/>
  <c r="K29" i="3"/>
  <c r="K25" i="3"/>
  <c r="K21" i="3"/>
  <c r="K17" i="3"/>
  <c r="K13" i="3"/>
  <c r="D33" i="4"/>
  <c r="D35" i="4" s="1"/>
  <c r="H31" i="1" l="1"/>
  <c r="C40" i="4"/>
  <c r="C37" i="1"/>
  <c r="D37" i="1"/>
  <c r="D40" i="1" s="1"/>
  <c r="E30" i="1"/>
  <c r="F30" i="1" s="1"/>
  <c r="C33" i="1"/>
  <c r="E32" i="1"/>
  <c r="F32" i="1" s="1"/>
  <c r="D33" i="1"/>
  <c r="D35" i="1" s="1"/>
  <c r="E31" i="1"/>
  <c r="F31" i="1" s="1"/>
  <c r="E32" i="4"/>
  <c r="F32" i="4" s="1"/>
  <c r="E38" i="4"/>
  <c r="F38" i="4" s="1"/>
  <c r="E31" i="4"/>
  <c r="F31" i="4" s="1"/>
  <c r="C33" i="4"/>
  <c r="E30" i="4"/>
  <c r="F30" i="4" s="1"/>
  <c r="C35" i="4" l="1"/>
  <c r="E35" i="4" s="1"/>
  <c r="F35" i="4" s="1"/>
  <c r="H33" i="4"/>
  <c r="C35" i="1"/>
  <c r="E35" i="1" s="1"/>
  <c r="F35" i="1" s="1"/>
  <c r="H33" i="1"/>
  <c r="E37" i="1"/>
  <c r="F37" i="1" s="1"/>
  <c r="C40" i="1"/>
  <c r="E40" i="1" s="1"/>
  <c r="F40" i="1" s="1"/>
  <c r="E33" i="1"/>
  <c r="F33" i="1" s="1"/>
  <c r="E37" i="4"/>
  <c r="F37" i="4" s="1"/>
  <c r="E40" i="4"/>
  <c r="F40" i="4" s="1"/>
  <c r="E33" i="4"/>
  <c r="F33" i="4"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<sst xmlns="http://schemas.openxmlformats.org/spreadsheetml/2006/main" count="2272" uniqueCount="408">
  <si>
    <t>Climate</t>
  </si>
  <si>
    <t>Building Type</t>
  </si>
  <si>
    <t>Primary</t>
  </si>
  <si>
    <t>Secondary</t>
  </si>
  <si>
    <t>Office</t>
  </si>
  <si>
    <t>Size (ft2)</t>
  </si>
  <si>
    <t>System Type</t>
  </si>
  <si>
    <t>VAVR</t>
  </si>
  <si>
    <t>SAT Setpoint</t>
  </si>
  <si>
    <t>DSP Setpoint</t>
  </si>
  <si>
    <t>Schedule (hr/wk)</t>
  </si>
  <si>
    <t>VAV Control</t>
  </si>
  <si>
    <t>Occupancy Control</t>
  </si>
  <si>
    <t>Attribute Type</t>
  </si>
  <si>
    <t>Attribute</t>
  </si>
  <si>
    <t>VAV Ctrl</t>
  </si>
  <si>
    <t>Occ Control</t>
  </si>
  <si>
    <t>Fixed</t>
  </si>
  <si>
    <t>No</t>
  </si>
  <si>
    <t>CA CZ6 (LA)</t>
  </si>
  <si>
    <t>High</t>
  </si>
  <si>
    <t>Medium</t>
  </si>
  <si>
    <t>Low</t>
  </si>
  <si>
    <t>Single Max (30%)</t>
  </si>
  <si>
    <t>Building</t>
  </si>
  <si>
    <t>Load Magnitude</t>
  </si>
  <si>
    <t>Retrofit HVAC System Attributes</t>
  </si>
  <si>
    <t>OAT Reset</t>
  </si>
  <si>
    <t>T&amp;R Reset</t>
  </si>
  <si>
    <t>Limiting Reset</t>
  </si>
  <si>
    <t>Baseline</t>
  </si>
  <si>
    <t>Guideline 36</t>
  </si>
  <si>
    <t>Savings</t>
  </si>
  <si>
    <t>Gas utility rate ($/therm)</t>
  </si>
  <si>
    <t>Cooling efficiency (kW/ton)</t>
  </si>
  <si>
    <t>Energy Cost ($/yr)</t>
  </si>
  <si>
    <t>Explicit Modeling</t>
  </si>
  <si>
    <t>Post-Processing</t>
  </si>
  <si>
    <t>Measure/Factors</t>
  </si>
  <si>
    <t>Building area</t>
  </si>
  <si>
    <t>Model a fixed geometry with results normalized and scaled to user input for building area</t>
  </si>
  <si>
    <t>Primary/secondary space</t>
  </si>
  <si>
    <t>Building space type</t>
  </si>
  <si>
    <t>Window to wall ratio</t>
  </si>
  <si>
    <t>Envelope properties</t>
  </si>
  <si>
    <t>High, medium, low number of hours per week of system operation: 100 (e.g. 6 am to 10 pm M-F, 8 am to 6 pm SS), 75 (e.g. 8 am to 8 pm M-F), 50 (e.g. 8 am to 6 pm M-F), consider expanding to 24/7 in future</t>
  </si>
  <si>
    <t>Lighting occupancy sensors</t>
  </si>
  <si>
    <t>Assume use of occupancy sensors. Consider including option to exclude this in future.</t>
  </si>
  <si>
    <r>
      <rPr>
        <sz val="11"/>
        <color theme="1"/>
        <rFont val="Calibri"/>
        <family val="2"/>
        <scheme val="minor"/>
      </rPr>
      <t>Assume 40% or whatever is in medium office model.</t>
    </r>
    <r>
      <rPr>
        <sz val="11"/>
        <color theme="0" tint="-0.499984740745262"/>
        <rFont val="Calibri"/>
        <family val="2"/>
        <scheme val="minor"/>
      </rPr>
      <t xml:space="preserve"> Consider high, medium, low for future refinement (80, 60, 40%)?</t>
    </r>
  </si>
  <si>
    <r>
      <rPr>
        <sz val="11"/>
        <color theme="1"/>
        <rFont val="Calibri"/>
        <family val="2"/>
        <scheme val="minor"/>
      </rPr>
      <t xml:space="preserve">Assume modern construction. </t>
    </r>
    <r>
      <rPr>
        <sz val="11"/>
        <color theme="0" tint="-0.499984740745262"/>
        <rFont val="Calibri"/>
        <family val="2"/>
        <scheme val="minor"/>
      </rPr>
      <t>Consider current code vs ~&lt;1990 for future refinement</t>
    </r>
  </si>
  <si>
    <t>Perimeter vs interior</t>
  </si>
  <si>
    <t>Consider this as factor for future, e.g. middle story in high rise (low envelope exposure) vs single story (high envelope exposure)</t>
  </si>
  <si>
    <t>Usage</t>
  </si>
  <si>
    <t>HVAC System Type</t>
  </si>
  <si>
    <r>
      <rPr>
        <sz val="11"/>
        <color theme="1"/>
        <rFont val="Calibri"/>
        <family val="2"/>
        <scheme val="minor"/>
      </rPr>
      <t>Only model VAV reheat for now, with DX cooling. Account for CHW vs DX based on simple annual cooling efficiency from user input.</t>
    </r>
    <r>
      <rPr>
        <sz val="11"/>
        <color theme="0" tint="-0.499984740745262"/>
        <rFont val="Calibri"/>
        <family val="2"/>
        <scheme val="minor"/>
      </rPr>
      <t xml:space="preserve"> Consider adding other system types in future.</t>
    </r>
  </si>
  <si>
    <t>SAT Setpoint Reset</t>
  </si>
  <si>
    <t>DSP Setpoint Reset</t>
  </si>
  <si>
    <t>Fixed 55, linear reset from 55 to 65 for OATs from 70 to 60 (?), demand based reset per G36</t>
  </si>
  <si>
    <t>Fixed setpoint, limiting (does this end up very different from T&amp;R in modeling?), demand based reset per G36</t>
  </si>
  <si>
    <t>Fan power</t>
  </si>
  <si>
    <t>Consider adding high vs low based on W/cfm in future</t>
  </si>
  <si>
    <t>Single max with 30% minimums, dual max with 20% mins, dual max with 10% mins (using 10% is a simplification and it should really be based on min ventilation which can vary depending on space type)</t>
  </si>
  <si>
    <t>Assume occupancy sensors are NOT used in baseline, but can be a toggle for addition in the retrofit case for occupied standby mode. This allows zone airflows to setback AND minOA airflow at AHU to be reduced too.</t>
  </si>
  <si>
    <t>Demand controlled ventilation</t>
  </si>
  <si>
    <t>For future consideration. Simple to just enable in high density rooms, but the % of high density rooms is a fixed assumption that may not be accurate. Defining a secondary space type might be an option, but would not capture envelope impacts correctly.</t>
  </si>
  <si>
    <t>Schedule</t>
  </si>
  <si>
    <t xml:space="preserve">Guideline 36 introduces Zone Groups, which allows different areas of the building to have different operating schedules, e.g. a multi tenant building would generally have systems running to serve the tenant with longer operating hours. G36 would facilitate scheduling savings so we could account for this by allowing separate baseline and post-retrofit schedules, and defining it for each primary, secondary space type. </t>
  </si>
  <si>
    <t>Assume "typical" design internal gains and stochastic occupancy profiles. One option is high, medium, low load magnitude perhaps based on scalar adjustment of internal gain schedules. This would not account for load variability (e.g. constant load vs highly variable). Or another option is to model "high" as low variability, and "low" with increased variability. Assume lighting goes to zero in empty rooms for private office and conference rooms, stays at design for open office. Assume plug loads reduce with occupancy.</t>
  </si>
  <si>
    <r>
      <t>Start with office with a "typical" blend of space types (private office, open office, conference, etc)</t>
    </r>
    <r>
      <rPr>
        <sz val="11"/>
        <color theme="0" tint="-0.499984740745262"/>
        <rFont val="Calibri"/>
        <family val="2"/>
        <scheme val="minor"/>
      </rPr>
      <t>, consider classroom and other building types in future</t>
    </r>
  </si>
  <si>
    <t xml:space="preserve">HVAC / BAS </t>
  </si>
  <si>
    <t>Type</t>
  </si>
  <si>
    <t>Description</t>
  </si>
  <si>
    <t>Allow user entry of multiple building space type, or system attributes, with evaluation based on post-processing of multiple sets of modeled data scaled proportionally. If this is just post-processing, should be add a tertiary definition too?</t>
  </si>
  <si>
    <t>Savings %</t>
  </si>
  <si>
    <t>Building Attributes</t>
  </si>
  <si>
    <t>Use Attributes</t>
  </si>
  <si>
    <t>(E) HVAC System Attributes</t>
  </si>
  <si>
    <t>Outside air control</t>
  </si>
  <si>
    <t>Many older systems will not have explicit OA airflow control, or dynamic reset of setpoint. Consider adding this as a future input for consideration. Will have a bigger energy impact in more extreme climates. Hard to quantify existing condition (e.g. what is the input if the current control is just fixed 20% min damper position)</t>
  </si>
  <si>
    <t>Heating Source</t>
  </si>
  <si>
    <t>Model HW plant explicitly. Use post-processing to allow estimation of electric resistance heat source in future</t>
  </si>
  <si>
    <t>Campus Central Plant</t>
  </si>
  <si>
    <t>Use post-processing to allow application to campus situations where HHW and CHW are provided from campus plant and billed on a thermal energy basis</t>
  </si>
  <si>
    <t>Other</t>
  </si>
  <si>
    <t>Some measures could potentially reduce peak demand. Should that be an explicit output from model too? Demand charge structures are complicated to provide as an input, but at least we could account for reduction in peak demand.</t>
  </si>
  <si>
    <t>User inputs</t>
  </si>
  <si>
    <t>Legend:</t>
  </si>
  <si>
    <t>Cooling (kBtu/yr)</t>
  </si>
  <si>
    <t>Heating (kBtu/yr)</t>
  </si>
  <si>
    <t>Utility: Gas (therms/yr)</t>
  </si>
  <si>
    <t>Utility: Electricity (kWh/yr)</t>
  </si>
  <si>
    <t>Control</t>
  </si>
  <si>
    <t>Load</t>
  </si>
  <si>
    <t>Hours</t>
  </si>
  <si>
    <t>BICBase_SAC_lLoad_hHours</t>
  </si>
  <si>
    <t>BICBase</t>
  </si>
  <si>
    <t>BICBase_LA_lLoad_hHours</t>
  </si>
  <si>
    <t>BICBase_SAC_mLoad_hHours</t>
  </si>
  <si>
    <t>BICBase_LA_mLoad_hHours</t>
  </si>
  <si>
    <t>BICBase_SAC_hLoad_hHours</t>
  </si>
  <si>
    <t>BICBase_LA_hLoad_hHours</t>
  </si>
  <si>
    <t>BICBase_SF_lLoad_hHours</t>
  </si>
  <si>
    <t>BICBase_SF_mLoad_hHours</t>
  </si>
  <si>
    <t>A1B2C1_SAC_lLoad_hHours</t>
  </si>
  <si>
    <t>A1B2C1</t>
  </si>
  <si>
    <t>A1B2C1_SAC_mLoad_hHours</t>
  </si>
  <si>
    <t>A2B1C1_SAC_lLoad_hHours</t>
  </si>
  <si>
    <t>A2B1C1</t>
  </si>
  <si>
    <t>A1B2C1_SAC_hLoad_hHours</t>
  </si>
  <si>
    <t>BICBase_SF_hLoad_hHours</t>
  </si>
  <si>
    <t>A2B1C1_SAC_mLoad_hHours</t>
  </si>
  <si>
    <t>A2B1C1_LA_lLoad_hHours</t>
  </si>
  <si>
    <t>BICBase_SAC_lLoad_mHours</t>
  </si>
  <si>
    <t>A1B1C2_SAC_hLoad_hHours</t>
  </si>
  <si>
    <t>A1B1C2</t>
  </si>
  <si>
    <t>A2B1C1_SAC_hLoad_hHours</t>
  </si>
  <si>
    <t>A1B1C2_SAC_lLoad_hHours</t>
  </si>
  <si>
    <t>BICBase_SAC_mLoad_mHours</t>
  </si>
  <si>
    <t>BICBase_SAC_hLoad_mHours</t>
  </si>
  <si>
    <t>A1B1C2_SAC_mLoad_hHours</t>
  </si>
  <si>
    <t>A2B1C1_LA_mLoad_hHours</t>
  </si>
  <si>
    <t>BICBase_LA_lLoad_mHours</t>
  </si>
  <si>
    <t>A2B1C1_LA_hLoad_hHours</t>
  </si>
  <si>
    <t>BICBase_LA_hLoad_mHours</t>
  </si>
  <si>
    <t>BICBase_LA_mLoad_mHours</t>
  </si>
  <si>
    <t>A1B1C2_LA_hLoad_hHours</t>
  </si>
  <si>
    <t>A1B1C2_LA_lLoad_hHours</t>
  </si>
  <si>
    <t>A1B1C2_LA_mLoad_hHours</t>
  </si>
  <si>
    <t>A1B2C2_SAC_hLoad_hHours</t>
  </si>
  <si>
    <t>A1B2C2</t>
  </si>
  <si>
    <t>A1B2C1_LA_hLoad_hHours</t>
  </si>
  <si>
    <t>A1B2C1_LA_lLoad_hHours</t>
  </si>
  <si>
    <t>A1B2C1_LA_mLoad_hHours</t>
  </si>
  <si>
    <t>A2B2C1_SAC_lLoad_hHours</t>
  </si>
  <si>
    <t>A2B2C1</t>
  </si>
  <si>
    <t>A1B2C1_SAC_hLoad_mHours</t>
  </si>
  <si>
    <t>A1B2C2_SAC_mLoad_hHours</t>
  </si>
  <si>
    <t>A1B2C2_SAC_lLoad_hHours</t>
  </si>
  <si>
    <t>A1B2C1_SAC_lLoad_mHours</t>
  </si>
  <si>
    <t>A1B2C1_SAC_mLoad_mHours</t>
  </si>
  <si>
    <t>A2B2C1_SAC_hLoad_hHours</t>
  </si>
  <si>
    <t>A2B2C1_SAC_mLoad_hHours</t>
  </si>
  <si>
    <t>A2B1C1_SF_lLoad_hHours</t>
  </si>
  <si>
    <t>BICBase_SF_lLoad_mHours</t>
  </si>
  <si>
    <t>A1B1C2_SAC_hLoad_mHours</t>
  </si>
  <si>
    <t>A2B1C1_SAC_lLoad_mHours</t>
  </si>
  <si>
    <t>A2B1C1_SAC_hLoad_mHours</t>
  </si>
  <si>
    <t>A2B1C2_SAC_hLoad_hHours</t>
  </si>
  <si>
    <t>A2B1C2</t>
  </si>
  <si>
    <t>A2B1C1_SAC_mLoad_mHours</t>
  </si>
  <si>
    <t>A1B1C2_SAC_mLoad_mHours</t>
  </si>
  <si>
    <t>BICBase_SF_mLoad_mHours</t>
  </si>
  <si>
    <t>A1B1C2_SAC_lLoad_mHours</t>
  </si>
  <si>
    <t>A2B1C2_SAC_lLoad_hHours</t>
  </si>
  <si>
    <t>A2B1C2_SAC_mLoad_hHours</t>
  </si>
  <si>
    <t>A2B1C1_SF_mLoad_hHours</t>
  </si>
  <si>
    <t>BICBase_SAC_hLoad_lHours</t>
  </si>
  <si>
    <t>A1B2C2_SAC_hLoad_mHours</t>
  </si>
  <si>
    <t>BICBase_SF_hLoad_mHours</t>
  </si>
  <si>
    <t>A1B1C2_SF_lLoad_hHours</t>
  </si>
  <si>
    <t>A1B1C2_LA_hLoad_mHours</t>
  </si>
  <si>
    <t>BICBase_SAC_mLoad_lHours</t>
  </si>
  <si>
    <t>A2B1C1_LA_lLoad_mHours</t>
  </si>
  <si>
    <t>BICBase_SAC_lLoad_lHours</t>
  </si>
  <si>
    <t>A2B1C1_LA_hLoad_mHours</t>
  </si>
  <si>
    <t>BICMid_SAC_hLoad_hHours</t>
  </si>
  <si>
    <t>BICMid</t>
  </si>
  <si>
    <t>A1B2C2_LA_hLoad_hHours</t>
  </si>
  <si>
    <t>A2B1C1_LA_mLoad_mHours</t>
  </si>
  <si>
    <t>A2B2C1_SAC_hLoad_mHours</t>
  </si>
  <si>
    <t>A2B1C1_SF_hLoad_hHours</t>
  </si>
  <si>
    <t>A1B2C2_SAC_mLoad_mHours</t>
  </si>
  <si>
    <t>A1B1C2_SF_mLoad_hHours</t>
  </si>
  <si>
    <t>A2B1C2_LA_hLoad_hHours</t>
  </si>
  <si>
    <t>A1B2C1_LA_hLoad_mHours</t>
  </si>
  <si>
    <t>A2B1C2_SAC_hLoad_mHours</t>
  </si>
  <si>
    <t>BICBase_LA_hLoad_lHours</t>
  </si>
  <si>
    <t>A1B2C2_SAC_lLoad_mHours</t>
  </si>
  <si>
    <t>A1B1C2_SF_hLoad_hHours</t>
  </si>
  <si>
    <t>A1B1C2_LA_mLoad_mHours</t>
  </si>
  <si>
    <t>A2B2C1_SAC_lLoad_mHours</t>
  </si>
  <si>
    <t>Guideline36_SAC_hLoad_hHours</t>
  </si>
  <si>
    <t>Guideline36</t>
  </si>
  <si>
    <t>A2B2C1_SAC_mLoad_mHours</t>
  </si>
  <si>
    <t>BICMid_SAC_mLoad_hHours</t>
  </si>
  <si>
    <t>A1B2C1_SF_lLoad_hHours</t>
  </si>
  <si>
    <t>A1B2C1_SAC_hLoad_lHours</t>
  </si>
  <si>
    <t>A1B1C2_SAC_hLoad_lHours</t>
  </si>
  <si>
    <t>A1B1C2_LA_lLoad_mHours</t>
  </si>
  <si>
    <t>A1B2C1_LA_mLoad_mHours</t>
  </si>
  <si>
    <t>BICMid_SAC_lLoad_hHours</t>
  </si>
  <si>
    <t>A2B1C2_LA_lLoad_hHours</t>
  </si>
  <si>
    <t>BICBase_LA_mLoad_lHours</t>
  </si>
  <si>
    <t>A1B2C1_LA_lLoad_mHours</t>
  </si>
  <si>
    <t>A2B1C2_LA_mLoad_hHours</t>
  </si>
  <si>
    <t>BICBase_LA_lLoad_lHours</t>
  </si>
  <si>
    <t>A2B1C1_SAC_hLoad_lHours</t>
  </si>
  <si>
    <t>A2B1C2_SAC_mLoad_mHours</t>
  </si>
  <si>
    <t>A1B2C2_LA_mLoad_hHours</t>
  </si>
  <si>
    <t>A2B2C1_LA_hLoad_hHours</t>
  </si>
  <si>
    <t>BICMid_SAC_hLoad_mHours</t>
  </si>
  <si>
    <t>A1B2C1_SAC_mLoad_lHours</t>
  </si>
  <si>
    <t>A1B2C1_SF_mLoad_hHours</t>
  </si>
  <si>
    <t>Guideline36_SAC_mLoad_hHours</t>
  </si>
  <si>
    <t>A2B1C2_SAC_lLoad_mHours</t>
  </si>
  <si>
    <t>A1B2C1_SAC_lLoad_lHours</t>
  </si>
  <si>
    <t>A2B1C1_SAC_mLoad_lHours</t>
  </si>
  <si>
    <t>A1B2C2_LA_lLoad_hHours</t>
  </si>
  <si>
    <t>A1B2C2_SAC_hLoad_lHours</t>
  </si>
  <si>
    <t>A1B1C2_SAC_mLoad_lHours</t>
  </si>
  <si>
    <t>A2B2C1_LA_lLoad_hHours</t>
  </si>
  <si>
    <t>Guideline36_SAC_lLoad_hHours</t>
  </si>
  <si>
    <t>A1B2C1_SF_hLoad_hHours</t>
  </si>
  <si>
    <t>A2B1C1_SAC_lLoad_lHours</t>
  </si>
  <si>
    <t>A2B2C1_LA_mLoad_hHours</t>
  </si>
  <si>
    <t>A1B1C2_SAC_lLoad_lHours</t>
  </si>
  <si>
    <t>A1B2C2_LA_hLoad_mHours</t>
  </si>
  <si>
    <t>A2B2C1_SAC_hLoad_lHours</t>
  </si>
  <si>
    <t>Guideline36_SAC_hLoad_mHours</t>
  </si>
  <si>
    <t>A2B1C2_SAC_hLoad_lHours</t>
  </si>
  <si>
    <t>A1B1C2_LA_hLoad_lHours</t>
  </si>
  <si>
    <t>BICMid_SAC_mLoad_mHours</t>
  </si>
  <si>
    <t>A2B1C1_SF_lLoad_mHours</t>
  </si>
  <si>
    <t>A2B1C2_LA_hLoad_mHours</t>
  </si>
  <si>
    <t>A1B2C2_SAC_mLoad_lHours</t>
  </si>
  <si>
    <t>BICMid_SAC_lLoad_mHours</t>
  </si>
  <si>
    <t>A2B1C1_LA_hLoad_lHours</t>
  </si>
  <si>
    <t>BICMid_SAC_hLoad_lHours</t>
  </si>
  <si>
    <t>A1B2C1_LA_hLoad_lHours</t>
  </si>
  <si>
    <t>A2B2C1_SAC_mLoad_lHours</t>
  </si>
  <si>
    <t>A2B1C1_SF_mLoad_mHours</t>
  </si>
  <si>
    <t>Guideline36_SAC_mLoad_mHours</t>
  </si>
  <si>
    <t>A1B2C2_SAC_lLoad_lHours</t>
  </si>
  <si>
    <t>A2B2C1_LA_hLoad_mHours</t>
  </si>
  <si>
    <t>A2B1C2_SAC_mLoad_lHours</t>
  </si>
  <si>
    <t>BICMid_LA_hLoad_hHours</t>
  </si>
  <si>
    <t>A1B1C2_SF_lLoad_mHours</t>
  </si>
  <si>
    <t>BICBase_SF_lLoad_lHours</t>
  </si>
  <si>
    <t>A2B2C1_SAC_lLoad_lHours</t>
  </si>
  <si>
    <t>A1B2C2_LA_mLoad_mHours</t>
  </si>
  <si>
    <t>A2B1C1_LA_mLoad_lHours</t>
  </si>
  <si>
    <t>A1B1C2_SF_hLoad_mHours</t>
  </si>
  <si>
    <t>A1B1C2_LA_mLoad_lHours</t>
  </si>
  <si>
    <t>A1B1C2_SF_mLoad_mHours</t>
  </si>
  <si>
    <t>Guideline36_SAC_lLoad_mHours</t>
  </si>
  <si>
    <t>Guideline36_LA_hLoad_hHours</t>
  </si>
  <si>
    <t>A2B1C2_LA_mLoad_mHours</t>
  </si>
  <si>
    <t>Guideline36_SAC_hLoad_lHours</t>
  </si>
  <si>
    <t>BICBase_SF_mLoad_lHours</t>
  </si>
  <si>
    <t>A2B1C1_SF_hLoad_mHours</t>
  </si>
  <si>
    <t>A1B2C2_LA_hLoad_lHours</t>
  </si>
  <si>
    <t>A2B1C2_SAC_lLoad_lHours</t>
  </si>
  <si>
    <t>A1B2C1_LA_mLoad_lHours</t>
  </si>
  <si>
    <t>A2B1C1_LA_lLoad_lHours</t>
  </si>
  <si>
    <t>BICBase_SF_hLoad_lHours</t>
  </si>
  <si>
    <t>BICMid_SAC_mLoad_lHours</t>
  </si>
  <si>
    <t>A2B1C2_LA_hLoad_lHours</t>
  </si>
  <si>
    <t>A2B1C2_LA_lLoad_mHours</t>
  </si>
  <si>
    <t>A2B1C2_SF_lLoad_hHours</t>
  </si>
  <si>
    <t>A2B2C1_LA_mLoad_mHours</t>
  </si>
  <si>
    <t>A1B2C2_LA_lLoad_mHours</t>
  </si>
  <si>
    <t>A1B1C2_LA_lLoad_lHours</t>
  </si>
  <si>
    <t>A1B2C1_LA_lLoad_lHours</t>
  </si>
  <si>
    <t>A1B2C1_SF_lLoad_mHours</t>
  </si>
  <si>
    <t>A2B2C1_LA_lLoad_mHours</t>
  </si>
  <si>
    <t>BICMid_LA_hLoad_mHours</t>
  </si>
  <si>
    <t>BICMid_SAC_lLoad_lHours</t>
  </si>
  <si>
    <t>A1B2C1_SF_mLoad_mHours</t>
  </si>
  <si>
    <t>A1B2C1_SF_hLoad_mHours</t>
  </si>
  <si>
    <t>A2B2C1_LA_hLoad_lHours</t>
  </si>
  <si>
    <t>BICMid_LA_mLoad_hHours</t>
  </si>
  <si>
    <t>A2B1C2_SF_mLoad_hHours</t>
  </si>
  <si>
    <t>Guideline36_SAC_mLoad_lHours</t>
  </si>
  <si>
    <t>A1B2C2_SF_hLoad_hHours</t>
  </si>
  <si>
    <t>Guideline36_LA_mLoad_hHours</t>
  </si>
  <si>
    <t>Guideline36_LA_hLoad_mHours</t>
  </si>
  <si>
    <t>A2B1C2_SF_hLoad_hHours</t>
  </si>
  <si>
    <t>A1B2C2_SF_lLoad_hHours</t>
  </si>
  <si>
    <t>BICMid_LA_hLoad_lHours</t>
  </si>
  <si>
    <t>A1B2C2_SF_mLoad_hHours</t>
  </si>
  <si>
    <t>A2B2C1_SF_lLoad_hHours</t>
  </si>
  <si>
    <t>A1B2C2_LA_mLoad_lHours</t>
  </si>
  <si>
    <t>BICMid_LA_lLoad_hHours</t>
  </si>
  <si>
    <t>Guideline36_SAC_lLoad_lHours</t>
  </si>
  <si>
    <t>A2B1C2_LA_mLoad_lHours</t>
  </si>
  <si>
    <t>Guideline36_LA_lLoad_hHours</t>
  </si>
  <si>
    <t>A2B2C1_LA_mLoad_lHours</t>
  </si>
  <si>
    <t>Guideline36_LA_hLoad_lHours</t>
  </si>
  <si>
    <t>A2B2C1_SF_mLoad_hHours</t>
  </si>
  <si>
    <t>BICMid_LA_mLoad_mHours</t>
  </si>
  <si>
    <t>A1B2C2_LA_lLoad_lHours</t>
  </si>
  <si>
    <t>A2B2C1_SF_hLoad_hHours</t>
  </si>
  <si>
    <t>A1B1C2_SF_hLoad_lHours</t>
  </si>
  <si>
    <t>A2B1C2_LA_lLoad_lHours</t>
  </si>
  <si>
    <t>A2B1C1_SF_lLoad_lHours</t>
  </si>
  <si>
    <t>Guideline36_LA_mLoad_mHours</t>
  </si>
  <si>
    <t>A2B2C1_LA_lLoad_lHours</t>
  </si>
  <si>
    <t>A2B1C1_SF_mLoad_lHours</t>
  </si>
  <si>
    <t>A2B1C1_SF_hLoad_lHours</t>
  </si>
  <si>
    <t>A1B2C2_SF_hLoad_mHours</t>
  </si>
  <si>
    <t>A1B1C2_SF_mLoad_lHours</t>
  </si>
  <si>
    <t>A1B1C2_SF_lLoad_lHours</t>
  </si>
  <si>
    <t>BICMid_LA_lLoad_mHours</t>
  </si>
  <si>
    <t>A2B1C2_SF_lLoad_mHours</t>
  </si>
  <si>
    <t>BICMid_LA_mLoad_lHours</t>
  </si>
  <si>
    <t>A2B1C2_SF_hLoad_mHours</t>
  </si>
  <si>
    <t>A2B1C2_SF_mLoad_mHours</t>
  </si>
  <si>
    <t>A1B2C1_SF_hLoad_lHours</t>
  </si>
  <si>
    <t>A1B2C2_SF_mLoad_mHours</t>
  </si>
  <si>
    <t>Guideline36_LA_lLoad_mHours</t>
  </si>
  <si>
    <t>A1B2C2_SF_lLoad_mHours</t>
  </si>
  <si>
    <t>A1B2C1_SF_lLoad_lHours</t>
  </si>
  <si>
    <t>A1B2C1_SF_mLoad_lHours</t>
  </si>
  <si>
    <t>Guideline36_LA_mLoad_lHours</t>
  </si>
  <si>
    <t>A2B2C1_SF_lLoad_mHours</t>
  </si>
  <si>
    <t>A2B2C1_SF_hLoad_mHours</t>
  </si>
  <si>
    <t>BICMid_LA_lLoad_lHours</t>
  </si>
  <si>
    <t>A2B2C1_SF_mLoad_mHours</t>
  </si>
  <si>
    <t>A1B2C2_SF_hLoad_lHours</t>
  </si>
  <si>
    <t>Guideline36_LA_lLoad_lHours</t>
  </si>
  <si>
    <t>BICMid_SF_hLoad_hHours</t>
  </si>
  <si>
    <t>A2B1C2_SF_hLoad_lHours</t>
  </si>
  <si>
    <t>BICMid_SF_lLoad_hHours</t>
  </si>
  <si>
    <t>BICMid_SF_mLoad_hHours</t>
  </si>
  <si>
    <t>A2B1C2_SF_mLoad_lHours</t>
  </si>
  <si>
    <t>A2B2C1_SF_hLoad_lHours</t>
  </si>
  <si>
    <t>Guideline36_SF_hLoad_hHours</t>
  </si>
  <si>
    <t>A1B2C2_SF_mLoad_lHours</t>
  </si>
  <si>
    <t>A2B1C2_SF_lLoad_lHours</t>
  </si>
  <si>
    <t>BICMid_SF_hLoad_mHours</t>
  </si>
  <si>
    <t>A1B2C2_SF_lLoad_lHours</t>
  </si>
  <si>
    <t>A2B2C1_SF_mLoad_lHours</t>
  </si>
  <si>
    <t>A2B2C1_SF_lLoad_lHours</t>
  </si>
  <si>
    <t>Guideline36_SF_mLoad_hHours</t>
  </si>
  <si>
    <t>BICMid_SF_mLoad_mHours</t>
  </si>
  <si>
    <t>Guideline36_SF_hLoad_mHours</t>
  </si>
  <si>
    <t>BICMid_SF_hLoad_lHours</t>
  </si>
  <si>
    <t>Guideline36_SF_lLoad_hHours</t>
  </si>
  <si>
    <t>BICMid_SF_lLoad_mHours</t>
  </si>
  <si>
    <t>Guideline36_SF_hLoad_lHours</t>
  </si>
  <si>
    <t>Guideline36_SF_mLoad_mHours</t>
  </si>
  <si>
    <t>BICMid_SF_mLoad_lHours</t>
  </si>
  <si>
    <t>Guideline36_SF_lLoad_mHours</t>
  </si>
  <si>
    <t>BICMid_SF_lLoad_lHours</t>
  </si>
  <si>
    <t>Guideline36_SF_mLoad_lHours</t>
  </si>
  <si>
    <t>Guideline36_SF_lLoad_lHours</t>
  </si>
  <si>
    <t>CA CZ3 (San Francisco)</t>
  </si>
  <si>
    <t>CA CZ12 (Sacramento)</t>
  </si>
  <si>
    <t>Ehea (kWh/m2)</t>
  </si>
  <si>
    <t>Ecoo (kWh/m2)</t>
  </si>
  <si>
    <t>Efan (kWh/m2)</t>
  </si>
  <si>
    <t>kWh</t>
  </si>
  <si>
    <t>m2</t>
  </si>
  <si>
    <t>ft2</t>
  </si>
  <si>
    <t>kWh/m2</t>
  </si>
  <si>
    <t>Cooling (kWh/yr)</t>
  </si>
  <si>
    <t>Heating (kWh/yr)</t>
  </si>
  <si>
    <t>Single Max (20%)</t>
  </si>
  <si>
    <t>Unit conversion</t>
  </si>
  <si>
    <t>Whole Building EUI (kWh/m2)</t>
  </si>
  <si>
    <t>SI</t>
  </si>
  <si>
    <t>IP</t>
  </si>
  <si>
    <t>kBtu</t>
  </si>
  <si>
    <t>kBtu/ft2</t>
  </si>
  <si>
    <t>Ecoo (kBtu/ft2)</t>
  </si>
  <si>
    <t>Ehea (kBtu/ft2)</t>
  </si>
  <si>
    <t>Efan (kBtu/ft2)</t>
  </si>
  <si>
    <t>Schedule (hr/week)</t>
  </si>
  <si>
    <t>Gas utility rate ($/kWh)</t>
  </si>
  <si>
    <t>Utility: Gas (kWh/yr)</t>
  </si>
  <si>
    <t>Dual Max</t>
  </si>
  <si>
    <t>primary</t>
  </si>
  <si>
    <t>secondary</t>
  </si>
  <si>
    <t>Background information:</t>
  </si>
  <si>
    <t xml:space="preserve">This calculator provides energy savings estimation for HVAC control retrofits to Guideline 36 sequences. </t>
  </si>
  <si>
    <t xml:space="preserve">The calculator will present the energy savings of Guideline 36 sequences against your current controls. </t>
  </si>
  <si>
    <t>User guide</t>
  </si>
  <si>
    <t>Heating fuel</t>
  </si>
  <si>
    <t>Electricity utility rate ($/kWh)</t>
  </si>
  <si>
    <t>Fan (kWh/yr)</t>
  </si>
  <si>
    <t>Table 1: General</t>
  </si>
  <si>
    <t xml:space="preserve">Table 2: Use/System Type </t>
  </si>
  <si>
    <t>Table 3: Predicted Energy Use and Savings</t>
  </si>
  <si>
    <t>Table 4: Input Data Overview</t>
  </si>
  <si>
    <t>Internal loads</t>
  </si>
  <si>
    <t>Electric</t>
  </si>
  <si>
    <t>Gas</t>
  </si>
  <si>
    <t>Table 4 gives an overview of the available options in the drop down lists.</t>
  </si>
  <si>
    <r>
      <t>Size (m</t>
    </r>
    <r>
      <rPr>
        <vertAlign val="superscript"/>
        <sz val="11"/>
        <color theme="1"/>
        <rFont val="Calibri (Body)"/>
      </rPr>
      <t>2</t>
    </r>
    <r>
      <rPr>
        <sz val="11"/>
        <color theme="1"/>
        <rFont val="Calibri"/>
        <family val="2"/>
        <scheme val="minor"/>
      </rPr>
      <t>)</t>
    </r>
  </si>
  <si>
    <t>The results are based on simulation analysis of a particular building with a particular HVAC system.  Buildings with different floor areas, central plant efficiencies, and utility costs are scaled using data from the simulation analysis.  See the companion report for more details.</t>
  </si>
  <si>
    <t>The building model is based on the DOE Commercial Reference Building Benchmarks with modified zoning to more closely represent a realistic office building.  See the companion report for more details.</t>
  </si>
  <si>
    <t>You can select choices from dropdown lists that make the scenario most closely represent your building and currently implemented control strategy.</t>
  </si>
  <si>
    <t>Input the scenario that most closely represents your building using the dropdown lists in the gray shaded cells in Tables 1 and 2.</t>
  </si>
  <si>
    <t>In Table 1, any numeric can be given for cooling and heating efficiencies, and electricity and gas utility rates.</t>
  </si>
  <si>
    <t>In Table 2, you have the choice to select a primary or/and a secondary system.  If there is no secondary system, set the secondary building size to 0.</t>
  </si>
  <si>
    <t>Whole Building EUI (kBtu/ft2)</t>
  </si>
  <si>
    <t>Fan (kBtu/yr)</t>
  </si>
  <si>
    <t>HVAC (kWh/yr)</t>
  </si>
  <si>
    <t>HVAC (kBtu/yr)</t>
  </si>
  <si>
    <t>Elig_equ(kWh/m2)</t>
  </si>
  <si>
    <t>Elig_equ(kBtu/ft2)</t>
  </si>
  <si>
    <t>Operation hours</t>
  </si>
  <si>
    <t>Loads</t>
  </si>
  <si>
    <t>Lighting and Equipment (kWh/yr)</t>
  </si>
  <si>
    <t>Lighting and Equipment (kBtu/yr)</t>
  </si>
  <si>
    <t>Cooling efficiency (kW_thermal/kW_electric)</t>
  </si>
  <si>
    <t>Heating efficiency (kBtu_thermal/kBtu_gas or kBtu_elec)</t>
  </si>
  <si>
    <t>Heating efficiency (kW_thermal/kW_gas or kW_elec)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</si>
</sst>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9"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0" tint="-0.34998626667073579"/>
      <name val="Calibri"/>
      <family val="2"/>
      <scheme val="minor"/>
    </font>
    <font>
      <sz val="11"/>
      <color theme="0" tint="-0.499984740745262"/>
      <name val="Calibri"/>
      <family val="2"/>
      <scheme val="minor"/>
    </font>
    <font>
      <vertAlign val="superscript"/>
      <sz val="11"/>
      <color theme="1"/>
      <name val="Calibri (Body)"/>
    </font>
    <font>
      <b/>
      <sz val="12"/>
      <color theme="1"/>
      <name val="Calibri"/>
      <family val="2"/>
      <scheme val="minor"/>
    </font>
    <font>
      <sz val="11"/>
      <color theme="0"/>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rgb="FFFFFF00"/>
        <bgColor indexed="64"/>
      </patternFill>
    </fill>
    <fill>
      <patternFill patternType="solid">
        <fgColor theme="9" tint="0.39997558519241921"/>
        <bgColor indexed="64"/>
      </patternFill>
    </fill>
    <fill>
      <patternFill patternType="solid">
        <fgColor rgb="FF00B0F0"/>
        <bgColor indexed="64"/>
      </patternFill>
    </fill>
    <fill>
      <patternFill patternType="solid">
        <fgColor theme="7"/>
        <bgColor indexed="64"/>
      </patternFill>
    </fill>
    <fill>
      <patternFill patternType="solid">
        <fgColor theme="4" tint="0.59999389629810485"/>
        <bgColor indexed="64"/>
      </patternFill>
    </fill>
    <fill>
      <patternFill patternType="solid">
        <fgColor theme="8" tint="0.59999389629810485"/>
        <bgColor indexed="64"/>
      </patternFill>
    </fill>
  </fills>
  <borders count="26">
    <border>
      <left/>
      <right/>
      <top/>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right/>
      <top/>
      <bottom style="medium">
        <color auto="1"/>
      </bottom>
      <diagonal/>
    </border>
    <border>
      <left style="hair">
        <color auto="1"/>
      </left>
      <right style="medium">
        <color auto="1"/>
      </right>
      <top style="hair">
        <color auto="1"/>
      </top>
      <bottom/>
      <diagonal/>
    </border>
    <border>
      <left style="hair">
        <color auto="1"/>
      </left>
      <right style="medium">
        <color auto="1"/>
      </right>
      <top/>
      <bottom/>
      <diagonal/>
    </border>
    <border>
      <left style="hair">
        <color auto="1"/>
      </left>
      <right style="medium">
        <color auto="1"/>
      </right>
      <top/>
      <bottom style="medium">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medium">
        <color auto="1"/>
      </bottom>
      <diagonal/>
    </border>
    <border>
      <left/>
      <right style="hair">
        <color auto="1"/>
      </right>
      <top style="medium">
        <color auto="1"/>
      </top>
      <bottom style="hair">
        <color auto="1"/>
      </bottom>
      <diagonal/>
    </border>
    <border>
      <left/>
      <right style="hair">
        <color auto="1"/>
      </right>
      <top/>
      <bottom style="medium">
        <color auto="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right style="medium">
        <color auto="1"/>
      </right>
      <top/>
      <bottom/>
      <diagonal/>
    </border>
    <border>
      <left/>
      <right style="hair">
        <color auto="1"/>
      </right>
      <top style="hair">
        <color auto="1"/>
      </top>
      <bottom style="hair">
        <color auto="1"/>
      </bottom>
      <diagonal/>
    </border>
    <border>
      <left/>
      <right style="hair">
        <color auto="1"/>
      </right>
      <top style="hair">
        <color auto="1"/>
      </top>
      <bottom style="medium">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medium">
        <color auto="1"/>
      </bottom>
      <diagonal/>
    </border>
  </borders>
  <cellStyleXfs count="1">
    <xf numFmtId="0" fontId="0" fillId="0" borderId="0"/>
  </cellStyleXfs>
  <cellXfs count="109">
    <xf numFmtId="0" fontId="0" fillId="0" borderId="0" xfId="0"/>
    <xf numFmtId="0" fontId="4" fillId="0" borderId="0" xfId="0" applyFont="1"/>
    <xf numFmtId="0" fontId="5" fillId="0" borderId="0" xfId="0" applyFont="1"/>
    <xf numFmtId="0" fontId="0" fillId="0" borderId="0" xfId="0" applyAlignment="1">
      <alignment wrapText="1"/>
    </xf>
    <xf numFmtId="0" fontId="5" fillId="0" borderId="0" xfId="0" applyFont="1" applyAlignment="1">
      <alignment wrapText="1"/>
    </xf>
    <xf numFmtId="0" fontId="0" fillId="0" borderId="0" xfId="0" applyFont="1"/>
    <xf numFmtId="0" fontId="0" fillId="0" borderId="0" xfId="0" applyFont="1" applyAlignment="1">
      <alignment wrapText="1"/>
    </xf>
    <xf numFmtId="0" fontId="3" fillId="3" borderId="0" xfId="0" applyFont="1" applyFill="1"/>
    <xf numFmtId="0" fontId="0" fillId="5" borderId="0" xfId="0" applyFill="1" applyAlignment="1">
      <alignment horizontal="left"/>
    </xf>
    <xf numFmtId="0" fontId="0" fillId="5" borderId="0" xfId="0" applyFill="1"/>
    <xf numFmtId="0" fontId="0" fillId="5" borderId="0" xfId="0" applyFill="1" applyAlignment="1">
      <alignment wrapText="1"/>
    </xf>
    <xf numFmtId="0" fontId="0" fillId="0" borderId="0" xfId="0" applyFill="1"/>
    <xf numFmtId="0" fontId="0" fillId="6" borderId="0" xfId="0" applyFill="1"/>
    <xf numFmtId="0" fontId="3" fillId="7" borderId="0" xfId="0" applyFont="1" applyFill="1"/>
    <xf numFmtId="164" fontId="0" fillId="0" borderId="0" xfId="0" applyNumberFormat="1"/>
    <xf numFmtId="0" fontId="3" fillId="0" borderId="1" xfId="0" applyFont="1" applyFill="1" applyBorder="1" applyAlignment="1">
      <alignment horizontal="left"/>
    </xf>
    <xf numFmtId="0" fontId="3" fillId="0" borderId="2" xfId="0" applyFont="1" applyFill="1" applyBorder="1" applyAlignment="1">
      <alignment horizontal="left"/>
    </xf>
    <xf numFmtId="0" fontId="3" fillId="0" borderId="2" xfId="0" applyFont="1" applyFill="1" applyBorder="1" applyAlignment="1">
      <alignment horizontal="center"/>
    </xf>
    <xf numFmtId="0" fontId="3" fillId="0" borderId="3" xfId="0" applyFont="1" applyFill="1" applyBorder="1" applyAlignment="1">
      <alignment horizontal="center"/>
    </xf>
    <xf numFmtId="0" fontId="0" fillId="0" borderId="5" xfId="0" applyBorder="1"/>
    <xf numFmtId="0" fontId="0" fillId="2" borderId="5" xfId="0"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0" fillId="2" borderId="6" xfId="0" applyFill="1" applyBorder="1" applyAlignment="1">
      <alignment horizontal="center"/>
    </xf>
    <xf numFmtId="0" fontId="3" fillId="0" borderId="7" xfId="0" applyFont="1" applyBorder="1" applyAlignment="1">
      <alignment horizontal="left" vertical="center" wrapText="1"/>
    </xf>
    <xf numFmtId="0" fontId="0" fillId="0" borderId="8" xfId="0" applyBorder="1" applyAlignment="1">
      <alignment vertical="center"/>
    </xf>
    <xf numFmtId="0" fontId="0" fillId="0" borderId="1" xfId="0" applyBorder="1"/>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xf numFmtId="1" fontId="0" fillId="0" borderId="5" xfId="0" applyNumberFormat="1" applyBorder="1" applyAlignment="1">
      <alignment horizontal="center"/>
    </xf>
    <xf numFmtId="165" fontId="0" fillId="0" borderId="6" xfId="0" applyNumberFormat="1" applyBorder="1" applyAlignment="1">
      <alignment horizontal="center"/>
    </xf>
    <xf numFmtId="0" fontId="3" fillId="0" borderId="4" xfId="0" applyFont="1" applyFill="1" applyBorder="1"/>
    <xf numFmtId="165" fontId="0" fillId="0" borderId="5" xfId="0" applyNumberFormat="1" applyBorder="1" applyAlignment="1">
      <alignment horizontal="center"/>
    </xf>
    <xf numFmtId="0" fontId="0" fillId="0" borderId="4" xfId="0" applyBorder="1"/>
    <xf numFmtId="0" fontId="0" fillId="0" borderId="6" xfId="0" applyBorder="1" applyAlignment="1">
      <alignment horizontal="center"/>
    </xf>
    <xf numFmtId="0" fontId="3" fillId="0" borderId="7" xfId="0" applyFont="1" applyFill="1" applyBorder="1"/>
    <xf numFmtId="1" fontId="0" fillId="0" borderId="8" xfId="0" applyNumberFormat="1" applyBorder="1" applyAlignment="1">
      <alignment horizontal="center"/>
    </xf>
    <xf numFmtId="0" fontId="0" fillId="2" borderId="5" xfId="0" applyFill="1" applyBorder="1"/>
    <xf numFmtId="0" fontId="3" fillId="0" borderId="1" xfId="0" applyFont="1" applyBorder="1"/>
    <xf numFmtId="0" fontId="3" fillId="0" borderId="2" xfId="0" applyFont="1" applyBorder="1"/>
    <xf numFmtId="0" fontId="3" fillId="0" borderId="3" xfId="0" applyFont="1" applyBorder="1"/>
    <xf numFmtId="0" fontId="0" fillId="0" borderId="6" xfId="0" applyBorder="1"/>
    <xf numFmtId="0" fontId="0" fillId="0" borderId="8" xfId="0" applyBorder="1"/>
    <xf numFmtId="0" fontId="0" fillId="0" borderId="9" xfId="0" applyBorder="1"/>
    <xf numFmtId="165" fontId="0" fillId="0" borderId="9" xfId="0" applyNumberFormat="1" applyBorder="1" applyAlignment="1">
      <alignment horizont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3" fillId="0" borderId="1" xfId="0" applyFont="1" applyBorder="1" applyAlignment="1">
      <alignment horizontal="left"/>
    </xf>
    <xf numFmtId="0" fontId="0" fillId="2" borderId="3" xfId="0" applyFill="1" applyBorder="1" applyAlignment="1">
      <alignment horizontal="right"/>
    </xf>
    <xf numFmtId="0" fontId="0" fillId="2" borderId="6" xfId="0" applyNumberFormat="1" applyFill="1" applyBorder="1" applyAlignment="1">
      <alignment horizontal="right"/>
    </xf>
    <xf numFmtId="0" fontId="0" fillId="2" borderId="6" xfId="0" applyFill="1" applyBorder="1" applyAlignment="1">
      <alignment horizontal="right"/>
    </xf>
    <xf numFmtId="0" fontId="3" fillId="0" borderId="7" xfId="0" applyFont="1" applyBorder="1"/>
    <xf numFmtId="0" fontId="0" fillId="2" borderId="9" xfId="0" applyFill="1" applyBorder="1" applyAlignment="1">
      <alignment horizontal="right"/>
    </xf>
    <xf numFmtId="0" fontId="0" fillId="2" borderId="5" xfId="0" applyFill="1" applyBorder="1" applyAlignment="1">
      <alignment horizontal="left"/>
    </xf>
    <xf numFmtId="0" fontId="0" fillId="0" borderId="0" xfId="0" applyBorder="1" applyAlignment="1">
      <alignment horizontal="center" vertical="center"/>
    </xf>
    <xf numFmtId="0" fontId="0" fillId="2" borderId="8" xfId="0" applyFill="1" applyBorder="1" applyAlignment="1">
      <alignment horizontal="center"/>
    </xf>
    <xf numFmtId="0" fontId="0" fillId="2" borderId="4" xfId="0" applyFill="1" applyBorder="1" applyAlignment="1"/>
    <xf numFmtId="0" fontId="0" fillId="2" borderId="7" xfId="0" applyFill="1" applyBorder="1" applyAlignment="1"/>
    <xf numFmtId="0" fontId="0" fillId="0" borderId="8" xfId="0" applyFill="1" applyBorder="1" applyAlignment="1">
      <alignment horizontal="left"/>
    </xf>
    <xf numFmtId="0" fontId="0" fillId="11" borderId="0" xfId="0" applyFill="1" applyAlignment="1"/>
    <xf numFmtId="0" fontId="3" fillId="0" borderId="0" xfId="0" applyFont="1" applyBorder="1"/>
    <xf numFmtId="0" fontId="0" fillId="0" borderId="0" xfId="0" applyFill="1" applyAlignment="1"/>
    <xf numFmtId="0" fontId="3" fillId="11" borderId="0" xfId="0" applyFont="1" applyFill="1" applyAlignment="1"/>
    <xf numFmtId="0" fontId="3" fillId="0" borderId="0" xfId="0" applyFont="1" applyBorder="1" applyAlignment="1">
      <alignment horizontal="center"/>
    </xf>
    <xf numFmtId="165" fontId="0" fillId="0" borderId="0" xfId="0" applyNumberFormat="1" applyBorder="1" applyAlignment="1">
      <alignment horizontal="center"/>
    </xf>
    <xf numFmtId="0" fontId="0" fillId="0" borderId="0" xfId="0" applyBorder="1" applyAlignment="1">
      <alignment horizontal="center"/>
    </xf>
    <xf numFmtId="0" fontId="3" fillId="0" borderId="0" xfId="0" applyFont="1" applyFill="1" applyBorder="1" applyAlignment="1">
      <alignment horizontal="left"/>
    </xf>
    <xf numFmtId="0" fontId="0" fillId="0" borderId="0" xfId="0" applyBorder="1" applyAlignment="1">
      <alignment horizontal="left" vertical="center"/>
    </xf>
    <xf numFmtId="0" fontId="3" fillId="0" borderId="17" xfId="0" applyFont="1" applyBorder="1"/>
    <xf numFmtId="0" fontId="0" fillId="0" borderId="18" xfId="0" applyFill="1" applyBorder="1" applyAlignment="1"/>
    <xf numFmtId="0" fontId="0" fillId="0" borderId="3" xfId="0" applyBorder="1"/>
    <xf numFmtId="0" fontId="3" fillId="0" borderId="0" xfId="0" applyFont="1"/>
    <xf numFmtId="0" fontId="7" fillId="0" borderId="0" xfId="0" applyFont="1"/>
    <xf numFmtId="0" fontId="2" fillId="0" borderId="0" xfId="0" applyFont="1"/>
    <xf numFmtId="0" fontId="2" fillId="0" borderId="19" xfId="0" applyFont="1" applyBorder="1" applyAlignment="1">
      <alignment wrapText="1"/>
    </xf>
    <xf numFmtId="0" fontId="1" fillId="0" borderId="19" xfId="0" applyFont="1" applyBorder="1" applyAlignment="1">
      <alignment wrapText="1"/>
    </xf>
    <xf numFmtId="0" fontId="0" fillId="0" borderId="20" xfId="0" applyBorder="1"/>
    <xf numFmtId="0" fontId="0" fillId="0" borderId="0" xfId="0" applyBorder="1"/>
    <xf numFmtId="0" fontId="4" fillId="0" borderId="0" xfId="0" applyFont="1" applyBorder="1"/>
    <xf numFmtId="0" fontId="0" fillId="0" borderId="8" xfId="0" applyFill="1" applyBorder="1" applyAlignment="1"/>
    <xf numFmtId="164" fontId="0" fillId="4" borderId="0" xfId="0" applyNumberFormat="1" applyFill="1" applyAlignment="1">
      <alignment horizontal="center"/>
    </xf>
    <xf numFmtId="0" fontId="0" fillId="0" borderId="21" xfId="0" applyBorder="1"/>
    <xf numFmtId="0" fontId="0" fillId="0" borderId="22" xfId="0" applyBorder="1"/>
    <xf numFmtId="0" fontId="3" fillId="0" borderId="23" xfId="0" applyFont="1" applyBorder="1"/>
    <xf numFmtId="0" fontId="0" fillId="0" borderId="24" xfId="0" applyBorder="1"/>
    <xf numFmtId="0" fontId="0" fillId="0" borderId="25" xfId="0" applyBorder="1"/>
    <xf numFmtId="0" fontId="0" fillId="8" borderId="0" xfId="0" applyFill="1" applyAlignment="1"/>
    <xf numFmtId="2" fontId="0" fillId="0" borderId="0" xfId="0" applyNumberFormat="1"/>
    <xf numFmtId="1" fontId="0" fillId="0" borderId="0" xfId="0" applyNumberFormat="1"/>
    <xf numFmtId="0" fontId="8" fillId="0" borderId="0" xfId="0" applyFont="1" applyFill="1"/>
    <xf numFmtId="0" fontId="8" fillId="0" borderId="0" xfId="0" applyFont="1"/>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3" fillId="10" borderId="10" xfId="0" applyFont="1" applyFill="1" applyBorder="1" applyAlignment="1">
      <alignment horizontal="left"/>
    </xf>
    <xf numFmtId="0" fontId="3" fillId="7" borderId="10" xfId="0" applyFont="1" applyFill="1" applyBorder="1" applyAlignment="1">
      <alignment horizontal="left"/>
    </xf>
    <xf numFmtId="0" fontId="3" fillId="0" borderId="4" xfId="0" applyFont="1" applyBorder="1" applyAlignment="1">
      <alignment horizontal="left" vertical="center" wrapText="1"/>
    </xf>
    <xf numFmtId="0" fontId="3" fillId="9" borderId="10" xfId="0" applyFont="1" applyFill="1" applyBorder="1" applyAlignment="1">
      <alignment horizontal="left"/>
    </xf>
    <xf numFmtId="0" fontId="3" fillId="11" borderId="10" xfId="0" applyFont="1" applyFill="1" applyBorder="1" applyAlignment="1">
      <alignment horizontal="left"/>
    </xf>
    <xf numFmtId="0" fontId="0" fillId="0" borderId="5" xfId="0" applyBorder="1" applyAlignment="1">
      <alignment horizontal="center" vertical="center"/>
    </xf>
    <xf numFmtId="0" fontId="0" fillId="0" borderId="8" xfId="0" applyBorder="1" applyAlignment="1">
      <alignment horizontal="center" vertical="center"/>
    </xf>
    <xf numFmtId="164" fontId="0" fillId="4" borderId="0" xfId="0" applyNumberFormat="1" applyFill="1" applyAlignment="1">
      <alignment horizontal="center"/>
    </xf>
    <xf numFmtId="0" fontId="0" fillId="8" borderId="0" xfId="0" applyFill="1" applyAlignment="1">
      <alignment horizont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200026</xdr:colOff>
      <xdr:row>7</xdr:row>
      <xdr:rowOff>38101</xdr:rowOff>
    </xdr:from>
    <xdr:to>
      <xdr:col>7</xdr:col>
      <xdr:colOff>287432</xdr:colOff>
      <xdr:row>8</xdr:row>
      <xdr:rowOff>19051</xdr:rowOff>
    </xdr:to>
    <xdr:pic>
      <xdr:nvPicPr>
        <xdr:cNvPr id="2" name="Picture 1">
          <a:extLst>
            <a:ext uri="{FF2B5EF4-FFF2-40B4-BE49-F238E27FC236}">
              <a16:creationId xmlns:a16="http://schemas.microsoft.com/office/drawing/2014/main" id="{A820D5C2-1C7A-49E2-A1B4-9B28B9525EFB}"/>
            </a:ext>
          </a:extLst>
        </xdr:cNvPr>
        <xdr:cNvPicPr>
          <a:picLocks noChangeAspect="1"/>
        </xdr:cNvPicPr>
      </xdr:nvPicPr>
      <xdr:blipFill rotWithShape="1">
        <a:blip xmlns:r="http://schemas.openxmlformats.org/officeDocument/2006/relationships" r:embed="rId1"/>
        <a:srcRect l="-177" t="28627" r="26893" b="15931"/>
        <a:stretch/>
      </xdr:blipFill>
      <xdr:spPr>
        <a:xfrm>
          <a:off x="9363076" y="3848101"/>
          <a:ext cx="2525806" cy="933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D5FFA-5A98-AE43-AE29-3D616FAF75FD}">
  <dimension ref="B4:B10"/>
  <sheetViews>
    <sheetView showGridLines="0" workbookViewId="0">
      <selection activeCell="B4" sqref="B4"/>
    </sheetView>
  </sheetViews>
  <sheetFormatPr baseColWidth="10" defaultRowHeight="15" x14ac:dyDescent="0.2"/>
  <cols>
    <col min="2" max="2" width="137" customWidth="1"/>
  </cols>
  <sheetData>
    <row r="4" spans="2:2" ht="16" x14ac:dyDescent="0.2">
      <c r="B4" s="73" t="s">
        <v>373</v>
      </c>
    </row>
    <row r="5" spans="2:2" ht="16" x14ac:dyDescent="0.2">
      <c r="B5" s="74"/>
    </row>
    <row r="6" spans="2:2" ht="17" x14ac:dyDescent="0.2">
      <c r="B6" s="75" t="s">
        <v>374</v>
      </c>
    </row>
    <row r="7" spans="2:2" ht="17" x14ac:dyDescent="0.2">
      <c r="B7" s="75" t="s">
        <v>391</v>
      </c>
    </row>
    <row r="8" spans="2:2" ht="17" x14ac:dyDescent="0.2">
      <c r="B8" s="75" t="s">
        <v>375</v>
      </c>
    </row>
    <row r="9" spans="2:2" ht="34" x14ac:dyDescent="0.2">
      <c r="B9" s="76" t="s">
        <v>389</v>
      </c>
    </row>
    <row r="10" spans="2:2" ht="34" x14ac:dyDescent="0.2">
      <c r="B10" s="75" t="s">
        <v>390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D1D14-402A-534F-8FE7-A384605418BB}">
  <dimension ref="B1:R40"/>
  <sheetViews>
    <sheetView showGridLines="0" tabSelected="1" zoomScale="120" zoomScaleNormal="120" workbookViewId="0">
      <selection activeCell="H17" sqref="H17"/>
    </sheetView>
  </sheetViews>
  <sheetFormatPr baseColWidth="10" defaultColWidth="8.83203125" defaultRowHeight="15" x14ac:dyDescent="0.2"/>
  <cols>
    <col min="1" max="1" width="3.5" customWidth="1"/>
    <col min="2" max="2" width="43.33203125" customWidth="1"/>
    <col min="3" max="3" width="17.83203125" bestFit="1" customWidth="1"/>
    <col min="4" max="5" width="13.83203125" bestFit="1" customWidth="1"/>
    <col min="6" max="6" width="8.33203125" bestFit="1" customWidth="1"/>
    <col min="7" max="7" width="8.33203125" customWidth="1"/>
    <col min="8" max="8" width="17.6640625" customWidth="1"/>
    <col min="9" max="9" width="10.5" bestFit="1" customWidth="1"/>
    <col min="10" max="10" width="7.5" bestFit="1" customWidth="1"/>
    <col min="11" max="11" width="15.6640625" customWidth="1"/>
    <col min="12" max="12" width="11.6640625" bestFit="1" customWidth="1"/>
    <col min="13" max="13" width="10.6640625" bestFit="1" customWidth="1"/>
    <col min="14" max="14" width="11" bestFit="1" customWidth="1"/>
    <col min="15" max="15" width="11.83203125" bestFit="1" customWidth="1"/>
    <col min="16" max="16" width="13.83203125" bestFit="1" customWidth="1"/>
    <col min="17" max="18" width="9.5" customWidth="1"/>
    <col min="19" max="19" width="8.83203125" bestFit="1" customWidth="1"/>
    <col min="20" max="20" width="6.83203125" customWidth="1"/>
    <col min="21" max="21" width="7" customWidth="1"/>
    <col min="22" max="22" width="8.6640625" customWidth="1"/>
    <col min="23" max="23" width="11.83203125" customWidth="1"/>
    <col min="24" max="24" width="0.1640625" customWidth="1"/>
    <col min="25" max="25" width="10.5" customWidth="1"/>
  </cols>
  <sheetData>
    <row r="1" spans="2:18" ht="16" x14ac:dyDescent="0.2">
      <c r="B1" s="73" t="s">
        <v>376</v>
      </c>
    </row>
    <row r="2" spans="2:18" ht="16" x14ac:dyDescent="0.2">
      <c r="B2" s="74" t="s">
        <v>392</v>
      </c>
    </row>
    <row r="3" spans="2:18" ht="16" x14ac:dyDescent="0.2">
      <c r="B3" s="74" t="s">
        <v>387</v>
      </c>
    </row>
    <row r="4" spans="2:18" ht="16" x14ac:dyDescent="0.2">
      <c r="B4" s="74" t="s">
        <v>393</v>
      </c>
    </row>
    <row r="5" spans="2:18" ht="16" x14ac:dyDescent="0.2">
      <c r="B5" s="74" t="s">
        <v>394</v>
      </c>
    </row>
    <row r="6" spans="2:18" ht="16" x14ac:dyDescent="0.2">
      <c r="B6" s="74"/>
    </row>
    <row r="8" spans="2:18" ht="16" thickBot="1" x14ac:dyDescent="0.25">
      <c r="B8" s="98" t="s">
        <v>380</v>
      </c>
      <c r="C8" s="98"/>
      <c r="E8" s="72" t="s">
        <v>86</v>
      </c>
      <c r="H8" s="63" t="s">
        <v>383</v>
      </c>
      <c r="I8" s="63"/>
      <c r="J8" s="60"/>
      <c r="K8" s="60"/>
      <c r="L8" s="60"/>
      <c r="M8" s="60"/>
      <c r="N8" s="60"/>
      <c r="O8" s="60"/>
      <c r="P8" s="60"/>
      <c r="Q8" s="60"/>
    </row>
    <row r="9" spans="2:18" x14ac:dyDescent="0.2">
      <c r="B9" s="48" t="s">
        <v>0</v>
      </c>
      <c r="C9" s="49" t="s">
        <v>19</v>
      </c>
      <c r="E9" s="38" t="s">
        <v>85</v>
      </c>
      <c r="F9" s="11"/>
      <c r="G9" s="11"/>
      <c r="H9" s="39" t="s">
        <v>0</v>
      </c>
      <c r="I9" s="69" t="s">
        <v>377</v>
      </c>
      <c r="J9" s="40" t="s">
        <v>24</v>
      </c>
      <c r="K9" s="40" t="s">
        <v>367</v>
      </c>
      <c r="L9" s="40" t="s">
        <v>384</v>
      </c>
      <c r="M9" s="40" t="s">
        <v>6</v>
      </c>
      <c r="N9" s="40" t="s">
        <v>8</v>
      </c>
      <c r="O9" s="40" t="s">
        <v>9</v>
      </c>
      <c r="P9" s="40" t="s">
        <v>15</v>
      </c>
      <c r="Q9" s="41" t="s">
        <v>16</v>
      </c>
      <c r="R9" s="62"/>
    </row>
    <row r="10" spans="2:18" x14ac:dyDescent="0.2">
      <c r="B10" s="29" t="s">
        <v>405</v>
      </c>
      <c r="C10" s="50">
        <v>3.2</v>
      </c>
      <c r="F10" s="1"/>
      <c r="G10" s="1"/>
      <c r="H10" s="57" t="s">
        <v>346</v>
      </c>
      <c r="I10" s="20" t="s">
        <v>385</v>
      </c>
      <c r="J10" s="92" t="s">
        <v>4</v>
      </c>
      <c r="K10" s="20">
        <v>50</v>
      </c>
      <c r="L10" s="20" t="s">
        <v>20</v>
      </c>
      <c r="M10" s="92" t="s">
        <v>7</v>
      </c>
      <c r="N10" s="54" t="s">
        <v>17</v>
      </c>
      <c r="O10" s="54" t="s">
        <v>17</v>
      </c>
      <c r="P10" s="54" t="s">
        <v>23</v>
      </c>
      <c r="Q10" s="95" t="s">
        <v>18</v>
      </c>
      <c r="R10" s="61"/>
    </row>
    <row r="11" spans="2:18" x14ac:dyDescent="0.2">
      <c r="B11" s="29" t="s">
        <v>377</v>
      </c>
      <c r="C11" s="50" t="s">
        <v>385</v>
      </c>
      <c r="F11" s="1"/>
      <c r="G11" s="1"/>
      <c r="H11" s="57" t="s">
        <v>19</v>
      </c>
      <c r="I11" s="20" t="s">
        <v>386</v>
      </c>
      <c r="J11" s="93"/>
      <c r="K11" s="20">
        <v>75</v>
      </c>
      <c r="L11" s="20" t="s">
        <v>21</v>
      </c>
      <c r="M11" s="93"/>
      <c r="N11" s="54" t="s">
        <v>27</v>
      </c>
      <c r="O11" s="54" t="s">
        <v>29</v>
      </c>
      <c r="P11" s="54" t="s">
        <v>357</v>
      </c>
      <c r="Q11" s="96"/>
      <c r="R11" s="61"/>
    </row>
    <row r="12" spans="2:18" ht="16" thickBot="1" x14ac:dyDescent="0.25">
      <c r="B12" s="29" t="s">
        <v>407</v>
      </c>
      <c r="C12" s="50">
        <v>4</v>
      </c>
      <c r="H12" s="58" t="s">
        <v>347</v>
      </c>
      <c r="I12" s="70"/>
      <c r="J12" s="94"/>
      <c r="K12" s="56">
        <v>105</v>
      </c>
      <c r="L12" s="56" t="s">
        <v>22</v>
      </c>
      <c r="M12" s="94"/>
      <c r="N12" s="59" t="s">
        <v>28</v>
      </c>
      <c r="O12" s="59" t="s">
        <v>28</v>
      </c>
      <c r="P12" s="59" t="s">
        <v>370</v>
      </c>
      <c r="Q12" s="97"/>
      <c r="R12" s="55"/>
    </row>
    <row r="13" spans="2:18" x14ac:dyDescent="0.2">
      <c r="B13" s="29" t="s">
        <v>378</v>
      </c>
      <c r="C13" s="51">
        <v>0.06</v>
      </c>
      <c r="R13" s="55"/>
    </row>
    <row r="14" spans="2:18" ht="16" thickBot="1" x14ac:dyDescent="0.25">
      <c r="B14" s="52" t="s">
        <v>368</v>
      </c>
      <c r="C14" s="53">
        <v>0.03</v>
      </c>
      <c r="R14" s="55"/>
    </row>
    <row r="16" spans="2:18" ht="16" thickBot="1" x14ac:dyDescent="0.25">
      <c r="B16" s="101" t="s">
        <v>381</v>
      </c>
      <c r="C16" s="101"/>
      <c r="D16" s="101"/>
      <c r="E16" s="101"/>
      <c r="H16" s="1"/>
      <c r="I16" s="1"/>
      <c r="J16" s="1"/>
      <c r="K16" s="1"/>
    </row>
    <row r="17" spans="2:9" x14ac:dyDescent="0.2">
      <c r="B17" s="15" t="s">
        <v>13</v>
      </c>
      <c r="C17" s="16" t="s">
        <v>14</v>
      </c>
      <c r="D17" s="17" t="s">
        <v>2</v>
      </c>
      <c r="E17" s="18" t="s">
        <v>3</v>
      </c>
    </row>
    <row r="18" spans="2:9" ht="15" customHeight="1" x14ac:dyDescent="0.2">
      <c r="B18" s="100" t="s">
        <v>74</v>
      </c>
      <c r="C18" s="19" t="s">
        <v>388</v>
      </c>
      <c r="D18" s="20">
        <v>1662</v>
      </c>
      <c r="E18" s="23">
        <v>0</v>
      </c>
    </row>
    <row r="19" spans="2:9" ht="15" customHeight="1" x14ac:dyDescent="0.2">
      <c r="B19" s="100"/>
      <c r="C19" s="19" t="s">
        <v>1</v>
      </c>
      <c r="D19" s="21" t="s">
        <v>4</v>
      </c>
      <c r="E19" s="22" t="s">
        <v>4</v>
      </c>
    </row>
    <row r="20" spans="2:9" x14ac:dyDescent="0.2">
      <c r="B20" s="100" t="s">
        <v>75</v>
      </c>
      <c r="C20" s="19" t="s">
        <v>10</v>
      </c>
      <c r="D20" s="20">
        <v>105</v>
      </c>
      <c r="E20" s="23">
        <v>105</v>
      </c>
    </row>
    <row r="21" spans="2:9" x14ac:dyDescent="0.2">
      <c r="B21" s="100"/>
      <c r="C21" s="19" t="s">
        <v>25</v>
      </c>
      <c r="D21" s="20" t="s">
        <v>20</v>
      </c>
      <c r="E21" s="23" t="s">
        <v>22</v>
      </c>
    </row>
    <row r="22" spans="2:9" x14ac:dyDescent="0.2">
      <c r="B22" s="100" t="s">
        <v>76</v>
      </c>
      <c r="C22" s="19" t="s">
        <v>6</v>
      </c>
      <c r="D22" s="21" t="s">
        <v>7</v>
      </c>
      <c r="E22" s="22" t="s">
        <v>7</v>
      </c>
    </row>
    <row r="23" spans="2:9" x14ac:dyDescent="0.2">
      <c r="B23" s="100"/>
      <c r="C23" s="19" t="s">
        <v>8</v>
      </c>
      <c r="D23" s="20" t="s">
        <v>27</v>
      </c>
      <c r="E23" s="23" t="s">
        <v>17</v>
      </c>
    </row>
    <row r="24" spans="2:9" x14ac:dyDescent="0.2">
      <c r="B24" s="100"/>
      <c r="C24" s="19" t="s">
        <v>9</v>
      </c>
      <c r="D24" s="20" t="s">
        <v>29</v>
      </c>
      <c r="E24" s="23" t="s">
        <v>17</v>
      </c>
    </row>
    <row r="25" spans="2:9" x14ac:dyDescent="0.2">
      <c r="B25" s="100"/>
      <c r="C25" s="19" t="s">
        <v>11</v>
      </c>
      <c r="D25" s="20" t="s">
        <v>23</v>
      </c>
      <c r="E25" s="23" t="s">
        <v>357</v>
      </c>
    </row>
    <row r="26" spans="2:9" ht="17" thickBot="1" x14ac:dyDescent="0.25">
      <c r="B26" s="24" t="s">
        <v>26</v>
      </c>
      <c r="C26" s="25" t="s">
        <v>12</v>
      </c>
      <c r="D26" s="46" t="s">
        <v>18</v>
      </c>
      <c r="E26" s="47" t="s">
        <v>18</v>
      </c>
      <c r="H26" s="91"/>
      <c r="I26" s="91"/>
    </row>
    <row r="27" spans="2:9" x14ac:dyDescent="0.2">
      <c r="H27" s="91"/>
      <c r="I27" s="91"/>
    </row>
    <row r="28" spans="2:9" ht="16" thickBot="1" x14ac:dyDescent="0.25">
      <c r="B28" s="99" t="s">
        <v>382</v>
      </c>
      <c r="C28" s="99"/>
      <c r="D28" s="99"/>
      <c r="E28" s="99"/>
      <c r="F28" s="99"/>
      <c r="G28" s="67"/>
      <c r="H28" s="91"/>
      <c r="I28" s="91"/>
    </row>
    <row r="29" spans="2:9" x14ac:dyDescent="0.2">
      <c r="B29" s="26"/>
      <c r="C29" s="27" t="s">
        <v>30</v>
      </c>
      <c r="D29" s="27" t="s">
        <v>31</v>
      </c>
      <c r="E29" s="27" t="s">
        <v>32</v>
      </c>
      <c r="F29" s="28" t="s">
        <v>73</v>
      </c>
      <c r="G29" s="64"/>
      <c r="H29" s="91"/>
      <c r="I29" s="91"/>
    </row>
    <row r="30" spans="2:9" x14ac:dyDescent="0.2">
      <c r="B30" s="29" t="s">
        <v>355</v>
      </c>
      <c r="C30" s="30" cm="1">
        <f t="array" ref="C30">(INDEX(data!F5:F247,MATCH(1,(C9=data!C5:C247)*(D20=data!E5:E247)*(D21=data!D5:D247)*(controls!B5=data!B5:B247),0))*D18/C10)+(INDEX(data!F5:F247,MATCH(1,(C9=data!C5:C247)*(E20=data!E5:E247)*(E21=data!D5:D247)*(controls!B8=data!B5:B247),0))*E18/C10)</f>
        <v>21677.566123958342</v>
      </c>
      <c r="D30" s="30" cm="1">
        <f t="array" ref="D30">INDEX(data!F5:F247,MATCH(1,(C9=data!C5:C247)*(D20=data!E5:E247)*(D21=data!D5:D247)*(controls!G12=data!B5:B247),0))*D18/C10+(INDEX(data!F5:F247,MATCH(1,(C9=data!C5:C247)*(E20=data!E5:E247)*(E21=data!D5:D247)*(controls!G12=data!B5:B247),0))*E18/C10)</f>
        <v>18986.94018541669</v>
      </c>
      <c r="E30" s="30">
        <f>C30-D30</f>
        <v>2690.6259385416524</v>
      </c>
      <c r="F30" s="31">
        <f>(E30/C30)*100</f>
        <v>12.412029667703035</v>
      </c>
      <c r="G30" s="65"/>
      <c r="H30" s="90">
        <f>C30/($D$18+$E$18)</f>
        <v>13.04306024305556</v>
      </c>
      <c r="I30" s="91"/>
    </row>
    <row r="31" spans="2:9" x14ac:dyDescent="0.2">
      <c r="B31" s="29" t="s">
        <v>356</v>
      </c>
      <c r="C31" s="30" cm="1">
        <f t="array" ref="C31">INDEX(data!G5:G247,MATCH(1,(C9=data!C5:C247)*(D20=data!E5:E247)*(D21=data!D5:D247)*(controls!B5=data!B5:B247),0))*D18/C12+(INDEX(data!G5:G247,MATCH(1,(C9=data!C5:C247)*(E20=data!E5:E247)*(E21=data!D5:D247)*(controls!B8=data!B5:B247),0))*E18/C12)</f>
        <v>215.34696737500013</v>
      </c>
      <c r="D31" s="30" cm="1">
        <f t="array" ref="D31">INDEX(data!G5:G247,MATCH(1,(C9=data!C5:C247)*(D20=data!E5:E247)*(D21=data!D5:D247)*(controls!G12=data!B5:B247),0))*D18/C12+(INDEX(data!G5:G247,MATCH(1,(C9=data!C5:C247)*(E20=data!E5:E247)*(E21=data!D5:D247)*(controls!G12=data!B5:B247),0))*E18/C12)</f>
        <v>27.458337120833239</v>
      </c>
      <c r="E31" s="30">
        <f t="shared" ref="E31:E35" si="0">C31-D31</f>
        <v>187.88863025416688</v>
      </c>
      <c r="F31" s="31">
        <f t="shared" ref="F31:F35" si="1">(E31/C31)*100</f>
        <v>87.249257579273007</v>
      </c>
      <c r="G31" s="65"/>
      <c r="H31" s="90">
        <f t="shared" ref="H31:H34" si="2">C31/($D$18+$E$18)</f>
        <v>0.12957097916666674</v>
      </c>
      <c r="I31" s="91"/>
    </row>
    <row r="32" spans="2:9" x14ac:dyDescent="0.2">
      <c r="B32" s="29" t="s">
        <v>379</v>
      </c>
      <c r="C32" s="30" cm="1">
        <f t="array" ref="C32">INDEX(data!H5:H247,MATCH(1,(C9=data!C5:C247)*(D20=data!E5:E247)*(D21=data!D5:D247)*(controls!B5=data!B5:B247),0))*D18+(INDEX(data!H5:H247,MATCH(1,(C9=data!C5:C247)*(E20=data!E5:E247)*(E21=data!D5:D247)*(controls!B8=data!B5:B247),0))*E18)</f>
        <v>4142.5908616666648</v>
      </c>
      <c r="D32" s="30" cm="1">
        <f t="array" ref="D32">INDEX(data!H5:H247,MATCH(1,(C9=data!C5:C247)*(D20=data!E5:E247)*(D21=data!D5:D247)*(controls!G12=data!B5:B247),0))*D18+(INDEX(data!H5:H247,MATCH(1,(C9=data!C5:C247)*(E20=data!E5:E247)*(E21=data!D5:D247)*(controls!G12=data!B5:B247),0))*E18)</f>
        <v>2577.1465983333296</v>
      </c>
      <c r="E32" s="30">
        <f t="shared" si="0"/>
        <v>1565.4442633333351</v>
      </c>
      <c r="F32" s="31">
        <f t="shared" si="1"/>
        <v>37.789014546889597</v>
      </c>
      <c r="G32" s="65"/>
      <c r="H32" s="90">
        <f t="shared" si="2"/>
        <v>2.49253361111111</v>
      </c>
      <c r="I32" s="91"/>
    </row>
    <row r="33" spans="2:9" x14ac:dyDescent="0.2">
      <c r="B33" s="32" t="s">
        <v>397</v>
      </c>
      <c r="C33" s="30">
        <f>SUM(C30:C32)</f>
        <v>26035.503953000007</v>
      </c>
      <c r="D33" s="30">
        <f>SUM(D30:D32)</f>
        <v>21591.545120870851</v>
      </c>
      <c r="E33" s="30">
        <f t="shared" si="0"/>
        <v>4443.9588321291558</v>
      </c>
      <c r="F33" s="31">
        <f t="shared" si="1"/>
        <v>17.068841226010107</v>
      </c>
      <c r="G33" s="65"/>
      <c r="H33" s="90">
        <f t="shared" si="2"/>
        <v>15.665164833333337</v>
      </c>
      <c r="I33" s="91"/>
    </row>
    <row r="34" spans="2:9" x14ac:dyDescent="0.2">
      <c r="B34" s="32" t="s">
        <v>403</v>
      </c>
      <c r="C34" s="30" cm="1">
        <f t="array" ref="C34">INDEX(data!N5:N13,MATCH(1,(D20=data!L5:L13)*(D21=data!M5:M13),0))*D18+(INDEX(data!N5:N13,MATCH(1,(E20=data!L5:L13)*(E21=data!M5:M13),0)))*E18</f>
        <v>120760.92</v>
      </c>
      <c r="D34" s="30">
        <f>C34</f>
        <v>120760.92</v>
      </c>
      <c r="E34" s="30">
        <f t="shared" si="0"/>
        <v>0</v>
      </c>
      <c r="F34" s="31">
        <f t="shared" si="1"/>
        <v>0</v>
      </c>
      <c r="G34" s="65"/>
      <c r="H34" s="90">
        <f t="shared" si="2"/>
        <v>72.66</v>
      </c>
      <c r="I34" s="91"/>
    </row>
    <row r="35" spans="2:9" x14ac:dyDescent="0.2">
      <c r="B35" s="32" t="s">
        <v>359</v>
      </c>
      <c r="C35" s="33">
        <f>(C33+C34)/($D$18+$E$18)</f>
        <v>88.325164833333332</v>
      </c>
      <c r="D35" s="33">
        <f>(D33+D34)/($D$18+$E$18)</f>
        <v>85.651302720138901</v>
      </c>
      <c r="E35" s="33">
        <f t="shared" si="0"/>
        <v>2.6738621131944313</v>
      </c>
      <c r="F35" s="31">
        <f t="shared" si="1"/>
        <v>3.0272936577473937</v>
      </c>
      <c r="G35" s="65"/>
      <c r="H35" s="91"/>
      <c r="I35" s="91"/>
    </row>
    <row r="36" spans="2:9" x14ac:dyDescent="0.2">
      <c r="B36" s="34"/>
      <c r="C36" s="30"/>
      <c r="D36" s="30"/>
      <c r="E36" s="30"/>
      <c r="F36" s="35"/>
      <c r="G36" s="66"/>
      <c r="H36" s="91"/>
      <c r="I36" s="91"/>
    </row>
    <row r="37" spans="2:9" x14ac:dyDescent="0.2">
      <c r="B37" s="32" t="s">
        <v>90</v>
      </c>
      <c r="C37" s="30">
        <f>IF(C11="Electric",C30+C32+C31+C34,C30+C32+C34)</f>
        <v>146796.42395299999</v>
      </c>
      <c r="D37" s="30">
        <f>IF(C11="Electric",D30+D32+D31+D34,D30+D32+D34)</f>
        <v>142352.46512087085</v>
      </c>
      <c r="E37" s="30">
        <f>C37-D37</f>
        <v>4443.9588321291376</v>
      </c>
      <c r="F37" s="31">
        <f>E37/C37*100</f>
        <v>3.0272936577473888</v>
      </c>
      <c r="G37" s="65"/>
      <c r="H37" s="91"/>
      <c r="I37" s="91"/>
    </row>
    <row r="38" spans="2:9" x14ac:dyDescent="0.2">
      <c r="B38" s="32" t="s">
        <v>369</v>
      </c>
      <c r="C38" s="30">
        <f>IF(C11="Electric",0,C31)</f>
        <v>0</v>
      </c>
      <c r="D38" s="30">
        <f>IF(C11="Electric",0,D31)</f>
        <v>0</v>
      </c>
      <c r="E38" s="30">
        <f>C38-D38</f>
        <v>0</v>
      </c>
      <c r="F38" s="31">
        <f>IF(C38=0,0,E38/C38*100)</f>
        <v>0</v>
      </c>
      <c r="G38" s="65"/>
      <c r="H38" s="91"/>
      <c r="I38" s="91"/>
    </row>
    <row r="39" spans="2:9" x14ac:dyDescent="0.2">
      <c r="B39" s="34"/>
      <c r="C39" s="30"/>
      <c r="D39" s="30"/>
      <c r="E39" s="30"/>
      <c r="F39" s="31"/>
      <c r="G39" s="65"/>
    </row>
    <row r="40" spans="2:9" ht="16" thickBot="1" x14ac:dyDescent="0.25">
      <c r="B40" s="36" t="s">
        <v>35</v>
      </c>
      <c r="C40" s="37">
        <f>IF($C$11="Electric",C37*$C$13,C37*$C$13+C38*$C$14)</f>
        <v>8807.7854371799986</v>
      </c>
      <c r="D40" s="37">
        <f>IF($C$11="Electric",D37*$C$13,D37*$C$13+D38*$C$14)</f>
        <v>8541.1479072522507</v>
      </c>
      <c r="E40" s="37">
        <f>C40-D40</f>
        <v>266.63752992774789</v>
      </c>
      <c r="F40" s="45">
        <f>E40/C40*100</f>
        <v>3.0272936577473852</v>
      </c>
      <c r="G40" s="65"/>
    </row>
  </sheetData>
  <mergeCells count="9">
    <mergeCell ref="M10:M12"/>
    <mergeCell ref="Q10:Q12"/>
    <mergeCell ref="B8:C8"/>
    <mergeCell ref="B28:F28"/>
    <mergeCell ref="J10:J12"/>
    <mergeCell ref="B18:B19"/>
    <mergeCell ref="B20:B21"/>
    <mergeCell ref="B22:B25"/>
    <mergeCell ref="B16:E16"/>
  </mergeCells>
  <dataValidations disablePrompts="1" count="11">
    <dataValidation type="decimal" operator="greaterThan" allowBlank="1" showInputMessage="1" showErrorMessage="1" sqref="C10 C12" xr:uid="{28A5B81A-7306-D44B-850F-9EC923BA0A0E}">
      <formula1>0</formula1>
    </dataValidation>
    <dataValidation type="list" allowBlank="1" showInputMessage="1" showErrorMessage="1" sqref="D21:E21" xr:uid="{64C95960-CCD4-B14B-A56E-8490337D7FA5}">
      <formula1>$L$10:$L$12</formula1>
    </dataValidation>
    <dataValidation type="list" allowBlank="1" showInputMessage="1" showErrorMessage="1" sqref="D25:E25" xr:uid="{2C201A36-0A31-7643-9292-4F91E57A9EAF}">
      <formula1>$P$10:$P$11</formula1>
    </dataValidation>
    <dataValidation type="list" allowBlank="1" showInputMessage="1" showErrorMessage="1" sqref="D24:E24" xr:uid="{8C9B128D-CD41-5149-8DEA-F717F26B89D8}">
      <formula1>$O$10:$O$11</formula1>
    </dataValidation>
    <dataValidation type="list" allowBlank="1" showInputMessage="1" showErrorMessage="1" sqref="D23:E23" xr:uid="{153208D4-E63B-B24B-B82A-6807AEE1D9E2}">
      <formula1>$N$10:$N$11</formula1>
    </dataValidation>
    <dataValidation type="list" allowBlank="1" showInputMessage="1" showErrorMessage="1" sqref="C9" xr:uid="{0F1E25B0-6925-B14F-A102-321736CAB923}">
      <formula1>$H$10:$H$12</formula1>
    </dataValidation>
    <dataValidation type="list" allowBlank="1" showInputMessage="1" showErrorMessage="1" sqref="D26:E26" xr:uid="{E9A3A46A-187A-384C-8C0B-D0A303BD1F44}">
      <formula1>$Q$10:$Q$10</formula1>
    </dataValidation>
    <dataValidation type="list" allowBlank="1" showInputMessage="1" showErrorMessage="1" sqref="D22:E22" xr:uid="{4E47234A-6020-E64C-A0DF-B891D2185C45}">
      <formula1>$M$10</formula1>
    </dataValidation>
    <dataValidation type="list" allowBlank="1" showInputMessage="1" showErrorMessage="1" sqref="D20:E21" xr:uid="{6DB70700-3003-3244-80C4-B7CBF58E3B64}">
      <formula1>$K$10:$K$12</formula1>
    </dataValidation>
    <dataValidation type="list" allowBlank="1" showInputMessage="1" showErrorMessage="1" sqref="D19:E21" xr:uid="{3FEDB785-46A2-F442-B1F6-31836EEF1281}">
      <formula1>$J$10</formula1>
    </dataValidation>
    <dataValidation type="list" operator="greaterThan" allowBlank="1" showInputMessage="1" showErrorMessage="1" sqref="C11" xr:uid="{EE602762-8D2B-FB49-BEB7-7A1F09E460F7}">
      <formula1>$I$10:$I$11</formula1>
    </dataValidation>
  </dataValidations>
  <pageMargins left="0.7" right="0.7" top="0.75" bottom="0.75" header="0.3" footer="0.3"/>
  <pageSetup orientation="portrait" r:id="rId1"/>
  <ignoredErrors>
    <ignoredError sqref="F35 F30:F33" evalErro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7F4F0-9622-432A-870C-0C469F10FCC2}">
  <dimension ref="B1:Q40"/>
  <sheetViews>
    <sheetView showGridLines="0" zoomScale="120" zoomScaleNormal="120" workbookViewId="0">
      <selection activeCell="E9" sqref="E9"/>
    </sheetView>
  </sheetViews>
  <sheetFormatPr baseColWidth="10" defaultColWidth="8.83203125" defaultRowHeight="15" x14ac:dyDescent="0.2"/>
  <cols>
    <col min="1" max="1" width="3.5" customWidth="1"/>
    <col min="2" max="2" width="27.33203125" customWidth="1"/>
    <col min="3" max="3" width="17.83203125" bestFit="1" customWidth="1"/>
    <col min="4" max="5" width="13.83203125" bestFit="1" customWidth="1"/>
    <col min="6" max="6" width="8.33203125" bestFit="1" customWidth="1"/>
    <col min="7" max="7" width="9" customWidth="1"/>
    <col min="8" max="8" width="18" bestFit="1" customWidth="1"/>
    <col min="9" max="9" width="10.5" bestFit="1" customWidth="1"/>
    <col min="10" max="10" width="7.5" bestFit="1" customWidth="1"/>
    <col min="11" max="11" width="16.5" bestFit="1" customWidth="1"/>
    <col min="12" max="12" width="11.6640625" bestFit="1" customWidth="1"/>
    <col min="13" max="13" width="10.6640625" bestFit="1" customWidth="1"/>
    <col min="14" max="14" width="11" bestFit="1" customWidth="1"/>
    <col min="15" max="15" width="11.83203125" bestFit="1" customWidth="1"/>
    <col min="16" max="16" width="13.83203125" bestFit="1" customWidth="1"/>
    <col min="17" max="17" width="10.1640625" bestFit="1" customWidth="1"/>
    <col min="18" max="18" width="13.83203125" customWidth="1"/>
    <col min="19" max="19" width="10.5" bestFit="1" customWidth="1"/>
  </cols>
  <sheetData>
    <row r="1" spans="2:17" x14ac:dyDescent="0.2">
      <c r="B1" s="72" t="s">
        <v>376</v>
      </c>
    </row>
    <row r="2" spans="2:17" x14ac:dyDescent="0.2">
      <c r="B2" s="5" t="s">
        <v>392</v>
      </c>
    </row>
    <row r="3" spans="2:17" x14ac:dyDescent="0.2">
      <c r="B3" s="5" t="s">
        <v>387</v>
      </c>
    </row>
    <row r="4" spans="2:17" x14ac:dyDescent="0.2">
      <c r="B4" s="5" t="s">
        <v>393</v>
      </c>
    </row>
    <row r="5" spans="2:17" x14ac:dyDescent="0.2">
      <c r="B5" s="5" t="s">
        <v>394</v>
      </c>
    </row>
    <row r="6" spans="2:17" x14ac:dyDescent="0.2">
      <c r="B6" s="5"/>
    </row>
    <row r="7" spans="2:17" x14ac:dyDescent="0.2">
      <c r="B7" s="5"/>
    </row>
    <row r="8" spans="2:17" ht="16" thickBot="1" x14ac:dyDescent="0.25">
      <c r="B8" s="98" t="s">
        <v>380</v>
      </c>
      <c r="C8" s="98"/>
      <c r="E8" s="72" t="s">
        <v>86</v>
      </c>
      <c r="H8" s="102" t="s">
        <v>383</v>
      </c>
      <c r="I8" s="102"/>
      <c r="J8" s="102"/>
      <c r="K8" s="102"/>
      <c r="L8" s="102"/>
      <c r="M8" s="102"/>
      <c r="N8" s="102"/>
      <c r="O8" s="102"/>
      <c r="P8" s="102"/>
      <c r="Q8" s="102"/>
    </row>
    <row r="9" spans="2:17" x14ac:dyDescent="0.2">
      <c r="B9" s="48" t="s">
        <v>0</v>
      </c>
      <c r="C9" s="49" t="s">
        <v>347</v>
      </c>
      <c r="E9" s="38" t="s">
        <v>85</v>
      </c>
      <c r="H9" s="39" t="s">
        <v>0</v>
      </c>
      <c r="I9" s="40" t="s">
        <v>377</v>
      </c>
      <c r="J9" s="40" t="s">
        <v>24</v>
      </c>
      <c r="K9" s="40" t="s">
        <v>367</v>
      </c>
      <c r="L9" s="40" t="s">
        <v>384</v>
      </c>
      <c r="M9" s="40" t="s">
        <v>6</v>
      </c>
      <c r="N9" s="40" t="s">
        <v>8</v>
      </c>
      <c r="O9" s="40" t="s">
        <v>9</v>
      </c>
      <c r="P9" s="40" t="s">
        <v>15</v>
      </c>
      <c r="Q9" s="41" t="s">
        <v>16</v>
      </c>
    </row>
    <row r="10" spans="2:17" x14ac:dyDescent="0.2">
      <c r="B10" s="29" t="s">
        <v>34</v>
      </c>
      <c r="C10" s="50">
        <v>1.099</v>
      </c>
      <c r="E10" s="1"/>
      <c r="F10" s="1"/>
      <c r="H10" s="57" t="s">
        <v>346</v>
      </c>
      <c r="I10" s="20" t="s">
        <v>385</v>
      </c>
      <c r="J10" s="103" t="s">
        <v>4</v>
      </c>
      <c r="K10" s="20">
        <v>50</v>
      </c>
      <c r="L10" s="20" t="s">
        <v>20</v>
      </c>
      <c r="M10" s="92" t="s">
        <v>7</v>
      </c>
      <c r="N10" s="54" t="s">
        <v>17</v>
      </c>
      <c r="O10" s="54" t="s">
        <v>17</v>
      </c>
      <c r="P10" s="54" t="s">
        <v>23</v>
      </c>
      <c r="Q10" s="95" t="s">
        <v>18</v>
      </c>
    </row>
    <row r="11" spans="2:17" x14ac:dyDescent="0.2">
      <c r="B11" s="29" t="s">
        <v>377</v>
      </c>
      <c r="C11" s="50" t="s">
        <v>385</v>
      </c>
      <c r="E11" s="1"/>
      <c r="F11" s="1"/>
      <c r="H11" s="57" t="s">
        <v>19</v>
      </c>
      <c r="I11" s="20" t="s">
        <v>386</v>
      </c>
      <c r="J11" s="103"/>
      <c r="K11" s="20">
        <v>75</v>
      </c>
      <c r="L11" s="20" t="s">
        <v>21</v>
      </c>
      <c r="M11" s="93"/>
      <c r="N11" s="54" t="s">
        <v>27</v>
      </c>
      <c r="O11" s="54" t="s">
        <v>29</v>
      </c>
      <c r="P11" s="54" t="s">
        <v>357</v>
      </c>
      <c r="Q11" s="96"/>
    </row>
    <row r="12" spans="2:17" ht="16" thickBot="1" x14ac:dyDescent="0.25">
      <c r="B12" s="29" t="s">
        <v>406</v>
      </c>
      <c r="C12" s="50">
        <v>0.8</v>
      </c>
      <c r="E12" s="1"/>
      <c r="G12" s="77"/>
      <c r="H12" s="58" t="s">
        <v>347</v>
      </c>
      <c r="I12" s="80"/>
      <c r="J12" s="104"/>
      <c r="K12" s="56">
        <v>105</v>
      </c>
      <c r="L12" s="56" t="s">
        <v>22</v>
      </c>
      <c r="M12" s="94"/>
      <c r="N12" s="59" t="s">
        <v>28</v>
      </c>
      <c r="O12" s="59" t="s">
        <v>28</v>
      </c>
      <c r="P12" s="59" t="s">
        <v>370</v>
      </c>
      <c r="Q12" s="97"/>
    </row>
    <row r="13" spans="2:17" x14ac:dyDescent="0.2">
      <c r="B13" s="29" t="s">
        <v>378</v>
      </c>
      <c r="C13" s="51">
        <v>0.06</v>
      </c>
      <c r="G13" s="61"/>
      <c r="H13" s="78"/>
      <c r="I13" s="78"/>
      <c r="J13" s="78"/>
      <c r="K13" s="78"/>
      <c r="L13" s="78"/>
      <c r="M13" s="78"/>
      <c r="N13" s="78"/>
      <c r="O13" s="78"/>
    </row>
    <row r="14" spans="2:17" ht="16" thickBot="1" x14ac:dyDescent="0.25">
      <c r="B14" s="52" t="s">
        <v>33</v>
      </c>
      <c r="C14" s="53">
        <v>0.03</v>
      </c>
      <c r="G14" s="78"/>
      <c r="H14" s="78"/>
      <c r="I14" s="78"/>
      <c r="J14" s="78"/>
      <c r="K14" s="78"/>
      <c r="L14" s="78"/>
      <c r="M14" s="78"/>
      <c r="N14" s="78"/>
      <c r="O14" s="78"/>
    </row>
    <row r="15" spans="2:17" x14ac:dyDescent="0.2">
      <c r="G15" s="78"/>
      <c r="H15" s="78"/>
      <c r="I15" s="78"/>
      <c r="J15" s="78"/>
      <c r="K15" s="78"/>
      <c r="L15" s="78"/>
      <c r="M15" s="78"/>
      <c r="N15" s="78"/>
      <c r="O15" s="78"/>
    </row>
    <row r="16" spans="2:17" ht="16" thickBot="1" x14ac:dyDescent="0.25">
      <c r="B16" s="101" t="s">
        <v>381</v>
      </c>
      <c r="C16" s="101"/>
      <c r="D16" s="101"/>
      <c r="E16" s="101"/>
      <c r="G16" s="79"/>
      <c r="H16" s="79"/>
      <c r="I16" s="79"/>
      <c r="J16" s="78"/>
      <c r="K16" s="78"/>
      <c r="L16" s="78"/>
      <c r="M16" s="78"/>
      <c r="N16" s="78"/>
      <c r="O16" s="78"/>
    </row>
    <row r="17" spans="2:8" x14ac:dyDescent="0.2">
      <c r="B17" s="15" t="s">
        <v>13</v>
      </c>
      <c r="C17" s="16" t="s">
        <v>14</v>
      </c>
      <c r="D17" s="17" t="s">
        <v>2</v>
      </c>
      <c r="E17" s="18" t="s">
        <v>3</v>
      </c>
    </row>
    <row r="18" spans="2:8" ht="15" customHeight="1" x14ac:dyDescent="0.2">
      <c r="B18" s="100" t="s">
        <v>74</v>
      </c>
      <c r="C18" s="19" t="s">
        <v>5</v>
      </c>
      <c r="D18" s="20">
        <v>17889.62</v>
      </c>
      <c r="E18" s="23">
        <v>17889.62</v>
      </c>
    </row>
    <row r="19" spans="2:8" ht="15" customHeight="1" x14ac:dyDescent="0.2">
      <c r="B19" s="100"/>
      <c r="C19" s="19" t="s">
        <v>1</v>
      </c>
      <c r="D19" s="21" t="s">
        <v>4</v>
      </c>
      <c r="E19" s="22" t="s">
        <v>4</v>
      </c>
    </row>
    <row r="20" spans="2:8" x14ac:dyDescent="0.2">
      <c r="B20" s="100" t="s">
        <v>75</v>
      </c>
      <c r="C20" s="19" t="s">
        <v>10</v>
      </c>
      <c r="D20" s="20">
        <v>105</v>
      </c>
      <c r="E20" s="23">
        <v>105</v>
      </c>
    </row>
    <row r="21" spans="2:8" x14ac:dyDescent="0.2">
      <c r="B21" s="100"/>
      <c r="C21" s="19" t="s">
        <v>25</v>
      </c>
      <c r="D21" s="20" t="s">
        <v>22</v>
      </c>
      <c r="E21" s="23" t="s">
        <v>22</v>
      </c>
    </row>
    <row r="22" spans="2:8" x14ac:dyDescent="0.2">
      <c r="B22" s="100" t="s">
        <v>76</v>
      </c>
      <c r="C22" s="19" t="s">
        <v>6</v>
      </c>
      <c r="D22" s="21" t="s">
        <v>7</v>
      </c>
      <c r="E22" s="22" t="s">
        <v>7</v>
      </c>
    </row>
    <row r="23" spans="2:8" x14ac:dyDescent="0.2">
      <c r="B23" s="100"/>
      <c r="C23" s="19" t="s">
        <v>8</v>
      </c>
      <c r="D23" s="20" t="s">
        <v>17</v>
      </c>
      <c r="E23" s="23" t="s">
        <v>17</v>
      </c>
      <c r="H23" s="91"/>
    </row>
    <row r="24" spans="2:8" x14ac:dyDescent="0.2">
      <c r="B24" s="100"/>
      <c r="C24" s="19" t="s">
        <v>9</v>
      </c>
      <c r="D24" s="20" t="s">
        <v>29</v>
      </c>
      <c r="E24" s="23" t="s">
        <v>17</v>
      </c>
      <c r="H24" s="91"/>
    </row>
    <row r="25" spans="2:8" x14ac:dyDescent="0.2">
      <c r="B25" s="100"/>
      <c r="C25" s="19" t="s">
        <v>11</v>
      </c>
      <c r="D25" s="20" t="s">
        <v>23</v>
      </c>
      <c r="E25" s="23" t="s">
        <v>23</v>
      </c>
      <c r="H25" s="91"/>
    </row>
    <row r="26" spans="2:8" ht="17" thickBot="1" x14ac:dyDescent="0.25">
      <c r="B26" s="24" t="s">
        <v>26</v>
      </c>
      <c r="C26" s="25" t="s">
        <v>12</v>
      </c>
      <c r="D26" s="46" t="s">
        <v>18</v>
      </c>
      <c r="E26" s="47" t="s">
        <v>18</v>
      </c>
      <c r="H26" s="91"/>
    </row>
    <row r="27" spans="2:8" x14ac:dyDescent="0.2">
      <c r="H27" s="91"/>
    </row>
    <row r="28" spans="2:8" ht="16" thickBot="1" x14ac:dyDescent="0.25">
      <c r="B28" s="13" t="s">
        <v>382</v>
      </c>
      <c r="C28" s="13"/>
      <c r="D28" s="13"/>
      <c r="E28" s="13"/>
      <c r="F28" s="13"/>
      <c r="H28" s="91"/>
    </row>
    <row r="29" spans="2:8" x14ac:dyDescent="0.2">
      <c r="B29" s="26"/>
      <c r="C29" s="27" t="s">
        <v>30</v>
      </c>
      <c r="D29" s="27" t="s">
        <v>31</v>
      </c>
      <c r="E29" s="27" t="s">
        <v>32</v>
      </c>
      <c r="F29" s="28" t="s">
        <v>73</v>
      </c>
      <c r="H29" s="91"/>
    </row>
    <row r="30" spans="2:8" x14ac:dyDescent="0.2">
      <c r="B30" s="29" t="s">
        <v>87</v>
      </c>
      <c r="C30" s="30" cm="1">
        <f t="array" ref="C30">(INDEX(data!I5:I247,MATCH(1,(C9=data!C5:C247)*(D20=data!E5:E247)*(D21=data!D5:D247)*(controls!B17=data!B5:B247),0))*D18+(INDEX(data!I5:I247,MATCH(1,(C9=data!C5:C247)*(E20=data!E5:E247)*(E21=data!D5:D247)*(controls!B20=data!B5:B247),0))*E18))/(12/3.412/C10)</f>
        <v>194090.96144043276</v>
      </c>
      <c r="D30" s="30" cm="1">
        <f t="array" ref="D30">(INDEX(data!I5:I247,MATCH(1,(C9=data!C5:C247)*(D20=data!E5:E247)*(D21=data!D5:D247)*(controls!G12=data!B5:B247),0))*D18+(INDEX(data!I5:I247,MATCH(1,(C9=data!C5:C247)*(E20=data!E5:E247)*(E21=data!D5:D247)*(controls!G12=data!B5:B247),0))*E18))/(12/3.412/C10)</f>
        <v>140083.82459736036</v>
      </c>
      <c r="E30" s="30">
        <f>C30-D30</f>
        <v>54007.136843072396</v>
      </c>
      <c r="F30" s="31">
        <f>(E30/C30)*100</f>
        <v>27.82568360848034</v>
      </c>
      <c r="H30" s="90">
        <f>C30/($D$18+$E$18)</f>
        <v>5.4246809446045461</v>
      </c>
    </row>
    <row r="31" spans="2:8" x14ac:dyDescent="0.2">
      <c r="B31" s="29" t="s">
        <v>88</v>
      </c>
      <c r="C31" s="30" cm="1">
        <f t="array" ref="C31">(INDEX(data!J5:J247,MATCH(1,(C9=data!C5:C247)*(D20=data!E5:E247)*(D21=data!D5:D247)*(controls!B17=data!B5:B247),0))*D18+(INDEX(data!J5:J247,MATCH(1,(C9=data!C5:C247)*(E20=data!E5:E247)*(E21=data!D5:D247)*(controls!B20=data!B5:B247),0))*E18))/C12</f>
        <v>406214.98147064529</v>
      </c>
      <c r="D31" s="30" cm="1">
        <f t="array" ref="D31">(INDEX(data!J5:J247,MATCH(1,(C9=data!C5:C247)*(D20=data!E5:E247)*(D21=data!D5:D247)*(controls!G12=data!B5:B247),0))*D18+(INDEX(data!J5:J247,MATCH(1,(C9=data!C5:C247)*(E20=data!E5:E247)*(E21=data!D5:D247)*(controls!G12=data!B5:B247),0))*E18))/C12</f>
        <v>101455.05747394983</v>
      </c>
      <c r="E31" s="30">
        <f t="shared" ref="E31:E35" si="0">C31-D31</f>
        <v>304759.92399669543</v>
      </c>
      <c r="F31" s="31">
        <f t="shared" ref="F31:F35" si="1">(E31/C31)*100</f>
        <v>75.024294498778502</v>
      </c>
      <c r="H31" s="90">
        <f t="shared" ref="H31:H34" si="2">C31/($D$18+$E$18)</f>
        <v>11.353370878493934</v>
      </c>
    </row>
    <row r="32" spans="2:8" x14ac:dyDescent="0.2">
      <c r="B32" s="29" t="s">
        <v>396</v>
      </c>
      <c r="C32" s="30" cm="1">
        <f t="array" ref="C32">(INDEX(data!K5:K247,MATCH(1,(C9=data!C5:C247)*(D20=data!E5:E247)*(D21=data!D5:D247)*(controls!B17=data!B5:B247),0))*D18+(INDEX(data!K5:K247,MATCH(1,(C9=data!C5:C247)*(E20=data!E5:E247)*(E21=data!D5:D247)*(controls!B20=data!B5:B247),0))*E18))</f>
        <v>45540.57566656675</v>
      </c>
      <c r="D32" s="30" cm="1">
        <f t="array" ref="D32">INDEX(data!K5:K247,MATCH(1,(C9=data!C5:C247)*(D20=data!E5:E247)*(D21=data!D5:D247)*(controls!G12=data!B5:B247),0))*D18+(INDEX(data!K5:K247,MATCH(1,(C9=data!C5:C247)*(E20=data!E5:E247)*(E21=data!D5:D247)*(controls!G12=data!B5:B247),0))*E18)</f>
        <v>11954.330185811323</v>
      </c>
      <c r="E32" s="30">
        <f t="shared" si="0"/>
        <v>33586.245480755431</v>
      </c>
      <c r="F32" s="31">
        <f t="shared" si="1"/>
        <v>73.750155743886452</v>
      </c>
      <c r="H32" s="90">
        <f t="shared" si="2"/>
        <v>1.2728212132668764</v>
      </c>
    </row>
    <row r="33" spans="2:8" x14ac:dyDescent="0.2">
      <c r="B33" s="32" t="s">
        <v>398</v>
      </c>
      <c r="C33" s="30">
        <f>SUM(C30:C32)</f>
        <v>645846.51857764472</v>
      </c>
      <c r="D33" s="30">
        <f>SUM(D30:D32)</f>
        <v>253493.21225712151</v>
      </c>
      <c r="E33" s="30">
        <f t="shared" si="0"/>
        <v>392353.3063205232</v>
      </c>
      <c r="F33" s="31">
        <f t="shared" si="1"/>
        <v>60.750239419824922</v>
      </c>
      <c r="H33" s="90">
        <f t="shared" si="2"/>
        <v>18.050873036365356</v>
      </c>
    </row>
    <row r="34" spans="2:8" x14ac:dyDescent="0.2">
      <c r="B34" s="32" t="s">
        <v>404</v>
      </c>
      <c r="C34" s="30" cm="1">
        <f t="array" ref="C34">INDEX(data!O5:O13,MATCH(1,(D20=data!L5:L13)*(D21=data!M5:M13),0))*D18+(INDEX(data!O5:O13,MATCH(1,(E20=data!L5:L13)*(E21=data!M5:M13),0)))*E18</f>
        <v>247232.15086284085</v>
      </c>
      <c r="D34" s="30">
        <f>C34</f>
        <v>247232.15086284085</v>
      </c>
      <c r="E34" s="30">
        <f t="shared" si="0"/>
        <v>0</v>
      </c>
      <c r="F34" s="31">
        <f t="shared" si="1"/>
        <v>0</v>
      </c>
      <c r="H34" s="90">
        <f t="shared" si="2"/>
        <v>6.9099329908304608</v>
      </c>
    </row>
    <row r="35" spans="2:8" x14ac:dyDescent="0.2">
      <c r="B35" s="32" t="s">
        <v>395</v>
      </c>
      <c r="C35" s="33">
        <f>(C33+C34)/($D$18+$E$18)</f>
        <v>24.960806027195815</v>
      </c>
      <c r="D35" s="33">
        <f>(D33+D34)/($D$18+$E$18)</f>
        <v>13.994857440235243</v>
      </c>
      <c r="E35" s="33">
        <f t="shared" si="0"/>
        <v>10.965948586960572</v>
      </c>
      <c r="F35" s="31">
        <f t="shared" si="1"/>
        <v>43.932670183057084</v>
      </c>
      <c r="H35" s="91"/>
    </row>
    <row r="36" spans="2:8" x14ac:dyDescent="0.2">
      <c r="B36" s="34"/>
      <c r="C36" s="30"/>
      <c r="D36" s="30"/>
      <c r="E36" s="30"/>
      <c r="F36" s="35"/>
      <c r="H36" s="91"/>
    </row>
    <row r="37" spans="2:8" x14ac:dyDescent="0.2">
      <c r="B37" s="32" t="s">
        <v>90</v>
      </c>
      <c r="C37" s="30">
        <f>IF(C11="Electric",C30+C32+C31+C34,C30+C32+C34)*0.293071</f>
        <v>261735.4587315926</v>
      </c>
      <c r="D37" s="30">
        <f>IF(C11="Electric",D30+D32+D31+D34,D30+D32+D34)*0.293071</f>
        <v>146748.0828949305</v>
      </c>
      <c r="E37" s="30">
        <f>C37-D37</f>
        <v>114987.3758366621</v>
      </c>
      <c r="F37" s="31">
        <f>E37/C37*100</f>
        <v>43.932670183057098</v>
      </c>
      <c r="H37" s="91"/>
    </row>
    <row r="38" spans="2:8" x14ac:dyDescent="0.2">
      <c r="B38" s="32" t="s">
        <v>89</v>
      </c>
      <c r="C38" s="30">
        <f>IF(C11="Electric",0,C31*0.01)</f>
        <v>0</v>
      </c>
      <c r="D38" s="30">
        <f>IF(C11="Electric",0,D31*0.01)</f>
        <v>0</v>
      </c>
      <c r="E38" s="30">
        <f>C38-D38</f>
        <v>0</v>
      </c>
      <c r="F38" s="31">
        <f>IF(C38=0,0,E38/C38*100)</f>
        <v>0</v>
      </c>
    </row>
    <row r="39" spans="2:8" x14ac:dyDescent="0.2">
      <c r="B39" s="34"/>
      <c r="C39" s="30"/>
      <c r="D39" s="30"/>
      <c r="E39" s="30"/>
      <c r="F39" s="31"/>
    </row>
    <row r="40" spans="2:8" ht="16" thickBot="1" x14ac:dyDescent="0.25">
      <c r="B40" s="36" t="s">
        <v>35</v>
      </c>
      <c r="C40" s="37">
        <f>IF($C$11="Electric",C37*$C$13,C37*$C$13+C38*$C$14)</f>
        <v>15704.127523895555</v>
      </c>
      <c r="D40" s="37">
        <f>IF($C$11="Electric",D37*$C$13,D37*$C$13+D38*$C$14)</f>
        <v>8804.8849736958291</v>
      </c>
      <c r="E40" s="37">
        <f>C40-D40</f>
        <v>6899.2425501997259</v>
      </c>
      <c r="F40" s="45">
        <f>E40/C40*100</f>
        <v>43.932670183057098</v>
      </c>
    </row>
  </sheetData>
  <mergeCells count="9">
    <mergeCell ref="B20:B21"/>
    <mergeCell ref="B22:B25"/>
    <mergeCell ref="B16:E16"/>
    <mergeCell ref="B8:C8"/>
    <mergeCell ref="H8:Q8"/>
    <mergeCell ref="J10:J12"/>
    <mergeCell ref="M10:M12"/>
    <mergeCell ref="Q10:Q12"/>
    <mergeCell ref="B18:B19"/>
  </mergeCells>
  <dataValidations count="12">
    <dataValidation type="decimal" operator="greaterThan" allowBlank="1" showInputMessage="1" showErrorMessage="1" sqref="C10 C12" xr:uid="{6E2CF27B-F55A-2440-A32A-35D45B31E673}">
      <formula1>0</formula1>
    </dataValidation>
    <dataValidation type="list" allowBlank="1" showInputMessage="1" showErrorMessage="1" sqref="D21:E21" xr:uid="{93C8FF8F-CB82-4674-922C-ADAA026918EA}">
      <formula1>$L$10:$L$12</formula1>
    </dataValidation>
    <dataValidation type="list" allowBlank="1" showInputMessage="1" showErrorMessage="1" sqref="E21" xr:uid="{AB79B18A-6629-40F7-A6DA-838018CC9F26}">
      <formula1>$J$14:$J$15</formula1>
    </dataValidation>
    <dataValidation type="list" allowBlank="1" showInputMessage="1" showErrorMessage="1" sqref="D25:E25" xr:uid="{8AD7F2D1-D392-42D4-B8E5-CB5D3087B192}">
      <formula1>$P$10:$P$11</formula1>
    </dataValidation>
    <dataValidation type="list" allowBlank="1" showInputMessage="1" showErrorMessage="1" sqref="D26:E26" xr:uid="{A4AF9636-F45B-47AB-A2D7-95DC0241D72F}">
      <formula1>$Q$10</formula1>
    </dataValidation>
    <dataValidation type="list" allowBlank="1" showInputMessage="1" showErrorMessage="1" sqref="D22:E22" xr:uid="{1FC0AA3D-EDC2-401B-9400-9970C3BB343D}">
      <formula1>$M$10</formula1>
    </dataValidation>
    <dataValidation type="list" operator="greaterThan" allowBlank="1" showInputMessage="1" showErrorMessage="1" sqref="C11" xr:uid="{F299B571-F667-824D-BB1B-262E489B5E10}">
      <formula1>$I$10:$I$11</formula1>
    </dataValidation>
    <dataValidation type="list" allowBlank="1" showInputMessage="1" showErrorMessage="1" sqref="C9" xr:uid="{6FD15AE1-852A-8E4A-AD51-8F107635B442}">
      <formula1>$H$10:$H$12</formula1>
    </dataValidation>
    <dataValidation type="list" allowBlank="1" showInputMessage="1" showErrorMessage="1" sqref="D20:E20" xr:uid="{8A9B9382-9DEE-AE48-B15B-D5D44E110550}">
      <formula1>$K$10:$K$12</formula1>
    </dataValidation>
    <dataValidation type="list" allowBlank="1" showInputMessage="1" showErrorMessage="1" sqref="D19:E19" xr:uid="{D5FED02D-F7B6-474C-98D7-02396843CCB3}">
      <formula1>$J$10</formula1>
    </dataValidation>
    <dataValidation type="list" allowBlank="1" showInputMessage="1" showErrorMessage="1" sqref="D23:E23" xr:uid="{671E7D9E-D885-49E9-A27E-A095B7F466D0}">
      <formula1>$N$10:$N$11</formula1>
    </dataValidation>
    <dataValidation type="list" allowBlank="1" showInputMessage="1" showErrorMessage="1" sqref="D23:E24" xr:uid="{87C3D753-6B7C-485F-BAA9-9B08AEFB3CC3}">
      <formula1>$O$10:$O$11</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0DA4B-98FD-CF4D-AB2F-EDBF6EC2BD08}">
  <dimension ref="A1:S247"/>
  <sheetViews>
    <sheetView workbookViewId="0">
      <selection activeCell="M25" sqref="M25"/>
    </sheetView>
  </sheetViews>
  <sheetFormatPr baseColWidth="10" defaultRowHeight="15" x14ac:dyDescent="0.2"/>
  <cols>
    <col min="1" max="1" width="27.5" bestFit="1" customWidth="1"/>
    <col min="2" max="2" width="10.5" bestFit="1" customWidth="1"/>
    <col min="3" max="3" width="18" bestFit="1" customWidth="1"/>
    <col min="4" max="4" width="7.5" bestFit="1" customWidth="1"/>
    <col min="5" max="5" width="8.1640625" bestFit="1" customWidth="1"/>
    <col min="6" max="6" width="12.83203125" style="14" bestFit="1" customWidth="1"/>
    <col min="7" max="7" width="12.6640625" style="14" bestFit="1" customWidth="1"/>
    <col min="8" max="8" width="12.33203125" style="14" bestFit="1" customWidth="1"/>
    <col min="9" max="9" width="13.6640625" bestFit="1" customWidth="1"/>
    <col min="10" max="10" width="13.5" bestFit="1" customWidth="1"/>
    <col min="11" max="11" width="13.1640625" bestFit="1" customWidth="1"/>
    <col min="14" max="14" width="15.1640625" style="14" bestFit="1" customWidth="1"/>
    <col min="15" max="15" width="15.1640625" bestFit="1" customWidth="1"/>
    <col min="18" max="18" width="12.33203125" style="14" bestFit="1" customWidth="1"/>
  </cols>
  <sheetData>
    <row r="1" spans="1:17" x14ac:dyDescent="0.2">
      <c r="A1" t="s">
        <v>358</v>
      </c>
      <c r="B1">
        <v>1</v>
      </c>
      <c r="C1">
        <v>3.41214</v>
      </c>
      <c r="D1">
        <v>1</v>
      </c>
      <c r="E1">
        <v>10.7639</v>
      </c>
      <c r="F1" s="14">
        <f>B1/D1</f>
        <v>1</v>
      </c>
      <c r="G1" s="14">
        <f>C1/E1</f>
        <v>0.31699848567898253</v>
      </c>
    </row>
    <row r="2" spans="1:17" x14ac:dyDescent="0.2">
      <c r="B2" t="s">
        <v>351</v>
      </c>
      <c r="C2" t="s">
        <v>362</v>
      </c>
      <c r="D2" t="s">
        <v>352</v>
      </c>
      <c r="E2" t="s">
        <v>353</v>
      </c>
      <c r="F2" s="14" t="s">
        <v>354</v>
      </c>
      <c r="G2" s="14" t="s">
        <v>363</v>
      </c>
    </row>
    <row r="3" spans="1:17" x14ac:dyDescent="0.2">
      <c r="F3" s="105" t="s">
        <v>360</v>
      </c>
      <c r="G3" s="105"/>
      <c r="H3" s="105"/>
      <c r="I3" s="106" t="s">
        <v>361</v>
      </c>
      <c r="J3" s="106"/>
      <c r="K3" s="106"/>
      <c r="N3" s="81" t="s">
        <v>360</v>
      </c>
      <c r="O3" s="87" t="s">
        <v>361</v>
      </c>
      <c r="P3" s="62"/>
      <c r="Q3" s="62"/>
    </row>
    <row r="4" spans="1:17" x14ac:dyDescent="0.2">
      <c r="B4" t="s">
        <v>91</v>
      </c>
      <c r="C4" t="s">
        <v>0</v>
      </c>
      <c r="D4" t="s">
        <v>92</v>
      </c>
      <c r="E4" t="s">
        <v>93</v>
      </c>
      <c r="F4" s="14" t="s">
        <v>349</v>
      </c>
      <c r="G4" s="14" t="s">
        <v>348</v>
      </c>
      <c r="H4" s="14" t="s">
        <v>350</v>
      </c>
      <c r="I4" s="14" t="s">
        <v>364</v>
      </c>
      <c r="J4" s="14" t="s">
        <v>365</v>
      </c>
      <c r="K4" s="14" t="s">
        <v>366</v>
      </c>
      <c r="L4" s="14" t="s">
        <v>401</v>
      </c>
      <c r="M4" s="14" t="s">
        <v>402</v>
      </c>
      <c r="N4" s="14" t="s">
        <v>399</v>
      </c>
      <c r="O4" s="14" t="s">
        <v>400</v>
      </c>
    </row>
    <row r="5" spans="1:17" x14ac:dyDescent="0.2">
      <c r="A5" t="s">
        <v>125</v>
      </c>
      <c r="B5" t="s">
        <v>114</v>
      </c>
      <c r="C5" t="s">
        <v>19</v>
      </c>
      <c r="D5" t="s">
        <v>20</v>
      </c>
      <c r="E5">
        <v>105</v>
      </c>
      <c r="F5">
        <v>56.104412222222201</v>
      </c>
      <c r="G5">
        <v>1.0821683333333301</v>
      </c>
      <c r="H5">
        <v>4.1766141666666696</v>
      </c>
      <c r="I5">
        <f>F5*$G$1</f>
        <v>17.785013714353838</v>
      </c>
      <c r="J5">
        <f t="shared" ref="J5:K5" si="0">G5*$G$1</f>
        <v>0.34304572291641405</v>
      </c>
      <c r="K5">
        <f t="shared" si="0"/>
        <v>1.3239803660987199</v>
      </c>
      <c r="L5" s="89">
        <v>105</v>
      </c>
      <c r="M5" s="14" t="s">
        <v>20</v>
      </c>
      <c r="N5" s="88">
        <v>72.66</v>
      </c>
      <c r="O5">
        <f>N5*$G$1</f>
        <v>23.033109969434872</v>
      </c>
      <c r="P5" s="14"/>
      <c r="Q5" s="14"/>
    </row>
    <row r="6" spans="1:17" x14ac:dyDescent="0.2">
      <c r="A6" t="s">
        <v>220</v>
      </c>
      <c r="B6" t="s">
        <v>114</v>
      </c>
      <c r="C6" t="s">
        <v>19</v>
      </c>
      <c r="D6" t="s">
        <v>20</v>
      </c>
      <c r="E6">
        <v>50</v>
      </c>
      <c r="F6">
        <v>37.940136111111102</v>
      </c>
      <c r="G6">
        <v>0.136313833333333</v>
      </c>
      <c r="H6">
        <v>2.6646986111111102</v>
      </c>
      <c r="I6">
        <f t="shared" ref="I6:I69" si="1">F6*$G$1</f>
        <v>12.026965693676701</v>
      </c>
      <c r="J6">
        <f t="shared" ref="J6:J69" si="2">G6*$G$1</f>
        <v>4.3211278743763772E-2</v>
      </c>
      <c r="K6">
        <f t="shared" ref="K6:K69" si="3">H6*$G$1</f>
        <v>0.84470542451310993</v>
      </c>
      <c r="L6">
        <v>75</v>
      </c>
      <c r="M6" s="14" t="s">
        <v>20</v>
      </c>
      <c r="N6" s="88">
        <v>57.86</v>
      </c>
      <c r="O6">
        <f t="shared" ref="O6:O13" si="4">N6*$G$1</f>
        <v>18.341532381385928</v>
      </c>
      <c r="P6" s="14"/>
      <c r="Q6" s="14"/>
    </row>
    <row r="7" spans="1:17" x14ac:dyDescent="0.2">
      <c r="A7" t="s">
        <v>160</v>
      </c>
      <c r="B7" t="s">
        <v>114</v>
      </c>
      <c r="C7" t="s">
        <v>19</v>
      </c>
      <c r="D7" t="s">
        <v>20</v>
      </c>
      <c r="E7">
        <v>75</v>
      </c>
      <c r="F7">
        <v>45.560295555555598</v>
      </c>
      <c r="G7">
        <v>0.47354499999999999</v>
      </c>
      <c r="H7">
        <v>3.2872580555555602</v>
      </c>
      <c r="I7">
        <f t="shared" si="1"/>
        <v>14.442544698198002</v>
      </c>
      <c r="J7">
        <f t="shared" si="2"/>
        <v>0.15011304790085378</v>
      </c>
      <c r="K7">
        <f t="shared" si="3"/>
        <v>1.0420558256471493</v>
      </c>
      <c r="L7">
        <v>50</v>
      </c>
      <c r="M7" s="14" t="s">
        <v>20</v>
      </c>
      <c r="N7" s="88">
        <v>46.61</v>
      </c>
      <c r="O7">
        <f t="shared" si="4"/>
        <v>14.775299417497376</v>
      </c>
      <c r="P7" s="14"/>
      <c r="Q7" s="14"/>
    </row>
    <row r="8" spans="1:17" x14ac:dyDescent="0.2">
      <c r="A8" t="s">
        <v>126</v>
      </c>
      <c r="B8" t="s">
        <v>114</v>
      </c>
      <c r="C8" t="s">
        <v>19</v>
      </c>
      <c r="D8" t="s">
        <v>22</v>
      </c>
      <c r="E8">
        <v>105</v>
      </c>
      <c r="F8">
        <v>50.804986111111099</v>
      </c>
      <c r="G8">
        <v>7.0734572222222196</v>
      </c>
      <c r="H8">
        <v>3.9121622222222201</v>
      </c>
      <c r="I8">
        <f t="shared" si="1"/>
        <v>16.105103662163959</v>
      </c>
      <c r="J8">
        <f t="shared" si="2"/>
        <v>2.2422752279595057</v>
      </c>
      <c r="K8">
        <f t="shared" si="3"/>
        <v>1.2401495001749669</v>
      </c>
      <c r="L8" s="89">
        <v>105</v>
      </c>
      <c r="M8" t="s">
        <v>21</v>
      </c>
      <c r="N8" s="88">
        <f>N5*0.6</f>
        <v>43.595999999999997</v>
      </c>
      <c r="O8">
        <f t="shared" si="4"/>
        <v>13.819865981660922</v>
      </c>
      <c r="P8" s="14"/>
      <c r="Q8" s="14"/>
    </row>
    <row r="9" spans="1:17" x14ac:dyDescent="0.2">
      <c r="A9" t="s">
        <v>261</v>
      </c>
      <c r="B9" t="s">
        <v>114</v>
      </c>
      <c r="C9" t="s">
        <v>19</v>
      </c>
      <c r="D9" t="s">
        <v>22</v>
      </c>
      <c r="E9">
        <v>50</v>
      </c>
      <c r="F9">
        <v>31.651071666666699</v>
      </c>
      <c r="G9">
        <v>0.99712597222222199</v>
      </c>
      <c r="H9">
        <v>2.20012027777778</v>
      </c>
      <c r="I9">
        <f t="shared" si="1"/>
        <v>10.033341788450294</v>
      </c>
      <c r="J9">
        <f t="shared" si="2"/>
        <v>0.31608742322562755</v>
      </c>
      <c r="K9">
        <f t="shared" si="3"/>
        <v>0.69743479636717864</v>
      </c>
      <c r="L9">
        <v>75</v>
      </c>
      <c r="M9" t="s">
        <v>21</v>
      </c>
      <c r="N9" s="88">
        <f t="shared" ref="N9:N10" si="5">N6*0.6</f>
        <v>34.716000000000001</v>
      </c>
      <c r="O9">
        <f t="shared" si="4"/>
        <v>11.004919428831558</v>
      </c>
      <c r="P9" s="14"/>
      <c r="Q9" s="14"/>
    </row>
    <row r="10" spans="1:17" x14ac:dyDescent="0.2">
      <c r="A10" t="s">
        <v>188</v>
      </c>
      <c r="B10" t="s">
        <v>114</v>
      </c>
      <c r="C10" t="s">
        <v>19</v>
      </c>
      <c r="D10" t="s">
        <v>22</v>
      </c>
      <c r="E10">
        <v>75</v>
      </c>
      <c r="F10">
        <v>39.9446377777778</v>
      </c>
      <c r="G10">
        <v>3.1787180555555601</v>
      </c>
      <c r="H10">
        <v>2.9478261111111101</v>
      </c>
      <c r="I10">
        <f t="shared" si="1"/>
        <v>12.662389686551041</v>
      </c>
      <c r="J10">
        <f t="shared" si="2"/>
        <v>1.0076488100115524</v>
      </c>
      <c r="K10">
        <f t="shared" si="3"/>
        <v>0.93445641326718598</v>
      </c>
      <c r="L10">
        <v>50</v>
      </c>
      <c r="M10" t="s">
        <v>21</v>
      </c>
      <c r="N10" s="88">
        <f t="shared" si="5"/>
        <v>27.965999999999998</v>
      </c>
      <c r="O10">
        <f t="shared" si="4"/>
        <v>8.8651796504984244</v>
      </c>
      <c r="P10" s="14"/>
      <c r="Q10" s="14"/>
    </row>
    <row r="11" spans="1:17" x14ac:dyDescent="0.2">
      <c r="A11" t="s">
        <v>127</v>
      </c>
      <c r="B11" t="s">
        <v>114</v>
      </c>
      <c r="C11" t="s">
        <v>19</v>
      </c>
      <c r="D11" t="s">
        <v>21</v>
      </c>
      <c r="E11">
        <v>105</v>
      </c>
      <c r="F11">
        <v>52.690767777777801</v>
      </c>
      <c r="G11">
        <v>3.4378036111111099</v>
      </c>
      <c r="H11">
        <v>3.9919444444444401</v>
      </c>
      <c r="I11">
        <f t="shared" si="1"/>
        <v>16.702893594818491</v>
      </c>
      <c r="J11">
        <f t="shared" si="2"/>
        <v>1.0897785387839596</v>
      </c>
      <c r="K11">
        <f t="shared" si="3"/>
        <v>1.2654403438035147</v>
      </c>
      <c r="L11" s="89">
        <v>105</v>
      </c>
      <c r="M11" t="s">
        <v>22</v>
      </c>
      <c r="N11" s="88">
        <f>N5*0.3</f>
        <v>21.797999999999998</v>
      </c>
      <c r="O11">
        <f t="shared" si="4"/>
        <v>6.9099329908304608</v>
      </c>
      <c r="P11" s="14"/>
      <c r="Q11" s="14"/>
    </row>
    <row r="12" spans="1:17" x14ac:dyDescent="0.2">
      <c r="A12" t="s">
        <v>242</v>
      </c>
      <c r="B12" t="s">
        <v>114</v>
      </c>
      <c r="C12" t="s">
        <v>19</v>
      </c>
      <c r="D12" t="s">
        <v>21</v>
      </c>
      <c r="E12">
        <v>50</v>
      </c>
      <c r="F12">
        <v>33.8624872222222</v>
      </c>
      <c r="G12">
        <v>0.400192083333333</v>
      </c>
      <c r="H12">
        <v>2.350495</v>
      </c>
      <c r="I12">
        <f t="shared" si="1"/>
        <v>10.734357170768332</v>
      </c>
      <c r="J12">
        <f t="shared" si="2"/>
        <v>0.12686028439738375</v>
      </c>
      <c r="K12">
        <f t="shared" si="3"/>
        <v>0.74510335559602003</v>
      </c>
      <c r="L12">
        <v>75</v>
      </c>
      <c r="M12" t="s">
        <v>22</v>
      </c>
      <c r="N12" s="88">
        <f t="shared" ref="N12:N13" si="6">N6*0.3</f>
        <v>17.358000000000001</v>
      </c>
      <c r="O12">
        <f t="shared" si="4"/>
        <v>5.502459714415779</v>
      </c>
      <c r="P12" s="14"/>
      <c r="Q12" s="14"/>
    </row>
    <row r="13" spans="1:17" x14ac:dyDescent="0.2">
      <c r="A13" t="s">
        <v>179</v>
      </c>
      <c r="B13" t="s">
        <v>114</v>
      </c>
      <c r="C13" t="s">
        <v>19</v>
      </c>
      <c r="D13" t="s">
        <v>21</v>
      </c>
      <c r="E13">
        <v>75</v>
      </c>
      <c r="F13">
        <v>42.014737222222202</v>
      </c>
      <c r="G13">
        <v>1.3973218055555601</v>
      </c>
      <c r="H13">
        <v>3.0583624999999999</v>
      </c>
      <c r="I13">
        <f t="shared" si="1"/>
        <v>13.31860807564482</v>
      </c>
      <c r="J13">
        <f t="shared" si="2"/>
        <v>0.4429488963673342</v>
      </c>
      <c r="K13">
        <f t="shared" si="3"/>
        <v>0.96949628115738717</v>
      </c>
      <c r="L13">
        <v>50</v>
      </c>
      <c r="M13" t="s">
        <v>22</v>
      </c>
      <c r="N13" s="88">
        <f t="shared" si="6"/>
        <v>13.982999999999999</v>
      </c>
      <c r="O13">
        <f t="shared" si="4"/>
        <v>4.4325898252492122</v>
      </c>
      <c r="P13" s="14"/>
      <c r="Q13" s="14"/>
    </row>
    <row r="14" spans="1:17" x14ac:dyDescent="0.2">
      <c r="A14" t="s">
        <v>113</v>
      </c>
      <c r="B14" t="s">
        <v>114</v>
      </c>
      <c r="C14" t="s">
        <v>347</v>
      </c>
      <c r="D14" t="s">
        <v>20</v>
      </c>
      <c r="E14">
        <v>105</v>
      </c>
      <c r="F14">
        <v>53.463765555555597</v>
      </c>
      <c r="G14">
        <v>8.4561644444444397</v>
      </c>
      <c r="H14">
        <v>4.7166505555555602</v>
      </c>
      <c r="I14">
        <f t="shared" si="1"/>
        <v>16.94793271980727</v>
      </c>
      <c r="J14">
        <f t="shared" si="2"/>
        <v>2.6805913235413419</v>
      </c>
      <c r="K14">
        <f t="shared" si="3"/>
        <v>1.4951710835880443</v>
      </c>
      <c r="P14" s="14"/>
      <c r="Q14" s="14"/>
    </row>
    <row r="15" spans="1:17" x14ac:dyDescent="0.2">
      <c r="A15" t="s">
        <v>187</v>
      </c>
      <c r="B15" t="s">
        <v>114</v>
      </c>
      <c r="C15" t="s">
        <v>347</v>
      </c>
      <c r="D15" t="s">
        <v>20</v>
      </c>
      <c r="E15">
        <v>50</v>
      </c>
      <c r="F15">
        <v>38.417708888888903</v>
      </c>
      <c r="G15">
        <v>3.7937583333333298</v>
      </c>
      <c r="H15">
        <v>3.1888000000000001</v>
      </c>
      <c r="I15">
        <f t="shared" si="1"/>
        <v>12.178355541033769</v>
      </c>
      <c r="J15">
        <f t="shared" si="2"/>
        <v>1.2026156466986861</v>
      </c>
      <c r="K15">
        <f t="shared" si="3"/>
        <v>1.0108447711331394</v>
      </c>
      <c r="P15" s="14"/>
      <c r="Q15" s="14"/>
    </row>
    <row r="16" spans="1:17" x14ac:dyDescent="0.2">
      <c r="A16" t="s">
        <v>144</v>
      </c>
      <c r="B16" t="s">
        <v>114</v>
      </c>
      <c r="C16" t="s">
        <v>347</v>
      </c>
      <c r="D16" t="s">
        <v>20</v>
      </c>
      <c r="E16">
        <v>75</v>
      </c>
      <c r="F16">
        <v>45.4438666666667</v>
      </c>
      <c r="G16">
        <v>6.0638322222222198</v>
      </c>
      <c r="H16">
        <v>3.8132433333333302</v>
      </c>
      <c r="I16">
        <f t="shared" si="1"/>
        <v>14.405636916730936</v>
      </c>
      <c r="J16">
        <f t="shared" si="2"/>
        <v>1.9222256318558633</v>
      </c>
      <c r="K16">
        <f t="shared" si="3"/>
        <v>1.2087923621921413</v>
      </c>
      <c r="P16" s="14"/>
      <c r="Q16" s="14"/>
    </row>
    <row r="17" spans="1:17" x14ac:dyDescent="0.2">
      <c r="A17" t="s">
        <v>116</v>
      </c>
      <c r="B17" t="s">
        <v>114</v>
      </c>
      <c r="C17" t="s">
        <v>347</v>
      </c>
      <c r="D17" t="s">
        <v>22</v>
      </c>
      <c r="E17">
        <v>105</v>
      </c>
      <c r="F17">
        <v>47.613533888888902</v>
      </c>
      <c r="G17">
        <v>16.3662733333333</v>
      </c>
      <c r="H17">
        <v>4.3535455555555602</v>
      </c>
      <c r="I17">
        <f t="shared" si="1"/>
        <v>15.093418140602699</v>
      </c>
      <c r="J17">
        <f t="shared" si="2"/>
        <v>5.1880838628749695</v>
      </c>
      <c r="K17">
        <f t="shared" si="3"/>
        <v>1.3800673484455772</v>
      </c>
      <c r="P17" s="14"/>
      <c r="Q17" s="14"/>
    </row>
    <row r="18" spans="1:17" x14ac:dyDescent="0.2">
      <c r="A18" t="s">
        <v>215</v>
      </c>
      <c r="B18" t="s">
        <v>114</v>
      </c>
      <c r="C18" t="s">
        <v>347</v>
      </c>
      <c r="D18" t="s">
        <v>22</v>
      </c>
      <c r="E18">
        <v>50</v>
      </c>
      <c r="F18">
        <v>32.880323611111102</v>
      </c>
      <c r="G18">
        <v>7.0004822222222201</v>
      </c>
      <c r="H18">
        <v>2.6690944444444402</v>
      </c>
      <c r="I18">
        <f t="shared" si="1"/>
        <v>10.423012793357113</v>
      </c>
      <c r="J18">
        <f t="shared" si="2"/>
        <v>2.2191422634670821</v>
      </c>
      <c r="K18">
        <f t="shared" si="3"/>
        <v>0.84609889702307273</v>
      </c>
      <c r="P18" s="14"/>
      <c r="Q18" s="14"/>
    </row>
    <row r="19" spans="1:17" x14ac:dyDescent="0.2">
      <c r="A19" t="s">
        <v>152</v>
      </c>
      <c r="B19" t="s">
        <v>114</v>
      </c>
      <c r="C19" t="s">
        <v>347</v>
      </c>
      <c r="D19" t="s">
        <v>22</v>
      </c>
      <c r="E19">
        <v>75</v>
      </c>
      <c r="F19">
        <v>39.7495658333333</v>
      </c>
      <c r="G19">
        <v>11.0492211111111</v>
      </c>
      <c r="H19">
        <v>3.4064886111111101</v>
      </c>
      <c r="I19">
        <f t="shared" si="1"/>
        <v>12.60055217556368</v>
      </c>
      <c r="J19">
        <f t="shared" si="2"/>
        <v>3.5025863601544636</v>
      </c>
      <c r="K19">
        <f t="shared" si="3"/>
        <v>1.0798517312049223</v>
      </c>
      <c r="P19" s="14"/>
      <c r="Q19" s="14"/>
    </row>
    <row r="20" spans="1:17" x14ac:dyDescent="0.2">
      <c r="A20" t="s">
        <v>119</v>
      </c>
      <c r="B20" t="s">
        <v>114</v>
      </c>
      <c r="C20" t="s">
        <v>347</v>
      </c>
      <c r="D20" t="s">
        <v>21</v>
      </c>
      <c r="E20">
        <v>105</v>
      </c>
      <c r="F20">
        <v>49.742357777777798</v>
      </c>
      <c r="G20">
        <v>12.22245</v>
      </c>
      <c r="H20">
        <v>4.4841755555555602</v>
      </c>
      <c r="I20">
        <f t="shared" si="1"/>
        <v>15.76825208965772</v>
      </c>
      <c r="J20">
        <f t="shared" si="2"/>
        <v>3.8744981412870803</v>
      </c>
      <c r="K20">
        <f t="shared" si="3"/>
        <v>1.4214768606298227</v>
      </c>
      <c r="P20" s="14"/>
      <c r="Q20" s="14"/>
    </row>
    <row r="21" spans="1:17" x14ac:dyDescent="0.2">
      <c r="A21" t="s">
        <v>209</v>
      </c>
      <c r="B21" t="s">
        <v>114</v>
      </c>
      <c r="C21" t="s">
        <v>347</v>
      </c>
      <c r="D21" t="s">
        <v>21</v>
      </c>
      <c r="E21">
        <v>50</v>
      </c>
      <c r="F21">
        <v>35.029530555555603</v>
      </c>
      <c r="G21">
        <v>5.4072399999999998</v>
      </c>
      <c r="H21">
        <v>2.8551263888888898</v>
      </c>
      <c r="I21">
        <f t="shared" si="1"/>
        <v>11.104308140156773</v>
      </c>
      <c r="J21">
        <f t="shared" si="2"/>
        <v>1.7140868917028214</v>
      </c>
      <c r="K21">
        <f t="shared" si="3"/>
        <v>0.90507074169987989</v>
      </c>
      <c r="P21" s="14"/>
      <c r="Q21" s="14"/>
    </row>
    <row r="22" spans="1:17" x14ac:dyDescent="0.2">
      <c r="A22" t="s">
        <v>150</v>
      </c>
      <c r="B22" t="s">
        <v>114</v>
      </c>
      <c r="C22" t="s">
        <v>347</v>
      </c>
      <c r="D22" t="s">
        <v>21</v>
      </c>
      <c r="E22">
        <v>75</v>
      </c>
      <c r="F22">
        <v>41.979861944444501</v>
      </c>
      <c r="G22">
        <v>8.5179127777777808</v>
      </c>
      <c r="H22">
        <v>3.5550575000000002</v>
      </c>
      <c r="I22">
        <f t="shared" si="1"/>
        <v>13.307552665401653</v>
      </c>
      <c r="J22">
        <f t="shared" si="2"/>
        <v>2.7001654517012121</v>
      </c>
      <c r="K22">
        <f t="shared" si="3"/>
        <v>1.1269478440017096</v>
      </c>
      <c r="P22" s="14"/>
      <c r="Q22" s="14"/>
    </row>
    <row r="23" spans="1:17" x14ac:dyDescent="0.2">
      <c r="A23" t="s">
        <v>178</v>
      </c>
      <c r="B23" t="s">
        <v>114</v>
      </c>
      <c r="C23" t="s">
        <v>346</v>
      </c>
      <c r="D23" t="s">
        <v>20</v>
      </c>
      <c r="E23">
        <v>105</v>
      </c>
      <c r="F23">
        <v>32.0410258333333</v>
      </c>
      <c r="G23">
        <v>6.9755094444444401</v>
      </c>
      <c r="H23">
        <v>4.8696999999999999</v>
      </c>
      <c r="I23">
        <f t="shared" si="1"/>
        <v>10.156956668767815</v>
      </c>
      <c r="J23">
        <f t="shared" si="2"/>
        <v>2.2112259307283284</v>
      </c>
      <c r="K23">
        <f t="shared" si="3"/>
        <v>1.5436875257109413</v>
      </c>
      <c r="P23" s="14"/>
      <c r="Q23" s="14"/>
    </row>
    <row r="24" spans="1:17" x14ac:dyDescent="0.2">
      <c r="A24" t="s">
        <v>292</v>
      </c>
      <c r="B24" t="s">
        <v>114</v>
      </c>
      <c r="C24" t="s">
        <v>346</v>
      </c>
      <c r="D24" t="s">
        <v>20</v>
      </c>
      <c r="E24">
        <v>50</v>
      </c>
      <c r="F24">
        <v>21.547933333333301</v>
      </c>
      <c r="G24">
        <v>2.28898513888889</v>
      </c>
      <c r="H24">
        <v>2.8277088888888899</v>
      </c>
      <c r="I24">
        <f t="shared" si="1"/>
        <v>6.8306622361783269</v>
      </c>
      <c r="J24">
        <f t="shared" si="2"/>
        <v>0.72560482276947369</v>
      </c>
      <c r="K24">
        <f t="shared" si="3"/>
        <v>0.89637943571877643</v>
      </c>
      <c r="P24" s="14"/>
      <c r="Q24" s="14"/>
    </row>
    <row r="25" spans="1:17" x14ac:dyDescent="0.2">
      <c r="A25" t="s">
        <v>241</v>
      </c>
      <c r="B25" t="s">
        <v>114</v>
      </c>
      <c r="C25" t="s">
        <v>346</v>
      </c>
      <c r="D25" t="s">
        <v>20</v>
      </c>
      <c r="E25">
        <v>75</v>
      </c>
      <c r="F25">
        <v>26.5007611111111</v>
      </c>
      <c r="G25">
        <v>4.3355649999999999</v>
      </c>
      <c r="H25">
        <v>3.7217397222222202</v>
      </c>
      <c r="I25">
        <f t="shared" si="1"/>
        <v>8.4007011415626884</v>
      </c>
      <c r="J25">
        <f t="shared" si="2"/>
        <v>1.3743675395627979</v>
      </c>
      <c r="K25">
        <f t="shared" si="3"/>
        <v>1.1797858560357608</v>
      </c>
      <c r="P25" s="14"/>
      <c r="Q25" s="14"/>
    </row>
    <row r="26" spans="1:17" x14ac:dyDescent="0.2">
      <c r="A26" t="s">
        <v>159</v>
      </c>
      <c r="B26" t="s">
        <v>114</v>
      </c>
      <c r="C26" t="s">
        <v>346</v>
      </c>
      <c r="D26" t="s">
        <v>22</v>
      </c>
      <c r="E26">
        <v>105</v>
      </c>
      <c r="F26">
        <v>30.076169166666698</v>
      </c>
      <c r="G26">
        <v>15.582797222222201</v>
      </c>
      <c r="H26">
        <v>4.6795650000000002</v>
      </c>
      <c r="I26">
        <f t="shared" si="1"/>
        <v>9.5341000808582486</v>
      </c>
      <c r="J26">
        <f t="shared" si="2"/>
        <v>4.9397231220870932</v>
      </c>
      <c r="K26">
        <f t="shared" si="3"/>
        <v>1.4834150186363679</v>
      </c>
      <c r="P26" s="14"/>
      <c r="Q26" s="14"/>
    </row>
    <row r="27" spans="1:17" x14ac:dyDescent="0.2">
      <c r="A27" t="s">
        <v>301</v>
      </c>
      <c r="B27" t="s">
        <v>114</v>
      </c>
      <c r="C27" t="s">
        <v>346</v>
      </c>
      <c r="D27" t="s">
        <v>22</v>
      </c>
      <c r="E27">
        <v>50</v>
      </c>
      <c r="F27">
        <v>19.110621388888902</v>
      </c>
      <c r="G27">
        <v>4.7352666666666696</v>
      </c>
      <c r="H27">
        <v>2.53061972222222</v>
      </c>
      <c r="I27">
        <f t="shared" si="1"/>
        <v>6.0580380406621561</v>
      </c>
      <c r="J27">
        <f t="shared" si="2"/>
        <v>1.5010723626194977</v>
      </c>
      <c r="K27">
        <f t="shared" si="3"/>
        <v>0.80220261977381113</v>
      </c>
      <c r="P27" s="14"/>
      <c r="Q27" s="14"/>
    </row>
    <row r="28" spans="1:17" x14ac:dyDescent="0.2">
      <c r="A28" t="s">
        <v>236</v>
      </c>
      <c r="B28" t="s">
        <v>114</v>
      </c>
      <c r="C28" t="s">
        <v>346</v>
      </c>
      <c r="D28" t="s">
        <v>22</v>
      </c>
      <c r="E28">
        <v>75</v>
      </c>
      <c r="F28">
        <v>24.441653055555602</v>
      </c>
      <c r="G28">
        <v>9.1686516666666709</v>
      </c>
      <c r="H28">
        <v>3.5000763888888899</v>
      </c>
      <c r="I28">
        <f t="shared" si="1"/>
        <v>7.7479670061022023</v>
      </c>
      <c r="J28">
        <f t="shared" si="2"/>
        <v>2.9064486940514138</v>
      </c>
      <c r="K28">
        <f t="shared" si="3"/>
        <v>1.1095189150385396</v>
      </c>
      <c r="P28" s="14"/>
      <c r="Q28" s="14"/>
    </row>
    <row r="29" spans="1:17" x14ac:dyDescent="0.2">
      <c r="A29" t="s">
        <v>172</v>
      </c>
      <c r="B29" t="s">
        <v>114</v>
      </c>
      <c r="C29" t="s">
        <v>346</v>
      </c>
      <c r="D29" t="s">
        <v>21</v>
      </c>
      <c r="E29">
        <v>105</v>
      </c>
      <c r="F29">
        <v>30.772301111111101</v>
      </c>
      <c r="G29">
        <v>10.9619066666667</v>
      </c>
      <c r="H29">
        <v>4.7454194444444404</v>
      </c>
      <c r="I29">
        <f t="shared" si="1"/>
        <v>9.7547728530798903</v>
      </c>
      <c r="J29">
        <f t="shared" si="2"/>
        <v>3.474907813487687</v>
      </c>
      <c r="K29">
        <f t="shared" si="3"/>
        <v>1.5042907778004861</v>
      </c>
      <c r="P29" s="14"/>
      <c r="Q29" s="14"/>
    </row>
    <row r="30" spans="1:17" x14ac:dyDescent="0.2">
      <c r="A30" t="s">
        <v>300</v>
      </c>
      <c r="B30" t="s">
        <v>114</v>
      </c>
      <c r="C30" t="s">
        <v>346</v>
      </c>
      <c r="D30" t="s">
        <v>21</v>
      </c>
      <c r="E30">
        <v>50</v>
      </c>
      <c r="F30">
        <v>19.922195833333301</v>
      </c>
      <c r="G30">
        <v>3.41080694444444</v>
      </c>
      <c r="H30">
        <v>2.6249780555555602</v>
      </c>
      <c r="I30">
        <f t="shared" si="1"/>
        <v>6.3153059105667921</v>
      </c>
      <c r="J30">
        <f t="shared" si="2"/>
        <v>1.081220636332245</v>
      </c>
      <c r="K30">
        <f t="shared" si="3"/>
        <v>0.83211406855167269</v>
      </c>
      <c r="P30" s="14"/>
      <c r="Q30" s="14"/>
    </row>
    <row r="31" spans="1:17" x14ac:dyDescent="0.2">
      <c r="A31" t="s">
        <v>243</v>
      </c>
      <c r="B31" t="s">
        <v>114</v>
      </c>
      <c r="C31" t="s">
        <v>346</v>
      </c>
      <c r="D31" t="s">
        <v>21</v>
      </c>
      <c r="E31">
        <v>75</v>
      </c>
      <c r="F31">
        <v>25.185077777777799</v>
      </c>
      <c r="G31">
        <v>6.4557616666666702</v>
      </c>
      <c r="H31">
        <v>3.5763727777777801</v>
      </c>
      <c r="I31">
        <f t="shared" si="1"/>
        <v>7.9836315172629568</v>
      </c>
      <c r="J31">
        <f t="shared" si="2"/>
        <v>2.0464666722377589</v>
      </c>
      <c r="K31">
        <f t="shared" si="3"/>
        <v>1.1337047547790926</v>
      </c>
      <c r="P31" s="14"/>
      <c r="Q31" s="14"/>
    </row>
    <row r="32" spans="1:17" x14ac:dyDescent="0.2">
      <c r="A32" t="s">
        <v>130</v>
      </c>
      <c r="B32" t="s">
        <v>104</v>
      </c>
      <c r="C32" t="s">
        <v>19</v>
      </c>
      <c r="D32" t="s">
        <v>20</v>
      </c>
      <c r="E32">
        <v>105</v>
      </c>
      <c r="F32">
        <v>46.613955555555599</v>
      </c>
      <c r="G32">
        <v>0.49195752777777801</v>
      </c>
      <c r="H32">
        <v>6.2839049999999999</v>
      </c>
      <c r="I32">
        <f t="shared" si="1"/>
        <v>14.77655332261852</v>
      </c>
      <c r="J32">
        <f t="shared" si="2"/>
        <v>0.15594979132393161</v>
      </c>
      <c r="K32">
        <f t="shared" si="3"/>
        <v>1.9919883691505866</v>
      </c>
      <c r="P32" s="14"/>
      <c r="Q32" s="14"/>
    </row>
    <row r="33" spans="1:17" x14ac:dyDescent="0.2">
      <c r="A33" t="s">
        <v>228</v>
      </c>
      <c r="B33" t="s">
        <v>104</v>
      </c>
      <c r="C33" t="s">
        <v>19</v>
      </c>
      <c r="D33" t="s">
        <v>20</v>
      </c>
      <c r="E33">
        <v>50</v>
      </c>
      <c r="F33">
        <v>32.743364999999997</v>
      </c>
      <c r="G33">
        <v>6.1675486111110997E-2</v>
      </c>
      <c r="H33">
        <v>3.6104297222222201</v>
      </c>
      <c r="I33">
        <f t="shared" si="1"/>
        <v>10.379597121034196</v>
      </c>
      <c r="J33">
        <f t="shared" si="2"/>
        <v>1.9551035700737306E-2</v>
      </c>
      <c r="K33">
        <f t="shared" si="3"/>
        <v>1.1445007545948334</v>
      </c>
      <c r="P33" s="14"/>
      <c r="Q33" s="14"/>
    </row>
    <row r="34" spans="1:17" x14ac:dyDescent="0.2">
      <c r="A34" t="s">
        <v>174</v>
      </c>
      <c r="B34" t="s">
        <v>104</v>
      </c>
      <c r="C34" t="s">
        <v>19</v>
      </c>
      <c r="D34" t="s">
        <v>20</v>
      </c>
      <c r="E34">
        <v>75</v>
      </c>
      <c r="F34">
        <v>38.904926111111102</v>
      </c>
      <c r="G34">
        <v>0.18035262222222201</v>
      </c>
      <c r="H34">
        <v>4.7649883333333296</v>
      </c>
      <c r="I34">
        <f t="shared" si="1"/>
        <v>12.332802662674926</v>
      </c>
      <c r="J34">
        <f t="shared" si="2"/>
        <v>5.7171508132677989E-2</v>
      </c>
      <c r="K34">
        <f t="shared" si="3"/>
        <v>1.5104940859446843</v>
      </c>
      <c r="P34" s="14"/>
      <c r="Q34" s="14"/>
    </row>
    <row r="35" spans="1:17" x14ac:dyDescent="0.2">
      <c r="A35" t="s">
        <v>131</v>
      </c>
      <c r="B35" t="s">
        <v>104</v>
      </c>
      <c r="C35" t="s">
        <v>19</v>
      </c>
      <c r="D35" t="s">
        <v>22</v>
      </c>
      <c r="E35">
        <v>105</v>
      </c>
      <c r="F35">
        <v>42.531462222222203</v>
      </c>
      <c r="G35">
        <v>4.9913505555555604</v>
      </c>
      <c r="H35">
        <v>6.0484749999999998</v>
      </c>
      <c r="I35">
        <f t="shared" si="1"/>
        <v>13.482409118157291</v>
      </c>
      <c r="J35">
        <f t="shared" si="2"/>
        <v>1.5822505676040608</v>
      </c>
      <c r="K35">
        <f t="shared" si="3"/>
        <v>1.9173574156671838</v>
      </c>
      <c r="P35" s="14"/>
      <c r="Q35" s="14"/>
    </row>
    <row r="36" spans="1:17" x14ac:dyDescent="0.2">
      <c r="A36" t="s">
        <v>262</v>
      </c>
      <c r="B36" t="s">
        <v>104</v>
      </c>
      <c r="C36" t="s">
        <v>19</v>
      </c>
      <c r="D36" t="s">
        <v>22</v>
      </c>
      <c r="E36">
        <v>50</v>
      </c>
      <c r="F36">
        <v>28.720075555555599</v>
      </c>
      <c r="G36">
        <v>0.46372977777777802</v>
      </c>
      <c r="H36">
        <v>3.1935163888888898</v>
      </c>
      <c r="I36">
        <f t="shared" si="1"/>
        <v>9.1042204596970873</v>
      </c>
      <c r="J36">
        <f t="shared" si="2"/>
        <v>0.14700163731980673</v>
      </c>
      <c r="K36">
        <f t="shared" si="3"/>
        <v>1.0123398592687907</v>
      </c>
      <c r="P36" s="14"/>
      <c r="Q36" s="14"/>
    </row>
    <row r="37" spans="1:17" x14ac:dyDescent="0.2">
      <c r="A37" t="s">
        <v>193</v>
      </c>
      <c r="B37" t="s">
        <v>104</v>
      </c>
      <c r="C37" t="s">
        <v>19</v>
      </c>
      <c r="D37" t="s">
        <v>22</v>
      </c>
      <c r="E37">
        <v>75</v>
      </c>
      <c r="F37">
        <v>34.787366666666699</v>
      </c>
      <c r="G37">
        <v>2.1425369444444402</v>
      </c>
      <c r="H37">
        <v>4.4746424999999999</v>
      </c>
      <c r="I37">
        <f t="shared" si="1"/>
        <v>11.027542554092857</v>
      </c>
      <c r="J37">
        <f t="shared" si="2"/>
        <v>0.67918096690016183</v>
      </c>
      <c r="K37">
        <f t="shared" si="3"/>
        <v>1.4184548964548165</v>
      </c>
      <c r="P37" s="14"/>
      <c r="Q37" s="14"/>
    </row>
    <row r="38" spans="1:17" x14ac:dyDescent="0.2">
      <c r="A38" t="s">
        <v>132</v>
      </c>
      <c r="B38" t="s">
        <v>104</v>
      </c>
      <c r="C38" t="s">
        <v>19</v>
      </c>
      <c r="D38" t="s">
        <v>21</v>
      </c>
      <c r="E38">
        <v>105</v>
      </c>
      <c r="F38">
        <v>43.889518333333299</v>
      </c>
      <c r="G38">
        <v>2.0015388888888901</v>
      </c>
      <c r="H38">
        <v>6.1300316666666701</v>
      </c>
      <c r="I38">
        <f t="shared" si="1"/>
        <v>13.912910848846597</v>
      </c>
      <c r="J38">
        <f t="shared" si="2"/>
        <v>0.6344847968053714</v>
      </c>
      <c r="K38">
        <f t="shared" si="3"/>
        <v>1.943210755497544</v>
      </c>
      <c r="P38" s="14"/>
      <c r="Q38" s="14"/>
    </row>
    <row r="39" spans="1:17" x14ac:dyDescent="0.2">
      <c r="A39" t="s">
        <v>252</v>
      </c>
      <c r="B39" t="s">
        <v>104</v>
      </c>
      <c r="C39" t="s">
        <v>19</v>
      </c>
      <c r="D39" t="s">
        <v>21</v>
      </c>
      <c r="E39">
        <v>50</v>
      </c>
      <c r="F39">
        <v>30.346712222222202</v>
      </c>
      <c r="G39">
        <v>0.163935763888889</v>
      </c>
      <c r="H39">
        <v>3.3296730555555598</v>
      </c>
      <c r="I39">
        <f t="shared" si="1"/>
        <v>9.6198618197803096</v>
      </c>
      <c r="J39">
        <f t="shared" si="2"/>
        <v>5.1967388901405044E-2</v>
      </c>
      <c r="K39">
        <f t="shared" si="3"/>
        <v>1.0555013164172231</v>
      </c>
      <c r="P39" s="14"/>
      <c r="Q39" s="14"/>
    </row>
    <row r="40" spans="1:17" x14ac:dyDescent="0.2">
      <c r="A40" t="s">
        <v>189</v>
      </c>
      <c r="B40" t="s">
        <v>104</v>
      </c>
      <c r="C40" t="s">
        <v>19</v>
      </c>
      <c r="D40" t="s">
        <v>21</v>
      </c>
      <c r="E40">
        <v>75</v>
      </c>
      <c r="F40">
        <v>36.422744444444398</v>
      </c>
      <c r="G40">
        <v>0.62160605555555504</v>
      </c>
      <c r="H40">
        <v>4.5703944444444398</v>
      </c>
      <c r="I40">
        <f t="shared" si="1"/>
        <v>11.545954833161447</v>
      </c>
      <c r="J40">
        <f t="shared" si="2"/>
        <v>0.19704817829999643</v>
      </c>
      <c r="K40">
        <f t="shared" si="3"/>
        <v>1.448808117844522</v>
      </c>
      <c r="P40" s="14"/>
      <c r="Q40" s="14"/>
    </row>
    <row r="41" spans="1:17" x14ac:dyDescent="0.2">
      <c r="A41" t="s">
        <v>108</v>
      </c>
      <c r="B41" t="s">
        <v>104</v>
      </c>
      <c r="C41" t="s">
        <v>347</v>
      </c>
      <c r="D41" t="s">
        <v>20</v>
      </c>
      <c r="E41">
        <v>105</v>
      </c>
      <c r="F41">
        <v>51.812676666666697</v>
      </c>
      <c r="G41">
        <v>4.1143133333333299</v>
      </c>
      <c r="H41">
        <v>6.6454288888888904</v>
      </c>
      <c r="I41">
        <f t="shared" si="1"/>
        <v>16.424540042308095</v>
      </c>
      <c r="J41">
        <f t="shared" si="2"/>
        <v>1.3042310962755124</v>
      </c>
      <c r="K41">
        <f t="shared" si="3"/>
        <v>2.1065908944651417</v>
      </c>
      <c r="P41" s="14"/>
      <c r="Q41" s="14"/>
    </row>
    <row r="42" spans="1:17" x14ac:dyDescent="0.2">
      <c r="A42" t="s">
        <v>186</v>
      </c>
      <c r="B42" t="s">
        <v>104</v>
      </c>
      <c r="C42" t="s">
        <v>347</v>
      </c>
      <c r="D42" t="s">
        <v>20</v>
      </c>
      <c r="E42">
        <v>50</v>
      </c>
      <c r="F42">
        <v>36.574953888888899</v>
      </c>
      <c r="G42">
        <v>2.1288137499999999</v>
      </c>
      <c r="H42">
        <v>3.9833913888888901</v>
      </c>
      <c r="I42">
        <f t="shared" si="1"/>
        <v>11.594204996556394</v>
      </c>
      <c r="J42">
        <f t="shared" si="2"/>
        <v>0.67483073504259605</v>
      </c>
      <c r="K42">
        <f t="shared" si="3"/>
        <v>1.2627290381444771</v>
      </c>
      <c r="P42" s="14"/>
      <c r="Q42" s="14"/>
    </row>
    <row r="43" spans="1:17" x14ac:dyDescent="0.2">
      <c r="A43" t="s">
        <v>135</v>
      </c>
      <c r="B43" t="s">
        <v>104</v>
      </c>
      <c r="C43" t="s">
        <v>347</v>
      </c>
      <c r="D43" t="s">
        <v>20</v>
      </c>
      <c r="E43">
        <v>75</v>
      </c>
      <c r="F43">
        <v>43.774658888888901</v>
      </c>
      <c r="G43">
        <v>3.12780944444444</v>
      </c>
      <c r="H43">
        <v>5.1290927777777799</v>
      </c>
      <c r="I43">
        <f t="shared" si="1"/>
        <v>13.876500578891793</v>
      </c>
      <c r="J43">
        <f t="shared" si="2"/>
        <v>0.99151085738130718</v>
      </c>
      <c r="K43">
        <f t="shared" si="3"/>
        <v>1.6259146434625624</v>
      </c>
      <c r="P43" s="14"/>
      <c r="Q43" s="14"/>
    </row>
    <row r="44" spans="1:17" x14ac:dyDescent="0.2">
      <c r="A44" t="s">
        <v>103</v>
      </c>
      <c r="B44" t="s">
        <v>104</v>
      </c>
      <c r="C44" t="s">
        <v>347</v>
      </c>
      <c r="D44" t="s">
        <v>22</v>
      </c>
      <c r="E44">
        <v>105</v>
      </c>
      <c r="F44">
        <v>48.1842369444444</v>
      </c>
      <c r="G44">
        <v>11.921385555555601</v>
      </c>
      <c r="H44">
        <v>6.3801550000000002</v>
      </c>
      <c r="I44">
        <f t="shared" si="1"/>
        <v>15.274330144986159</v>
      </c>
      <c r="J44">
        <f t="shared" si="2"/>
        <v>3.7790611683064212</v>
      </c>
      <c r="K44">
        <f t="shared" si="3"/>
        <v>2.0224994733971888</v>
      </c>
      <c r="P44" s="14"/>
      <c r="Q44" s="14"/>
    </row>
    <row r="45" spans="1:17" x14ac:dyDescent="0.2">
      <c r="A45" t="s">
        <v>205</v>
      </c>
      <c r="B45" t="s">
        <v>104</v>
      </c>
      <c r="C45" t="s">
        <v>347</v>
      </c>
      <c r="D45" t="s">
        <v>22</v>
      </c>
      <c r="E45">
        <v>50</v>
      </c>
      <c r="F45">
        <v>32.15527625</v>
      </c>
      <c r="G45">
        <v>4.6347025000000004</v>
      </c>
      <c r="H45">
        <v>3.5473741666666698</v>
      </c>
      <c r="I45">
        <f t="shared" si="1"/>
        <v>10.193173877839353</v>
      </c>
      <c r="J45">
        <f t="shared" si="2"/>
        <v>1.4691936740725946</v>
      </c>
      <c r="K45">
        <f t="shared" si="3"/>
        <v>1.124512238970077</v>
      </c>
      <c r="P45" s="14"/>
      <c r="Q45" s="14"/>
    </row>
    <row r="46" spans="1:17" x14ac:dyDescent="0.2">
      <c r="A46" t="s">
        <v>138</v>
      </c>
      <c r="B46" t="s">
        <v>104</v>
      </c>
      <c r="C46" t="s">
        <v>347</v>
      </c>
      <c r="D46" t="s">
        <v>22</v>
      </c>
      <c r="E46">
        <v>75</v>
      </c>
      <c r="F46">
        <v>39.640585555555603</v>
      </c>
      <c r="G46">
        <v>7.81049666666667</v>
      </c>
      <c r="H46">
        <v>4.7943966666666702</v>
      </c>
      <c r="I46">
        <f t="shared" si="1"/>
        <v>12.566005592539275</v>
      </c>
      <c r="J46">
        <f t="shared" si="2"/>
        <v>2.4759156157340754</v>
      </c>
      <c r="K46">
        <f t="shared" si="3"/>
        <v>1.5198164830776961</v>
      </c>
      <c r="P46" s="14"/>
      <c r="Q46" s="14"/>
    </row>
    <row r="47" spans="1:17" x14ac:dyDescent="0.2">
      <c r="A47" t="s">
        <v>105</v>
      </c>
      <c r="B47" t="s">
        <v>104</v>
      </c>
      <c r="C47" t="s">
        <v>347</v>
      </c>
      <c r="D47" t="s">
        <v>21</v>
      </c>
      <c r="E47">
        <v>105</v>
      </c>
      <c r="F47">
        <v>49.362131388888898</v>
      </c>
      <c r="G47">
        <v>7.6515033333333298</v>
      </c>
      <c r="H47">
        <v>6.46973111111111</v>
      </c>
      <c r="I47">
        <f t="shared" si="1"/>
        <v>15.647720900164751</v>
      </c>
      <c r="J47">
        <f t="shared" si="2"/>
        <v>2.4255149698343526</v>
      </c>
      <c r="K47">
        <f t="shared" si="3"/>
        <v>2.0508949649724229</v>
      </c>
      <c r="P47" s="14"/>
      <c r="Q47" s="14"/>
    </row>
    <row r="48" spans="1:17" x14ac:dyDescent="0.2">
      <c r="A48" t="s">
        <v>201</v>
      </c>
      <c r="B48" t="s">
        <v>104</v>
      </c>
      <c r="C48" t="s">
        <v>347</v>
      </c>
      <c r="D48" t="s">
        <v>21</v>
      </c>
      <c r="E48">
        <v>50</v>
      </c>
      <c r="F48">
        <v>33.9119530555555</v>
      </c>
      <c r="G48">
        <v>3.2753972222222201</v>
      </c>
      <c r="H48">
        <v>3.70393277777778</v>
      </c>
      <c r="I48">
        <f t="shared" si="1"/>
        <v>10.750037765027837</v>
      </c>
      <c r="J48">
        <f t="shared" si="2"/>
        <v>1.0382959594415897</v>
      </c>
      <c r="K48">
        <f t="shared" si="3"/>
        <v>1.1741410816123037</v>
      </c>
      <c r="P48" s="14"/>
      <c r="Q48" s="14"/>
    </row>
    <row r="49" spans="1:17" x14ac:dyDescent="0.2">
      <c r="A49" t="s">
        <v>139</v>
      </c>
      <c r="B49" t="s">
        <v>104</v>
      </c>
      <c r="C49" t="s">
        <v>347</v>
      </c>
      <c r="D49" t="s">
        <v>21</v>
      </c>
      <c r="E49">
        <v>75</v>
      </c>
      <c r="F49">
        <v>41.119266388888903</v>
      </c>
      <c r="G49">
        <v>5.0923961111111096</v>
      </c>
      <c r="H49">
        <v>4.9123661111111101</v>
      </c>
      <c r="I49">
        <f t="shared" si="1"/>
        <v>13.034745177508468</v>
      </c>
      <c r="J49">
        <f t="shared" si="2"/>
        <v>1.6142818556997613</v>
      </c>
      <c r="K49">
        <f t="shared" si="3"/>
        <v>1.5572126183229744</v>
      </c>
      <c r="P49" s="14"/>
      <c r="Q49" s="14"/>
    </row>
    <row r="50" spans="1:17" x14ac:dyDescent="0.2">
      <c r="A50" t="s">
        <v>212</v>
      </c>
      <c r="B50" t="s">
        <v>104</v>
      </c>
      <c r="C50" t="s">
        <v>346</v>
      </c>
      <c r="D50" t="s">
        <v>20</v>
      </c>
      <c r="E50">
        <v>105</v>
      </c>
      <c r="F50">
        <v>19.310467361111101</v>
      </c>
      <c r="G50">
        <v>2.6308805555555601</v>
      </c>
      <c r="H50">
        <v>7.7949194444444396</v>
      </c>
      <c r="I50">
        <f t="shared" si="1"/>
        <v>6.1213889112256368</v>
      </c>
      <c r="J50">
        <f t="shared" si="2"/>
        <v>0.83398515211339286</v>
      </c>
      <c r="K50">
        <f t="shared" si="3"/>
        <v>2.4709776598785433</v>
      </c>
      <c r="P50" s="14"/>
      <c r="Q50" s="14"/>
    </row>
    <row r="51" spans="1:17" x14ac:dyDescent="0.2">
      <c r="A51" t="s">
        <v>307</v>
      </c>
      <c r="B51" t="s">
        <v>104</v>
      </c>
      <c r="C51" t="s">
        <v>346</v>
      </c>
      <c r="D51" t="s">
        <v>20</v>
      </c>
      <c r="E51">
        <v>50</v>
      </c>
      <c r="F51">
        <v>13.8645705555556</v>
      </c>
      <c r="G51">
        <v>1.0027836666666701</v>
      </c>
      <c r="H51">
        <v>4.4803769444444397</v>
      </c>
      <c r="I51">
        <f t="shared" si="1"/>
        <v>4.3950478707005347</v>
      </c>
      <c r="J51">
        <f t="shared" si="2"/>
        <v>0.317880903796952</v>
      </c>
      <c r="K51">
        <f t="shared" si="3"/>
        <v>1.4202727066599143</v>
      </c>
      <c r="P51" s="14"/>
      <c r="Q51" s="14"/>
    </row>
    <row r="52" spans="1:17" x14ac:dyDescent="0.2">
      <c r="A52" t="s">
        <v>268</v>
      </c>
      <c r="B52" t="s">
        <v>104</v>
      </c>
      <c r="C52" t="s">
        <v>346</v>
      </c>
      <c r="D52" t="s">
        <v>20</v>
      </c>
      <c r="E52">
        <v>75</v>
      </c>
      <c r="F52">
        <v>16.6947052777778</v>
      </c>
      <c r="G52">
        <v>1.8081602777777801</v>
      </c>
      <c r="H52">
        <v>5.9394855555555601</v>
      </c>
      <c r="I52">
        <f t="shared" si="1"/>
        <v>5.2921962919124796</v>
      </c>
      <c r="J52">
        <f t="shared" si="2"/>
        <v>0.57318406992044468</v>
      </c>
      <c r="K52">
        <f t="shared" si="3"/>
        <v>1.8828079268233029</v>
      </c>
      <c r="P52" s="14"/>
      <c r="Q52" s="14"/>
    </row>
    <row r="53" spans="1:17" x14ac:dyDescent="0.2">
      <c r="A53" t="s">
        <v>185</v>
      </c>
      <c r="B53" t="s">
        <v>104</v>
      </c>
      <c r="C53" t="s">
        <v>346</v>
      </c>
      <c r="D53" t="s">
        <v>22</v>
      </c>
      <c r="E53">
        <v>105</v>
      </c>
      <c r="F53">
        <v>18.153575277777801</v>
      </c>
      <c r="G53">
        <v>7.6094144444444396</v>
      </c>
      <c r="H53">
        <v>7.5058233333333302</v>
      </c>
      <c r="I53">
        <f t="shared" si="1"/>
        <v>5.7546558727149772</v>
      </c>
      <c r="J53">
        <f t="shared" si="2"/>
        <v>2.4121728557926634</v>
      </c>
      <c r="K53">
        <f t="shared" si="3"/>
        <v>2.3793346304406384</v>
      </c>
      <c r="P53" s="14"/>
      <c r="Q53" s="14"/>
    </row>
    <row r="54" spans="1:17" x14ac:dyDescent="0.2">
      <c r="A54" t="s">
        <v>311</v>
      </c>
      <c r="B54" t="s">
        <v>104</v>
      </c>
      <c r="C54" t="s">
        <v>346</v>
      </c>
      <c r="D54" t="s">
        <v>22</v>
      </c>
      <c r="E54">
        <v>50</v>
      </c>
      <c r="F54">
        <v>12.588481249999999</v>
      </c>
      <c r="G54">
        <v>2.3779841666666699</v>
      </c>
      <c r="H54">
        <v>4.0506552777777802</v>
      </c>
      <c r="I54">
        <f t="shared" si="1"/>
        <v>3.9905294932482649</v>
      </c>
      <c r="J54">
        <f t="shared" si="2"/>
        <v>0.75381737980193153</v>
      </c>
      <c r="K54">
        <f t="shared" si="3"/>
        <v>1.2840515890631348</v>
      </c>
      <c r="P54" s="14"/>
      <c r="Q54" s="14"/>
    </row>
    <row r="55" spans="1:17" x14ac:dyDescent="0.2">
      <c r="A55" t="s">
        <v>263</v>
      </c>
      <c r="B55" t="s">
        <v>104</v>
      </c>
      <c r="C55" t="s">
        <v>346</v>
      </c>
      <c r="D55" t="s">
        <v>22</v>
      </c>
      <c r="E55">
        <v>75</v>
      </c>
      <c r="F55">
        <v>15.5345686111111</v>
      </c>
      <c r="G55">
        <v>4.4667300000000001</v>
      </c>
      <c r="H55">
        <v>5.6178611111111101</v>
      </c>
      <c r="I55">
        <f t="shared" si="1"/>
        <v>4.9244347253984735</v>
      </c>
      <c r="J55">
        <f t="shared" si="2"/>
        <v>1.4159466459368817</v>
      </c>
      <c r="K55">
        <f t="shared" si="3"/>
        <v>1.7808534649770682</v>
      </c>
      <c r="P55" s="14"/>
      <c r="Q55" s="14"/>
    </row>
    <row r="56" spans="1:17" x14ac:dyDescent="0.2">
      <c r="A56" t="s">
        <v>202</v>
      </c>
      <c r="B56" t="s">
        <v>104</v>
      </c>
      <c r="C56" t="s">
        <v>346</v>
      </c>
      <c r="D56" t="s">
        <v>21</v>
      </c>
      <c r="E56">
        <v>105</v>
      </c>
      <c r="F56">
        <v>18.5762673611111</v>
      </c>
      <c r="G56">
        <v>4.6057908333333302</v>
      </c>
      <c r="H56">
        <v>7.6164738888888897</v>
      </c>
      <c r="I56">
        <f t="shared" si="1"/>
        <v>5.8886486230401278</v>
      </c>
      <c r="J56">
        <f t="shared" si="2"/>
        <v>1.4600287195208046</v>
      </c>
      <c r="K56">
        <f t="shared" si="3"/>
        <v>2.4144106889912891</v>
      </c>
      <c r="P56" s="14"/>
      <c r="Q56" s="14"/>
    </row>
    <row r="57" spans="1:17" x14ac:dyDescent="0.2">
      <c r="A57" t="s">
        <v>312</v>
      </c>
      <c r="B57" t="s">
        <v>104</v>
      </c>
      <c r="C57" t="s">
        <v>346</v>
      </c>
      <c r="D57" t="s">
        <v>21</v>
      </c>
      <c r="E57">
        <v>50</v>
      </c>
      <c r="F57">
        <v>13.062723333333301</v>
      </c>
      <c r="G57">
        <v>1.65257416666667</v>
      </c>
      <c r="H57">
        <v>4.1931888888888897</v>
      </c>
      <c r="I57">
        <f t="shared" si="1"/>
        <v>4.1408635155101674</v>
      </c>
      <c r="J57">
        <f t="shared" si="2"/>
        <v>0.52386350830554085</v>
      </c>
      <c r="K57">
        <f t="shared" si="3"/>
        <v>1.3292345279437134</v>
      </c>
      <c r="P57" s="14"/>
      <c r="Q57" s="14"/>
    </row>
    <row r="58" spans="1:17" x14ac:dyDescent="0.2">
      <c r="A58" t="s">
        <v>267</v>
      </c>
      <c r="B58" t="s">
        <v>104</v>
      </c>
      <c r="C58" t="s">
        <v>346</v>
      </c>
      <c r="D58" t="s">
        <v>21</v>
      </c>
      <c r="E58">
        <v>75</v>
      </c>
      <c r="F58">
        <v>15.971973472222199</v>
      </c>
      <c r="G58">
        <v>2.8885983333333298</v>
      </c>
      <c r="H58">
        <v>5.73410333333333</v>
      </c>
      <c r="I58">
        <f t="shared" si="1"/>
        <v>5.0630914039993176</v>
      </c>
      <c r="J58">
        <f t="shared" si="2"/>
        <v>0.9156812974014984</v>
      </c>
      <c r="K58">
        <f t="shared" si="3"/>
        <v>1.8177020733934717</v>
      </c>
      <c r="P58" s="14"/>
      <c r="Q58" s="14"/>
    </row>
    <row r="59" spans="1:17" x14ac:dyDescent="0.2">
      <c r="A59" t="s">
        <v>167</v>
      </c>
      <c r="B59" t="s">
        <v>129</v>
      </c>
      <c r="C59" t="s">
        <v>19</v>
      </c>
      <c r="D59" t="s">
        <v>20</v>
      </c>
      <c r="E59">
        <v>105</v>
      </c>
      <c r="F59">
        <v>40.079625</v>
      </c>
      <c r="G59">
        <v>9.4051744444445001E-2</v>
      </c>
      <c r="H59">
        <v>4.7493449999999999</v>
      </c>
      <c r="I59">
        <f t="shared" si="1"/>
        <v>12.705180431581491</v>
      </c>
      <c r="J59">
        <f t="shared" si="2"/>
        <v>2.9814260564355724E-2</v>
      </c>
      <c r="K59">
        <f t="shared" si="3"/>
        <v>1.5055351729670472</v>
      </c>
      <c r="P59" s="14"/>
      <c r="Q59" s="14"/>
    </row>
    <row r="60" spans="1:17" x14ac:dyDescent="0.2">
      <c r="A60" t="s">
        <v>250</v>
      </c>
      <c r="B60" t="s">
        <v>129</v>
      </c>
      <c r="C60" t="s">
        <v>19</v>
      </c>
      <c r="D60" t="s">
        <v>20</v>
      </c>
      <c r="E60">
        <v>50</v>
      </c>
      <c r="F60">
        <v>30.9355277777778</v>
      </c>
      <c r="G60">
        <v>2.4669630555555998E-2</v>
      </c>
      <c r="H60">
        <v>3.2337824999999998</v>
      </c>
      <c r="I60">
        <f t="shared" si="1"/>
        <v>9.806515459235662</v>
      </c>
      <c r="J60">
        <f t="shared" si="2"/>
        <v>7.8202355283712079E-3</v>
      </c>
      <c r="K60">
        <f t="shared" si="3"/>
        <v>1.0251041555151943</v>
      </c>
      <c r="P60" s="14"/>
      <c r="Q60" s="14"/>
    </row>
    <row r="61" spans="1:17" x14ac:dyDescent="0.2">
      <c r="A61" t="s">
        <v>216</v>
      </c>
      <c r="B61" t="s">
        <v>129</v>
      </c>
      <c r="C61" t="s">
        <v>19</v>
      </c>
      <c r="D61" t="s">
        <v>20</v>
      </c>
      <c r="E61">
        <v>75</v>
      </c>
      <c r="F61">
        <v>34.788876111111101</v>
      </c>
      <c r="G61">
        <v>6.3287825000000006E-2</v>
      </c>
      <c r="H61">
        <v>3.86778333333333</v>
      </c>
      <c r="I61">
        <f t="shared" si="1"/>
        <v>11.028021045695949</v>
      </c>
      <c r="J61">
        <f t="shared" si="2"/>
        <v>2.0062144686916455E-2</v>
      </c>
      <c r="K61">
        <f t="shared" si="3"/>
        <v>1.226081459601073</v>
      </c>
      <c r="P61" s="14"/>
      <c r="Q61" s="14"/>
    </row>
    <row r="62" spans="1:17" x14ac:dyDescent="0.2">
      <c r="A62" t="s">
        <v>207</v>
      </c>
      <c r="B62" t="s">
        <v>129</v>
      </c>
      <c r="C62" t="s">
        <v>19</v>
      </c>
      <c r="D62" t="s">
        <v>22</v>
      </c>
      <c r="E62">
        <v>105</v>
      </c>
      <c r="F62">
        <v>34.340665555555603</v>
      </c>
      <c r="G62">
        <v>0.97269300000000003</v>
      </c>
      <c r="H62">
        <v>4.1550025000000002</v>
      </c>
      <c r="I62">
        <f t="shared" si="1"/>
        <v>10.885938978319521</v>
      </c>
      <c r="J62">
        <f t="shared" si="2"/>
        <v>0.30834220803054657</v>
      </c>
      <c r="K62">
        <f t="shared" si="3"/>
        <v>1.3171295004923866</v>
      </c>
      <c r="P62" s="14"/>
      <c r="Q62" s="14"/>
    </row>
    <row r="63" spans="1:17" x14ac:dyDescent="0.2">
      <c r="A63" t="s">
        <v>290</v>
      </c>
      <c r="B63" t="s">
        <v>129</v>
      </c>
      <c r="C63" t="s">
        <v>19</v>
      </c>
      <c r="D63" t="s">
        <v>22</v>
      </c>
      <c r="E63">
        <v>50</v>
      </c>
      <c r="F63">
        <v>24.874649444444401</v>
      </c>
      <c r="G63">
        <v>0.15371791666666701</v>
      </c>
      <c r="H63">
        <v>2.4578324999999999</v>
      </c>
      <c r="I63">
        <f t="shared" si="1"/>
        <v>7.8852262056844191</v>
      </c>
      <c r="J63">
        <f t="shared" si="2"/>
        <v>4.8728346805061475E-2</v>
      </c>
      <c r="K63">
        <f t="shared" si="3"/>
        <v>0.77912918055258784</v>
      </c>
      <c r="P63" s="14"/>
      <c r="Q63" s="14"/>
    </row>
    <row r="64" spans="1:17" x14ac:dyDescent="0.2">
      <c r="A64" t="s">
        <v>260</v>
      </c>
      <c r="B64" t="s">
        <v>129</v>
      </c>
      <c r="C64" t="s">
        <v>19</v>
      </c>
      <c r="D64" t="s">
        <v>22</v>
      </c>
      <c r="E64">
        <v>75</v>
      </c>
      <c r="F64">
        <v>29.041119444444401</v>
      </c>
      <c r="G64">
        <v>0.385154694444444</v>
      </c>
      <c r="H64">
        <v>3.2080205555555601</v>
      </c>
      <c r="I64">
        <f t="shared" si="1"/>
        <v>9.20599088631133</v>
      </c>
      <c r="J64">
        <f t="shared" si="2"/>
        <v>0.12209345489103998</v>
      </c>
      <c r="K64">
        <f t="shared" si="3"/>
        <v>1.0169376581381608</v>
      </c>
      <c r="P64" s="14"/>
      <c r="Q64" s="14"/>
    </row>
    <row r="65" spans="1:17" x14ac:dyDescent="0.2">
      <c r="A65" t="s">
        <v>198</v>
      </c>
      <c r="B65" t="s">
        <v>129</v>
      </c>
      <c r="C65" t="s">
        <v>19</v>
      </c>
      <c r="D65" t="s">
        <v>21</v>
      </c>
      <c r="E65">
        <v>105</v>
      </c>
      <c r="F65">
        <v>36.464251666666698</v>
      </c>
      <c r="G65">
        <v>0.246742111111111</v>
      </c>
      <c r="H65">
        <v>4.3289352777777799</v>
      </c>
      <c r="I65">
        <f t="shared" si="1"/>
        <v>11.559112559750659</v>
      </c>
      <c r="J65">
        <f t="shared" si="2"/>
        <v>7.8216875575457437E-2</v>
      </c>
      <c r="K65">
        <f t="shared" si="3"/>
        <v>1.3722659276578819</v>
      </c>
      <c r="P65" s="14"/>
      <c r="Q65" s="14"/>
    </row>
    <row r="66" spans="1:17" x14ac:dyDescent="0.2">
      <c r="A66" t="s">
        <v>281</v>
      </c>
      <c r="B66" t="s">
        <v>129</v>
      </c>
      <c r="C66" t="s">
        <v>19</v>
      </c>
      <c r="D66" t="s">
        <v>21</v>
      </c>
      <c r="E66">
        <v>50</v>
      </c>
      <c r="F66">
        <v>27.022832777777801</v>
      </c>
      <c r="G66">
        <v>6.6289991666667006E-2</v>
      </c>
      <c r="H66">
        <v>2.6919769444444399</v>
      </c>
      <c r="I66">
        <f t="shared" si="1"/>
        <v>8.5661970693119365</v>
      </c>
      <c r="J66">
        <f t="shared" si="2"/>
        <v>2.1013826974005813E-2</v>
      </c>
      <c r="K66">
        <f t="shared" si="3"/>
        <v>0.85335261487162195</v>
      </c>
      <c r="P66" s="14"/>
      <c r="Q66" s="14"/>
    </row>
    <row r="67" spans="1:17" x14ac:dyDescent="0.2">
      <c r="A67" t="s">
        <v>239</v>
      </c>
      <c r="B67" t="s">
        <v>129</v>
      </c>
      <c r="C67" t="s">
        <v>19</v>
      </c>
      <c r="D67" t="s">
        <v>21</v>
      </c>
      <c r="E67">
        <v>75</v>
      </c>
      <c r="F67">
        <v>31.194333333333301</v>
      </c>
      <c r="G67">
        <v>0.14940497222222199</v>
      </c>
      <c r="H67">
        <v>3.4128172222222202</v>
      </c>
      <c r="I67">
        <f t="shared" si="1"/>
        <v>9.8885564284320644</v>
      </c>
      <c r="J67">
        <f t="shared" si="2"/>
        <v>4.7361149947354818E-2</v>
      </c>
      <c r="K67">
        <f t="shared" si="3"/>
        <v>1.0818578913435954</v>
      </c>
      <c r="P67" s="14"/>
      <c r="Q67" s="14"/>
    </row>
    <row r="68" spans="1:17" x14ac:dyDescent="0.2">
      <c r="A68" t="s">
        <v>128</v>
      </c>
      <c r="B68" t="s">
        <v>129</v>
      </c>
      <c r="C68" t="s">
        <v>347</v>
      </c>
      <c r="D68" t="s">
        <v>20</v>
      </c>
      <c r="E68">
        <v>105</v>
      </c>
      <c r="F68">
        <v>47.481396111111103</v>
      </c>
      <c r="G68">
        <v>3.1406252777777799</v>
      </c>
      <c r="H68">
        <v>5.0045366666666702</v>
      </c>
      <c r="I68">
        <f t="shared" si="1"/>
        <v>15.051530665146149</v>
      </c>
      <c r="J68">
        <f t="shared" si="2"/>
        <v>0.99557345714069012</v>
      </c>
      <c r="K68">
        <f t="shared" si="3"/>
        <v>1.5864305448582774</v>
      </c>
      <c r="P68" s="14"/>
      <c r="Q68" s="14"/>
    </row>
    <row r="69" spans="1:17" x14ac:dyDescent="0.2">
      <c r="A69" t="s">
        <v>208</v>
      </c>
      <c r="B69" t="s">
        <v>129</v>
      </c>
      <c r="C69" t="s">
        <v>347</v>
      </c>
      <c r="D69" t="s">
        <v>20</v>
      </c>
      <c r="E69">
        <v>50</v>
      </c>
      <c r="F69">
        <v>35.504580555555599</v>
      </c>
      <c r="G69">
        <v>1.82537388888889</v>
      </c>
      <c r="H69">
        <v>3.46715722222222</v>
      </c>
      <c r="I69">
        <f t="shared" si="1"/>
        <v>11.254898270778574</v>
      </c>
      <c r="J69">
        <f t="shared" si="2"/>
        <v>0.57864075857573349</v>
      </c>
      <c r="K69">
        <f t="shared" si="3"/>
        <v>1.0990835890553912</v>
      </c>
      <c r="P69" s="14"/>
      <c r="Q69" s="14"/>
    </row>
    <row r="70" spans="1:17" x14ac:dyDescent="0.2">
      <c r="A70" t="s">
        <v>157</v>
      </c>
      <c r="B70" t="s">
        <v>129</v>
      </c>
      <c r="C70" t="s">
        <v>347</v>
      </c>
      <c r="D70" t="s">
        <v>20</v>
      </c>
      <c r="E70">
        <v>75</v>
      </c>
      <c r="F70">
        <v>41.273354166666699</v>
      </c>
      <c r="G70">
        <v>2.6377199999999998</v>
      </c>
      <c r="H70">
        <v>4.1064205555555597</v>
      </c>
      <c r="I70">
        <f t="shared" ref="I70:I133" si="7">F70*$G$1</f>
        <v>13.083590769725667</v>
      </c>
      <c r="J70">
        <f t="shared" ref="J70:J133" si="8">G70*$G$1</f>
        <v>0.8361532456451658</v>
      </c>
      <c r="K70">
        <f t="shared" ref="K70:K133" si="9">H70*$G$1</f>
        <v>1.3017290976721585</v>
      </c>
      <c r="P70" s="14"/>
      <c r="Q70" s="14"/>
    </row>
    <row r="71" spans="1:17" x14ac:dyDescent="0.2">
      <c r="A71" t="s">
        <v>137</v>
      </c>
      <c r="B71" t="s">
        <v>129</v>
      </c>
      <c r="C71" t="s">
        <v>347</v>
      </c>
      <c r="D71" t="s">
        <v>22</v>
      </c>
      <c r="E71">
        <v>105</v>
      </c>
      <c r="F71">
        <v>41.436030000000002</v>
      </c>
      <c r="G71">
        <v>7.7155177777777801</v>
      </c>
      <c r="H71">
        <v>4.5091880555555601</v>
      </c>
      <c r="I71">
        <f t="shared" si="7"/>
        <v>13.135158762548892</v>
      </c>
      <c r="J71">
        <f t="shared" si="8"/>
        <v>2.4458074517848249</v>
      </c>
      <c r="K71">
        <f t="shared" si="9"/>
        <v>1.4294057852528683</v>
      </c>
      <c r="P71" s="14"/>
      <c r="Q71" s="14"/>
    </row>
    <row r="72" spans="1:17" x14ac:dyDescent="0.2">
      <c r="A72" t="s">
        <v>232</v>
      </c>
      <c r="B72" t="s">
        <v>129</v>
      </c>
      <c r="C72" t="s">
        <v>347</v>
      </c>
      <c r="D72" t="s">
        <v>22</v>
      </c>
      <c r="E72">
        <v>50</v>
      </c>
      <c r="F72">
        <v>30.046068055555601</v>
      </c>
      <c r="G72">
        <v>3.9074627777777802</v>
      </c>
      <c r="H72">
        <v>2.8185597222222198</v>
      </c>
      <c r="I72">
        <f t="shared" si="7"/>
        <v>9.5245580742187759</v>
      </c>
      <c r="J72">
        <f t="shared" si="8"/>
        <v>1.238659783402547</v>
      </c>
      <c r="K72">
        <f t="shared" si="9"/>
        <v>0.8934791637402173</v>
      </c>
      <c r="P72" s="14"/>
      <c r="Q72" s="14"/>
    </row>
    <row r="73" spans="1:17" x14ac:dyDescent="0.2">
      <c r="A73" t="s">
        <v>177</v>
      </c>
      <c r="B73" t="s">
        <v>129</v>
      </c>
      <c r="C73" t="s">
        <v>347</v>
      </c>
      <c r="D73" t="s">
        <v>22</v>
      </c>
      <c r="E73">
        <v>75</v>
      </c>
      <c r="F73">
        <v>35.6202955555556</v>
      </c>
      <c r="G73">
        <v>5.6754388888888903</v>
      </c>
      <c r="H73">
        <v>3.5650758333333301</v>
      </c>
      <c r="I73">
        <f t="shared" si="7"/>
        <v>11.291579750548918</v>
      </c>
      <c r="J73">
        <f t="shared" si="8"/>
        <v>1.7991055333413855</v>
      </c>
      <c r="K73">
        <f t="shared" si="9"/>
        <v>1.1301236404974024</v>
      </c>
      <c r="P73" s="14"/>
      <c r="Q73" s="14"/>
    </row>
    <row r="74" spans="1:17" x14ac:dyDescent="0.2">
      <c r="A74" t="s">
        <v>136</v>
      </c>
      <c r="B74" t="s">
        <v>129</v>
      </c>
      <c r="C74" t="s">
        <v>347</v>
      </c>
      <c r="D74" t="s">
        <v>21</v>
      </c>
      <c r="E74">
        <v>105</v>
      </c>
      <c r="F74">
        <v>43.720243888888902</v>
      </c>
      <c r="G74">
        <v>5.0786394444444403</v>
      </c>
      <c r="H74">
        <v>4.6852749999999999</v>
      </c>
      <c r="I74">
        <f t="shared" si="7"/>
        <v>13.859251106293572</v>
      </c>
      <c r="J74">
        <f t="shared" si="8"/>
        <v>1.6099210131984367</v>
      </c>
      <c r="K74">
        <f t="shared" si="9"/>
        <v>1.4852250799895947</v>
      </c>
      <c r="P74" s="14"/>
      <c r="Q74" s="14"/>
    </row>
    <row r="75" spans="1:17" x14ac:dyDescent="0.2">
      <c r="A75" t="s">
        <v>224</v>
      </c>
      <c r="B75" t="s">
        <v>129</v>
      </c>
      <c r="C75" t="s">
        <v>347</v>
      </c>
      <c r="D75" t="s">
        <v>21</v>
      </c>
      <c r="E75">
        <v>50</v>
      </c>
      <c r="F75">
        <v>32.194194166666698</v>
      </c>
      <c r="G75">
        <v>2.8320833333333302</v>
      </c>
      <c r="H75">
        <v>3.0464163888888902</v>
      </c>
      <c r="I75">
        <f t="shared" si="7"/>
        <v>10.205510798488476</v>
      </c>
      <c r="J75">
        <f t="shared" si="8"/>
        <v>0.89776612798335076</v>
      </c>
      <c r="K75">
        <f t="shared" si="9"/>
        <v>0.96570938202541257</v>
      </c>
      <c r="P75" s="14"/>
      <c r="Q75" s="14"/>
    </row>
    <row r="76" spans="1:17" x14ac:dyDescent="0.2">
      <c r="A76" t="s">
        <v>171</v>
      </c>
      <c r="B76" t="s">
        <v>129</v>
      </c>
      <c r="C76" t="s">
        <v>347</v>
      </c>
      <c r="D76" t="s">
        <v>21</v>
      </c>
      <c r="E76">
        <v>75</v>
      </c>
      <c r="F76">
        <v>37.878833611111098</v>
      </c>
      <c r="G76">
        <v>4.1061627777777803</v>
      </c>
      <c r="H76">
        <v>3.7553536111111101</v>
      </c>
      <c r="I76">
        <f t="shared" si="7"/>
        <v>12.007532894008364</v>
      </c>
      <c r="J76">
        <f t="shared" si="8"/>
        <v>1.3016473825069608</v>
      </c>
      <c r="K76">
        <f t="shared" si="9"/>
        <v>1.1904414079113206</v>
      </c>
      <c r="P76" s="14"/>
      <c r="Q76" s="14"/>
    </row>
    <row r="77" spans="1:17" x14ac:dyDescent="0.2">
      <c r="A77" t="s">
        <v>273</v>
      </c>
      <c r="B77" t="s">
        <v>129</v>
      </c>
      <c r="C77" t="s">
        <v>346</v>
      </c>
      <c r="D77" t="s">
        <v>20</v>
      </c>
      <c r="E77">
        <v>105</v>
      </c>
      <c r="F77">
        <v>16.721693055555601</v>
      </c>
      <c r="G77">
        <v>1.51204694444444</v>
      </c>
      <c r="H77">
        <v>5.7992549999999996</v>
      </c>
      <c r="I77">
        <f t="shared" si="7"/>
        <v>5.3007513765998837</v>
      </c>
      <c r="J77">
        <f t="shared" si="8"/>
        <v>0.47931659166442009</v>
      </c>
      <c r="K77">
        <f t="shared" si="9"/>
        <v>1.8383550530662678</v>
      </c>
      <c r="P77" s="14"/>
      <c r="Q77" s="14"/>
    </row>
    <row r="78" spans="1:17" x14ac:dyDescent="0.2">
      <c r="A78" t="s">
        <v>318</v>
      </c>
      <c r="B78" t="s">
        <v>129</v>
      </c>
      <c r="C78" t="s">
        <v>346</v>
      </c>
      <c r="D78" t="s">
        <v>20</v>
      </c>
      <c r="E78">
        <v>50</v>
      </c>
      <c r="F78">
        <v>12.9346597222222</v>
      </c>
      <c r="G78">
        <v>0.67432494444444402</v>
      </c>
      <c r="H78">
        <v>3.8373530555555599</v>
      </c>
      <c r="I78">
        <f t="shared" si="7"/>
        <v>4.100267544717366</v>
      </c>
      <c r="J78">
        <f t="shared" si="8"/>
        <v>0.21375998624445278</v>
      </c>
      <c r="K78">
        <f t="shared" si="9"/>
        <v>1.216435107626729</v>
      </c>
      <c r="P78" s="14"/>
      <c r="Q78" s="14"/>
    </row>
    <row r="79" spans="1:17" x14ac:dyDescent="0.2">
      <c r="A79" t="s">
        <v>299</v>
      </c>
      <c r="B79" t="s">
        <v>129</v>
      </c>
      <c r="C79" t="s">
        <v>346</v>
      </c>
      <c r="D79" t="s">
        <v>20</v>
      </c>
      <c r="E79">
        <v>75</v>
      </c>
      <c r="F79">
        <v>14.8758876388889</v>
      </c>
      <c r="G79">
        <v>1.1544446666666699</v>
      </c>
      <c r="H79">
        <v>4.7057538888888901</v>
      </c>
      <c r="I79">
        <f t="shared" si="7"/>
        <v>4.715633854658476</v>
      </c>
      <c r="J79">
        <f t="shared" si="8"/>
        <v>0.36595721113351209</v>
      </c>
      <c r="K79">
        <f t="shared" si="9"/>
        <v>1.4917168567557613</v>
      </c>
      <c r="P79" s="14"/>
      <c r="Q79" s="14"/>
    </row>
    <row r="80" spans="1:17" x14ac:dyDescent="0.2">
      <c r="A80" t="s">
        <v>277</v>
      </c>
      <c r="B80" t="s">
        <v>129</v>
      </c>
      <c r="C80" t="s">
        <v>346</v>
      </c>
      <c r="D80" t="s">
        <v>22</v>
      </c>
      <c r="E80">
        <v>105</v>
      </c>
      <c r="F80">
        <v>14.771446388888901</v>
      </c>
      <c r="G80">
        <v>4.1107211111111104</v>
      </c>
      <c r="H80">
        <v>5.2374183333333297</v>
      </c>
      <c r="I80">
        <f t="shared" si="7"/>
        <v>4.6825261365660564</v>
      </c>
      <c r="J80">
        <f t="shared" si="8"/>
        <v>1.3030923672708465</v>
      </c>
      <c r="K80">
        <f t="shared" si="9"/>
        <v>1.660253680534006</v>
      </c>
      <c r="P80" s="14"/>
      <c r="Q80" s="14"/>
    </row>
    <row r="81" spans="1:17" x14ac:dyDescent="0.2">
      <c r="A81" t="s">
        <v>330</v>
      </c>
      <c r="B81" t="s">
        <v>129</v>
      </c>
      <c r="C81" t="s">
        <v>346</v>
      </c>
      <c r="D81" t="s">
        <v>22</v>
      </c>
      <c r="E81">
        <v>50</v>
      </c>
      <c r="F81">
        <v>10.817064500000001</v>
      </c>
      <c r="G81">
        <v>1.7385577777777801</v>
      </c>
      <c r="H81">
        <v>3.0843372222222198</v>
      </c>
      <c r="I81">
        <f t="shared" si="7"/>
        <v>3.4289930659918806</v>
      </c>
      <c r="J81">
        <f t="shared" si="8"/>
        <v>0.5511201828209733</v>
      </c>
      <c r="K81">
        <f t="shared" si="9"/>
        <v>0.97773022876776317</v>
      </c>
      <c r="P81" s="14"/>
      <c r="Q81" s="14"/>
    </row>
    <row r="82" spans="1:17" x14ac:dyDescent="0.2">
      <c r="A82" t="s">
        <v>310</v>
      </c>
      <c r="B82" t="s">
        <v>129</v>
      </c>
      <c r="C82" t="s">
        <v>346</v>
      </c>
      <c r="D82" t="s">
        <v>22</v>
      </c>
      <c r="E82">
        <v>75</v>
      </c>
      <c r="F82">
        <v>12.923526944444401</v>
      </c>
      <c r="G82">
        <v>2.8839280555555602</v>
      </c>
      <c r="H82">
        <v>4.0650463888888897</v>
      </c>
      <c r="I82">
        <f t="shared" si="7"/>
        <v>4.0967384710204033</v>
      </c>
      <c r="J82">
        <f t="shared" si="8"/>
        <v>0.91420082641824518</v>
      </c>
      <c r="K82">
        <f t="shared" si="9"/>
        <v>1.2886135494925943</v>
      </c>
      <c r="P82" s="14"/>
      <c r="Q82" s="14"/>
    </row>
    <row r="83" spans="1:17" x14ac:dyDescent="0.2">
      <c r="A83" t="s">
        <v>279</v>
      </c>
      <c r="B83" t="s">
        <v>129</v>
      </c>
      <c r="C83" t="s">
        <v>346</v>
      </c>
      <c r="D83" t="s">
        <v>21</v>
      </c>
      <c r="E83">
        <v>105</v>
      </c>
      <c r="F83">
        <v>15.5025563888889</v>
      </c>
      <c r="G83">
        <v>2.666525</v>
      </c>
      <c r="H83">
        <v>5.40899055555556</v>
      </c>
      <c r="I83">
        <f t="shared" si="7"/>
        <v>4.9142868994308175</v>
      </c>
      <c r="J83">
        <f t="shared" si="8"/>
        <v>0.84528438702514896</v>
      </c>
      <c r="K83">
        <f t="shared" si="9"/>
        <v>1.7146418151630309</v>
      </c>
      <c r="P83" s="14"/>
      <c r="Q83" s="14"/>
    </row>
    <row r="84" spans="1:17" x14ac:dyDescent="0.2">
      <c r="A84" t="s">
        <v>327</v>
      </c>
      <c r="B84" t="s">
        <v>129</v>
      </c>
      <c r="C84" t="s">
        <v>346</v>
      </c>
      <c r="D84" t="s">
        <v>21</v>
      </c>
      <c r="E84">
        <v>50</v>
      </c>
      <c r="F84">
        <v>11.5470095</v>
      </c>
      <c r="G84">
        <v>1.16997777777778</v>
      </c>
      <c r="H84">
        <v>3.31226888888889</v>
      </c>
      <c r="I84">
        <f t="shared" si="7"/>
        <v>3.6603845256208252</v>
      </c>
      <c r="J84">
        <f t="shared" si="8"/>
        <v>0.3708811838336174</v>
      </c>
      <c r="K84">
        <f t="shared" si="9"/>
        <v>1.0499842219393842</v>
      </c>
      <c r="P84" s="14"/>
      <c r="Q84" s="14"/>
    </row>
    <row r="85" spans="1:17" x14ac:dyDescent="0.2">
      <c r="A85" t="s">
        <v>308</v>
      </c>
      <c r="B85" t="s">
        <v>129</v>
      </c>
      <c r="C85" t="s">
        <v>346</v>
      </c>
      <c r="D85" t="s">
        <v>21</v>
      </c>
      <c r="E85">
        <v>75</v>
      </c>
      <c r="F85">
        <v>13.626051666666701</v>
      </c>
      <c r="G85">
        <v>1.9707097222222201</v>
      </c>
      <c r="H85">
        <v>4.2519486111111098</v>
      </c>
      <c r="I85">
        <f t="shared" si="7"/>
        <v>4.3194377441169198</v>
      </c>
      <c r="J85">
        <f t="shared" si="8"/>
        <v>0.62471199765729213</v>
      </c>
      <c r="K85">
        <f t="shared" si="9"/>
        <v>1.3478612709070747</v>
      </c>
      <c r="P85" s="14"/>
      <c r="Q85" s="14"/>
    </row>
    <row r="86" spans="1:17" x14ac:dyDescent="0.2">
      <c r="A86" t="s">
        <v>122</v>
      </c>
      <c r="B86" t="s">
        <v>107</v>
      </c>
      <c r="C86" t="s">
        <v>19</v>
      </c>
      <c r="D86" t="s">
        <v>20</v>
      </c>
      <c r="E86">
        <v>105</v>
      </c>
      <c r="F86">
        <v>61.815112222222197</v>
      </c>
      <c r="G86">
        <v>6.0741722222222201</v>
      </c>
      <c r="H86">
        <v>1.8189013888888901</v>
      </c>
      <c r="I86">
        <f t="shared" si="7"/>
        <v>19.595296966520802</v>
      </c>
      <c r="J86">
        <f t="shared" si="8"/>
        <v>1.9255033961977839</v>
      </c>
      <c r="K86">
        <f t="shared" si="9"/>
        <v>0.57658898587717622</v>
      </c>
      <c r="P86" s="14"/>
      <c r="Q86" s="14"/>
    </row>
    <row r="87" spans="1:17" x14ac:dyDescent="0.2">
      <c r="A87" t="s">
        <v>226</v>
      </c>
      <c r="B87" t="s">
        <v>107</v>
      </c>
      <c r="C87" t="s">
        <v>19</v>
      </c>
      <c r="D87" t="s">
        <v>20</v>
      </c>
      <c r="E87">
        <v>50</v>
      </c>
      <c r="F87">
        <v>39.043086111111101</v>
      </c>
      <c r="G87">
        <v>0.64073555555555495</v>
      </c>
      <c r="H87">
        <v>1.60313763888889</v>
      </c>
      <c r="I87">
        <f t="shared" si="7"/>
        <v>12.376599173456334</v>
      </c>
      <c r="J87">
        <f t="shared" si="8"/>
        <v>0.20311220083179249</v>
      </c>
      <c r="K87">
        <f t="shared" si="9"/>
        <v>0.50819220386275765</v>
      </c>
      <c r="P87" s="14"/>
      <c r="Q87" s="14"/>
    </row>
    <row r="88" spans="1:17" x14ac:dyDescent="0.2">
      <c r="A88" t="s">
        <v>164</v>
      </c>
      <c r="B88" t="s">
        <v>107</v>
      </c>
      <c r="C88" t="s">
        <v>19</v>
      </c>
      <c r="D88" t="s">
        <v>20</v>
      </c>
      <c r="E88">
        <v>75</v>
      </c>
      <c r="F88">
        <v>48.875055555555598</v>
      </c>
      <c r="G88">
        <v>2.3709808333333302</v>
      </c>
      <c r="H88">
        <v>1.61284194444444</v>
      </c>
      <c r="I88">
        <f t="shared" si="7"/>
        <v>15.493318598587267</v>
      </c>
      <c r="J88">
        <f t="shared" si="8"/>
        <v>0.7515973337405577</v>
      </c>
      <c r="K88">
        <f t="shared" si="9"/>
        <v>0.51126845402843313</v>
      </c>
      <c r="P88" s="14"/>
      <c r="Q88" s="14"/>
    </row>
    <row r="89" spans="1:17" x14ac:dyDescent="0.2">
      <c r="A89" t="s">
        <v>111</v>
      </c>
      <c r="B89" t="s">
        <v>107</v>
      </c>
      <c r="C89" t="s">
        <v>19</v>
      </c>
      <c r="D89" t="s">
        <v>22</v>
      </c>
      <c r="E89">
        <v>105</v>
      </c>
      <c r="F89">
        <v>58.098737777777799</v>
      </c>
      <c r="G89">
        <v>17.206616666666701</v>
      </c>
      <c r="H89">
        <v>1.59005555555556</v>
      </c>
      <c r="I89">
        <f t="shared" si="7"/>
        <v>18.417211895415857</v>
      </c>
      <c r="J89">
        <f t="shared" si="8"/>
        <v>5.454471426992086</v>
      </c>
      <c r="K89">
        <f t="shared" si="9"/>
        <v>0.50404520325656577</v>
      </c>
      <c r="P89" s="14"/>
      <c r="Q89" s="14"/>
    </row>
    <row r="90" spans="1:17" x14ac:dyDescent="0.2">
      <c r="A90" t="s">
        <v>253</v>
      </c>
      <c r="B90" t="s">
        <v>107</v>
      </c>
      <c r="C90" t="s">
        <v>19</v>
      </c>
      <c r="D90" t="s">
        <v>22</v>
      </c>
      <c r="E90">
        <v>50</v>
      </c>
      <c r="F90">
        <v>34.676478888888902</v>
      </c>
      <c r="G90">
        <v>3.2745566666666699</v>
      </c>
      <c r="H90">
        <v>1.1765593055555601</v>
      </c>
      <c r="I90">
        <f t="shared" si="7"/>
        <v>10.992391296456988</v>
      </c>
      <c r="J90">
        <f t="shared" si="8"/>
        <v>1.0380295046033512</v>
      </c>
      <c r="K90">
        <f t="shared" si="9"/>
        <v>0.37296751817262785</v>
      </c>
      <c r="P90" s="14"/>
      <c r="Q90" s="14"/>
    </row>
    <row r="91" spans="1:17" x14ac:dyDescent="0.2">
      <c r="A91" t="s">
        <v>162</v>
      </c>
      <c r="B91" t="s">
        <v>107</v>
      </c>
      <c r="C91" t="s">
        <v>19</v>
      </c>
      <c r="D91" t="s">
        <v>22</v>
      </c>
      <c r="E91">
        <v>75</v>
      </c>
      <c r="F91">
        <v>44.808577777777799</v>
      </c>
      <c r="G91">
        <v>9.0539544444444395</v>
      </c>
      <c r="H91">
        <v>1.31983083333333</v>
      </c>
      <c r="I91">
        <f t="shared" si="7"/>
        <v>14.20425130098447</v>
      </c>
      <c r="J91">
        <f t="shared" si="8"/>
        <v>2.8700898482953807</v>
      </c>
      <c r="K91">
        <f t="shared" si="9"/>
        <v>0.41838437551909519</v>
      </c>
      <c r="P91" s="14"/>
      <c r="Q91" s="14"/>
    </row>
    <row r="92" spans="1:17" x14ac:dyDescent="0.2">
      <c r="A92" t="s">
        <v>120</v>
      </c>
      <c r="B92" t="s">
        <v>107</v>
      </c>
      <c r="C92" t="s">
        <v>19</v>
      </c>
      <c r="D92" t="s">
        <v>21</v>
      </c>
      <c r="E92">
        <v>105</v>
      </c>
      <c r="F92">
        <v>59.355004444444397</v>
      </c>
      <c r="G92">
        <v>11.6263144444444</v>
      </c>
      <c r="H92">
        <v>1.6686604166666701</v>
      </c>
      <c r="I92">
        <f t="shared" si="7"/>
        <v>18.815446526358151</v>
      </c>
      <c r="J92">
        <f t="shared" si="8"/>
        <v>3.6855240729165559</v>
      </c>
      <c r="K92">
        <f t="shared" si="9"/>
        <v>0.52896282519579441</v>
      </c>
      <c r="P92" s="14"/>
      <c r="Q92" s="14"/>
    </row>
    <row r="93" spans="1:17" x14ac:dyDescent="0.2">
      <c r="A93" t="s">
        <v>240</v>
      </c>
      <c r="B93" t="s">
        <v>107</v>
      </c>
      <c r="C93" t="s">
        <v>19</v>
      </c>
      <c r="D93" t="s">
        <v>21</v>
      </c>
      <c r="E93">
        <v>50</v>
      </c>
      <c r="F93">
        <v>36.380795555555601</v>
      </c>
      <c r="G93">
        <v>1.6239775000000001</v>
      </c>
      <c r="H93">
        <v>1.32438152777778</v>
      </c>
      <c r="I93">
        <f t="shared" si="7"/>
        <v>11.532657098907784</v>
      </c>
      <c r="J93">
        <f t="shared" si="8"/>
        <v>0.51479840827673984</v>
      </c>
      <c r="K93">
        <f t="shared" si="9"/>
        <v>0.41982693876677357</v>
      </c>
      <c r="P93" s="14"/>
      <c r="Q93" s="14"/>
    </row>
    <row r="94" spans="1:17" x14ac:dyDescent="0.2">
      <c r="A94" t="s">
        <v>168</v>
      </c>
      <c r="B94" t="s">
        <v>107</v>
      </c>
      <c r="C94" t="s">
        <v>19</v>
      </c>
      <c r="D94" t="s">
        <v>21</v>
      </c>
      <c r="E94">
        <v>75</v>
      </c>
      <c r="F94">
        <v>46.244381666666698</v>
      </c>
      <c r="G94">
        <v>5.3682261111111096</v>
      </c>
      <c r="H94">
        <v>1.4194851388888901</v>
      </c>
      <c r="I94">
        <f t="shared" si="7"/>
        <v>14.659398959494245</v>
      </c>
      <c r="J94">
        <f t="shared" si="8"/>
        <v>1.7017195480045952</v>
      </c>
      <c r="K94">
        <f t="shared" si="9"/>
        <v>0.44997463947159833</v>
      </c>
      <c r="P94" s="14"/>
      <c r="Q94" s="14"/>
    </row>
    <row r="95" spans="1:17" x14ac:dyDescent="0.2">
      <c r="A95" t="s">
        <v>115</v>
      </c>
      <c r="B95" t="s">
        <v>107</v>
      </c>
      <c r="C95" t="s">
        <v>347</v>
      </c>
      <c r="D95" t="s">
        <v>20</v>
      </c>
      <c r="E95">
        <v>105</v>
      </c>
      <c r="F95">
        <v>55.632237222222201</v>
      </c>
      <c r="G95">
        <v>16.485781111111098</v>
      </c>
      <c r="H95">
        <v>2.0908019444444399</v>
      </c>
      <c r="I95">
        <f t="shared" si="7"/>
        <v>17.635334954378365</v>
      </c>
      <c r="J95">
        <f t="shared" si="8"/>
        <v>5.2259676474573924</v>
      </c>
      <c r="K95">
        <f t="shared" si="9"/>
        <v>0.6627810502435596</v>
      </c>
      <c r="P95" s="14"/>
      <c r="Q95" s="14"/>
    </row>
    <row r="96" spans="1:17" x14ac:dyDescent="0.2">
      <c r="A96" t="s">
        <v>196</v>
      </c>
      <c r="B96" t="s">
        <v>107</v>
      </c>
      <c r="C96" t="s">
        <v>347</v>
      </c>
      <c r="D96" t="s">
        <v>20</v>
      </c>
      <c r="E96">
        <v>50</v>
      </c>
      <c r="F96">
        <v>38.802252777777802</v>
      </c>
      <c r="G96">
        <v>6.3356655555555603</v>
      </c>
      <c r="H96">
        <v>2.1492329166666702</v>
      </c>
      <c r="I96">
        <f t="shared" si="7"/>
        <v>12.300255371488657</v>
      </c>
      <c r="J96">
        <f t="shared" si="8"/>
        <v>2.0083963868796024</v>
      </c>
      <c r="K96">
        <f t="shared" si="9"/>
        <v>0.68130357995475732</v>
      </c>
      <c r="P96" s="14"/>
      <c r="Q96" s="14"/>
    </row>
    <row r="97" spans="1:17" x14ac:dyDescent="0.2">
      <c r="A97" t="s">
        <v>146</v>
      </c>
      <c r="B97" t="s">
        <v>107</v>
      </c>
      <c r="C97" t="s">
        <v>347</v>
      </c>
      <c r="D97" t="s">
        <v>20</v>
      </c>
      <c r="E97">
        <v>75</v>
      </c>
      <c r="F97">
        <v>46.4546880555556</v>
      </c>
      <c r="G97">
        <v>10.7171011111111</v>
      </c>
      <c r="H97">
        <v>2.0340066666666701</v>
      </c>
      <c r="I97">
        <f t="shared" si="7"/>
        <v>14.726065766300643</v>
      </c>
      <c r="J97">
        <f t="shared" si="8"/>
        <v>3.3973048230907601</v>
      </c>
      <c r="K97">
        <f t="shared" si="9"/>
        <v>0.64477703319428936</v>
      </c>
      <c r="P97" s="14"/>
      <c r="Q97" s="14"/>
    </row>
    <row r="98" spans="1:17" x14ac:dyDescent="0.2">
      <c r="A98" t="s">
        <v>106</v>
      </c>
      <c r="B98" t="s">
        <v>107</v>
      </c>
      <c r="C98" t="s">
        <v>347</v>
      </c>
      <c r="D98" t="s">
        <v>22</v>
      </c>
      <c r="E98">
        <v>105</v>
      </c>
      <c r="F98">
        <v>51.912542500000001</v>
      </c>
      <c r="G98">
        <v>28.1469027777778</v>
      </c>
      <c r="H98">
        <v>1.76206166666667</v>
      </c>
      <c r="I98">
        <f t="shared" si="7"/>
        <v>16.456197360245824</v>
      </c>
      <c r="J98">
        <f t="shared" si="8"/>
        <v>8.9225255571091093</v>
      </c>
      <c r="K98">
        <f t="shared" si="9"/>
        <v>0.55857088000631849</v>
      </c>
      <c r="P98" s="14"/>
      <c r="Q98" s="14"/>
    </row>
    <row r="99" spans="1:17" x14ac:dyDescent="0.2">
      <c r="A99" t="s">
        <v>213</v>
      </c>
      <c r="B99" t="s">
        <v>107</v>
      </c>
      <c r="C99" t="s">
        <v>347</v>
      </c>
      <c r="D99" t="s">
        <v>22</v>
      </c>
      <c r="E99">
        <v>50</v>
      </c>
      <c r="F99">
        <v>34.1751244444444</v>
      </c>
      <c r="G99">
        <v>10.5864277777778</v>
      </c>
      <c r="H99">
        <v>1.61341166666667</v>
      </c>
      <c r="I99">
        <f t="shared" si="7"/>
        <v>10.833462696779653</v>
      </c>
      <c r="J99">
        <f t="shared" si="8"/>
        <v>3.3558815743054788</v>
      </c>
      <c r="K99">
        <f t="shared" si="9"/>
        <v>0.51144905511013772</v>
      </c>
      <c r="P99" s="14"/>
      <c r="Q99" s="14"/>
    </row>
    <row r="100" spans="1:17" x14ac:dyDescent="0.2">
      <c r="A100" t="s">
        <v>145</v>
      </c>
      <c r="B100" t="s">
        <v>107</v>
      </c>
      <c r="C100" t="s">
        <v>347</v>
      </c>
      <c r="D100" t="s">
        <v>22</v>
      </c>
      <c r="E100">
        <v>75</v>
      </c>
      <c r="F100">
        <v>42.146918611111097</v>
      </c>
      <c r="G100">
        <v>18.200427777777801</v>
      </c>
      <c r="H100">
        <v>1.61365972222222</v>
      </c>
      <c r="I100">
        <f t="shared" si="7"/>
        <v>13.360509375757543</v>
      </c>
      <c r="J100">
        <f t="shared" si="8"/>
        <v>5.769508044265252</v>
      </c>
      <c r="K100">
        <f t="shared" si="9"/>
        <v>0.51152768834561135</v>
      </c>
      <c r="P100" s="14"/>
      <c r="Q100" s="14"/>
    </row>
    <row r="101" spans="1:17" x14ac:dyDescent="0.2">
      <c r="A101" t="s">
        <v>110</v>
      </c>
      <c r="B101" t="s">
        <v>107</v>
      </c>
      <c r="C101" t="s">
        <v>347</v>
      </c>
      <c r="D101" t="s">
        <v>21</v>
      </c>
      <c r="E101">
        <v>105</v>
      </c>
      <c r="F101">
        <v>53.147480833333297</v>
      </c>
      <c r="G101">
        <v>22.5470955555556</v>
      </c>
      <c r="H101">
        <v>1.8768991666666699</v>
      </c>
      <c r="I101">
        <f t="shared" si="7"/>
        <v>16.847670941819405</v>
      </c>
      <c r="J101">
        <f t="shared" si="8"/>
        <v>7.1473951475704425</v>
      </c>
      <c r="K101">
        <f t="shared" si="9"/>
        <v>0.59497419360547865</v>
      </c>
      <c r="P101" s="14"/>
      <c r="Q101" s="14"/>
    </row>
    <row r="102" spans="1:17" x14ac:dyDescent="0.2">
      <c r="A102" t="s">
        <v>206</v>
      </c>
      <c r="B102" t="s">
        <v>107</v>
      </c>
      <c r="C102" t="s">
        <v>347</v>
      </c>
      <c r="D102" t="s">
        <v>21</v>
      </c>
      <c r="E102">
        <v>50</v>
      </c>
      <c r="F102">
        <v>35.990819722222199</v>
      </c>
      <c r="G102">
        <v>8.51358888888889</v>
      </c>
      <c r="H102">
        <v>1.8142533333333299</v>
      </c>
      <c r="I102">
        <f t="shared" si="7"/>
        <v>11.409035350289695</v>
      </c>
      <c r="J102">
        <f t="shared" si="8"/>
        <v>2.6987947854711898</v>
      </c>
      <c r="K102">
        <f t="shared" si="9"/>
        <v>0.57511555930471192</v>
      </c>
      <c r="P102" s="14"/>
      <c r="Q102" s="14"/>
    </row>
    <row r="103" spans="1:17" x14ac:dyDescent="0.2">
      <c r="A103" t="s">
        <v>149</v>
      </c>
      <c r="B103" t="s">
        <v>107</v>
      </c>
      <c r="C103" t="s">
        <v>347</v>
      </c>
      <c r="D103" t="s">
        <v>21</v>
      </c>
      <c r="E103">
        <v>75</v>
      </c>
      <c r="F103">
        <v>43.685488333333304</v>
      </c>
      <c r="G103">
        <v>14.486745555555601</v>
      </c>
      <c r="H103">
        <v>1.7650018055555601</v>
      </c>
      <c r="I103">
        <f t="shared" si="7"/>
        <v>13.848233647813515</v>
      </c>
      <c r="J103">
        <f t="shared" si="8"/>
        <v>4.5922764035278556</v>
      </c>
      <c r="K103">
        <f t="shared" si="9"/>
        <v>0.55950289958178256</v>
      </c>
      <c r="P103" s="14"/>
      <c r="Q103" s="14"/>
    </row>
    <row r="104" spans="1:17" x14ac:dyDescent="0.2">
      <c r="A104" t="s">
        <v>170</v>
      </c>
      <c r="B104" t="s">
        <v>107</v>
      </c>
      <c r="C104" t="s">
        <v>346</v>
      </c>
      <c r="D104" t="s">
        <v>20</v>
      </c>
      <c r="E104">
        <v>105</v>
      </c>
      <c r="F104">
        <v>34.829157500000001</v>
      </c>
      <c r="G104">
        <v>16.3296666666667</v>
      </c>
      <c r="H104">
        <v>2.2122747222222201</v>
      </c>
      <c r="I104">
        <f t="shared" si="7"/>
        <v>11.040790184974778</v>
      </c>
      <c r="J104">
        <f t="shared" si="8"/>
        <v>5.1764796049759028</v>
      </c>
      <c r="K104">
        <f t="shared" si="9"/>
        <v>0.70128773685033552</v>
      </c>
      <c r="P104" s="14"/>
      <c r="Q104" s="14"/>
    </row>
    <row r="105" spans="1:17" x14ac:dyDescent="0.2">
      <c r="A105" t="s">
        <v>298</v>
      </c>
      <c r="B105" t="s">
        <v>107</v>
      </c>
      <c r="C105" t="s">
        <v>346</v>
      </c>
      <c r="D105" t="s">
        <v>20</v>
      </c>
      <c r="E105">
        <v>50</v>
      </c>
      <c r="F105">
        <v>22.494777777777799</v>
      </c>
      <c r="G105">
        <v>4.3982838888888898</v>
      </c>
      <c r="H105">
        <v>1.6279375</v>
      </c>
      <c r="I105">
        <f t="shared" si="7"/>
        <v>7.1308104912407897</v>
      </c>
      <c r="J105">
        <f t="shared" si="8"/>
        <v>1.3942493323640444</v>
      </c>
      <c r="K105">
        <f t="shared" si="9"/>
        <v>0.51605372228002866</v>
      </c>
      <c r="P105" s="14"/>
      <c r="Q105" s="14"/>
    </row>
    <row r="106" spans="1:17" x14ac:dyDescent="0.2">
      <c r="A106" t="s">
        <v>249</v>
      </c>
      <c r="B106" t="s">
        <v>107</v>
      </c>
      <c r="C106" t="s">
        <v>346</v>
      </c>
      <c r="D106" t="s">
        <v>20</v>
      </c>
      <c r="E106">
        <v>75</v>
      </c>
      <c r="F106">
        <v>28.451447777777801</v>
      </c>
      <c r="G106">
        <v>9.0285344444444409</v>
      </c>
      <c r="H106">
        <v>1.8495390277777799</v>
      </c>
      <c r="I106">
        <f t="shared" si="7"/>
        <v>9.0190658609302155</v>
      </c>
      <c r="J106">
        <f t="shared" si="8"/>
        <v>2.8620317467894214</v>
      </c>
      <c r="K106">
        <f t="shared" si="9"/>
        <v>0.58630107100973383</v>
      </c>
      <c r="P106" s="14"/>
      <c r="Q106" s="14"/>
    </row>
    <row r="107" spans="1:17" x14ac:dyDescent="0.2">
      <c r="A107" t="s">
        <v>142</v>
      </c>
      <c r="B107" t="s">
        <v>107</v>
      </c>
      <c r="C107" t="s">
        <v>346</v>
      </c>
      <c r="D107" t="s">
        <v>22</v>
      </c>
      <c r="E107">
        <v>105</v>
      </c>
      <c r="F107">
        <v>33.568903055555502</v>
      </c>
      <c r="G107">
        <v>29.357949999999999</v>
      </c>
      <c r="H107">
        <v>2.0248775000000001</v>
      </c>
      <c r="I107">
        <f t="shared" si="7"/>
        <v>10.641291434515663</v>
      </c>
      <c r="J107">
        <f t="shared" si="8"/>
        <v>9.3064256926392854</v>
      </c>
      <c r="K107">
        <f t="shared" si="9"/>
        <v>0.641883101185444</v>
      </c>
      <c r="P107" s="14"/>
      <c r="Q107" s="14"/>
    </row>
    <row r="108" spans="1:17" x14ac:dyDescent="0.2">
      <c r="A108" t="s">
        <v>294</v>
      </c>
      <c r="B108" t="s">
        <v>107</v>
      </c>
      <c r="C108" t="s">
        <v>346</v>
      </c>
      <c r="D108" t="s">
        <v>22</v>
      </c>
      <c r="E108">
        <v>50</v>
      </c>
      <c r="F108">
        <v>20.977842222222201</v>
      </c>
      <c r="G108">
        <v>8.7077349999999996</v>
      </c>
      <c r="H108">
        <v>1.35376875</v>
      </c>
      <c r="I108">
        <f t="shared" si="7"/>
        <v>6.6499442172570591</v>
      </c>
      <c r="J108">
        <f t="shared" si="8"/>
        <v>2.7603388086938749</v>
      </c>
      <c r="K108">
        <f t="shared" si="9"/>
        <v>0.42914264370952909</v>
      </c>
      <c r="P108" s="14"/>
      <c r="Q108" s="14"/>
    </row>
    <row r="109" spans="1:17" x14ac:dyDescent="0.2">
      <c r="A109" t="s">
        <v>222</v>
      </c>
      <c r="B109" t="s">
        <v>107</v>
      </c>
      <c r="C109" t="s">
        <v>346</v>
      </c>
      <c r="D109" t="s">
        <v>22</v>
      </c>
      <c r="E109">
        <v>75</v>
      </c>
      <c r="F109">
        <v>27.123378055555602</v>
      </c>
      <c r="G109">
        <v>17.5177916666667</v>
      </c>
      <c r="H109">
        <v>1.6333124999999999</v>
      </c>
      <c r="I109">
        <f t="shared" si="7"/>
        <v>8.5980697701096709</v>
      </c>
      <c r="J109">
        <f t="shared" si="8"/>
        <v>5.5531134307732435</v>
      </c>
      <c r="K109">
        <f t="shared" si="9"/>
        <v>0.51775758914055314</v>
      </c>
      <c r="P109" s="14"/>
      <c r="Q109" s="14"/>
    </row>
    <row r="110" spans="1:17" x14ac:dyDescent="0.2">
      <c r="A110" t="s">
        <v>155</v>
      </c>
      <c r="B110" t="s">
        <v>107</v>
      </c>
      <c r="C110" t="s">
        <v>346</v>
      </c>
      <c r="D110" t="s">
        <v>21</v>
      </c>
      <c r="E110">
        <v>105</v>
      </c>
      <c r="F110">
        <v>34.024680833333299</v>
      </c>
      <c r="G110">
        <v>23.203913888888898</v>
      </c>
      <c r="H110">
        <v>2.0936461111111102</v>
      </c>
      <c r="I110">
        <f t="shared" si="7"/>
        <v>10.785772299877358</v>
      </c>
      <c r="J110">
        <f t="shared" si="8"/>
        <v>7.355605564603291</v>
      </c>
      <c r="K110">
        <f t="shared" si="9"/>
        <v>0.66368264676991273</v>
      </c>
      <c r="P110" s="14"/>
      <c r="Q110" s="14"/>
    </row>
    <row r="111" spans="1:17" x14ac:dyDescent="0.2">
      <c r="A111" t="s">
        <v>297</v>
      </c>
      <c r="B111" t="s">
        <v>107</v>
      </c>
      <c r="C111" t="s">
        <v>346</v>
      </c>
      <c r="D111" t="s">
        <v>21</v>
      </c>
      <c r="E111">
        <v>50</v>
      </c>
      <c r="F111">
        <v>21.5421861111111</v>
      </c>
      <c r="G111">
        <v>6.3578450000000002</v>
      </c>
      <c r="H111">
        <v>1.45372361111111</v>
      </c>
      <c r="I111">
        <f t="shared" si="7"/>
        <v>6.8288403754370286</v>
      </c>
      <c r="J111">
        <f t="shared" si="8"/>
        <v>2.0154272371816906</v>
      </c>
      <c r="K111">
        <f t="shared" si="9"/>
        <v>0.46082818331800401</v>
      </c>
      <c r="P111" s="14"/>
      <c r="Q111" s="14"/>
    </row>
    <row r="112" spans="1:17" x14ac:dyDescent="0.2">
      <c r="A112" t="s">
        <v>230</v>
      </c>
      <c r="B112" t="s">
        <v>107</v>
      </c>
      <c r="C112" t="s">
        <v>346</v>
      </c>
      <c r="D112" t="s">
        <v>21</v>
      </c>
      <c r="E112">
        <v>75</v>
      </c>
      <c r="F112">
        <v>27.601759999999999</v>
      </c>
      <c r="G112">
        <v>13.2506144444444</v>
      </c>
      <c r="H112">
        <v>1.7118155555555601</v>
      </c>
      <c r="I112">
        <f t="shared" si="7"/>
        <v>8.7497161220747124</v>
      </c>
      <c r="J112">
        <f t="shared" si="8"/>
        <v>4.2004247132049271</v>
      </c>
      <c r="K112">
        <f t="shared" si="9"/>
        <v>0.54264293887283876</v>
      </c>
      <c r="P112" s="14"/>
      <c r="Q112" s="14"/>
    </row>
    <row r="113" spans="1:19" x14ac:dyDescent="0.2">
      <c r="A113" t="s">
        <v>173</v>
      </c>
      <c r="B113" t="s">
        <v>148</v>
      </c>
      <c r="C113" t="s">
        <v>19</v>
      </c>
      <c r="D113" t="s">
        <v>20</v>
      </c>
      <c r="E113">
        <v>105</v>
      </c>
      <c r="F113">
        <v>49.7159277777778</v>
      </c>
      <c r="G113">
        <v>0.80395736111111105</v>
      </c>
      <c r="H113">
        <v>1.27008194444444</v>
      </c>
      <c r="I113">
        <f t="shared" si="7"/>
        <v>15.759873819681227</v>
      </c>
      <c r="J113">
        <f t="shared" si="8"/>
        <v>0.25485326602269315</v>
      </c>
      <c r="K113">
        <f t="shared" si="9"/>
        <v>0.40261405307710513</v>
      </c>
      <c r="P113" s="14"/>
      <c r="Q113" s="14"/>
      <c r="S113" t="e">
        <f>(R5-R113)/R5</f>
        <v>#DIV/0!</v>
      </c>
    </row>
    <row r="114" spans="1:19" x14ac:dyDescent="0.2">
      <c r="A114" t="s">
        <v>256</v>
      </c>
      <c r="B114" t="s">
        <v>148</v>
      </c>
      <c r="C114" t="s">
        <v>19</v>
      </c>
      <c r="D114" t="s">
        <v>20</v>
      </c>
      <c r="E114">
        <v>50</v>
      </c>
      <c r="F114">
        <v>35.521641666666703</v>
      </c>
      <c r="G114">
        <v>0.115935094444444</v>
      </c>
      <c r="H114">
        <v>1.4199837500000001</v>
      </c>
      <c r="I114">
        <f t="shared" si="7"/>
        <v>11.260306617164794</v>
      </c>
      <c r="J114">
        <f t="shared" si="8"/>
        <v>3.6751249375938565E-2</v>
      </c>
      <c r="K114">
        <f t="shared" si="9"/>
        <v>0.45013269843876297</v>
      </c>
      <c r="P114" s="14"/>
      <c r="Q114" s="14"/>
    </row>
    <row r="115" spans="1:19" x14ac:dyDescent="0.2">
      <c r="A115" t="s">
        <v>223</v>
      </c>
      <c r="B115" t="s">
        <v>148</v>
      </c>
      <c r="C115" t="s">
        <v>19</v>
      </c>
      <c r="D115" t="s">
        <v>20</v>
      </c>
      <c r="E115">
        <v>75</v>
      </c>
      <c r="F115">
        <v>41.448876111111097</v>
      </c>
      <c r="G115">
        <v>0.38166600000000001</v>
      </c>
      <c r="H115">
        <v>1.26452180555556</v>
      </c>
      <c r="I115">
        <f t="shared" si="7"/>
        <v>13.139230960317972</v>
      </c>
      <c r="J115">
        <f t="shared" si="8"/>
        <v>0.12098754403515455</v>
      </c>
      <c r="K115">
        <f t="shared" si="9"/>
        <v>0.40085149746916532</v>
      </c>
      <c r="P115" s="14"/>
      <c r="Q115" s="14"/>
    </row>
    <row r="116" spans="1:19" x14ac:dyDescent="0.2">
      <c r="A116" t="s">
        <v>191</v>
      </c>
      <c r="B116" t="s">
        <v>148</v>
      </c>
      <c r="C116" t="s">
        <v>19</v>
      </c>
      <c r="D116" t="s">
        <v>22</v>
      </c>
      <c r="E116">
        <v>105</v>
      </c>
      <c r="F116">
        <v>43.917882222222197</v>
      </c>
      <c r="G116">
        <v>5.8302516666666699</v>
      </c>
      <c r="H116">
        <v>0.924298333333333</v>
      </c>
      <c r="I116">
        <f t="shared" si="7"/>
        <v>13.921902158672344</v>
      </c>
      <c r="J116">
        <f t="shared" si="8"/>
        <v>1.8481809494606984</v>
      </c>
      <c r="K116">
        <f t="shared" si="9"/>
        <v>0.29300117198227399</v>
      </c>
      <c r="P116" s="14"/>
      <c r="Q116" s="14"/>
    </row>
    <row r="117" spans="1:19" x14ac:dyDescent="0.2">
      <c r="A117" t="s">
        <v>293</v>
      </c>
      <c r="B117" t="s">
        <v>148</v>
      </c>
      <c r="C117" t="s">
        <v>19</v>
      </c>
      <c r="D117" t="s">
        <v>22</v>
      </c>
      <c r="E117">
        <v>50</v>
      </c>
      <c r="F117">
        <v>28.773948888888899</v>
      </c>
      <c r="G117">
        <v>0.82437588888888902</v>
      </c>
      <c r="H117">
        <v>0.87736661111111103</v>
      </c>
      <c r="I117">
        <f t="shared" si="7"/>
        <v>9.1212982247822225</v>
      </c>
      <c r="J117">
        <f t="shared" si="8"/>
        <v>0.26132590840804298</v>
      </c>
      <c r="K117">
        <f t="shared" si="9"/>
        <v>0.27812388710752295</v>
      </c>
      <c r="P117" s="14"/>
      <c r="Q117" s="14"/>
    </row>
    <row r="118" spans="1:19" x14ac:dyDescent="0.2">
      <c r="A118" t="s">
        <v>257</v>
      </c>
      <c r="B118" t="s">
        <v>148</v>
      </c>
      <c r="C118" t="s">
        <v>19</v>
      </c>
      <c r="D118" t="s">
        <v>22</v>
      </c>
      <c r="E118">
        <v>75</v>
      </c>
      <c r="F118">
        <v>35.230494444444403</v>
      </c>
      <c r="G118">
        <v>2.60269833333333</v>
      </c>
      <c r="H118">
        <v>0.852299305555555</v>
      </c>
      <c r="I118">
        <f t="shared" si="7"/>
        <v>11.168013388610683</v>
      </c>
      <c r="J118">
        <f t="shared" si="8"/>
        <v>0.82505143034587736</v>
      </c>
      <c r="K118">
        <f t="shared" si="9"/>
        <v>0.27017758920635937</v>
      </c>
      <c r="P118" s="14"/>
      <c r="Q118" s="14"/>
    </row>
    <row r="119" spans="1:19" x14ac:dyDescent="0.2">
      <c r="A119" t="s">
        <v>194</v>
      </c>
      <c r="B119" t="s">
        <v>148</v>
      </c>
      <c r="C119" t="s">
        <v>19</v>
      </c>
      <c r="D119" t="s">
        <v>21</v>
      </c>
      <c r="E119">
        <v>105</v>
      </c>
      <c r="F119">
        <v>45.933729999999997</v>
      </c>
      <c r="G119">
        <v>2.6377113888888899</v>
      </c>
      <c r="H119">
        <v>1.0372221666666701</v>
      </c>
      <c r="I119">
        <f t="shared" si="7"/>
        <v>14.56092285158725</v>
      </c>
      <c r="J119">
        <f t="shared" si="8"/>
        <v>0.83615051593598388</v>
      </c>
      <c r="K119">
        <f t="shared" si="9"/>
        <v>0.32879785614600765</v>
      </c>
      <c r="P119" s="14"/>
      <c r="Q119" s="14"/>
    </row>
    <row r="120" spans="1:19" x14ac:dyDescent="0.2">
      <c r="A120" t="s">
        <v>284</v>
      </c>
      <c r="B120" t="s">
        <v>148</v>
      </c>
      <c r="C120" t="s">
        <v>19</v>
      </c>
      <c r="D120" t="s">
        <v>21</v>
      </c>
      <c r="E120">
        <v>50</v>
      </c>
      <c r="F120">
        <v>31.1991288888889</v>
      </c>
      <c r="G120">
        <v>0.33285550000000003</v>
      </c>
      <c r="H120">
        <v>1.0683861666666701</v>
      </c>
      <c r="I120">
        <f t="shared" si="7"/>
        <v>9.8900766122811774</v>
      </c>
      <c r="J120">
        <f t="shared" si="8"/>
        <v>0.10551468944992058</v>
      </c>
      <c r="K120">
        <f t="shared" si="9"/>
        <v>0.33867679695370745</v>
      </c>
      <c r="P120" s="14"/>
      <c r="Q120" s="14"/>
    </row>
    <row r="121" spans="1:19" x14ac:dyDescent="0.2">
      <c r="A121" t="s">
        <v>246</v>
      </c>
      <c r="B121" t="s">
        <v>148</v>
      </c>
      <c r="C121" t="s">
        <v>19</v>
      </c>
      <c r="D121" t="s">
        <v>21</v>
      </c>
      <c r="E121">
        <v>75</v>
      </c>
      <c r="F121">
        <v>37.498422222222203</v>
      </c>
      <c r="G121">
        <v>1.11736986111111</v>
      </c>
      <c r="H121">
        <v>0.994603666666667</v>
      </c>
      <c r="I121">
        <f t="shared" si="7"/>
        <v>11.886943059795545</v>
      </c>
      <c r="J121">
        <f t="shared" si="8"/>
        <v>0.35420455391555694</v>
      </c>
      <c r="K121">
        <f t="shared" si="9"/>
        <v>0.31528785618409694</v>
      </c>
      <c r="P121" s="14"/>
      <c r="Q121" s="14"/>
    </row>
    <row r="122" spans="1:19" x14ac:dyDescent="0.2">
      <c r="A122" t="s">
        <v>147</v>
      </c>
      <c r="B122" t="s">
        <v>148</v>
      </c>
      <c r="C122" t="s">
        <v>347</v>
      </c>
      <c r="D122" t="s">
        <v>20</v>
      </c>
      <c r="E122">
        <v>105</v>
      </c>
      <c r="F122">
        <v>49.6762761111111</v>
      </c>
      <c r="G122">
        <v>8.0440005555555594</v>
      </c>
      <c r="H122">
        <v>1.5916265277777799</v>
      </c>
      <c r="I122">
        <f t="shared" si="7"/>
        <v>15.747304301393234</v>
      </c>
      <c r="J122">
        <f t="shared" si="8"/>
        <v>2.5499359949120066</v>
      </c>
      <c r="K122">
        <f t="shared" si="9"/>
        <v>0.50454319907205325</v>
      </c>
      <c r="P122" s="14"/>
      <c r="Q122" s="14"/>
    </row>
    <row r="123" spans="1:19" x14ac:dyDescent="0.2">
      <c r="A123" t="s">
        <v>219</v>
      </c>
      <c r="B123" t="s">
        <v>148</v>
      </c>
      <c r="C123" t="s">
        <v>347</v>
      </c>
      <c r="D123" t="s">
        <v>20</v>
      </c>
      <c r="E123">
        <v>50</v>
      </c>
      <c r="F123">
        <v>37.128792500000003</v>
      </c>
      <c r="G123">
        <v>3.6552916666666699</v>
      </c>
      <c r="H123">
        <v>1.9621577777777801</v>
      </c>
      <c r="I123">
        <f t="shared" si="7"/>
        <v>11.769770997589164</v>
      </c>
      <c r="J123">
        <f t="shared" si="8"/>
        <v>1.1587219230483385</v>
      </c>
      <c r="K123">
        <f t="shared" si="9"/>
        <v>0.62200104421879387</v>
      </c>
      <c r="P123" s="14"/>
      <c r="Q123" s="14"/>
    </row>
    <row r="124" spans="1:19" x14ac:dyDescent="0.2">
      <c r="A124" t="s">
        <v>175</v>
      </c>
      <c r="B124" t="s">
        <v>148</v>
      </c>
      <c r="C124" t="s">
        <v>347</v>
      </c>
      <c r="D124" t="s">
        <v>20</v>
      </c>
      <c r="E124">
        <v>75</v>
      </c>
      <c r="F124">
        <v>43.082709999999999</v>
      </c>
      <c r="G124">
        <v>5.8204200000000004</v>
      </c>
      <c r="H124">
        <v>1.6981390277777799</v>
      </c>
      <c r="I124">
        <f t="shared" si="7"/>
        <v>13.657153828946758</v>
      </c>
      <c r="J124">
        <f t="shared" si="8"/>
        <v>1.8450643260156636</v>
      </c>
      <c r="K124">
        <f t="shared" si="9"/>
        <v>0.53830750027793584</v>
      </c>
      <c r="P124" s="14"/>
      <c r="Q124" s="14"/>
    </row>
    <row r="125" spans="1:19" x14ac:dyDescent="0.2">
      <c r="A125" t="s">
        <v>153</v>
      </c>
      <c r="B125" t="s">
        <v>148</v>
      </c>
      <c r="C125" t="s">
        <v>347</v>
      </c>
      <c r="D125" t="s">
        <v>22</v>
      </c>
      <c r="E125">
        <v>105</v>
      </c>
      <c r="F125">
        <v>43.375724444444401</v>
      </c>
      <c r="G125">
        <v>15.422754444444401</v>
      </c>
      <c r="H125">
        <v>1.1511911111111099</v>
      </c>
      <c r="I125">
        <f t="shared" si="7"/>
        <v>13.750038964117701</v>
      </c>
      <c r="J125">
        <f t="shared" si="8"/>
        <v>4.8889898038876725</v>
      </c>
      <c r="K125">
        <f t="shared" si="9"/>
        <v>0.36492583894932717</v>
      </c>
      <c r="P125" s="14"/>
      <c r="Q125" s="14"/>
    </row>
    <row r="126" spans="1:19" x14ac:dyDescent="0.2">
      <c r="A126" t="s">
        <v>251</v>
      </c>
      <c r="B126" t="s">
        <v>148</v>
      </c>
      <c r="C126" t="s">
        <v>347</v>
      </c>
      <c r="D126" t="s">
        <v>22</v>
      </c>
      <c r="E126">
        <v>50</v>
      </c>
      <c r="F126">
        <v>31.315571111111101</v>
      </c>
      <c r="G126">
        <v>6.75342944444444</v>
      </c>
      <c r="H126">
        <v>1.33221583333333</v>
      </c>
      <c r="I126">
        <f t="shared" si="7"/>
        <v>9.9269886203947113</v>
      </c>
      <c r="J126">
        <f t="shared" si="8"/>
        <v>2.1408269070287398</v>
      </c>
      <c r="K126">
        <f t="shared" si="9"/>
        <v>0.4223104017642294</v>
      </c>
      <c r="P126" s="14"/>
      <c r="Q126" s="14"/>
    </row>
    <row r="127" spans="1:19" x14ac:dyDescent="0.2">
      <c r="A127" t="s">
        <v>204</v>
      </c>
      <c r="B127" t="s">
        <v>148</v>
      </c>
      <c r="C127" t="s">
        <v>347</v>
      </c>
      <c r="D127" t="s">
        <v>22</v>
      </c>
      <c r="E127">
        <v>75</v>
      </c>
      <c r="F127">
        <v>37.019244166666702</v>
      </c>
      <c r="G127">
        <v>10.566125555555599</v>
      </c>
      <c r="H127">
        <v>1.18242166666667</v>
      </c>
      <c r="I127">
        <f t="shared" si="7"/>
        <v>11.735044341813852</v>
      </c>
      <c r="J127">
        <f t="shared" si="8"/>
        <v>3.3494458006051229</v>
      </c>
      <c r="K127">
        <f t="shared" si="9"/>
        <v>0.37482587776735304</v>
      </c>
      <c r="P127" s="14"/>
      <c r="Q127" s="14"/>
    </row>
    <row r="128" spans="1:19" x14ac:dyDescent="0.2">
      <c r="A128" t="s">
        <v>154</v>
      </c>
      <c r="B128" t="s">
        <v>148</v>
      </c>
      <c r="C128" t="s">
        <v>347</v>
      </c>
      <c r="D128" t="s">
        <v>21</v>
      </c>
      <c r="E128">
        <v>105</v>
      </c>
      <c r="F128">
        <v>45.712161944444397</v>
      </c>
      <c r="G128">
        <v>11.5378566666667</v>
      </c>
      <c r="H128">
        <v>1.3087781944444401</v>
      </c>
      <c r="I128">
        <f t="shared" si="7"/>
        <v>14.490686113501287</v>
      </c>
      <c r="J128">
        <f t="shared" si="8"/>
        <v>3.6574830913144969</v>
      </c>
      <c r="K128">
        <f t="shared" si="9"/>
        <v>0.41488070572856045</v>
      </c>
      <c r="P128" s="14"/>
      <c r="Q128" s="14"/>
    </row>
    <row r="129" spans="1:17" x14ac:dyDescent="0.2">
      <c r="A129" t="s">
        <v>234</v>
      </c>
      <c r="B129" t="s">
        <v>148</v>
      </c>
      <c r="C129" t="s">
        <v>347</v>
      </c>
      <c r="D129" t="s">
        <v>21</v>
      </c>
      <c r="E129">
        <v>50</v>
      </c>
      <c r="F129">
        <v>33.588825277777801</v>
      </c>
      <c r="G129">
        <v>5.2099827777777801</v>
      </c>
      <c r="H129">
        <v>1.56836888888889</v>
      </c>
      <c r="I129">
        <f t="shared" si="7"/>
        <v>10.647606748791492</v>
      </c>
      <c r="J129">
        <f t="shared" si="8"/>
        <v>1.6515566509691353</v>
      </c>
      <c r="K129">
        <f t="shared" si="9"/>
        <v>0.49717056276380656</v>
      </c>
      <c r="P129" s="14"/>
      <c r="Q129" s="14"/>
    </row>
    <row r="130" spans="1:17" x14ac:dyDescent="0.2">
      <c r="A130" t="s">
        <v>197</v>
      </c>
      <c r="B130" t="s">
        <v>148</v>
      </c>
      <c r="C130" t="s">
        <v>347</v>
      </c>
      <c r="D130" t="s">
        <v>21</v>
      </c>
      <c r="E130">
        <v>75</v>
      </c>
      <c r="F130">
        <v>39.394933611111099</v>
      </c>
      <c r="G130">
        <v>8.1750055555555594</v>
      </c>
      <c r="H130">
        <v>1.3731804166666699</v>
      </c>
      <c r="I130">
        <f t="shared" si="7"/>
        <v>12.488134298146269</v>
      </c>
      <c r="J130">
        <f t="shared" si="8"/>
        <v>2.5914643815283815</v>
      </c>
      <c r="K130">
        <f t="shared" si="9"/>
        <v>0.43529611264736862</v>
      </c>
      <c r="P130" s="14"/>
      <c r="Q130" s="14"/>
    </row>
    <row r="131" spans="1:17" x14ac:dyDescent="0.2">
      <c r="A131" t="s">
        <v>276</v>
      </c>
      <c r="B131" t="s">
        <v>148</v>
      </c>
      <c r="C131" t="s">
        <v>346</v>
      </c>
      <c r="D131" t="s">
        <v>20</v>
      </c>
      <c r="E131">
        <v>105</v>
      </c>
      <c r="F131">
        <v>27.242226111111101</v>
      </c>
      <c r="G131">
        <v>6.3801761111111102</v>
      </c>
      <c r="H131">
        <v>1.39786194444444</v>
      </c>
      <c r="I131">
        <f t="shared" si="7"/>
        <v>8.6357444237466563</v>
      </c>
      <c r="J131">
        <f t="shared" si="8"/>
        <v>2.0225061655874419</v>
      </c>
      <c r="K131">
        <f t="shared" si="9"/>
        <v>0.44312011957716552</v>
      </c>
      <c r="P131" s="14"/>
      <c r="Q131" s="14"/>
    </row>
    <row r="132" spans="1:17" x14ac:dyDescent="0.2">
      <c r="A132" t="s">
        <v>321</v>
      </c>
      <c r="B132" t="s">
        <v>148</v>
      </c>
      <c r="C132" t="s">
        <v>346</v>
      </c>
      <c r="D132" t="s">
        <v>20</v>
      </c>
      <c r="E132">
        <v>50</v>
      </c>
      <c r="F132">
        <v>19.479038750000001</v>
      </c>
      <c r="G132">
        <v>2.1569213888888901</v>
      </c>
      <c r="H132">
        <v>1.28141333333333</v>
      </c>
      <c r="I132">
        <f t="shared" si="7"/>
        <v>6.1748257862322209</v>
      </c>
      <c r="J132">
        <f t="shared" si="8"/>
        <v>0.68374081400638598</v>
      </c>
      <c r="K132">
        <f t="shared" si="9"/>
        <v>0.40620608619552284</v>
      </c>
      <c r="P132" s="14"/>
      <c r="Q132" s="14"/>
    </row>
    <row r="133" spans="1:17" x14ac:dyDescent="0.2">
      <c r="A133" t="s">
        <v>305</v>
      </c>
      <c r="B133" t="s">
        <v>148</v>
      </c>
      <c r="C133" t="s">
        <v>346</v>
      </c>
      <c r="D133" t="s">
        <v>20</v>
      </c>
      <c r="E133">
        <v>75</v>
      </c>
      <c r="F133">
        <v>23.146500555555601</v>
      </c>
      <c r="G133">
        <v>4.0375699999999997</v>
      </c>
      <c r="H133">
        <v>1.2875252777777799</v>
      </c>
      <c r="I133">
        <f t="shared" si="7"/>
        <v>7.3374056248788531</v>
      </c>
      <c r="J133">
        <f t="shared" si="8"/>
        <v>1.2799035758228894</v>
      </c>
      <c r="K133">
        <f t="shared" si="9"/>
        <v>0.40814356332896756</v>
      </c>
      <c r="P133" s="14"/>
      <c r="Q133" s="14"/>
    </row>
    <row r="134" spans="1:17" x14ac:dyDescent="0.2">
      <c r="A134" t="s">
        <v>258</v>
      </c>
      <c r="B134" t="s">
        <v>148</v>
      </c>
      <c r="C134" t="s">
        <v>346</v>
      </c>
      <c r="D134" t="s">
        <v>22</v>
      </c>
      <c r="E134">
        <v>105</v>
      </c>
      <c r="F134">
        <v>24.969381666666699</v>
      </c>
      <c r="G134">
        <v>14.1704266666667</v>
      </c>
      <c r="H134">
        <v>1.1436894444444401</v>
      </c>
      <c r="I134">
        <f t="shared" ref="I134:I197" si="10">F134*$G$1</f>
        <v>7.9152561766738927</v>
      </c>
      <c r="J134">
        <f t="shared" ref="J134:J197" si="11">G134*$G$1</f>
        <v>4.4920037947584159</v>
      </c>
      <c r="K134">
        <f t="shared" ref="K134:K197" si="12">H134*$G$1</f>
        <v>0.36254782197592433</v>
      </c>
      <c r="P134" s="14"/>
      <c r="Q134" s="14"/>
    </row>
    <row r="135" spans="1:17" x14ac:dyDescent="0.2">
      <c r="A135" t="s">
        <v>328</v>
      </c>
      <c r="B135" t="s">
        <v>148</v>
      </c>
      <c r="C135" t="s">
        <v>346</v>
      </c>
      <c r="D135" t="s">
        <v>22</v>
      </c>
      <c r="E135">
        <v>50</v>
      </c>
      <c r="F135">
        <v>16.771876666666699</v>
      </c>
      <c r="G135">
        <v>4.4523136111111103</v>
      </c>
      <c r="H135">
        <v>0.92358827777777797</v>
      </c>
      <c r="I135">
        <f t="shared" si="10"/>
        <v>5.3166595053280048</v>
      </c>
      <c r="J135">
        <f t="shared" si="11"/>
        <v>1.4113766724901444</v>
      </c>
      <c r="K135">
        <f t="shared" si="12"/>
        <v>0.29277608544641509</v>
      </c>
      <c r="P135" s="14"/>
      <c r="Q135" s="14"/>
    </row>
    <row r="136" spans="1:17" x14ac:dyDescent="0.2">
      <c r="A136" t="s">
        <v>303</v>
      </c>
      <c r="B136" t="s">
        <v>148</v>
      </c>
      <c r="C136" t="s">
        <v>346</v>
      </c>
      <c r="D136" t="s">
        <v>22</v>
      </c>
      <c r="E136">
        <v>75</v>
      </c>
      <c r="F136">
        <v>20.772698333333299</v>
      </c>
      <c r="G136">
        <v>8.4085850000000004</v>
      </c>
      <c r="H136">
        <v>0.99921652777777803</v>
      </c>
      <c r="I136">
        <f t="shared" si="10"/>
        <v>6.5849139151329803</v>
      </c>
      <c r="J136">
        <f t="shared" si="11"/>
        <v>2.6655087117030076</v>
      </c>
      <c r="K136">
        <f t="shared" si="12"/>
        <v>0.31675012617096659</v>
      </c>
      <c r="P136" s="14"/>
      <c r="Q136" s="14"/>
    </row>
    <row r="137" spans="1:17" x14ac:dyDescent="0.2">
      <c r="A137" t="s">
        <v>271</v>
      </c>
      <c r="B137" t="s">
        <v>148</v>
      </c>
      <c r="C137" t="s">
        <v>346</v>
      </c>
      <c r="D137" t="s">
        <v>21</v>
      </c>
      <c r="E137">
        <v>105</v>
      </c>
      <c r="F137">
        <v>25.7599580555556</v>
      </c>
      <c r="G137">
        <v>9.9006611111111091</v>
      </c>
      <c r="H137">
        <v>1.2320279166666701</v>
      </c>
      <c r="I137">
        <f t="shared" si="10"/>
        <v>8.1658676947652324</v>
      </c>
      <c r="J137">
        <f t="shared" si="11"/>
        <v>3.1384945794430141</v>
      </c>
      <c r="K137">
        <f t="shared" si="12"/>
        <v>0.3905509838975661</v>
      </c>
      <c r="P137" s="14"/>
      <c r="Q137" s="14"/>
    </row>
    <row r="138" spans="1:17" x14ac:dyDescent="0.2">
      <c r="A138" t="s">
        <v>324</v>
      </c>
      <c r="B138" t="s">
        <v>148</v>
      </c>
      <c r="C138" t="s">
        <v>346</v>
      </c>
      <c r="D138" t="s">
        <v>21</v>
      </c>
      <c r="E138">
        <v>50</v>
      </c>
      <c r="F138">
        <v>17.678994305555602</v>
      </c>
      <c r="G138">
        <v>3.2161538888888899</v>
      </c>
      <c r="H138">
        <v>1.0464588888888899</v>
      </c>
      <c r="I138">
        <f t="shared" si="10"/>
        <v>5.6042144231884814</v>
      </c>
      <c r="J138">
        <f t="shared" si="11"/>
        <v>1.0195159124883488</v>
      </c>
      <c r="K138">
        <f t="shared" si="12"/>
        <v>0.33172588310308876</v>
      </c>
      <c r="P138" s="14"/>
      <c r="Q138" s="14"/>
    </row>
    <row r="139" spans="1:17" x14ac:dyDescent="0.2">
      <c r="A139" t="s">
        <v>306</v>
      </c>
      <c r="B139" t="s">
        <v>148</v>
      </c>
      <c r="C139" t="s">
        <v>346</v>
      </c>
      <c r="D139" t="s">
        <v>21</v>
      </c>
      <c r="E139">
        <v>75</v>
      </c>
      <c r="F139">
        <v>21.630946388888901</v>
      </c>
      <c r="G139">
        <v>5.9868211111111096</v>
      </c>
      <c r="H139">
        <v>1.1009455555555601</v>
      </c>
      <c r="I139">
        <f t="shared" si="10"/>
        <v>6.8569772490810372</v>
      </c>
      <c r="J139">
        <f t="shared" si="11"/>
        <v>1.8978132262531853</v>
      </c>
      <c r="K139">
        <f t="shared" si="12"/>
        <v>0.3489980739261187</v>
      </c>
      <c r="P139" s="14"/>
      <c r="Q139" s="14"/>
    </row>
    <row r="140" spans="1:17" x14ac:dyDescent="0.2">
      <c r="A140" t="s">
        <v>199</v>
      </c>
      <c r="B140" t="s">
        <v>134</v>
      </c>
      <c r="C140" t="s">
        <v>19</v>
      </c>
      <c r="D140" t="s">
        <v>20</v>
      </c>
      <c r="E140">
        <v>105</v>
      </c>
      <c r="F140">
        <v>41.737792777777798</v>
      </c>
      <c r="G140">
        <v>0.51828391666666696</v>
      </c>
      <c r="H140">
        <v>2.49253361111111</v>
      </c>
      <c r="I140">
        <f t="shared" si="10"/>
        <v>13.230817106138735</v>
      </c>
      <c r="J140">
        <f t="shared" si="11"/>
        <v>0.16429521673510541</v>
      </c>
      <c r="K140">
        <f t="shared" si="12"/>
        <v>0.79012938022618784</v>
      </c>
      <c r="P140" s="14"/>
      <c r="Q140" s="14"/>
    </row>
    <row r="141" spans="1:17" x14ac:dyDescent="0.2">
      <c r="A141" t="s">
        <v>269</v>
      </c>
      <c r="B141" t="s">
        <v>134</v>
      </c>
      <c r="C141" t="s">
        <v>19</v>
      </c>
      <c r="D141" t="s">
        <v>20</v>
      </c>
      <c r="E141">
        <v>50</v>
      </c>
      <c r="F141">
        <v>30.834955000000001</v>
      </c>
      <c r="G141">
        <v>7.4493888888888998E-2</v>
      </c>
      <c r="H141">
        <v>2.2951779166666699</v>
      </c>
      <c r="I141">
        <f t="shared" si="10"/>
        <v>9.7746340409795707</v>
      </c>
      <c r="J141">
        <f t="shared" si="11"/>
        <v>2.3614449970116195E-2</v>
      </c>
      <c r="K141">
        <f t="shared" si="12"/>
        <v>0.72756792394717629</v>
      </c>
      <c r="P141" s="14"/>
      <c r="Q141" s="14"/>
    </row>
    <row r="142" spans="1:17" x14ac:dyDescent="0.2">
      <c r="A142" t="s">
        <v>233</v>
      </c>
      <c r="B142" t="s">
        <v>134</v>
      </c>
      <c r="C142" t="s">
        <v>19</v>
      </c>
      <c r="D142" t="s">
        <v>20</v>
      </c>
      <c r="E142">
        <v>75</v>
      </c>
      <c r="F142">
        <v>35.582273888888899</v>
      </c>
      <c r="G142">
        <v>0.223724877777778</v>
      </c>
      <c r="H142">
        <v>2.3324625000000001</v>
      </c>
      <c r="I142">
        <f t="shared" si="10"/>
        <v>11.279526939792582</v>
      </c>
      <c r="J142">
        <f t="shared" si="11"/>
        <v>7.0920447464271077E-2</v>
      </c>
      <c r="K142">
        <f t="shared" si="12"/>
        <v>0.73938708040301382</v>
      </c>
      <c r="P142" s="14"/>
      <c r="Q142" s="14"/>
    </row>
    <row r="143" spans="1:17" x14ac:dyDescent="0.2">
      <c r="A143" t="s">
        <v>210</v>
      </c>
      <c r="B143" t="s">
        <v>134</v>
      </c>
      <c r="C143" t="s">
        <v>19</v>
      </c>
      <c r="D143" t="s">
        <v>22</v>
      </c>
      <c r="E143">
        <v>105</v>
      </c>
      <c r="F143">
        <v>37.352669444444402</v>
      </c>
      <c r="G143">
        <v>4.9802633333333297</v>
      </c>
      <c r="H143">
        <v>1.95461388888889</v>
      </c>
      <c r="I143">
        <f t="shared" si="10"/>
        <v>11.840739649956477</v>
      </c>
      <c r="J143">
        <f t="shared" si="11"/>
        <v>1.5787359349492274</v>
      </c>
      <c r="K143">
        <f t="shared" si="12"/>
        <v>0.61960964286488518</v>
      </c>
      <c r="P143" s="14"/>
      <c r="Q143" s="14"/>
    </row>
    <row r="144" spans="1:17" x14ac:dyDescent="0.2">
      <c r="A144" t="s">
        <v>296</v>
      </c>
      <c r="B144" t="s">
        <v>134</v>
      </c>
      <c r="C144" t="s">
        <v>19</v>
      </c>
      <c r="D144" t="s">
        <v>22</v>
      </c>
      <c r="E144">
        <v>50</v>
      </c>
      <c r="F144">
        <v>26.365430555555601</v>
      </c>
      <c r="G144">
        <v>0.488533555555556</v>
      </c>
      <c r="H144">
        <v>1.58269611111111</v>
      </c>
      <c r="I144">
        <f t="shared" si="10"/>
        <v>8.3578015603855</v>
      </c>
      <c r="J144">
        <f t="shared" si="11"/>
        <v>0.15486439731448035</v>
      </c>
      <c r="K144">
        <f t="shared" si="12"/>
        <v>0.50171227051223655</v>
      </c>
      <c r="P144" s="14"/>
      <c r="Q144" s="14"/>
    </row>
    <row r="145" spans="1:17" x14ac:dyDescent="0.2">
      <c r="A145" t="s">
        <v>264</v>
      </c>
      <c r="B145" t="s">
        <v>134</v>
      </c>
      <c r="C145" t="s">
        <v>19</v>
      </c>
      <c r="D145" t="s">
        <v>22</v>
      </c>
      <c r="E145">
        <v>75</v>
      </c>
      <c r="F145">
        <v>31.0810272222222</v>
      </c>
      <c r="G145">
        <v>2.10118791666667</v>
      </c>
      <c r="H145">
        <v>1.72015069444444</v>
      </c>
      <c r="I145">
        <f t="shared" si="10"/>
        <v>9.8526385627916699</v>
      </c>
      <c r="J145">
        <f t="shared" si="11"/>
        <v>0.66607338771031055</v>
      </c>
      <c r="K145">
        <f t="shared" si="12"/>
        <v>0.54528516527853765</v>
      </c>
      <c r="P145" s="14"/>
      <c r="Q145" s="14"/>
    </row>
    <row r="146" spans="1:17" x14ac:dyDescent="0.2">
      <c r="A146" t="s">
        <v>214</v>
      </c>
      <c r="B146" t="s">
        <v>134</v>
      </c>
      <c r="C146" t="s">
        <v>19</v>
      </c>
      <c r="D146" t="s">
        <v>21</v>
      </c>
      <c r="E146">
        <v>105</v>
      </c>
      <c r="F146">
        <v>38.821788888888896</v>
      </c>
      <c r="G146">
        <v>2.0089513888888901</v>
      </c>
      <c r="H146">
        <v>2.1450138888888901</v>
      </c>
      <c r="I146">
        <f t="shared" si="10"/>
        <v>12.30644828912693</v>
      </c>
      <c r="J146">
        <f t="shared" si="11"/>
        <v>0.63683454808046691</v>
      </c>
      <c r="K146">
        <f t="shared" si="12"/>
        <v>0.67996615453816345</v>
      </c>
      <c r="P146" s="14"/>
      <c r="Q146" s="14"/>
    </row>
    <row r="147" spans="1:17" x14ac:dyDescent="0.2">
      <c r="A147" t="s">
        <v>286</v>
      </c>
      <c r="B147" t="s">
        <v>134</v>
      </c>
      <c r="C147" t="s">
        <v>19</v>
      </c>
      <c r="D147" t="s">
        <v>21</v>
      </c>
      <c r="E147">
        <v>50</v>
      </c>
      <c r="F147">
        <v>28.127809444444399</v>
      </c>
      <c r="G147">
        <v>0.189492655555556</v>
      </c>
      <c r="H147">
        <v>1.84594152777778</v>
      </c>
      <c r="I147">
        <f t="shared" si="10"/>
        <v>8.9164729993558574</v>
      </c>
      <c r="J147">
        <f t="shared" si="11"/>
        <v>6.0068884858400291E-2</v>
      </c>
      <c r="K147">
        <f t="shared" si="12"/>
        <v>0.58516066895750374</v>
      </c>
      <c r="P147" s="14"/>
      <c r="Q147" s="14"/>
    </row>
    <row r="148" spans="1:17" x14ac:dyDescent="0.2">
      <c r="A148" t="s">
        <v>259</v>
      </c>
      <c r="B148" t="s">
        <v>134</v>
      </c>
      <c r="C148" t="s">
        <v>19</v>
      </c>
      <c r="D148" t="s">
        <v>21</v>
      </c>
      <c r="E148">
        <v>75</v>
      </c>
      <c r="F148">
        <v>32.847627222222201</v>
      </c>
      <c r="G148">
        <v>0.63035569444444395</v>
      </c>
      <c r="H148">
        <v>1.9377008333333301</v>
      </c>
      <c r="I148">
        <f t="shared" si="10"/>
        <v>10.412648087592162</v>
      </c>
      <c r="J148">
        <f t="shared" si="11"/>
        <v>0.19982180057801216</v>
      </c>
      <c r="K148">
        <f t="shared" si="12"/>
        <v>0.61424822986556815</v>
      </c>
      <c r="P148" s="14"/>
      <c r="Q148" s="14"/>
    </row>
    <row r="149" spans="1:17" x14ac:dyDescent="0.2">
      <c r="A149" t="s">
        <v>140</v>
      </c>
      <c r="B149" t="s">
        <v>134</v>
      </c>
      <c r="C149" t="s">
        <v>347</v>
      </c>
      <c r="D149" t="s">
        <v>20</v>
      </c>
      <c r="E149">
        <v>105</v>
      </c>
      <c r="F149">
        <v>48.618250555555598</v>
      </c>
      <c r="G149">
        <v>4.7426199999999996</v>
      </c>
      <c r="H149">
        <v>2.5423566666666702</v>
      </c>
      <c r="I149">
        <f t="shared" si="10"/>
        <v>15.411911802472476</v>
      </c>
      <c r="J149">
        <f t="shared" si="11"/>
        <v>1.5034033581508561</v>
      </c>
      <c r="K149">
        <f t="shared" si="12"/>
        <v>0.80592321338920025</v>
      </c>
      <c r="P149" s="14"/>
      <c r="Q149" s="14"/>
    </row>
    <row r="150" spans="1:17" x14ac:dyDescent="0.2">
      <c r="A150" t="s">
        <v>217</v>
      </c>
      <c r="B150" t="s">
        <v>134</v>
      </c>
      <c r="C150" t="s">
        <v>347</v>
      </c>
      <c r="D150" t="s">
        <v>20</v>
      </c>
      <c r="E150">
        <v>50</v>
      </c>
      <c r="F150">
        <v>35.695838055555598</v>
      </c>
      <c r="G150">
        <v>2.3979688888888901</v>
      </c>
      <c r="H150">
        <v>2.5770652777777801</v>
      </c>
      <c r="I150">
        <f t="shared" si="10"/>
        <v>11.315526608653322</v>
      </c>
      <c r="J150">
        <f t="shared" si="11"/>
        <v>0.76015250648309052</v>
      </c>
      <c r="K150">
        <f t="shared" si="12"/>
        <v>0.81692579055144277</v>
      </c>
      <c r="P150" s="14"/>
      <c r="Q150" s="14"/>
    </row>
    <row r="151" spans="1:17" x14ac:dyDescent="0.2">
      <c r="A151" t="s">
        <v>169</v>
      </c>
      <c r="B151" t="s">
        <v>134</v>
      </c>
      <c r="C151" t="s">
        <v>347</v>
      </c>
      <c r="D151" t="s">
        <v>20</v>
      </c>
      <c r="E151">
        <v>75</v>
      </c>
      <c r="F151">
        <v>41.898092222222203</v>
      </c>
      <c r="G151">
        <v>3.6018747222222198</v>
      </c>
      <c r="H151">
        <v>2.5014772222222201</v>
      </c>
      <c r="I151">
        <f t="shared" si="10"/>
        <v>13.281631787282794</v>
      </c>
      <c r="J151">
        <f t="shared" si="11"/>
        <v>1.1417888325498495</v>
      </c>
      <c r="K151">
        <f t="shared" si="12"/>
        <v>0.79296449140491143</v>
      </c>
      <c r="P151" s="14"/>
      <c r="Q151" s="14"/>
    </row>
    <row r="152" spans="1:17" x14ac:dyDescent="0.2">
      <c r="A152" t="s">
        <v>133</v>
      </c>
      <c r="B152" t="s">
        <v>134</v>
      </c>
      <c r="C152" t="s">
        <v>347</v>
      </c>
      <c r="D152" t="s">
        <v>22</v>
      </c>
      <c r="E152">
        <v>105</v>
      </c>
      <c r="F152">
        <v>44.457967500000002</v>
      </c>
      <c r="G152">
        <v>12.6818622222222</v>
      </c>
      <c r="H152">
        <v>2.0001690277777802</v>
      </c>
      <c r="I152">
        <f t="shared" si="10"/>
        <v>14.093108373865421</v>
      </c>
      <c r="J152">
        <f t="shared" si="11"/>
        <v>4.020131120033934</v>
      </c>
      <c r="K152">
        <f t="shared" si="12"/>
        <v>0.63405055290755907</v>
      </c>
      <c r="P152" s="14"/>
      <c r="Q152" s="14"/>
    </row>
    <row r="153" spans="1:17" x14ac:dyDescent="0.2">
      <c r="A153" t="s">
        <v>238</v>
      </c>
      <c r="B153" t="s">
        <v>134</v>
      </c>
      <c r="C153" t="s">
        <v>347</v>
      </c>
      <c r="D153" t="s">
        <v>22</v>
      </c>
      <c r="E153">
        <v>50</v>
      </c>
      <c r="F153">
        <v>30.937497361111099</v>
      </c>
      <c r="G153">
        <v>5.04877888888889</v>
      </c>
      <c r="H153">
        <v>1.8829066666666701</v>
      </c>
      <c r="I153">
        <f t="shared" si="10"/>
        <v>9.8071398141697372</v>
      </c>
      <c r="J153">
        <f t="shared" si="11"/>
        <v>1.6004552623057942</v>
      </c>
      <c r="K153">
        <f t="shared" si="12"/>
        <v>0.59687856200819511</v>
      </c>
      <c r="P153" s="14"/>
      <c r="Q153" s="14"/>
    </row>
    <row r="154" spans="1:17" x14ac:dyDescent="0.2">
      <c r="A154" t="s">
        <v>180</v>
      </c>
      <c r="B154" t="s">
        <v>134</v>
      </c>
      <c r="C154" t="s">
        <v>347</v>
      </c>
      <c r="D154" t="s">
        <v>22</v>
      </c>
      <c r="E154">
        <v>75</v>
      </c>
      <c r="F154">
        <v>37.295543333333299</v>
      </c>
      <c r="G154">
        <v>8.3865427777777803</v>
      </c>
      <c r="H154">
        <v>1.8875925</v>
      </c>
      <c r="I154">
        <f t="shared" si="10"/>
        <v>11.822630759241529</v>
      </c>
      <c r="J154">
        <f t="shared" si="11"/>
        <v>2.6585213606375642</v>
      </c>
      <c r="K154">
        <f t="shared" si="12"/>
        <v>0.59836396407900483</v>
      </c>
      <c r="P154" s="14"/>
      <c r="Q154" s="14"/>
    </row>
    <row r="155" spans="1:17" x14ac:dyDescent="0.2">
      <c r="A155" t="s">
        <v>141</v>
      </c>
      <c r="B155" t="s">
        <v>134</v>
      </c>
      <c r="C155" t="s">
        <v>347</v>
      </c>
      <c r="D155" t="s">
        <v>21</v>
      </c>
      <c r="E155">
        <v>105</v>
      </c>
      <c r="F155">
        <v>45.8602833333333</v>
      </c>
      <c r="G155">
        <v>8.4190855555555508</v>
      </c>
      <c r="H155">
        <v>2.19027555555556</v>
      </c>
      <c r="I155">
        <f t="shared" si="10"/>
        <v>14.537640369475737</v>
      </c>
      <c r="J155">
        <f t="shared" si="11"/>
        <v>2.6688373719129048</v>
      </c>
      <c r="K155">
        <f t="shared" si="12"/>
        <v>0.69431403433080474</v>
      </c>
      <c r="P155" s="14"/>
      <c r="Q155" s="14"/>
    </row>
    <row r="156" spans="1:17" x14ac:dyDescent="0.2">
      <c r="A156" t="s">
        <v>229</v>
      </c>
      <c r="B156" t="s">
        <v>134</v>
      </c>
      <c r="C156" t="s">
        <v>347</v>
      </c>
      <c r="D156" t="s">
        <v>21</v>
      </c>
      <c r="E156">
        <v>50</v>
      </c>
      <c r="F156">
        <v>32.838849444444399</v>
      </c>
      <c r="G156">
        <v>3.6321958333333302</v>
      </c>
      <c r="H156">
        <v>2.14360541666667</v>
      </c>
      <c r="I156">
        <f t="shared" si="10"/>
        <v>10.409865545328971</v>
      </c>
      <c r="J156">
        <f t="shared" si="11"/>
        <v>1.1514005788561756</v>
      </c>
      <c r="K156">
        <f t="shared" si="12"/>
        <v>0.67951967097659882</v>
      </c>
      <c r="P156" s="14"/>
      <c r="Q156" s="14"/>
    </row>
    <row r="157" spans="1:17" x14ac:dyDescent="0.2">
      <c r="A157" t="s">
        <v>183</v>
      </c>
      <c r="B157" t="s">
        <v>134</v>
      </c>
      <c r="C157" t="s">
        <v>347</v>
      </c>
      <c r="D157" t="s">
        <v>21</v>
      </c>
      <c r="E157">
        <v>75</v>
      </c>
      <c r="F157">
        <v>38.975221666666698</v>
      </c>
      <c r="G157">
        <v>5.6571616666666698</v>
      </c>
      <c r="H157">
        <v>2.1109140277777798</v>
      </c>
      <c r="I157">
        <f t="shared" si="10"/>
        <v>12.355086247336013</v>
      </c>
      <c r="J157">
        <f t="shared" si="11"/>
        <v>1.7933116815745234</v>
      </c>
      <c r="K157">
        <f t="shared" si="12"/>
        <v>0.66915655020407783</v>
      </c>
      <c r="P157" s="14"/>
      <c r="Q157" s="14"/>
    </row>
    <row r="158" spans="1:17" x14ac:dyDescent="0.2">
      <c r="A158" t="s">
        <v>291</v>
      </c>
      <c r="B158" t="s">
        <v>134</v>
      </c>
      <c r="C158" t="s">
        <v>346</v>
      </c>
      <c r="D158" t="s">
        <v>20</v>
      </c>
      <c r="E158">
        <v>105</v>
      </c>
      <c r="F158">
        <v>17.431183472222202</v>
      </c>
      <c r="G158">
        <v>3.14018611111111</v>
      </c>
      <c r="H158">
        <v>3.4085119444444398</v>
      </c>
      <c r="I158">
        <f t="shared" si="10"/>
        <v>5.5256587642869466</v>
      </c>
      <c r="J158">
        <f t="shared" si="11"/>
        <v>0.99543424197239505</v>
      </c>
      <c r="K158">
        <f t="shared" si="12"/>
        <v>1.0804931248076117</v>
      </c>
      <c r="P158" s="14"/>
      <c r="Q158" s="14"/>
    </row>
    <row r="159" spans="1:17" x14ac:dyDescent="0.2">
      <c r="A159" t="s">
        <v>325</v>
      </c>
      <c r="B159" t="s">
        <v>134</v>
      </c>
      <c r="C159" t="s">
        <v>346</v>
      </c>
      <c r="D159" t="s">
        <v>20</v>
      </c>
      <c r="E159">
        <v>50</v>
      </c>
      <c r="F159">
        <v>13.047020833333301</v>
      </c>
      <c r="G159">
        <v>1.1432365277777801</v>
      </c>
      <c r="H159">
        <v>2.8671324999999999</v>
      </c>
      <c r="I159">
        <f t="shared" si="10"/>
        <v>4.1358858467887929</v>
      </c>
      <c r="J159">
        <f t="shared" si="11"/>
        <v>0.36240424807845434</v>
      </c>
      <c r="K159">
        <f t="shared" si="12"/>
        <v>0.90887666074099538</v>
      </c>
      <c r="P159" s="14"/>
      <c r="Q159" s="14"/>
    </row>
    <row r="160" spans="1:17" x14ac:dyDescent="0.2">
      <c r="A160" t="s">
        <v>315</v>
      </c>
      <c r="B160" t="s">
        <v>134</v>
      </c>
      <c r="C160" t="s">
        <v>346</v>
      </c>
      <c r="D160" t="s">
        <v>20</v>
      </c>
      <c r="E160">
        <v>75</v>
      </c>
      <c r="F160">
        <v>15.326082777777801</v>
      </c>
      <c r="G160">
        <v>2.1062375000000002</v>
      </c>
      <c r="H160">
        <v>3.0773644444444401</v>
      </c>
      <c r="I160">
        <f t="shared" si="10"/>
        <v>4.8583450319462971</v>
      </c>
      <c r="J160">
        <f t="shared" si="11"/>
        <v>0.66767409798028599</v>
      </c>
      <c r="K160">
        <f t="shared" si="12"/>
        <v>0.97551986877123087</v>
      </c>
      <c r="P160" s="14"/>
      <c r="Q160" s="14"/>
    </row>
    <row r="161" spans="1:17" x14ac:dyDescent="0.2">
      <c r="A161" t="s">
        <v>280</v>
      </c>
      <c r="B161" t="s">
        <v>134</v>
      </c>
      <c r="C161" t="s">
        <v>346</v>
      </c>
      <c r="D161" t="s">
        <v>22</v>
      </c>
      <c r="E161">
        <v>105</v>
      </c>
      <c r="F161">
        <v>16.0600970833333</v>
      </c>
      <c r="G161">
        <v>8.6438355555555493</v>
      </c>
      <c r="H161">
        <v>2.8468827777777799</v>
      </c>
      <c r="I161">
        <f t="shared" si="10"/>
        <v>5.0910264552741005</v>
      </c>
      <c r="J161">
        <f t="shared" si="11"/>
        <v>2.7400827815692557</v>
      </c>
      <c r="K161">
        <f t="shared" si="12"/>
        <v>0.90245752946113156</v>
      </c>
      <c r="P161" s="14"/>
      <c r="Q161" s="14"/>
    </row>
    <row r="162" spans="1:17" x14ac:dyDescent="0.2">
      <c r="A162" t="s">
        <v>332</v>
      </c>
      <c r="B162" t="s">
        <v>134</v>
      </c>
      <c r="C162" t="s">
        <v>346</v>
      </c>
      <c r="D162" t="s">
        <v>22</v>
      </c>
      <c r="E162">
        <v>50</v>
      </c>
      <c r="F162">
        <v>11.557200416666699</v>
      </c>
      <c r="G162">
        <v>2.6348461111111101</v>
      </c>
      <c r="H162">
        <v>2.2133665277777799</v>
      </c>
      <c r="I162">
        <f t="shared" si="10"/>
        <v>3.6636150307718496</v>
      </c>
      <c r="J162">
        <f t="shared" si="11"/>
        <v>0.83524222721937802</v>
      </c>
      <c r="K162">
        <f t="shared" si="12"/>
        <v>0.70163383755810382</v>
      </c>
      <c r="P162" s="14"/>
      <c r="Q162" s="14"/>
    </row>
    <row r="163" spans="1:17" x14ac:dyDescent="0.2">
      <c r="A163" t="s">
        <v>314</v>
      </c>
      <c r="B163" t="s">
        <v>134</v>
      </c>
      <c r="C163" t="s">
        <v>346</v>
      </c>
      <c r="D163" t="s">
        <v>22</v>
      </c>
      <c r="E163">
        <v>75</v>
      </c>
      <c r="F163">
        <v>13.9349168888889</v>
      </c>
      <c r="G163">
        <v>5.0134738888888899</v>
      </c>
      <c r="H163">
        <v>2.49446027777778</v>
      </c>
      <c r="I163">
        <f t="shared" si="10"/>
        <v>4.4173475518402601</v>
      </c>
      <c r="J163">
        <f t="shared" si="11"/>
        <v>1.5892636307688977</v>
      </c>
      <c r="K163">
        <f t="shared" si="12"/>
        <v>0.79074013064193038</v>
      </c>
      <c r="P163" s="14"/>
      <c r="Q163" s="14"/>
    </row>
    <row r="164" spans="1:17" x14ac:dyDescent="0.2">
      <c r="A164" t="s">
        <v>288</v>
      </c>
      <c r="B164" t="s">
        <v>134</v>
      </c>
      <c r="C164" t="s">
        <v>346</v>
      </c>
      <c r="D164" t="s">
        <v>21</v>
      </c>
      <c r="E164">
        <v>105</v>
      </c>
      <c r="F164">
        <v>16.561318750000002</v>
      </c>
      <c r="G164">
        <v>5.3733127777777803</v>
      </c>
      <c r="H164">
        <v>3.0579261111111098</v>
      </c>
      <c r="I164">
        <f t="shared" si="10"/>
        <v>5.2499129645969402</v>
      </c>
      <c r="J164">
        <f t="shared" si="11"/>
        <v>1.7033320136350836</v>
      </c>
      <c r="K164">
        <f t="shared" si="12"/>
        <v>0.96935794654044194</v>
      </c>
      <c r="P164" s="14"/>
      <c r="Q164" s="14"/>
    </row>
    <row r="165" spans="1:17" x14ac:dyDescent="0.2">
      <c r="A165" t="s">
        <v>331</v>
      </c>
      <c r="B165" t="s">
        <v>134</v>
      </c>
      <c r="C165" t="s">
        <v>346</v>
      </c>
      <c r="D165" t="s">
        <v>21</v>
      </c>
      <c r="E165">
        <v>50</v>
      </c>
      <c r="F165">
        <v>12.1151938888889</v>
      </c>
      <c r="G165">
        <v>1.85007583333333</v>
      </c>
      <c r="H165">
        <v>2.44900305555556</v>
      </c>
      <c r="I165">
        <f t="shared" si="10"/>
        <v>3.8404981164850445</v>
      </c>
      <c r="J165">
        <f t="shared" si="11"/>
        <v>0.58647123755794728</v>
      </c>
      <c r="K165">
        <f t="shared" si="12"/>
        <v>0.7763302600343136</v>
      </c>
      <c r="P165" s="14"/>
      <c r="Q165" s="14"/>
    </row>
    <row r="166" spans="1:17" x14ac:dyDescent="0.2">
      <c r="A166" t="s">
        <v>317</v>
      </c>
      <c r="B166" t="s">
        <v>134</v>
      </c>
      <c r="C166" t="s">
        <v>346</v>
      </c>
      <c r="D166" t="s">
        <v>21</v>
      </c>
      <c r="E166">
        <v>75</v>
      </c>
      <c r="F166">
        <v>14.4589033333333</v>
      </c>
      <c r="G166">
        <v>3.30445416666667</v>
      </c>
      <c r="H166">
        <v>2.7090994444444401</v>
      </c>
      <c r="I166">
        <f t="shared" si="10"/>
        <v>4.583450461245449</v>
      </c>
      <c r="J166">
        <f t="shared" si="11"/>
        <v>1.0475069668289385</v>
      </c>
      <c r="K166">
        <f t="shared" si="12"/>
        <v>0.85878042144266042</v>
      </c>
      <c r="P166" s="14"/>
      <c r="Q166" s="14"/>
    </row>
    <row r="167" spans="1:17" x14ac:dyDescent="0.2">
      <c r="A167" t="s">
        <v>100</v>
      </c>
      <c r="B167" t="s">
        <v>95</v>
      </c>
      <c r="C167" t="s">
        <v>19</v>
      </c>
      <c r="D167" t="s">
        <v>20</v>
      </c>
      <c r="E167">
        <v>105</v>
      </c>
      <c r="F167">
        <v>70.472816666666702</v>
      </c>
      <c r="G167">
        <v>7.1508599999999998</v>
      </c>
      <c r="H167">
        <v>5.9769733333333299</v>
      </c>
      <c r="I167">
        <f t="shared" si="10"/>
        <v>22.339776164865906</v>
      </c>
      <c r="J167">
        <f t="shared" si="11"/>
        <v>2.2668117913024091</v>
      </c>
      <c r="K167">
        <f t="shared" si="12"/>
        <v>1.894691495610326</v>
      </c>
      <c r="P167" s="14"/>
      <c r="Q167" s="14"/>
    </row>
    <row r="168" spans="1:17" x14ac:dyDescent="0.2">
      <c r="A168" t="s">
        <v>176</v>
      </c>
      <c r="B168" t="s">
        <v>95</v>
      </c>
      <c r="C168" t="s">
        <v>19</v>
      </c>
      <c r="D168" t="s">
        <v>20</v>
      </c>
      <c r="E168">
        <v>50</v>
      </c>
      <c r="F168">
        <v>42.418907222222202</v>
      </c>
      <c r="G168">
        <v>0.73940597222222204</v>
      </c>
      <c r="H168">
        <v>3.2268880555555599</v>
      </c>
      <c r="I168">
        <f t="shared" si="10"/>
        <v>13.446729353601693</v>
      </c>
      <c r="J168">
        <f t="shared" si="11"/>
        <v>0.23439057349644021</v>
      </c>
      <c r="K168">
        <f t="shared" si="12"/>
        <v>1.022918627066709</v>
      </c>
      <c r="P168" s="14"/>
      <c r="Q168" s="14"/>
    </row>
    <row r="169" spans="1:17" x14ac:dyDescent="0.2">
      <c r="A169" t="s">
        <v>123</v>
      </c>
      <c r="B169" t="s">
        <v>95</v>
      </c>
      <c r="C169" t="s">
        <v>19</v>
      </c>
      <c r="D169" t="s">
        <v>20</v>
      </c>
      <c r="E169">
        <v>75</v>
      </c>
      <c r="F169">
        <v>54.730593333333303</v>
      </c>
      <c r="G169">
        <v>2.7878319444444402</v>
      </c>
      <c r="H169">
        <v>4.4186913888888899</v>
      </c>
      <c r="I169">
        <f t="shared" si="10"/>
        <v>17.349515206978875</v>
      </c>
      <c r="J169">
        <f t="shared" si="11"/>
        <v>0.88373850471638093</v>
      </c>
      <c r="K169">
        <f t="shared" si="12"/>
        <v>1.4007184789605382</v>
      </c>
      <c r="P169" s="14"/>
      <c r="Q169" s="14"/>
    </row>
    <row r="170" spans="1:17" x14ac:dyDescent="0.2">
      <c r="A170" t="s">
        <v>96</v>
      </c>
      <c r="B170" t="s">
        <v>95</v>
      </c>
      <c r="C170" t="s">
        <v>19</v>
      </c>
      <c r="D170" t="s">
        <v>22</v>
      </c>
      <c r="E170">
        <v>105</v>
      </c>
      <c r="F170">
        <v>66.956473888888894</v>
      </c>
      <c r="G170">
        <v>18.927294444444399</v>
      </c>
      <c r="H170">
        <v>5.8778755555555602</v>
      </c>
      <c r="I170">
        <f t="shared" si="10"/>
        <v>21.225100829182114</v>
      </c>
      <c r="J170">
        <f t="shared" si="11"/>
        <v>5.999923676889094</v>
      </c>
      <c r="K170">
        <f t="shared" si="12"/>
        <v>1.8632776501206207</v>
      </c>
      <c r="P170" s="14"/>
      <c r="Q170" s="14"/>
    </row>
    <row r="171" spans="1:17" x14ac:dyDescent="0.2">
      <c r="A171" t="s">
        <v>195</v>
      </c>
      <c r="B171" t="s">
        <v>95</v>
      </c>
      <c r="C171" t="s">
        <v>19</v>
      </c>
      <c r="D171" t="s">
        <v>22</v>
      </c>
      <c r="E171">
        <v>50</v>
      </c>
      <c r="F171">
        <v>38.474857222222198</v>
      </c>
      <c r="G171">
        <v>3.6996186111111098</v>
      </c>
      <c r="H171">
        <v>3.0001163888888902</v>
      </c>
      <c r="I171">
        <f t="shared" si="10"/>
        <v>12.196471476159502</v>
      </c>
      <c r="J171">
        <f t="shared" si="11"/>
        <v>1.1727734973120023</v>
      </c>
      <c r="K171">
        <f t="shared" si="12"/>
        <v>0.9510323521384757</v>
      </c>
      <c r="P171" s="14"/>
      <c r="Q171" s="14"/>
    </row>
    <row r="172" spans="1:17" x14ac:dyDescent="0.2">
      <c r="A172" t="s">
        <v>121</v>
      </c>
      <c r="B172" t="s">
        <v>95</v>
      </c>
      <c r="C172" t="s">
        <v>19</v>
      </c>
      <c r="D172" t="s">
        <v>22</v>
      </c>
      <c r="E172">
        <v>75</v>
      </c>
      <c r="F172">
        <v>50.958780555555599</v>
      </c>
      <c r="G172">
        <v>10.0547122222222</v>
      </c>
      <c r="H172">
        <v>4.2858561111111104</v>
      </c>
      <c r="I172">
        <f t="shared" si="10"/>
        <v>16.153856268158705</v>
      </c>
      <c r="J172">
        <f t="shared" si="11"/>
        <v>3.1873285483823945</v>
      </c>
      <c r="K172">
        <f t="shared" si="12"/>
        <v>1.3586098970602352</v>
      </c>
      <c r="P172" s="14"/>
      <c r="Q172" s="14"/>
    </row>
    <row r="173" spans="1:17" x14ac:dyDescent="0.2">
      <c r="A173" t="s">
        <v>98</v>
      </c>
      <c r="B173" t="s">
        <v>95</v>
      </c>
      <c r="C173" t="s">
        <v>19</v>
      </c>
      <c r="D173" t="s">
        <v>21</v>
      </c>
      <c r="E173">
        <v>105</v>
      </c>
      <c r="F173">
        <v>68.134380555555595</v>
      </c>
      <c r="G173">
        <v>13.187569444444399</v>
      </c>
      <c r="H173">
        <v>5.9126361111111096</v>
      </c>
      <c r="I173">
        <f t="shared" si="10"/>
        <v>21.598495458786637</v>
      </c>
      <c r="J173">
        <f t="shared" si="11"/>
        <v>4.1804395436752957</v>
      </c>
      <c r="K173">
        <f t="shared" si="12"/>
        <v>1.87429669359309</v>
      </c>
      <c r="P173" s="14"/>
      <c r="Q173" s="14"/>
    </row>
    <row r="174" spans="1:17" x14ac:dyDescent="0.2">
      <c r="A174" t="s">
        <v>192</v>
      </c>
      <c r="B174" t="s">
        <v>95</v>
      </c>
      <c r="C174" t="s">
        <v>19</v>
      </c>
      <c r="D174" t="s">
        <v>21</v>
      </c>
      <c r="E174">
        <v>50</v>
      </c>
      <c r="F174">
        <v>40.097167777777798</v>
      </c>
      <c r="G174">
        <v>1.86725527777778</v>
      </c>
      <c r="H174">
        <v>3.07346361111111</v>
      </c>
      <c r="I174">
        <f t="shared" si="10"/>
        <v>12.710741465571655</v>
      </c>
      <c r="J174">
        <f t="shared" si="11"/>
        <v>0.59191709543164417</v>
      </c>
      <c r="K174">
        <f t="shared" si="12"/>
        <v>0.97428331051167916</v>
      </c>
      <c r="P174" s="14"/>
      <c r="Q174" s="14"/>
    </row>
    <row r="175" spans="1:17" x14ac:dyDescent="0.2">
      <c r="A175" t="s">
        <v>124</v>
      </c>
      <c r="B175" t="s">
        <v>95</v>
      </c>
      <c r="C175" t="s">
        <v>19</v>
      </c>
      <c r="D175" t="s">
        <v>21</v>
      </c>
      <c r="E175">
        <v>75</v>
      </c>
      <c r="F175">
        <v>52.238990000000001</v>
      </c>
      <c r="G175">
        <v>6.15695944444444</v>
      </c>
      <c r="H175">
        <v>4.33062083333333</v>
      </c>
      <c r="I175">
        <f t="shared" si="10"/>
        <v>16.559680723399513</v>
      </c>
      <c r="J175">
        <f t="shared" si="11"/>
        <v>1.951746820275797</v>
      </c>
      <c r="K175">
        <f t="shared" si="12"/>
        <v>1.372800246216519</v>
      </c>
      <c r="P175" s="14"/>
      <c r="Q175" s="14"/>
    </row>
    <row r="176" spans="1:17" x14ac:dyDescent="0.2">
      <c r="A176" t="s">
        <v>99</v>
      </c>
      <c r="B176" t="s">
        <v>95</v>
      </c>
      <c r="C176" t="s">
        <v>347</v>
      </c>
      <c r="D176" t="s">
        <v>20</v>
      </c>
      <c r="E176">
        <v>105</v>
      </c>
      <c r="F176">
        <v>60.876091111111101</v>
      </c>
      <c r="G176">
        <v>17.061598888888899</v>
      </c>
      <c r="H176">
        <v>6.4407966666666701</v>
      </c>
      <c r="I176">
        <f t="shared" si="10"/>
        <v>19.297628696277989</v>
      </c>
      <c r="J176">
        <f t="shared" si="11"/>
        <v>5.4085010110399914</v>
      </c>
      <c r="K176">
        <f t="shared" si="12"/>
        <v>2.0417227898995729</v>
      </c>
      <c r="P176" s="14"/>
      <c r="Q176" s="14"/>
    </row>
    <row r="177" spans="1:17" x14ac:dyDescent="0.2">
      <c r="A177" t="s">
        <v>156</v>
      </c>
      <c r="B177" t="s">
        <v>95</v>
      </c>
      <c r="C177" t="s">
        <v>347</v>
      </c>
      <c r="D177" t="s">
        <v>20</v>
      </c>
      <c r="E177">
        <v>50</v>
      </c>
      <c r="F177">
        <v>40.5151325</v>
      </c>
      <c r="G177">
        <v>6.4351555555555597</v>
      </c>
      <c r="H177">
        <v>3.7610797222222199</v>
      </c>
      <c r="I177">
        <f t="shared" si="10"/>
        <v>12.843235649583329</v>
      </c>
      <c r="J177">
        <f t="shared" si="11"/>
        <v>2.0399345662198041</v>
      </c>
      <c r="K177">
        <f t="shared" si="12"/>
        <v>1.192256576462372</v>
      </c>
      <c r="P177" s="14"/>
      <c r="Q177" s="14"/>
    </row>
    <row r="178" spans="1:17" x14ac:dyDescent="0.2">
      <c r="A178" t="s">
        <v>118</v>
      </c>
      <c r="B178" t="s">
        <v>95</v>
      </c>
      <c r="C178" t="s">
        <v>347</v>
      </c>
      <c r="D178" t="s">
        <v>20</v>
      </c>
      <c r="E178">
        <v>75</v>
      </c>
      <c r="F178">
        <v>49.688410277777798</v>
      </c>
      <c r="G178">
        <v>10.9420416666667</v>
      </c>
      <c r="H178">
        <v>4.9092511111111099</v>
      </c>
      <c r="I178">
        <f t="shared" si="10"/>
        <v>15.751150813851554</v>
      </c>
      <c r="J178">
        <f t="shared" si="11"/>
        <v>3.468610638569674</v>
      </c>
      <c r="K178">
        <f t="shared" si="12"/>
        <v>1.5562251680400843</v>
      </c>
      <c r="P178" s="14"/>
      <c r="Q178" s="14"/>
    </row>
    <row r="179" spans="1:17" x14ac:dyDescent="0.2">
      <c r="A179" t="s">
        <v>94</v>
      </c>
      <c r="B179" t="s">
        <v>95</v>
      </c>
      <c r="C179" t="s">
        <v>347</v>
      </c>
      <c r="D179" t="s">
        <v>22</v>
      </c>
      <c r="E179">
        <v>105</v>
      </c>
      <c r="F179">
        <v>57.614545</v>
      </c>
      <c r="G179">
        <v>29.157451111111101</v>
      </c>
      <c r="H179">
        <v>6.2683944444444402</v>
      </c>
      <c r="I179">
        <f t="shared" si="10"/>
        <v>18.263723518083594</v>
      </c>
      <c r="J179">
        <f t="shared" si="11"/>
        <v>9.2428678484811861</v>
      </c>
      <c r="K179">
        <f t="shared" si="12"/>
        <v>1.9870715465274345</v>
      </c>
      <c r="P179" s="14"/>
      <c r="Q179" s="14"/>
    </row>
    <row r="180" spans="1:17" x14ac:dyDescent="0.2">
      <c r="A180" t="s">
        <v>163</v>
      </c>
      <c r="B180" t="s">
        <v>95</v>
      </c>
      <c r="C180" t="s">
        <v>347</v>
      </c>
      <c r="D180" t="s">
        <v>22</v>
      </c>
      <c r="E180">
        <v>50</v>
      </c>
      <c r="F180">
        <v>36.227542499999998</v>
      </c>
      <c r="G180">
        <v>10.832244444444401</v>
      </c>
      <c r="H180">
        <v>3.4185047222222198</v>
      </c>
      <c r="I180">
        <f t="shared" si="10"/>
        <v>11.48407611237098</v>
      </c>
      <c r="J180">
        <f t="shared" si="11"/>
        <v>3.4338050853934465</v>
      </c>
      <c r="K180">
        <f t="shared" si="12"/>
        <v>1.0836608202308946</v>
      </c>
      <c r="P180" s="14"/>
      <c r="Q180" s="14"/>
    </row>
    <row r="181" spans="1:17" x14ac:dyDescent="0.2">
      <c r="A181" t="s">
        <v>112</v>
      </c>
      <c r="B181" t="s">
        <v>95</v>
      </c>
      <c r="C181" t="s">
        <v>347</v>
      </c>
      <c r="D181" t="s">
        <v>22</v>
      </c>
      <c r="E181">
        <v>75</v>
      </c>
      <c r="F181">
        <v>45.836106666666701</v>
      </c>
      <c r="G181">
        <v>18.768944444444401</v>
      </c>
      <c r="H181">
        <v>4.6685299999999996</v>
      </c>
      <c r="I181">
        <f t="shared" si="10"/>
        <v>14.529976402753659</v>
      </c>
      <c r="J181">
        <f t="shared" si="11"/>
        <v>5.9497269666818271</v>
      </c>
      <c r="K181">
        <f t="shared" si="12"/>
        <v>1.4799169403469001</v>
      </c>
      <c r="P181" s="14"/>
      <c r="Q181" s="14"/>
    </row>
    <row r="182" spans="1:17" x14ac:dyDescent="0.2">
      <c r="A182" t="s">
        <v>97</v>
      </c>
      <c r="B182" t="s">
        <v>95</v>
      </c>
      <c r="C182" t="s">
        <v>347</v>
      </c>
      <c r="D182" t="s">
        <v>21</v>
      </c>
      <c r="E182">
        <v>105</v>
      </c>
      <c r="F182">
        <v>58.6862338888889</v>
      </c>
      <c r="G182">
        <v>23.416274999999999</v>
      </c>
      <c r="H182">
        <v>6.32657111111111</v>
      </c>
      <c r="I182">
        <f t="shared" si="10"/>
        <v>18.603447272980368</v>
      </c>
      <c r="J182">
        <f t="shared" si="11"/>
        <v>7.4229237152426162</v>
      </c>
      <c r="K182">
        <f t="shared" si="12"/>
        <v>2.0055134617626198</v>
      </c>
      <c r="P182" s="14"/>
      <c r="Q182" s="14"/>
    </row>
    <row r="183" spans="1:17" x14ac:dyDescent="0.2">
      <c r="A183" t="s">
        <v>161</v>
      </c>
      <c r="B183" t="s">
        <v>95</v>
      </c>
      <c r="C183" t="s">
        <v>347</v>
      </c>
      <c r="D183" t="s">
        <v>21</v>
      </c>
      <c r="E183">
        <v>50</v>
      </c>
      <c r="F183">
        <v>37.910692500000003</v>
      </c>
      <c r="G183">
        <v>8.6812133333333303</v>
      </c>
      <c r="H183">
        <v>3.5428230555555502</v>
      </c>
      <c r="I183">
        <f t="shared" si="10"/>
        <v>12.017632113541561</v>
      </c>
      <c r="J183">
        <f t="shared" si="11"/>
        <v>2.7519314805228579</v>
      </c>
      <c r="K183">
        <f t="shared" si="12"/>
        <v>1.1230695436396951</v>
      </c>
      <c r="P183" s="14"/>
      <c r="Q183" s="14"/>
    </row>
    <row r="184" spans="1:17" x14ac:dyDescent="0.2">
      <c r="A184" t="s">
        <v>117</v>
      </c>
      <c r="B184" t="s">
        <v>95</v>
      </c>
      <c r="C184" t="s">
        <v>347</v>
      </c>
      <c r="D184" t="s">
        <v>21</v>
      </c>
      <c r="E184">
        <v>75</v>
      </c>
      <c r="F184">
        <v>47.189711944444397</v>
      </c>
      <c r="G184">
        <v>14.911393333333301</v>
      </c>
      <c r="H184">
        <v>4.7529777777777804</v>
      </c>
      <c r="I184">
        <f t="shared" si="10"/>
        <v>14.959067226016268</v>
      </c>
      <c r="J184">
        <f t="shared" si="11"/>
        <v>4.726889106030332</v>
      </c>
      <c r="K184">
        <f t="shared" si="12"/>
        <v>1.5066867580214121</v>
      </c>
      <c r="P184" s="14"/>
      <c r="Q184" s="14"/>
    </row>
    <row r="185" spans="1:17" x14ac:dyDescent="0.2">
      <c r="A185" t="s">
        <v>109</v>
      </c>
      <c r="B185" t="s">
        <v>95</v>
      </c>
      <c r="C185" t="s">
        <v>346</v>
      </c>
      <c r="D185" t="s">
        <v>20</v>
      </c>
      <c r="E185">
        <v>105</v>
      </c>
      <c r="F185">
        <v>41.569926111111101</v>
      </c>
      <c r="G185">
        <v>17.4689916666667</v>
      </c>
      <c r="H185">
        <v>7.1300866666666698</v>
      </c>
      <c r="I185">
        <f t="shared" si="10"/>
        <v>13.177603627009415</v>
      </c>
      <c r="J185">
        <f t="shared" si="11"/>
        <v>5.5376439046721089</v>
      </c>
      <c r="K185">
        <f t="shared" si="12"/>
        <v>2.2602266760932386</v>
      </c>
      <c r="P185" s="14"/>
      <c r="Q185" s="14"/>
    </row>
    <row r="186" spans="1:17" x14ac:dyDescent="0.2">
      <c r="A186" t="s">
        <v>254</v>
      </c>
      <c r="B186" t="s">
        <v>95</v>
      </c>
      <c r="C186" t="s">
        <v>346</v>
      </c>
      <c r="D186" t="s">
        <v>20</v>
      </c>
      <c r="E186">
        <v>50</v>
      </c>
      <c r="F186">
        <v>25.406384722222199</v>
      </c>
      <c r="G186">
        <v>4.5726661111111104</v>
      </c>
      <c r="H186">
        <v>3.70686361111111</v>
      </c>
      <c r="I186">
        <f t="shared" si="10"/>
        <v>8.0537854835220752</v>
      </c>
      <c r="J186">
        <f t="shared" si="11"/>
        <v>1.4495282327378241</v>
      </c>
      <c r="K186">
        <f t="shared" si="12"/>
        <v>1.1750701513407467</v>
      </c>
      <c r="P186" s="14"/>
      <c r="Q186" s="14"/>
    </row>
    <row r="187" spans="1:17" x14ac:dyDescent="0.2">
      <c r="A187" t="s">
        <v>158</v>
      </c>
      <c r="B187" t="s">
        <v>95</v>
      </c>
      <c r="C187" t="s">
        <v>346</v>
      </c>
      <c r="D187" t="s">
        <v>20</v>
      </c>
      <c r="E187">
        <v>75</v>
      </c>
      <c r="F187">
        <v>33.206659999999999</v>
      </c>
      <c r="G187">
        <v>9.5701099999999997</v>
      </c>
      <c r="H187">
        <v>5.2391861111111098</v>
      </c>
      <c r="I187">
        <f t="shared" si="10"/>
        <v>10.526460934456843</v>
      </c>
      <c r="J187">
        <f t="shared" si="11"/>
        <v>3.0337103777812873</v>
      </c>
      <c r="K187">
        <f t="shared" si="12"/>
        <v>1.6608140634125794</v>
      </c>
      <c r="P187" s="14"/>
      <c r="Q187" s="14"/>
    </row>
    <row r="188" spans="1:17" x14ac:dyDescent="0.2">
      <c r="A188" t="s">
        <v>101</v>
      </c>
      <c r="B188" t="s">
        <v>95</v>
      </c>
      <c r="C188" t="s">
        <v>346</v>
      </c>
      <c r="D188" t="s">
        <v>22</v>
      </c>
      <c r="E188">
        <v>105</v>
      </c>
      <c r="F188">
        <v>40.510501666666698</v>
      </c>
      <c r="G188">
        <v>30.955815555555599</v>
      </c>
      <c r="H188">
        <v>7.0362844444444397</v>
      </c>
      <c r="I188">
        <f t="shared" si="10"/>
        <v>12.841767682429241</v>
      </c>
      <c r="J188">
        <f t="shared" si="11"/>
        <v>9.812946654069016</v>
      </c>
      <c r="K188">
        <f t="shared" si="12"/>
        <v>2.2304915136954682</v>
      </c>
      <c r="P188" s="14"/>
      <c r="Q188" s="14"/>
    </row>
    <row r="189" spans="1:17" x14ac:dyDescent="0.2">
      <c r="A189" t="s">
        <v>237</v>
      </c>
      <c r="B189" t="s">
        <v>95</v>
      </c>
      <c r="C189" t="s">
        <v>346</v>
      </c>
      <c r="D189" t="s">
        <v>22</v>
      </c>
      <c r="E189">
        <v>50</v>
      </c>
      <c r="F189">
        <v>24.163611944444401</v>
      </c>
      <c r="G189">
        <v>9.1887655555555607</v>
      </c>
      <c r="H189">
        <v>3.5596308333333302</v>
      </c>
      <c r="I189">
        <f t="shared" si="10"/>
        <v>7.6598283949234496</v>
      </c>
      <c r="J189">
        <f t="shared" si="11"/>
        <v>2.9128247663703073</v>
      </c>
      <c r="K189">
        <f t="shared" si="12"/>
        <v>1.1283975837428804</v>
      </c>
      <c r="P189" s="14"/>
      <c r="Q189" s="14"/>
    </row>
    <row r="190" spans="1:17" x14ac:dyDescent="0.2">
      <c r="A190" t="s">
        <v>143</v>
      </c>
      <c r="B190" t="s">
        <v>95</v>
      </c>
      <c r="C190" t="s">
        <v>346</v>
      </c>
      <c r="D190" t="s">
        <v>22</v>
      </c>
      <c r="E190">
        <v>75</v>
      </c>
      <c r="F190">
        <v>32.099690000000002</v>
      </c>
      <c r="G190">
        <v>18.500108333333301</v>
      </c>
      <c r="H190">
        <v>5.1289699999999998</v>
      </c>
      <c r="I190">
        <f t="shared" si="10"/>
        <v>10.17555312076478</v>
      </c>
      <c r="J190">
        <f t="shared" si="11"/>
        <v>5.8645063265637818</v>
      </c>
      <c r="K190">
        <f t="shared" si="12"/>
        <v>1.625875723092931</v>
      </c>
      <c r="P190" s="14"/>
      <c r="Q190" s="14"/>
    </row>
    <row r="191" spans="1:17" x14ac:dyDescent="0.2">
      <c r="A191" t="s">
        <v>102</v>
      </c>
      <c r="B191" t="s">
        <v>95</v>
      </c>
      <c r="C191" t="s">
        <v>346</v>
      </c>
      <c r="D191" t="s">
        <v>21</v>
      </c>
      <c r="E191">
        <v>105</v>
      </c>
      <c r="F191">
        <v>40.900261111111099</v>
      </c>
      <c r="G191">
        <v>24.692793333333299</v>
      </c>
      <c r="H191">
        <v>7.0714605555555599</v>
      </c>
      <c r="I191">
        <f t="shared" si="10"/>
        <v>12.965320836097199</v>
      </c>
      <c r="J191">
        <f t="shared" si="11"/>
        <v>7.8275780938507307</v>
      </c>
      <c r="K191">
        <f t="shared" si="12"/>
        <v>2.241642287649769</v>
      </c>
      <c r="P191" s="14"/>
      <c r="Q191" s="14"/>
    </row>
    <row r="192" spans="1:17" x14ac:dyDescent="0.2">
      <c r="A192" t="s">
        <v>248</v>
      </c>
      <c r="B192" t="s">
        <v>95</v>
      </c>
      <c r="C192" t="s">
        <v>346</v>
      </c>
      <c r="D192" t="s">
        <v>21</v>
      </c>
      <c r="E192">
        <v>50</v>
      </c>
      <c r="F192">
        <v>24.620993333333299</v>
      </c>
      <c r="G192">
        <v>6.6700633333333297</v>
      </c>
      <c r="H192">
        <v>3.61201888888889</v>
      </c>
      <c r="I192">
        <f t="shared" si="10"/>
        <v>7.8048176025789804</v>
      </c>
      <c r="J192">
        <f t="shared" si="11"/>
        <v>2.114399976049572</v>
      </c>
      <c r="K192">
        <f t="shared" si="12"/>
        <v>1.1450045180216593</v>
      </c>
      <c r="P192" s="14"/>
      <c r="Q192" s="14"/>
    </row>
    <row r="193" spans="1:17" x14ac:dyDescent="0.2">
      <c r="A193" t="s">
        <v>151</v>
      </c>
      <c r="B193" t="s">
        <v>95</v>
      </c>
      <c r="C193" t="s">
        <v>346</v>
      </c>
      <c r="D193" t="s">
        <v>21</v>
      </c>
      <c r="E193">
        <v>75</v>
      </c>
      <c r="F193">
        <v>32.506169166666702</v>
      </c>
      <c r="G193">
        <v>14.0971277777778</v>
      </c>
      <c r="H193">
        <v>5.1693022222222202</v>
      </c>
      <c r="I193">
        <f t="shared" si="10"/>
        <v>10.304406401058179</v>
      </c>
      <c r="J193">
        <f t="shared" si="11"/>
        <v>4.4687681579786824</v>
      </c>
      <c r="K193">
        <f t="shared" si="12"/>
        <v>1.638660976461443</v>
      </c>
      <c r="P193" s="14"/>
      <c r="Q193" s="14"/>
    </row>
    <row r="194" spans="1:17" x14ac:dyDescent="0.2">
      <c r="A194" t="s">
        <v>235</v>
      </c>
      <c r="B194" t="s">
        <v>166</v>
      </c>
      <c r="C194" t="s">
        <v>19</v>
      </c>
      <c r="D194" t="s">
        <v>20</v>
      </c>
      <c r="E194">
        <v>105</v>
      </c>
      <c r="F194">
        <v>36.458275</v>
      </c>
      <c r="G194">
        <v>0.11656675</v>
      </c>
      <c r="H194">
        <v>1.98900597222222</v>
      </c>
      <c r="I194">
        <f t="shared" si="10"/>
        <v>11.557217965467908</v>
      </c>
      <c r="J194">
        <f t="shared" si="11"/>
        <v>3.6951483230520533E-2</v>
      </c>
      <c r="K194">
        <f t="shared" si="12"/>
        <v>0.63051188120089618</v>
      </c>
      <c r="P194" s="14"/>
      <c r="Q194" s="14"/>
    </row>
    <row r="195" spans="1:17" x14ac:dyDescent="0.2">
      <c r="A195" t="s">
        <v>278</v>
      </c>
      <c r="B195" t="s">
        <v>166</v>
      </c>
      <c r="C195" t="s">
        <v>19</v>
      </c>
      <c r="D195" t="s">
        <v>20</v>
      </c>
      <c r="E195">
        <v>50</v>
      </c>
      <c r="F195">
        <v>29.415477222222201</v>
      </c>
      <c r="G195">
        <v>3.0197977777777999E-2</v>
      </c>
      <c r="H195">
        <v>2.1337625</v>
      </c>
      <c r="I195">
        <f t="shared" si="10"/>
        <v>9.324661734969041</v>
      </c>
      <c r="J195">
        <f t="shared" si="11"/>
        <v>9.5727132261231914E-3</v>
      </c>
      <c r="K195">
        <f t="shared" si="12"/>
        <v>0.67639948129859995</v>
      </c>
      <c r="P195" s="14"/>
      <c r="Q195" s="14"/>
    </row>
    <row r="196" spans="1:17" x14ac:dyDescent="0.2">
      <c r="A196" t="s">
        <v>265</v>
      </c>
      <c r="B196" t="s">
        <v>166</v>
      </c>
      <c r="C196" t="s">
        <v>19</v>
      </c>
      <c r="D196" t="s">
        <v>20</v>
      </c>
      <c r="E196">
        <v>75</v>
      </c>
      <c r="F196">
        <v>32.301180555555597</v>
      </c>
      <c r="G196">
        <v>7.6643619444445005E-2</v>
      </c>
      <c r="H196">
        <v>1.99816319444444</v>
      </c>
      <c r="I196">
        <f t="shared" si="10"/>
        <v>10.239425321754521</v>
      </c>
      <c r="J196">
        <f t="shared" si="11"/>
        <v>2.4295911300845286E-2</v>
      </c>
      <c r="K196">
        <f t="shared" si="12"/>
        <v>0.63341470677836575</v>
      </c>
      <c r="P196" s="14"/>
      <c r="Q196" s="14"/>
    </row>
    <row r="197" spans="1:17" x14ac:dyDescent="0.2">
      <c r="A197" t="s">
        <v>282</v>
      </c>
      <c r="B197" t="s">
        <v>166</v>
      </c>
      <c r="C197" t="s">
        <v>19</v>
      </c>
      <c r="D197" t="s">
        <v>22</v>
      </c>
      <c r="E197">
        <v>105</v>
      </c>
      <c r="F197">
        <v>30.253625555555601</v>
      </c>
      <c r="G197">
        <v>0.946762083333333</v>
      </c>
      <c r="H197">
        <v>1.2914947222222199</v>
      </c>
      <c r="I197">
        <f t="shared" si="10"/>
        <v>9.5903534874100931</v>
      </c>
      <c r="J197">
        <f t="shared" si="11"/>
        <v>0.30012214671494525</v>
      </c>
      <c r="K197">
        <f t="shared" si="12"/>
        <v>0.40940187120684191</v>
      </c>
      <c r="P197" s="14"/>
      <c r="Q197" s="14"/>
    </row>
    <row r="198" spans="1:17" x14ac:dyDescent="0.2">
      <c r="A198" t="s">
        <v>316</v>
      </c>
      <c r="B198" t="s">
        <v>166</v>
      </c>
      <c r="C198" t="s">
        <v>19</v>
      </c>
      <c r="D198" t="s">
        <v>22</v>
      </c>
      <c r="E198">
        <v>50</v>
      </c>
      <c r="F198">
        <v>23.078708888888901</v>
      </c>
      <c r="G198">
        <v>0.17075918333333301</v>
      </c>
      <c r="H198">
        <v>1.2715208333333301</v>
      </c>
      <c r="I198">
        <f t="shared" ref="I198:I247" si="13">F198*$G$1</f>
        <v>7.3159157692038548</v>
      </c>
      <c r="J198">
        <f t="shared" ref="J198:J247" si="14">G198*$G$1</f>
        <v>5.4130402532446317E-2</v>
      </c>
      <c r="K198">
        <f t="shared" ref="K198:K247" si="15">H198*$G$1</f>
        <v>0.40307017867594358</v>
      </c>
      <c r="P198" s="14"/>
      <c r="Q198" s="14"/>
    </row>
    <row r="199" spans="1:17" x14ac:dyDescent="0.2">
      <c r="A199" t="s">
        <v>302</v>
      </c>
      <c r="B199" t="s">
        <v>166</v>
      </c>
      <c r="C199" t="s">
        <v>19</v>
      </c>
      <c r="D199" t="s">
        <v>22</v>
      </c>
      <c r="E199">
        <v>75</v>
      </c>
      <c r="F199">
        <v>26.222477777777801</v>
      </c>
      <c r="G199">
        <v>0.43645111111111101</v>
      </c>
      <c r="H199">
        <v>1.24712625</v>
      </c>
      <c r="I199">
        <f t="shared" si="13"/>
        <v>8.3124857463063346</v>
      </c>
      <c r="J199">
        <f t="shared" si="14"/>
        <v>0.13835434129513155</v>
      </c>
      <c r="K199">
        <f t="shared" si="15"/>
        <v>0.39533713270050819</v>
      </c>
      <c r="P199" s="14"/>
      <c r="Q199" s="14"/>
    </row>
    <row r="200" spans="1:17" x14ac:dyDescent="0.2">
      <c r="A200" t="s">
        <v>270</v>
      </c>
      <c r="B200" t="s">
        <v>166</v>
      </c>
      <c r="C200" t="s">
        <v>19</v>
      </c>
      <c r="D200" t="s">
        <v>21</v>
      </c>
      <c r="E200">
        <v>105</v>
      </c>
      <c r="F200">
        <v>32.576409444444401</v>
      </c>
      <c r="G200">
        <v>0.30131711111111098</v>
      </c>
      <c r="H200">
        <v>1.53530319444444</v>
      </c>
      <c r="I200">
        <f t="shared" si="13"/>
        <v>10.32667246274738</v>
      </c>
      <c r="J200">
        <f t="shared" si="14"/>
        <v>9.5517067931387908E-2</v>
      </c>
      <c r="K200">
        <f t="shared" si="15"/>
        <v>0.48668878769699192</v>
      </c>
      <c r="P200" s="14"/>
      <c r="Q200" s="14"/>
    </row>
    <row r="201" spans="1:17" x14ac:dyDescent="0.2">
      <c r="A201" t="s">
        <v>304</v>
      </c>
      <c r="B201" t="s">
        <v>166</v>
      </c>
      <c r="C201" t="s">
        <v>19</v>
      </c>
      <c r="D201" t="s">
        <v>21</v>
      </c>
      <c r="E201">
        <v>50</v>
      </c>
      <c r="F201">
        <v>25.404929444444399</v>
      </c>
      <c r="G201">
        <v>7.5986866666667E-2</v>
      </c>
      <c r="H201">
        <v>1.5656615277777799</v>
      </c>
      <c r="I201">
        <f t="shared" si="13"/>
        <v>8.0533241626702701</v>
      </c>
      <c r="J201">
        <f t="shared" si="14"/>
        <v>2.4087721664824195E-2</v>
      </c>
      <c r="K201">
        <f t="shared" si="15"/>
        <v>0.49631233339139846</v>
      </c>
      <c r="P201" s="14"/>
      <c r="Q201" s="14"/>
    </row>
    <row r="202" spans="1:17" x14ac:dyDescent="0.2">
      <c r="A202" t="s">
        <v>289</v>
      </c>
      <c r="B202" t="s">
        <v>166</v>
      </c>
      <c r="C202" t="s">
        <v>19</v>
      </c>
      <c r="D202" t="s">
        <v>21</v>
      </c>
      <c r="E202">
        <v>75</v>
      </c>
      <c r="F202">
        <v>28.481919444444401</v>
      </c>
      <c r="G202">
        <v>0.17969083333333299</v>
      </c>
      <c r="H202">
        <v>1.5157020833333299</v>
      </c>
      <c r="I202">
        <f t="shared" si="13"/>
        <v>9.0287253331196418</v>
      </c>
      <c r="J202">
        <f t="shared" si="14"/>
        <v>5.6961722057060994E-2</v>
      </c>
      <c r="K202">
        <f t="shared" si="15"/>
        <v>0.48047526515714456</v>
      </c>
      <c r="P202" s="14"/>
      <c r="Q202" s="14"/>
    </row>
    <row r="203" spans="1:17" x14ac:dyDescent="0.2">
      <c r="A203" t="s">
        <v>165</v>
      </c>
      <c r="B203" t="s">
        <v>166</v>
      </c>
      <c r="C203" t="s">
        <v>347</v>
      </c>
      <c r="D203" t="s">
        <v>20</v>
      </c>
      <c r="E203">
        <v>105</v>
      </c>
      <c r="F203">
        <v>45.1446458333333</v>
      </c>
      <c r="G203">
        <v>3.6269213888888898</v>
      </c>
      <c r="H203">
        <v>2.02628708333333</v>
      </c>
      <c r="I203">
        <f t="shared" si="13"/>
        <v>14.310784365680645</v>
      </c>
      <c r="J203">
        <f t="shared" si="14"/>
        <v>1.1497285879544903</v>
      </c>
      <c r="K203">
        <f t="shared" si="15"/>
        <v>0.64232993696754792</v>
      </c>
      <c r="P203" s="14"/>
      <c r="Q203" s="14"/>
    </row>
    <row r="204" spans="1:17" x14ac:dyDescent="0.2">
      <c r="A204" t="s">
        <v>227</v>
      </c>
      <c r="B204" t="s">
        <v>166</v>
      </c>
      <c r="C204" t="s">
        <v>347</v>
      </c>
      <c r="D204" t="s">
        <v>20</v>
      </c>
      <c r="E204">
        <v>50</v>
      </c>
      <c r="F204">
        <v>34.805470555555601</v>
      </c>
      <c r="G204">
        <v>2.01151430555556</v>
      </c>
      <c r="H204">
        <v>2.3656391666666701</v>
      </c>
      <c r="I204">
        <f t="shared" si="13"/>
        <v>11.033281459455541</v>
      </c>
      <c r="J204">
        <f t="shared" si="14"/>
        <v>0.63764698878272263</v>
      </c>
      <c r="K204">
        <f t="shared" si="15"/>
        <v>0.74990403349622459</v>
      </c>
      <c r="P204" s="14"/>
      <c r="Q204" s="14"/>
    </row>
    <row r="205" spans="1:17" x14ac:dyDescent="0.2">
      <c r="A205" t="s">
        <v>200</v>
      </c>
      <c r="B205" t="s">
        <v>166</v>
      </c>
      <c r="C205" t="s">
        <v>347</v>
      </c>
      <c r="D205" t="s">
        <v>20</v>
      </c>
      <c r="E205">
        <v>75</v>
      </c>
      <c r="F205">
        <v>39.865697777777797</v>
      </c>
      <c r="G205">
        <v>2.96191416666667</v>
      </c>
      <c r="H205">
        <v>2.1429670833333301</v>
      </c>
      <c r="I205">
        <f t="shared" si="13"/>
        <v>12.637365826091541</v>
      </c>
      <c r="J205">
        <f t="shared" si="14"/>
        <v>0.93892230554445988</v>
      </c>
      <c r="K205">
        <f t="shared" si="15"/>
        <v>0.67931732027657166</v>
      </c>
      <c r="P205" s="14"/>
      <c r="Q205" s="14"/>
    </row>
    <row r="206" spans="1:17" x14ac:dyDescent="0.2">
      <c r="A206" t="s">
        <v>190</v>
      </c>
      <c r="B206" t="s">
        <v>166</v>
      </c>
      <c r="C206" t="s">
        <v>347</v>
      </c>
      <c r="D206" t="s">
        <v>22</v>
      </c>
      <c r="E206">
        <v>105</v>
      </c>
      <c r="F206">
        <v>38.653553333333299</v>
      </c>
      <c r="G206">
        <v>8.3583294444444398</v>
      </c>
      <c r="H206">
        <v>1.3798322222222199</v>
      </c>
      <c r="I206">
        <f t="shared" si="13"/>
        <v>12.253117872778443</v>
      </c>
      <c r="J206">
        <f t="shared" si="14"/>
        <v>2.6495777766949389</v>
      </c>
      <c r="K206">
        <f t="shared" si="15"/>
        <v>0.43740472493550903</v>
      </c>
      <c r="P206" s="14"/>
      <c r="Q206" s="14"/>
    </row>
    <row r="207" spans="1:17" x14ac:dyDescent="0.2">
      <c r="A207" t="s">
        <v>266</v>
      </c>
      <c r="B207" t="s">
        <v>166</v>
      </c>
      <c r="C207" t="s">
        <v>347</v>
      </c>
      <c r="D207" t="s">
        <v>22</v>
      </c>
      <c r="E207">
        <v>50</v>
      </c>
      <c r="F207">
        <v>29.099302083333299</v>
      </c>
      <c r="G207">
        <v>4.2015913888888896</v>
      </c>
      <c r="H207">
        <v>1.5753883333333301</v>
      </c>
      <c r="I207">
        <f t="shared" si="13"/>
        <v>9.2244346947319169</v>
      </c>
      <c r="J207">
        <f t="shared" si="14"/>
        <v>1.331898107719631</v>
      </c>
      <c r="K207">
        <f t="shared" si="15"/>
        <v>0.49939571602300181</v>
      </c>
      <c r="P207" s="14"/>
      <c r="Q207" s="14"/>
    </row>
    <row r="208" spans="1:17" x14ac:dyDescent="0.2">
      <c r="A208" t="s">
        <v>225</v>
      </c>
      <c r="B208" t="s">
        <v>166</v>
      </c>
      <c r="C208" t="s">
        <v>347</v>
      </c>
      <c r="D208" t="s">
        <v>22</v>
      </c>
      <c r="E208">
        <v>75</v>
      </c>
      <c r="F208">
        <v>33.860306666666702</v>
      </c>
      <c r="G208">
        <v>6.1785611111111098</v>
      </c>
      <c r="H208">
        <v>1.4358898611111099</v>
      </c>
      <c r="I208">
        <f t="shared" si="13"/>
        <v>10.733665937959302</v>
      </c>
      <c r="J208">
        <f t="shared" si="14"/>
        <v>1.9585945158972735</v>
      </c>
      <c r="K208">
        <f t="shared" si="15"/>
        <v>0.4551749115740264</v>
      </c>
      <c r="P208" s="14"/>
      <c r="Q208" s="14"/>
    </row>
    <row r="209" spans="1:17" x14ac:dyDescent="0.2">
      <c r="A209" t="s">
        <v>184</v>
      </c>
      <c r="B209" t="s">
        <v>166</v>
      </c>
      <c r="C209" t="s">
        <v>347</v>
      </c>
      <c r="D209" t="s">
        <v>21</v>
      </c>
      <c r="E209">
        <v>105</v>
      </c>
      <c r="F209">
        <v>41.159766944444399</v>
      </c>
      <c r="G209">
        <v>5.7382594444444397</v>
      </c>
      <c r="H209">
        <v>1.6140723611111101</v>
      </c>
      <c r="I209">
        <f t="shared" si="13"/>
        <v>13.047583792288716</v>
      </c>
      <c r="J209">
        <f t="shared" si="14"/>
        <v>1.8190195543220069</v>
      </c>
      <c r="K209">
        <f t="shared" si="15"/>
        <v>0.51165849424852172</v>
      </c>
      <c r="P209" s="14"/>
      <c r="Q209" s="14"/>
    </row>
    <row r="210" spans="1:17" x14ac:dyDescent="0.2">
      <c r="A210" t="s">
        <v>255</v>
      </c>
      <c r="B210" t="s">
        <v>166</v>
      </c>
      <c r="C210" t="s">
        <v>347</v>
      </c>
      <c r="D210" t="s">
        <v>21</v>
      </c>
      <c r="E210">
        <v>50</v>
      </c>
      <c r="F210">
        <v>31.360085972222201</v>
      </c>
      <c r="G210">
        <v>3.0720111111111099</v>
      </c>
      <c r="H210">
        <v>1.87130847222222</v>
      </c>
      <c r="I210">
        <f t="shared" si="13"/>
        <v>9.9410997639571406</v>
      </c>
      <c r="J210">
        <f t="shared" si="14"/>
        <v>0.97382287021123037</v>
      </c>
      <c r="K210">
        <f t="shared" si="15"/>
        <v>0.59320195193269409</v>
      </c>
      <c r="P210" s="14"/>
      <c r="Q210" s="14"/>
    </row>
    <row r="211" spans="1:17" x14ac:dyDescent="0.2">
      <c r="A211" t="s">
        <v>221</v>
      </c>
      <c r="B211" t="s">
        <v>166</v>
      </c>
      <c r="C211" t="s">
        <v>347</v>
      </c>
      <c r="D211" t="s">
        <v>21</v>
      </c>
      <c r="E211">
        <v>75</v>
      </c>
      <c r="F211">
        <v>36.260652499999999</v>
      </c>
      <c r="G211">
        <v>4.54047</v>
      </c>
      <c r="H211">
        <v>1.69683930555556</v>
      </c>
      <c r="I211">
        <f t="shared" si="13"/>
        <v>11.494571932231812</v>
      </c>
      <c r="J211">
        <f t="shared" si="14"/>
        <v>1.4393221142708499</v>
      </c>
      <c r="K211">
        <f t="shared" si="15"/>
        <v>0.53789549030168882</v>
      </c>
      <c r="P211" s="14"/>
      <c r="Q211" s="14"/>
    </row>
    <row r="212" spans="1:17" x14ac:dyDescent="0.2">
      <c r="A212" t="s">
        <v>320</v>
      </c>
      <c r="B212" t="s">
        <v>166</v>
      </c>
      <c r="C212" t="s">
        <v>346</v>
      </c>
      <c r="D212" t="s">
        <v>20</v>
      </c>
      <c r="E212">
        <v>105</v>
      </c>
      <c r="F212">
        <v>15.3889669444444</v>
      </c>
      <c r="G212">
        <v>1.7415422222222201</v>
      </c>
      <c r="H212">
        <v>2.6069002777777799</v>
      </c>
      <c r="I212">
        <f t="shared" si="13"/>
        <v>4.8782792175527936</v>
      </c>
      <c r="J212">
        <f t="shared" si="14"/>
        <v>0.55206624719045383</v>
      </c>
      <c r="K212">
        <f t="shared" si="15"/>
        <v>0.8263834403716751</v>
      </c>
      <c r="P212" s="14"/>
      <c r="Q212" s="14"/>
    </row>
    <row r="213" spans="1:17" x14ac:dyDescent="0.2">
      <c r="A213" t="s">
        <v>336</v>
      </c>
      <c r="B213" t="s">
        <v>166</v>
      </c>
      <c r="C213" t="s">
        <v>346</v>
      </c>
      <c r="D213" t="s">
        <v>20</v>
      </c>
      <c r="E213">
        <v>50</v>
      </c>
      <c r="F213">
        <v>12.2941017222222</v>
      </c>
      <c r="G213">
        <v>0.74301222222222196</v>
      </c>
      <c r="H213">
        <v>2.5444019444444401</v>
      </c>
      <c r="I213">
        <f t="shared" si="13"/>
        <v>3.8972116287278085</v>
      </c>
      <c r="J213">
        <f t="shared" si="14"/>
        <v>0.23553374928542001</v>
      </c>
      <c r="K213">
        <f t="shared" si="15"/>
        <v>0.80657156334754621</v>
      </c>
      <c r="P213" s="14"/>
      <c r="Q213" s="14"/>
    </row>
    <row r="214" spans="1:17" x14ac:dyDescent="0.2">
      <c r="A214" t="s">
        <v>329</v>
      </c>
      <c r="B214" t="s">
        <v>166</v>
      </c>
      <c r="C214" t="s">
        <v>346</v>
      </c>
      <c r="D214" t="s">
        <v>20</v>
      </c>
      <c r="E214">
        <v>75</v>
      </c>
      <c r="F214">
        <v>13.875805555555599</v>
      </c>
      <c r="G214">
        <v>1.30089013888889</v>
      </c>
      <c r="H214">
        <v>2.5379488888888901</v>
      </c>
      <c r="I214">
        <f t="shared" si="13"/>
        <v>4.3986093486871383</v>
      </c>
      <c r="J214">
        <f t="shared" si="14"/>
        <v>0.41238020406249942</v>
      </c>
      <c r="K214">
        <f t="shared" si="15"/>
        <v>0.80452595450843445</v>
      </c>
      <c r="P214" s="14"/>
      <c r="Q214" s="14"/>
    </row>
    <row r="215" spans="1:17" x14ac:dyDescent="0.2">
      <c r="A215" t="s">
        <v>322</v>
      </c>
      <c r="B215" t="s">
        <v>166</v>
      </c>
      <c r="C215" t="s">
        <v>346</v>
      </c>
      <c r="D215" t="s">
        <v>22</v>
      </c>
      <c r="E215">
        <v>105</v>
      </c>
      <c r="F215">
        <v>13.204423472222199</v>
      </c>
      <c r="G215">
        <v>4.5993397222222203</v>
      </c>
      <c r="H215">
        <v>1.91159027777778</v>
      </c>
      <c r="I215">
        <f t="shared" si="13"/>
        <v>4.1857822449584496</v>
      </c>
      <c r="J215">
        <f t="shared" si="14"/>
        <v>1.4579837270676359</v>
      </c>
      <c r="K215">
        <f t="shared" si="15"/>
        <v>0.60597122329422182</v>
      </c>
      <c r="P215" s="14"/>
      <c r="Q215" s="14"/>
    </row>
    <row r="216" spans="1:17" x14ac:dyDescent="0.2">
      <c r="A216" t="s">
        <v>343</v>
      </c>
      <c r="B216" t="s">
        <v>166</v>
      </c>
      <c r="C216" t="s">
        <v>346</v>
      </c>
      <c r="D216" t="s">
        <v>22</v>
      </c>
      <c r="E216">
        <v>50</v>
      </c>
      <c r="F216">
        <v>10.040683833333301</v>
      </c>
      <c r="G216">
        <v>1.88107402777778</v>
      </c>
      <c r="H216">
        <v>1.7137487499999999</v>
      </c>
      <c r="I216">
        <f t="shared" si="13"/>
        <v>3.1828815703480977</v>
      </c>
      <c r="J216">
        <f t="shared" si="14"/>
        <v>0.59629761825562055</v>
      </c>
      <c r="K216">
        <f t="shared" si="15"/>
        <v>0.54325575858424924</v>
      </c>
      <c r="P216" s="14"/>
      <c r="Q216" s="14"/>
    </row>
    <row r="217" spans="1:17" x14ac:dyDescent="0.2">
      <c r="A217" t="s">
        <v>338</v>
      </c>
      <c r="B217" t="s">
        <v>166</v>
      </c>
      <c r="C217" t="s">
        <v>346</v>
      </c>
      <c r="D217" t="s">
        <v>22</v>
      </c>
      <c r="E217">
        <v>75</v>
      </c>
      <c r="F217">
        <v>11.7336167222222</v>
      </c>
      <c r="G217">
        <v>3.1759505555555601</v>
      </c>
      <c r="H217">
        <v>1.79376916666667</v>
      </c>
      <c r="I217">
        <f t="shared" si="13"/>
        <v>3.7195387324820239</v>
      </c>
      <c r="J217">
        <f t="shared" si="14"/>
        <v>1.0067715167024358</v>
      </c>
      <c r="K217">
        <f t="shared" si="15"/>
        <v>0.5686221094909848</v>
      </c>
      <c r="P217" s="14"/>
      <c r="Q217" s="14"/>
    </row>
    <row r="218" spans="1:17" x14ac:dyDescent="0.2">
      <c r="A218" t="s">
        <v>323</v>
      </c>
      <c r="B218" t="s">
        <v>166</v>
      </c>
      <c r="C218" t="s">
        <v>346</v>
      </c>
      <c r="D218" t="s">
        <v>21</v>
      </c>
      <c r="E218">
        <v>105</v>
      </c>
      <c r="F218">
        <v>14.030771250000001</v>
      </c>
      <c r="G218">
        <v>3.03273444444444</v>
      </c>
      <c r="H218">
        <v>2.1556850000000001</v>
      </c>
      <c r="I218">
        <f t="shared" si="13"/>
        <v>4.4477332391582047</v>
      </c>
      <c r="J218">
        <f t="shared" si="14"/>
        <v>0.96137222635537789</v>
      </c>
      <c r="K218">
        <f t="shared" si="15"/>
        <v>0.68334888060089749</v>
      </c>
      <c r="P218" s="14"/>
      <c r="Q218" s="14"/>
    </row>
    <row r="219" spans="1:17" x14ac:dyDescent="0.2">
      <c r="A219" t="s">
        <v>341</v>
      </c>
      <c r="B219" t="s">
        <v>166</v>
      </c>
      <c r="C219" t="s">
        <v>346</v>
      </c>
      <c r="D219" t="s">
        <v>21</v>
      </c>
      <c r="E219">
        <v>50</v>
      </c>
      <c r="F219">
        <v>10.8521066666667</v>
      </c>
      <c r="G219">
        <v>1.27366069444444</v>
      </c>
      <c r="H219">
        <v>1.9948972222222201</v>
      </c>
      <c r="I219">
        <f t="shared" si="13"/>
        <v>3.4401013797601347</v>
      </c>
      <c r="J219">
        <f t="shared" si="14"/>
        <v>0.40374851140772877</v>
      </c>
      <c r="K219">
        <f t="shared" si="15"/>
        <v>0.63237939852965253</v>
      </c>
      <c r="P219" s="14"/>
      <c r="Q219" s="14"/>
    </row>
    <row r="220" spans="1:17" x14ac:dyDescent="0.2">
      <c r="A220" t="s">
        <v>334</v>
      </c>
      <c r="B220" t="s">
        <v>166</v>
      </c>
      <c r="C220" t="s">
        <v>346</v>
      </c>
      <c r="D220" t="s">
        <v>21</v>
      </c>
      <c r="E220">
        <v>75</v>
      </c>
      <c r="F220">
        <v>12.5198564444444</v>
      </c>
      <c r="G220">
        <v>2.1855869444444398</v>
      </c>
      <c r="H220">
        <v>2.0493954166666701</v>
      </c>
      <c r="I220">
        <f t="shared" si="13"/>
        <v>3.9687755338071256</v>
      </c>
      <c r="J220">
        <f t="shared" si="14"/>
        <v>0.69282775170864197</v>
      </c>
      <c r="K220">
        <f t="shared" si="15"/>
        <v>0.64965524364078187</v>
      </c>
      <c r="P220" s="14"/>
      <c r="Q220" s="14"/>
    </row>
    <row r="221" spans="1:17" x14ac:dyDescent="0.2">
      <c r="A221" t="s">
        <v>245</v>
      </c>
      <c r="B221" t="s">
        <v>182</v>
      </c>
      <c r="C221" t="s">
        <v>19</v>
      </c>
      <c r="D221" t="s">
        <v>20</v>
      </c>
      <c r="E221">
        <v>105</v>
      </c>
      <c r="F221">
        <v>36.557285555555602</v>
      </c>
      <c r="G221">
        <v>6.6085047222221999E-2</v>
      </c>
      <c r="H221">
        <v>1.5506297222222201</v>
      </c>
      <c r="I221">
        <f t="shared" si="13"/>
        <v>11.588604161645268</v>
      </c>
      <c r="J221">
        <f t="shared" si="14"/>
        <v>2.0948859895468425E-2</v>
      </c>
      <c r="K221">
        <f t="shared" si="15"/>
        <v>0.49154727379326507</v>
      </c>
      <c r="P221" s="14"/>
      <c r="Q221" s="14"/>
    </row>
    <row r="222" spans="1:17" x14ac:dyDescent="0.2">
      <c r="A222" t="s">
        <v>287</v>
      </c>
      <c r="B222" t="s">
        <v>182</v>
      </c>
      <c r="C222" t="s">
        <v>19</v>
      </c>
      <c r="D222" t="s">
        <v>20</v>
      </c>
      <c r="E222">
        <v>50</v>
      </c>
      <c r="F222">
        <v>28.807562222222199</v>
      </c>
      <c r="G222">
        <v>2.4462697222222E-2</v>
      </c>
      <c r="H222">
        <v>1.5241125</v>
      </c>
      <c r="I222">
        <f t="shared" si="13"/>
        <v>9.1319536005475026</v>
      </c>
      <c r="J222">
        <f t="shared" si="14"/>
        <v>7.7546379750678268E-3</v>
      </c>
      <c r="K222">
        <f t="shared" si="15"/>
        <v>0.48314135450440826</v>
      </c>
      <c r="P222" s="14"/>
      <c r="Q222" s="14"/>
    </row>
    <row r="223" spans="1:17" x14ac:dyDescent="0.2">
      <c r="A223" t="s">
        <v>275</v>
      </c>
      <c r="B223" t="s">
        <v>182</v>
      </c>
      <c r="C223" t="s">
        <v>19</v>
      </c>
      <c r="D223" t="s">
        <v>20</v>
      </c>
      <c r="E223">
        <v>75</v>
      </c>
      <c r="F223">
        <v>32.027908888888902</v>
      </c>
      <c r="G223">
        <v>4.3713427777778001E-2</v>
      </c>
      <c r="H223">
        <v>1.46347694444444</v>
      </c>
      <c r="I223">
        <f t="shared" si="13"/>
        <v>10.152798617242206</v>
      </c>
      <c r="J223">
        <f t="shared" si="14"/>
        <v>1.3857090409393197E-2</v>
      </c>
      <c r="K223">
        <f t="shared" si="15"/>
        <v>0.46391997521499195</v>
      </c>
      <c r="P223" s="14"/>
      <c r="Q223" s="14"/>
    </row>
    <row r="224" spans="1:17" x14ac:dyDescent="0.2">
      <c r="A224" t="s">
        <v>285</v>
      </c>
      <c r="B224" t="s">
        <v>182</v>
      </c>
      <c r="C224" t="s">
        <v>19</v>
      </c>
      <c r="D224" t="s">
        <v>22</v>
      </c>
      <c r="E224">
        <v>105</v>
      </c>
      <c r="F224">
        <v>30.428877222222201</v>
      </c>
      <c r="G224">
        <v>1.0235805555555599</v>
      </c>
      <c r="H224">
        <v>1.02216272222222</v>
      </c>
      <c r="I224">
        <f t="shared" si="13"/>
        <v>9.6459080003561226</v>
      </c>
      <c r="J224">
        <f t="shared" si="14"/>
        <v>0.32447348608156418</v>
      </c>
      <c r="K224">
        <f t="shared" si="15"/>
        <v>0.32402403506195021</v>
      </c>
      <c r="P224" s="14"/>
      <c r="Q224" s="14"/>
    </row>
    <row r="225" spans="1:17" x14ac:dyDescent="0.2">
      <c r="A225" t="s">
        <v>319</v>
      </c>
      <c r="B225" t="s">
        <v>182</v>
      </c>
      <c r="C225" t="s">
        <v>19</v>
      </c>
      <c r="D225" t="s">
        <v>22</v>
      </c>
      <c r="E225">
        <v>50</v>
      </c>
      <c r="F225">
        <v>22.8150705555556</v>
      </c>
      <c r="G225">
        <v>0.12863536111111101</v>
      </c>
      <c r="H225">
        <v>0.83849111111111096</v>
      </c>
      <c r="I225">
        <f t="shared" si="13"/>
        <v>7.2323428167702684</v>
      </c>
      <c r="J225">
        <f t="shared" si="14"/>
        <v>4.0777214676991268E-2</v>
      </c>
      <c r="K225">
        <f t="shared" si="15"/>
        <v>0.26580041247750968</v>
      </c>
      <c r="P225" s="14"/>
      <c r="Q225" s="14"/>
    </row>
    <row r="226" spans="1:17" x14ac:dyDescent="0.2">
      <c r="A226" t="s">
        <v>309</v>
      </c>
      <c r="B226" t="s">
        <v>182</v>
      </c>
      <c r="C226" t="s">
        <v>19</v>
      </c>
      <c r="D226" t="s">
        <v>22</v>
      </c>
      <c r="E226">
        <v>75</v>
      </c>
      <c r="F226">
        <v>26.1749211111111</v>
      </c>
      <c r="G226">
        <v>0.36377513888888902</v>
      </c>
      <c r="H226">
        <v>0.89955458333333305</v>
      </c>
      <c r="I226">
        <f t="shared" si="13"/>
        <v>8.297410354989049</v>
      </c>
      <c r="J226">
        <f t="shared" si="14"/>
        <v>0.11531616815543937</v>
      </c>
      <c r="K226">
        <f t="shared" si="15"/>
        <v>0.28515744070225468</v>
      </c>
      <c r="P226" s="14"/>
      <c r="Q226" s="14"/>
    </row>
    <row r="227" spans="1:17" x14ac:dyDescent="0.2">
      <c r="A227" t="s">
        <v>274</v>
      </c>
      <c r="B227" t="s">
        <v>182</v>
      </c>
      <c r="C227" t="s">
        <v>19</v>
      </c>
      <c r="D227" t="s">
        <v>21</v>
      </c>
      <c r="E227">
        <v>105</v>
      </c>
      <c r="F227">
        <v>32.763627777777799</v>
      </c>
      <c r="G227">
        <v>0.30247069444444402</v>
      </c>
      <c r="H227">
        <v>1.16969708333333</v>
      </c>
      <c r="I227">
        <f t="shared" si="13"/>
        <v>10.38602039090541</v>
      </c>
      <c r="J227">
        <f t="shared" si="14"/>
        <v>9.5882752101158986E-2</v>
      </c>
      <c r="K227">
        <f t="shared" si="15"/>
        <v>0.37079220411978825</v>
      </c>
      <c r="P227" s="14"/>
      <c r="Q227" s="14"/>
    </row>
    <row r="228" spans="1:17" x14ac:dyDescent="0.2">
      <c r="A228" t="s">
        <v>313</v>
      </c>
      <c r="B228" t="s">
        <v>182</v>
      </c>
      <c r="C228" t="s">
        <v>19</v>
      </c>
      <c r="D228" t="s">
        <v>21</v>
      </c>
      <c r="E228">
        <v>50</v>
      </c>
      <c r="F228">
        <v>25.0022005555556</v>
      </c>
      <c r="G228">
        <v>5.2890433333333001E-2</v>
      </c>
      <c r="H228">
        <v>1.0361119999999999</v>
      </c>
      <c r="I228">
        <f t="shared" si="13"/>
        <v>7.9256597147533414</v>
      </c>
      <c r="J228">
        <f t="shared" si="14"/>
        <v>1.676618727357174E-2</v>
      </c>
      <c r="K228">
        <f t="shared" si="15"/>
        <v>0.32844593499382191</v>
      </c>
      <c r="P228" s="14"/>
      <c r="Q228" s="14"/>
    </row>
    <row r="229" spans="1:17" x14ac:dyDescent="0.2">
      <c r="A229" t="s">
        <v>295</v>
      </c>
      <c r="B229" t="s">
        <v>182</v>
      </c>
      <c r="C229" t="s">
        <v>19</v>
      </c>
      <c r="D229" t="s">
        <v>21</v>
      </c>
      <c r="E229">
        <v>75</v>
      </c>
      <c r="F229">
        <v>28.456185000000001</v>
      </c>
      <c r="G229">
        <v>0.124477316666667</v>
      </c>
      <c r="H229">
        <v>1.0605687500000001</v>
      </c>
      <c r="I229">
        <f t="shared" si="13"/>
        <v>9.0205675532009781</v>
      </c>
      <c r="J229">
        <f t="shared" si="14"/>
        <v>3.9459120884716613E-2</v>
      </c>
      <c r="K229">
        <f t="shared" si="15"/>
        <v>0.3361986877084514</v>
      </c>
      <c r="P229" s="14"/>
      <c r="Q229" s="14"/>
    </row>
    <row r="230" spans="1:17" x14ac:dyDescent="0.2">
      <c r="A230" t="s">
        <v>181</v>
      </c>
      <c r="B230" t="s">
        <v>182</v>
      </c>
      <c r="C230" t="s">
        <v>347</v>
      </c>
      <c r="D230" t="s">
        <v>20</v>
      </c>
      <c r="E230">
        <v>105</v>
      </c>
      <c r="F230">
        <v>45.765587222222202</v>
      </c>
      <c r="G230">
        <v>2.9998591666666701</v>
      </c>
      <c r="H230">
        <v>1.4402877777777801</v>
      </c>
      <c r="I230">
        <f t="shared" si="13"/>
        <v>14.50762184565383</v>
      </c>
      <c r="J230">
        <f t="shared" si="14"/>
        <v>0.9509508130835489</v>
      </c>
      <c r="K230">
        <f t="shared" si="15"/>
        <v>0.45656904449750318</v>
      </c>
      <c r="P230" s="14"/>
      <c r="Q230" s="14"/>
    </row>
    <row r="231" spans="1:17" x14ac:dyDescent="0.2">
      <c r="A231" t="s">
        <v>247</v>
      </c>
      <c r="B231" t="s">
        <v>182</v>
      </c>
      <c r="C231" t="s">
        <v>347</v>
      </c>
      <c r="D231" t="s">
        <v>20</v>
      </c>
      <c r="E231">
        <v>50</v>
      </c>
      <c r="F231">
        <v>35.119853055555602</v>
      </c>
      <c r="G231">
        <v>1.6491908333333301</v>
      </c>
      <c r="H231">
        <v>1.55411194444444</v>
      </c>
      <c r="I231">
        <f t="shared" si="13"/>
        <v>11.132940235879513</v>
      </c>
      <c r="J231">
        <f t="shared" si="14"/>
        <v>0.52279099676232488</v>
      </c>
      <c r="K231">
        <f t="shared" si="15"/>
        <v>0.49265113296450652</v>
      </c>
      <c r="P231" s="14"/>
      <c r="Q231" s="14"/>
    </row>
    <row r="232" spans="1:17" x14ac:dyDescent="0.2">
      <c r="A232" t="s">
        <v>218</v>
      </c>
      <c r="B232" t="s">
        <v>182</v>
      </c>
      <c r="C232" t="s">
        <v>347</v>
      </c>
      <c r="D232" t="s">
        <v>20</v>
      </c>
      <c r="E232">
        <v>75</v>
      </c>
      <c r="F232">
        <v>40.144893888888902</v>
      </c>
      <c r="G232">
        <v>2.4390133333333299</v>
      </c>
      <c r="H232">
        <v>1.46205194444444</v>
      </c>
      <c r="I232">
        <f t="shared" si="13"/>
        <v>12.725870570521222</v>
      </c>
      <c r="J232">
        <f t="shared" si="14"/>
        <v>0.77316353321751308</v>
      </c>
      <c r="K232">
        <f t="shared" si="15"/>
        <v>0.46346825237289935</v>
      </c>
      <c r="P232" s="14"/>
      <c r="Q232" s="14"/>
    </row>
    <row r="233" spans="1:17" x14ac:dyDescent="0.2">
      <c r="A233" t="s">
        <v>211</v>
      </c>
      <c r="B233" t="s">
        <v>182</v>
      </c>
      <c r="C233" t="s">
        <v>347</v>
      </c>
      <c r="D233" t="s">
        <v>22</v>
      </c>
      <c r="E233">
        <v>105</v>
      </c>
      <c r="F233">
        <v>39.525213333333298</v>
      </c>
      <c r="G233">
        <v>7.1560833333333296</v>
      </c>
      <c r="H233">
        <v>1.05399111111111</v>
      </c>
      <c r="I233">
        <f t="shared" si="13"/>
        <v>12.529432772805384</v>
      </c>
      <c r="J233">
        <f t="shared" si="14"/>
        <v>2.2684675800592711</v>
      </c>
      <c r="K233">
        <f t="shared" si="15"/>
        <v>0.33411358614133008</v>
      </c>
      <c r="P233" s="14"/>
      <c r="Q233" s="14"/>
    </row>
    <row r="234" spans="1:17" x14ac:dyDescent="0.2">
      <c r="A234" t="s">
        <v>283</v>
      </c>
      <c r="B234" t="s">
        <v>182</v>
      </c>
      <c r="C234" t="s">
        <v>347</v>
      </c>
      <c r="D234" t="s">
        <v>22</v>
      </c>
      <c r="E234">
        <v>50</v>
      </c>
      <c r="F234">
        <v>29.321278888888902</v>
      </c>
      <c r="G234">
        <v>3.3875308333333298</v>
      </c>
      <c r="H234">
        <v>1.0095377777777801</v>
      </c>
      <c r="I234">
        <f t="shared" si="13"/>
        <v>9.2948010059489015</v>
      </c>
      <c r="J234">
        <f t="shared" si="14"/>
        <v>1.0738421443575272</v>
      </c>
      <c r="K234">
        <f t="shared" si="15"/>
        <v>0.32002194679128149</v>
      </c>
      <c r="P234" s="14"/>
      <c r="Q234" s="14"/>
    </row>
    <row r="235" spans="1:17" x14ac:dyDescent="0.2">
      <c r="A235" t="s">
        <v>244</v>
      </c>
      <c r="B235" t="s">
        <v>182</v>
      </c>
      <c r="C235" t="s">
        <v>347</v>
      </c>
      <c r="D235" t="s">
        <v>22</v>
      </c>
      <c r="E235">
        <v>75</v>
      </c>
      <c r="F235">
        <v>34.293206388888898</v>
      </c>
      <c r="G235">
        <v>5.0869805555555603</v>
      </c>
      <c r="H235">
        <v>1.0084580000000001</v>
      </c>
      <c r="I235">
        <f t="shared" si="13"/>
        <v>10.870894494354589</v>
      </c>
      <c r="J235">
        <f t="shared" si="14"/>
        <v>1.6125651327895418</v>
      </c>
      <c r="K235">
        <f t="shared" si="15"/>
        <v>0.31967965887085537</v>
      </c>
      <c r="P235" s="14"/>
      <c r="Q235" s="14"/>
    </row>
    <row r="236" spans="1:17" x14ac:dyDescent="0.2">
      <c r="A236" t="s">
        <v>203</v>
      </c>
      <c r="B236" t="s">
        <v>182</v>
      </c>
      <c r="C236" t="s">
        <v>347</v>
      </c>
      <c r="D236" t="s">
        <v>21</v>
      </c>
      <c r="E236">
        <v>105</v>
      </c>
      <c r="F236">
        <v>41.984789722222203</v>
      </c>
      <c r="G236">
        <v>4.8510577777777799</v>
      </c>
      <c r="H236">
        <v>1.18290625</v>
      </c>
      <c r="I236">
        <f t="shared" si="13"/>
        <v>13.309114763494948</v>
      </c>
      <c r="J236">
        <f t="shared" si="14"/>
        <v>1.5377779694968063</v>
      </c>
      <c r="K236">
        <f t="shared" si="15"/>
        <v>0.37497948995020397</v>
      </c>
      <c r="P236" s="14"/>
      <c r="Q236" s="14"/>
    </row>
    <row r="237" spans="1:17" x14ac:dyDescent="0.2">
      <c r="A237" t="s">
        <v>272</v>
      </c>
      <c r="B237" t="s">
        <v>182</v>
      </c>
      <c r="C237" t="s">
        <v>347</v>
      </c>
      <c r="D237" t="s">
        <v>21</v>
      </c>
      <c r="E237">
        <v>50</v>
      </c>
      <c r="F237">
        <v>31.558716666666701</v>
      </c>
      <c r="G237">
        <v>2.5024863888888902</v>
      </c>
      <c r="H237">
        <v>1.1969412500000001</v>
      </c>
      <c r="I237">
        <f t="shared" si="13"/>
        <v>10.004065393305412</v>
      </c>
      <c r="J237">
        <f t="shared" si="14"/>
        <v>0.79328439571004361</v>
      </c>
      <c r="K237">
        <f t="shared" si="15"/>
        <v>0.37942856369670847</v>
      </c>
      <c r="P237" s="14"/>
      <c r="Q237" s="14"/>
    </row>
    <row r="238" spans="1:17" x14ac:dyDescent="0.2">
      <c r="A238" t="s">
        <v>231</v>
      </c>
      <c r="B238" t="s">
        <v>182</v>
      </c>
      <c r="C238" t="s">
        <v>347</v>
      </c>
      <c r="D238" t="s">
        <v>21</v>
      </c>
      <c r="E238">
        <v>75</v>
      </c>
      <c r="F238">
        <v>36.652275277777797</v>
      </c>
      <c r="G238">
        <v>3.7197499999999999</v>
      </c>
      <c r="H238">
        <v>1.16187144444444</v>
      </c>
      <c r="I238">
        <f t="shared" si="13"/>
        <v>11.61871575974477</v>
      </c>
      <c r="J238">
        <f t="shared" si="14"/>
        <v>1.1791551171043952</v>
      </c>
      <c r="K238">
        <f t="shared" si="15"/>
        <v>0.36831148844253958</v>
      </c>
      <c r="P238" s="14"/>
      <c r="Q238" s="14"/>
    </row>
    <row r="239" spans="1:17" x14ac:dyDescent="0.2">
      <c r="A239" t="s">
        <v>326</v>
      </c>
      <c r="B239" t="s">
        <v>182</v>
      </c>
      <c r="C239" t="s">
        <v>346</v>
      </c>
      <c r="D239" t="s">
        <v>20</v>
      </c>
      <c r="E239">
        <v>105</v>
      </c>
      <c r="F239">
        <v>15.596824777777799</v>
      </c>
      <c r="G239">
        <v>1.1333533333333301</v>
      </c>
      <c r="H239">
        <v>2.1331275000000001</v>
      </c>
      <c r="I239">
        <f t="shared" si="13"/>
        <v>4.9441698359559956</v>
      </c>
      <c r="J239">
        <f t="shared" si="14"/>
        <v>0.35927129040589278</v>
      </c>
      <c r="K239">
        <f t="shared" si="15"/>
        <v>0.67619818726019387</v>
      </c>
      <c r="P239" s="14"/>
      <c r="Q239" s="14"/>
    </row>
    <row r="240" spans="1:17" x14ac:dyDescent="0.2">
      <c r="A240" t="s">
        <v>339</v>
      </c>
      <c r="B240" t="s">
        <v>182</v>
      </c>
      <c r="C240" t="s">
        <v>346</v>
      </c>
      <c r="D240" t="s">
        <v>20</v>
      </c>
      <c r="E240">
        <v>50</v>
      </c>
      <c r="F240">
        <v>12.5628008333333</v>
      </c>
      <c r="G240">
        <v>0.57179586111111103</v>
      </c>
      <c r="H240">
        <v>1.9283694444444399</v>
      </c>
      <c r="I240">
        <f t="shared" si="13"/>
        <v>3.9823888400533161</v>
      </c>
      <c r="J240">
        <f t="shared" si="14"/>
        <v>0.181258422089732</v>
      </c>
      <c r="K240">
        <f t="shared" si="15"/>
        <v>0.61129019371850835</v>
      </c>
      <c r="P240" s="14"/>
      <c r="Q240" s="14"/>
    </row>
    <row r="241" spans="1:17" x14ac:dyDescent="0.2">
      <c r="A241" t="s">
        <v>335</v>
      </c>
      <c r="B241" t="s">
        <v>182</v>
      </c>
      <c r="C241" t="s">
        <v>346</v>
      </c>
      <c r="D241" t="s">
        <v>20</v>
      </c>
      <c r="E241">
        <v>75</v>
      </c>
      <c r="F241">
        <v>13.9852988888889</v>
      </c>
      <c r="G241">
        <v>0.889598277777778</v>
      </c>
      <c r="H241">
        <v>1.97872472222222</v>
      </c>
      <c r="I241">
        <f t="shared" si="13"/>
        <v>4.4333185695457384</v>
      </c>
      <c r="J241">
        <f t="shared" si="14"/>
        <v>0.28200130691818648</v>
      </c>
      <c r="K241">
        <f t="shared" si="15"/>
        <v>0.62725274052000912</v>
      </c>
      <c r="P241" s="14"/>
      <c r="Q241" s="14"/>
    </row>
    <row r="242" spans="1:17" x14ac:dyDescent="0.2">
      <c r="A242" t="s">
        <v>337</v>
      </c>
      <c r="B242" t="s">
        <v>182</v>
      </c>
      <c r="C242" t="s">
        <v>346</v>
      </c>
      <c r="D242" t="s">
        <v>22</v>
      </c>
      <c r="E242">
        <v>105</v>
      </c>
      <c r="F242">
        <v>13.495213472222201</v>
      </c>
      <c r="G242">
        <v>3.3981788888888902</v>
      </c>
      <c r="H242">
        <v>1.4562390277777799</v>
      </c>
      <c r="I242">
        <f t="shared" si="13"/>
        <v>4.2779622346090411</v>
      </c>
      <c r="J242">
        <f t="shared" si="14"/>
        <v>1.0772175618440656</v>
      </c>
      <c r="K242">
        <f t="shared" si="15"/>
        <v>0.46162556659219001</v>
      </c>
      <c r="P242" s="14"/>
      <c r="Q242" s="14"/>
    </row>
    <row r="243" spans="1:17" x14ac:dyDescent="0.2">
      <c r="A243" t="s">
        <v>345</v>
      </c>
      <c r="B243" t="s">
        <v>182</v>
      </c>
      <c r="C243" t="s">
        <v>346</v>
      </c>
      <c r="D243" t="s">
        <v>22</v>
      </c>
      <c r="E243">
        <v>50</v>
      </c>
      <c r="F243">
        <v>10.1884977222222</v>
      </c>
      <c r="G243">
        <v>1.4591440277777801</v>
      </c>
      <c r="H243">
        <v>1.1698594444444399</v>
      </c>
      <c r="I243">
        <f t="shared" si="13"/>
        <v>3.2297383492882004</v>
      </c>
      <c r="J243">
        <f t="shared" si="14"/>
        <v>0.46254644719308752</v>
      </c>
      <c r="K243">
        <f t="shared" si="15"/>
        <v>0.37084367234614324</v>
      </c>
      <c r="P243" s="14"/>
      <c r="Q243" s="14"/>
    </row>
    <row r="244" spans="1:17" x14ac:dyDescent="0.2">
      <c r="A244" t="s">
        <v>342</v>
      </c>
      <c r="B244" t="s">
        <v>182</v>
      </c>
      <c r="C244" t="s">
        <v>346</v>
      </c>
      <c r="D244" t="s">
        <v>22</v>
      </c>
      <c r="E244">
        <v>75</v>
      </c>
      <c r="F244">
        <v>11.8556995</v>
      </c>
      <c r="G244">
        <v>2.4178819444444399</v>
      </c>
      <c r="H244">
        <v>1.3194294444444401</v>
      </c>
      <c r="I244">
        <f t="shared" si="13"/>
        <v>3.7582387881650705</v>
      </c>
      <c r="J244">
        <f t="shared" si="14"/>
        <v>0.76646491493944124</v>
      </c>
      <c r="K244">
        <f t="shared" si="15"/>
        <v>0.41825713584914875</v>
      </c>
      <c r="P244" s="14"/>
      <c r="Q244" s="14"/>
    </row>
    <row r="245" spans="1:17" x14ac:dyDescent="0.2">
      <c r="A245" t="s">
        <v>333</v>
      </c>
      <c r="B245" t="s">
        <v>182</v>
      </c>
      <c r="C245" t="s">
        <v>346</v>
      </c>
      <c r="D245" t="s">
        <v>21</v>
      </c>
      <c r="E245">
        <v>105</v>
      </c>
      <c r="F245">
        <v>14.336384166666701</v>
      </c>
      <c r="G245">
        <v>2.1681909722222201</v>
      </c>
      <c r="H245">
        <v>1.6447472222222199</v>
      </c>
      <c r="I245">
        <f t="shared" si="13"/>
        <v>4.5446120709454858</v>
      </c>
      <c r="J245">
        <f t="shared" si="14"/>
        <v>0.68731325485728467</v>
      </c>
      <c r="K245">
        <f t="shared" si="15"/>
        <v>0.52138237876915672</v>
      </c>
      <c r="P245" s="14"/>
      <c r="Q245" s="14"/>
    </row>
    <row r="246" spans="1:17" x14ac:dyDescent="0.2">
      <c r="A246" t="s">
        <v>344</v>
      </c>
      <c r="B246" t="s">
        <v>182</v>
      </c>
      <c r="C246" t="s">
        <v>346</v>
      </c>
      <c r="D246" t="s">
        <v>21</v>
      </c>
      <c r="E246">
        <v>50</v>
      </c>
      <c r="F246">
        <v>11.0729220833333</v>
      </c>
      <c r="G246">
        <v>0.96090605555555497</v>
      </c>
      <c r="H246">
        <v>1.3868241666666701</v>
      </c>
      <c r="I246">
        <f t="shared" si="13"/>
        <v>3.5100995324580202</v>
      </c>
      <c r="J246">
        <f t="shared" si="14"/>
        <v>0.30460576449087517</v>
      </c>
      <c r="K246">
        <f t="shared" si="15"/>
        <v>0.43962116073635132</v>
      </c>
      <c r="P246" s="14"/>
      <c r="Q246" s="14"/>
    </row>
    <row r="247" spans="1:17" x14ac:dyDescent="0.2">
      <c r="A247" t="s">
        <v>340</v>
      </c>
      <c r="B247" t="s">
        <v>182</v>
      </c>
      <c r="C247" t="s">
        <v>346</v>
      </c>
      <c r="D247" t="s">
        <v>21</v>
      </c>
      <c r="E247">
        <v>75</v>
      </c>
      <c r="F247">
        <v>12.6500223611111</v>
      </c>
      <c r="G247">
        <v>1.6183361111111101</v>
      </c>
      <c r="H247">
        <v>1.5162472222222201</v>
      </c>
      <c r="I247">
        <f t="shared" si="13"/>
        <v>4.010037932277486</v>
      </c>
      <c r="J247">
        <f t="shared" si="14"/>
        <v>0.51301009654183549</v>
      </c>
      <c r="K247">
        <f t="shared" si="15"/>
        <v>0.48064807335940746</v>
      </c>
      <c r="P247" s="14"/>
      <c r="Q247" s="14"/>
    </row>
  </sheetData>
  <mergeCells count="2">
    <mergeCell ref="F3:H3"/>
    <mergeCell ref="I3:K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AAE46-A010-0649-A376-B1C898DD4855}">
  <dimension ref="A1:H244"/>
  <sheetViews>
    <sheetView workbookViewId="0">
      <selection activeCell="A2" sqref="A2:H244"/>
    </sheetView>
  </sheetViews>
  <sheetFormatPr baseColWidth="10" defaultRowHeight="15" x14ac:dyDescent="0.2"/>
  <cols>
    <col min="1" max="1" width="27.5" bestFit="1" customWidth="1"/>
    <col min="12" max="12" width="12.33203125" bestFit="1" customWidth="1"/>
  </cols>
  <sheetData>
    <row r="1" spans="1:8" x14ac:dyDescent="0.2">
      <c r="B1" t="s">
        <v>91</v>
      </c>
      <c r="C1" t="s">
        <v>0</v>
      </c>
      <c r="D1" t="s">
        <v>92</v>
      </c>
      <c r="E1" t="s">
        <v>93</v>
      </c>
      <c r="F1" s="14" t="s">
        <v>349</v>
      </c>
      <c r="G1" s="14" t="s">
        <v>348</v>
      </c>
      <c r="H1" s="14" t="s">
        <v>350</v>
      </c>
    </row>
    <row r="2" spans="1:8" x14ac:dyDescent="0.2">
      <c r="A2" t="s">
        <v>125</v>
      </c>
      <c r="B2" t="s">
        <v>114</v>
      </c>
      <c r="C2" t="s">
        <v>19</v>
      </c>
      <c r="D2" t="s">
        <v>20</v>
      </c>
      <c r="E2">
        <v>105</v>
      </c>
      <c r="F2">
        <v>56.104412222222201</v>
      </c>
      <c r="G2">
        <v>1.0821683333333301</v>
      </c>
      <c r="H2">
        <v>4.1766141666666696</v>
      </c>
    </row>
    <row r="3" spans="1:8" x14ac:dyDescent="0.2">
      <c r="A3" t="s">
        <v>220</v>
      </c>
      <c r="B3" t="s">
        <v>114</v>
      </c>
      <c r="C3" t="s">
        <v>19</v>
      </c>
      <c r="D3" t="s">
        <v>20</v>
      </c>
      <c r="E3">
        <v>50</v>
      </c>
      <c r="F3">
        <v>37.940136111111102</v>
      </c>
      <c r="G3">
        <v>0.136313833333333</v>
      </c>
      <c r="H3">
        <v>2.6646986111111102</v>
      </c>
    </row>
    <row r="4" spans="1:8" x14ac:dyDescent="0.2">
      <c r="A4" t="s">
        <v>160</v>
      </c>
      <c r="B4" t="s">
        <v>114</v>
      </c>
      <c r="C4" t="s">
        <v>19</v>
      </c>
      <c r="D4" t="s">
        <v>20</v>
      </c>
      <c r="E4">
        <v>75</v>
      </c>
      <c r="F4">
        <v>45.560295555555598</v>
      </c>
      <c r="G4">
        <v>0.47354499999999999</v>
      </c>
      <c r="H4">
        <v>3.2872580555555602</v>
      </c>
    </row>
    <row r="5" spans="1:8" x14ac:dyDescent="0.2">
      <c r="A5" t="s">
        <v>126</v>
      </c>
      <c r="B5" t="s">
        <v>114</v>
      </c>
      <c r="C5" t="s">
        <v>19</v>
      </c>
      <c r="D5" t="s">
        <v>22</v>
      </c>
      <c r="E5">
        <v>105</v>
      </c>
      <c r="F5">
        <v>50.804986111111099</v>
      </c>
      <c r="G5">
        <v>7.0734572222222196</v>
      </c>
      <c r="H5">
        <v>3.9121622222222201</v>
      </c>
    </row>
    <row r="6" spans="1:8" x14ac:dyDescent="0.2">
      <c r="A6" t="s">
        <v>261</v>
      </c>
      <c r="B6" t="s">
        <v>114</v>
      </c>
      <c r="C6" t="s">
        <v>19</v>
      </c>
      <c r="D6" t="s">
        <v>22</v>
      </c>
      <c r="E6">
        <v>50</v>
      </c>
      <c r="F6">
        <v>31.651071666666699</v>
      </c>
      <c r="G6">
        <v>0.99712597222222199</v>
      </c>
      <c r="H6">
        <v>2.20012027777778</v>
      </c>
    </row>
    <row r="7" spans="1:8" x14ac:dyDescent="0.2">
      <c r="A7" t="s">
        <v>188</v>
      </c>
      <c r="B7" t="s">
        <v>114</v>
      </c>
      <c r="C7" t="s">
        <v>19</v>
      </c>
      <c r="D7" t="s">
        <v>22</v>
      </c>
      <c r="E7">
        <v>75</v>
      </c>
      <c r="F7">
        <v>39.9446377777778</v>
      </c>
      <c r="G7">
        <v>3.1787180555555601</v>
      </c>
      <c r="H7">
        <v>2.9478261111111101</v>
      </c>
    </row>
    <row r="8" spans="1:8" x14ac:dyDescent="0.2">
      <c r="A8" t="s">
        <v>127</v>
      </c>
      <c r="B8" t="s">
        <v>114</v>
      </c>
      <c r="C8" t="s">
        <v>19</v>
      </c>
      <c r="D8" t="s">
        <v>21</v>
      </c>
      <c r="E8">
        <v>105</v>
      </c>
      <c r="F8">
        <v>52.690767777777801</v>
      </c>
      <c r="G8">
        <v>3.4378036111111099</v>
      </c>
      <c r="H8">
        <v>3.9919444444444401</v>
      </c>
    </row>
    <row r="9" spans="1:8" x14ac:dyDescent="0.2">
      <c r="A9" t="s">
        <v>242</v>
      </c>
      <c r="B9" t="s">
        <v>114</v>
      </c>
      <c r="C9" t="s">
        <v>19</v>
      </c>
      <c r="D9" t="s">
        <v>21</v>
      </c>
      <c r="E9">
        <v>50</v>
      </c>
      <c r="F9">
        <v>33.8624872222222</v>
      </c>
      <c r="G9">
        <v>0.400192083333333</v>
      </c>
      <c r="H9">
        <v>2.350495</v>
      </c>
    </row>
    <row r="10" spans="1:8" x14ac:dyDescent="0.2">
      <c r="A10" t="s">
        <v>179</v>
      </c>
      <c r="B10" t="s">
        <v>114</v>
      </c>
      <c r="C10" t="s">
        <v>19</v>
      </c>
      <c r="D10" t="s">
        <v>21</v>
      </c>
      <c r="E10">
        <v>75</v>
      </c>
      <c r="F10">
        <v>42.014737222222202</v>
      </c>
      <c r="G10">
        <v>1.3973218055555601</v>
      </c>
      <c r="H10">
        <v>3.0583624999999999</v>
      </c>
    </row>
    <row r="11" spans="1:8" x14ac:dyDescent="0.2">
      <c r="A11" t="s">
        <v>113</v>
      </c>
      <c r="B11" t="s">
        <v>114</v>
      </c>
      <c r="C11" t="s">
        <v>347</v>
      </c>
      <c r="D11" t="s">
        <v>20</v>
      </c>
      <c r="E11">
        <v>105</v>
      </c>
      <c r="F11">
        <v>53.463765555555597</v>
      </c>
      <c r="G11">
        <v>8.4561644444444397</v>
      </c>
      <c r="H11">
        <v>4.7166505555555602</v>
      </c>
    </row>
    <row r="12" spans="1:8" x14ac:dyDescent="0.2">
      <c r="A12" t="s">
        <v>187</v>
      </c>
      <c r="B12" t="s">
        <v>114</v>
      </c>
      <c r="C12" t="s">
        <v>347</v>
      </c>
      <c r="D12" t="s">
        <v>20</v>
      </c>
      <c r="E12">
        <v>50</v>
      </c>
      <c r="F12">
        <v>38.417708888888903</v>
      </c>
      <c r="G12">
        <v>3.7937583333333298</v>
      </c>
      <c r="H12">
        <v>3.1888000000000001</v>
      </c>
    </row>
    <row r="13" spans="1:8" x14ac:dyDescent="0.2">
      <c r="A13" t="s">
        <v>144</v>
      </c>
      <c r="B13" t="s">
        <v>114</v>
      </c>
      <c r="C13" t="s">
        <v>347</v>
      </c>
      <c r="D13" t="s">
        <v>20</v>
      </c>
      <c r="E13">
        <v>75</v>
      </c>
      <c r="F13">
        <v>45.4438666666667</v>
      </c>
      <c r="G13">
        <v>6.0638322222222198</v>
      </c>
      <c r="H13">
        <v>3.8132433333333302</v>
      </c>
    </row>
    <row r="14" spans="1:8" x14ac:dyDescent="0.2">
      <c r="A14" t="s">
        <v>116</v>
      </c>
      <c r="B14" t="s">
        <v>114</v>
      </c>
      <c r="C14" t="s">
        <v>347</v>
      </c>
      <c r="D14" t="s">
        <v>22</v>
      </c>
      <c r="E14">
        <v>105</v>
      </c>
      <c r="F14">
        <v>47.613533888888902</v>
      </c>
      <c r="G14">
        <v>16.3662733333333</v>
      </c>
      <c r="H14">
        <v>4.3535455555555602</v>
      </c>
    </row>
    <row r="15" spans="1:8" x14ac:dyDescent="0.2">
      <c r="A15" t="s">
        <v>215</v>
      </c>
      <c r="B15" t="s">
        <v>114</v>
      </c>
      <c r="C15" t="s">
        <v>347</v>
      </c>
      <c r="D15" t="s">
        <v>22</v>
      </c>
      <c r="E15">
        <v>50</v>
      </c>
      <c r="F15">
        <v>32.880323611111102</v>
      </c>
      <c r="G15">
        <v>7.0004822222222201</v>
      </c>
      <c r="H15">
        <v>2.6690944444444402</v>
      </c>
    </row>
    <row r="16" spans="1:8" x14ac:dyDescent="0.2">
      <c r="A16" t="s">
        <v>152</v>
      </c>
      <c r="B16" t="s">
        <v>114</v>
      </c>
      <c r="C16" t="s">
        <v>347</v>
      </c>
      <c r="D16" t="s">
        <v>22</v>
      </c>
      <c r="E16">
        <v>75</v>
      </c>
      <c r="F16">
        <v>39.7495658333333</v>
      </c>
      <c r="G16">
        <v>11.0492211111111</v>
      </c>
      <c r="H16">
        <v>3.4064886111111101</v>
      </c>
    </row>
    <row r="17" spans="1:8" x14ac:dyDescent="0.2">
      <c r="A17" t="s">
        <v>119</v>
      </c>
      <c r="B17" t="s">
        <v>114</v>
      </c>
      <c r="C17" t="s">
        <v>347</v>
      </c>
      <c r="D17" t="s">
        <v>21</v>
      </c>
      <c r="E17">
        <v>105</v>
      </c>
      <c r="F17">
        <v>49.742357777777798</v>
      </c>
      <c r="G17">
        <v>12.22245</v>
      </c>
      <c r="H17">
        <v>4.4841755555555602</v>
      </c>
    </row>
    <row r="18" spans="1:8" x14ac:dyDescent="0.2">
      <c r="A18" t="s">
        <v>209</v>
      </c>
      <c r="B18" t="s">
        <v>114</v>
      </c>
      <c r="C18" t="s">
        <v>347</v>
      </c>
      <c r="D18" t="s">
        <v>21</v>
      </c>
      <c r="E18">
        <v>50</v>
      </c>
      <c r="F18">
        <v>35.029530555555603</v>
      </c>
      <c r="G18">
        <v>5.4072399999999998</v>
      </c>
      <c r="H18">
        <v>2.8551263888888898</v>
      </c>
    </row>
    <row r="19" spans="1:8" x14ac:dyDescent="0.2">
      <c r="A19" t="s">
        <v>150</v>
      </c>
      <c r="B19" t="s">
        <v>114</v>
      </c>
      <c r="C19" t="s">
        <v>347</v>
      </c>
      <c r="D19" t="s">
        <v>21</v>
      </c>
      <c r="E19">
        <v>75</v>
      </c>
      <c r="F19">
        <v>41.979861944444501</v>
      </c>
      <c r="G19">
        <v>8.5179127777777808</v>
      </c>
      <c r="H19">
        <v>3.5550575000000002</v>
      </c>
    </row>
    <row r="20" spans="1:8" x14ac:dyDescent="0.2">
      <c r="A20" t="s">
        <v>178</v>
      </c>
      <c r="B20" t="s">
        <v>114</v>
      </c>
      <c r="C20" t="s">
        <v>346</v>
      </c>
      <c r="D20" t="s">
        <v>20</v>
      </c>
      <c r="E20">
        <v>105</v>
      </c>
      <c r="F20">
        <v>32.0410258333333</v>
      </c>
      <c r="G20">
        <v>6.9755094444444401</v>
      </c>
      <c r="H20">
        <v>4.8696999999999999</v>
      </c>
    </row>
    <row r="21" spans="1:8" x14ac:dyDescent="0.2">
      <c r="A21" t="s">
        <v>292</v>
      </c>
      <c r="B21" t="s">
        <v>114</v>
      </c>
      <c r="C21" t="s">
        <v>346</v>
      </c>
      <c r="D21" t="s">
        <v>20</v>
      </c>
      <c r="E21">
        <v>50</v>
      </c>
      <c r="F21">
        <v>21.547933333333301</v>
      </c>
      <c r="G21">
        <v>2.28898513888889</v>
      </c>
      <c r="H21">
        <v>2.8277088888888899</v>
      </c>
    </row>
    <row r="22" spans="1:8" x14ac:dyDescent="0.2">
      <c r="A22" t="s">
        <v>241</v>
      </c>
      <c r="B22" t="s">
        <v>114</v>
      </c>
      <c r="C22" t="s">
        <v>346</v>
      </c>
      <c r="D22" t="s">
        <v>20</v>
      </c>
      <c r="E22">
        <v>75</v>
      </c>
      <c r="F22">
        <v>26.5007611111111</v>
      </c>
      <c r="G22">
        <v>4.3355649999999999</v>
      </c>
      <c r="H22">
        <v>3.7217397222222202</v>
      </c>
    </row>
    <row r="23" spans="1:8" x14ac:dyDescent="0.2">
      <c r="A23" t="s">
        <v>159</v>
      </c>
      <c r="B23" t="s">
        <v>114</v>
      </c>
      <c r="C23" t="s">
        <v>346</v>
      </c>
      <c r="D23" t="s">
        <v>22</v>
      </c>
      <c r="E23">
        <v>105</v>
      </c>
      <c r="F23">
        <v>30.076169166666698</v>
      </c>
      <c r="G23">
        <v>15.582797222222201</v>
      </c>
      <c r="H23">
        <v>4.6795650000000002</v>
      </c>
    </row>
    <row r="24" spans="1:8" x14ac:dyDescent="0.2">
      <c r="A24" t="s">
        <v>301</v>
      </c>
      <c r="B24" t="s">
        <v>114</v>
      </c>
      <c r="C24" t="s">
        <v>346</v>
      </c>
      <c r="D24" t="s">
        <v>22</v>
      </c>
      <c r="E24">
        <v>50</v>
      </c>
      <c r="F24">
        <v>19.110621388888902</v>
      </c>
      <c r="G24">
        <v>4.7352666666666696</v>
      </c>
      <c r="H24">
        <v>2.53061972222222</v>
      </c>
    </row>
    <row r="25" spans="1:8" x14ac:dyDescent="0.2">
      <c r="A25" t="s">
        <v>236</v>
      </c>
      <c r="B25" t="s">
        <v>114</v>
      </c>
      <c r="C25" t="s">
        <v>346</v>
      </c>
      <c r="D25" t="s">
        <v>22</v>
      </c>
      <c r="E25">
        <v>75</v>
      </c>
      <c r="F25">
        <v>24.441653055555602</v>
      </c>
      <c r="G25">
        <v>9.1686516666666709</v>
      </c>
      <c r="H25">
        <v>3.5000763888888899</v>
      </c>
    </row>
    <row r="26" spans="1:8" x14ac:dyDescent="0.2">
      <c r="A26" t="s">
        <v>172</v>
      </c>
      <c r="B26" t="s">
        <v>114</v>
      </c>
      <c r="C26" t="s">
        <v>346</v>
      </c>
      <c r="D26" t="s">
        <v>21</v>
      </c>
      <c r="E26">
        <v>105</v>
      </c>
      <c r="F26">
        <v>30.772301111111101</v>
      </c>
      <c r="G26">
        <v>10.9619066666667</v>
      </c>
      <c r="H26">
        <v>4.7454194444444404</v>
      </c>
    </row>
    <row r="27" spans="1:8" x14ac:dyDescent="0.2">
      <c r="A27" t="s">
        <v>300</v>
      </c>
      <c r="B27" t="s">
        <v>114</v>
      </c>
      <c r="C27" t="s">
        <v>346</v>
      </c>
      <c r="D27" t="s">
        <v>21</v>
      </c>
      <c r="E27">
        <v>50</v>
      </c>
      <c r="F27">
        <v>19.922195833333301</v>
      </c>
      <c r="G27">
        <v>3.41080694444444</v>
      </c>
      <c r="H27">
        <v>2.6249780555555602</v>
      </c>
    </row>
    <row r="28" spans="1:8" x14ac:dyDescent="0.2">
      <c r="A28" t="s">
        <v>243</v>
      </c>
      <c r="B28" t="s">
        <v>114</v>
      </c>
      <c r="C28" t="s">
        <v>346</v>
      </c>
      <c r="D28" t="s">
        <v>21</v>
      </c>
      <c r="E28">
        <v>75</v>
      </c>
      <c r="F28">
        <v>25.185077777777799</v>
      </c>
      <c r="G28">
        <v>6.4557616666666702</v>
      </c>
      <c r="H28">
        <v>3.5763727777777801</v>
      </c>
    </row>
    <row r="29" spans="1:8" x14ac:dyDescent="0.2">
      <c r="A29" t="s">
        <v>130</v>
      </c>
      <c r="B29" t="s">
        <v>104</v>
      </c>
      <c r="C29" t="s">
        <v>19</v>
      </c>
      <c r="D29" t="s">
        <v>20</v>
      </c>
      <c r="E29">
        <v>105</v>
      </c>
      <c r="F29">
        <v>46.613955555555599</v>
      </c>
      <c r="G29">
        <v>0.49195752777777801</v>
      </c>
      <c r="H29">
        <v>6.2839049999999999</v>
      </c>
    </row>
    <row r="30" spans="1:8" x14ac:dyDescent="0.2">
      <c r="A30" t="s">
        <v>228</v>
      </c>
      <c r="B30" t="s">
        <v>104</v>
      </c>
      <c r="C30" t="s">
        <v>19</v>
      </c>
      <c r="D30" t="s">
        <v>20</v>
      </c>
      <c r="E30">
        <v>50</v>
      </c>
      <c r="F30">
        <v>32.743364999999997</v>
      </c>
      <c r="G30">
        <v>6.1675486111110997E-2</v>
      </c>
      <c r="H30">
        <v>3.6104297222222201</v>
      </c>
    </row>
    <row r="31" spans="1:8" x14ac:dyDescent="0.2">
      <c r="A31" t="s">
        <v>174</v>
      </c>
      <c r="B31" t="s">
        <v>104</v>
      </c>
      <c r="C31" t="s">
        <v>19</v>
      </c>
      <c r="D31" t="s">
        <v>20</v>
      </c>
      <c r="E31">
        <v>75</v>
      </c>
      <c r="F31">
        <v>38.904926111111102</v>
      </c>
      <c r="G31">
        <v>0.18035262222222201</v>
      </c>
      <c r="H31">
        <v>4.7649883333333296</v>
      </c>
    </row>
    <row r="32" spans="1:8" x14ac:dyDescent="0.2">
      <c r="A32" t="s">
        <v>131</v>
      </c>
      <c r="B32" t="s">
        <v>104</v>
      </c>
      <c r="C32" t="s">
        <v>19</v>
      </c>
      <c r="D32" t="s">
        <v>22</v>
      </c>
      <c r="E32">
        <v>105</v>
      </c>
      <c r="F32">
        <v>42.531462222222203</v>
      </c>
      <c r="G32">
        <v>4.9913505555555604</v>
      </c>
      <c r="H32">
        <v>6.0484749999999998</v>
      </c>
    </row>
    <row r="33" spans="1:8" x14ac:dyDescent="0.2">
      <c r="A33" t="s">
        <v>262</v>
      </c>
      <c r="B33" t="s">
        <v>104</v>
      </c>
      <c r="C33" t="s">
        <v>19</v>
      </c>
      <c r="D33" t="s">
        <v>22</v>
      </c>
      <c r="E33">
        <v>50</v>
      </c>
      <c r="F33">
        <v>28.720075555555599</v>
      </c>
      <c r="G33">
        <v>0.46372977777777802</v>
      </c>
      <c r="H33">
        <v>3.1935163888888898</v>
      </c>
    </row>
    <row r="34" spans="1:8" x14ac:dyDescent="0.2">
      <c r="A34" t="s">
        <v>193</v>
      </c>
      <c r="B34" t="s">
        <v>104</v>
      </c>
      <c r="C34" t="s">
        <v>19</v>
      </c>
      <c r="D34" t="s">
        <v>22</v>
      </c>
      <c r="E34">
        <v>75</v>
      </c>
      <c r="F34">
        <v>34.787366666666699</v>
      </c>
      <c r="G34">
        <v>2.1425369444444402</v>
      </c>
      <c r="H34">
        <v>4.4746424999999999</v>
      </c>
    </row>
    <row r="35" spans="1:8" x14ac:dyDescent="0.2">
      <c r="A35" t="s">
        <v>132</v>
      </c>
      <c r="B35" t="s">
        <v>104</v>
      </c>
      <c r="C35" t="s">
        <v>19</v>
      </c>
      <c r="D35" t="s">
        <v>21</v>
      </c>
      <c r="E35">
        <v>105</v>
      </c>
      <c r="F35">
        <v>43.889518333333299</v>
      </c>
      <c r="G35">
        <v>2.0015388888888901</v>
      </c>
      <c r="H35">
        <v>6.1300316666666701</v>
      </c>
    </row>
    <row r="36" spans="1:8" x14ac:dyDescent="0.2">
      <c r="A36" t="s">
        <v>252</v>
      </c>
      <c r="B36" t="s">
        <v>104</v>
      </c>
      <c r="C36" t="s">
        <v>19</v>
      </c>
      <c r="D36" t="s">
        <v>21</v>
      </c>
      <c r="E36">
        <v>50</v>
      </c>
      <c r="F36">
        <v>30.346712222222202</v>
      </c>
      <c r="G36">
        <v>0.163935763888889</v>
      </c>
      <c r="H36">
        <v>3.3296730555555598</v>
      </c>
    </row>
    <row r="37" spans="1:8" x14ac:dyDescent="0.2">
      <c r="A37" t="s">
        <v>189</v>
      </c>
      <c r="B37" t="s">
        <v>104</v>
      </c>
      <c r="C37" t="s">
        <v>19</v>
      </c>
      <c r="D37" t="s">
        <v>21</v>
      </c>
      <c r="E37">
        <v>75</v>
      </c>
      <c r="F37">
        <v>36.422744444444398</v>
      </c>
      <c r="G37">
        <v>0.62160605555555504</v>
      </c>
      <c r="H37">
        <v>4.5703944444444398</v>
      </c>
    </row>
    <row r="38" spans="1:8" x14ac:dyDescent="0.2">
      <c r="A38" t="s">
        <v>108</v>
      </c>
      <c r="B38" t="s">
        <v>104</v>
      </c>
      <c r="C38" t="s">
        <v>347</v>
      </c>
      <c r="D38" t="s">
        <v>20</v>
      </c>
      <c r="E38">
        <v>105</v>
      </c>
      <c r="F38">
        <v>51.812676666666697</v>
      </c>
      <c r="G38">
        <v>4.1143133333333299</v>
      </c>
      <c r="H38">
        <v>6.6454288888888904</v>
      </c>
    </row>
    <row r="39" spans="1:8" x14ac:dyDescent="0.2">
      <c r="A39" t="s">
        <v>186</v>
      </c>
      <c r="B39" t="s">
        <v>104</v>
      </c>
      <c r="C39" t="s">
        <v>347</v>
      </c>
      <c r="D39" t="s">
        <v>20</v>
      </c>
      <c r="E39">
        <v>50</v>
      </c>
      <c r="F39">
        <v>36.574953888888899</v>
      </c>
      <c r="G39">
        <v>2.1288137499999999</v>
      </c>
      <c r="H39">
        <v>3.9833913888888901</v>
      </c>
    </row>
    <row r="40" spans="1:8" x14ac:dyDescent="0.2">
      <c r="A40" t="s">
        <v>135</v>
      </c>
      <c r="B40" t="s">
        <v>104</v>
      </c>
      <c r="C40" t="s">
        <v>347</v>
      </c>
      <c r="D40" t="s">
        <v>20</v>
      </c>
      <c r="E40">
        <v>75</v>
      </c>
      <c r="F40">
        <v>43.774658888888901</v>
      </c>
      <c r="G40">
        <v>3.12780944444444</v>
      </c>
      <c r="H40">
        <v>5.1290927777777799</v>
      </c>
    </row>
    <row r="41" spans="1:8" x14ac:dyDescent="0.2">
      <c r="A41" t="s">
        <v>103</v>
      </c>
      <c r="B41" t="s">
        <v>104</v>
      </c>
      <c r="C41" t="s">
        <v>347</v>
      </c>
      <c r="D41" t="s">
        <v>22</v>
      </c>
      <c r="E41">
        <v>105</v>
      </c>
      <c r="F41">
        <v>48.1842369444444</v>
      </c>
      <c r="G41">
        <v>11.921385555555601</v>
      </c>
      <c r="H41">
        <v>6.3801550000000002</v>
      </c>
    </row>
    <row r="42" spans="1:8" x14ac:dyDescent="0.2">
      <c r="A42" t="s">
        <v>205</v>
      </c>
      <c r="B42" t="s">
        <v>104</v>
      </c>
      <c r="C42" t="s">
        <v>347</v>
      </c>
      <c r="D42" t="s">
        <v>22</v>
      </c>
      <c r="E42">
        <v>50</v>
      </c>
      <c r="F42">
        <v>32.15527625</v>
      </c>
      <c r="G42">
        <v>4.6347025000000004</v>
      </c>
      <c r="H42">
        <v>3.5473741666666698</v>
      </c>
    </row>
    <row r="43" spans="1:8" x14ac:dyDescent="0.2">
      <c r="A43" t="s">
        <v>138</v>
      </c>
      <c r="B43" t="s">
        <v>104</v>
      </c>
      <c r="C43" t="s">
        <v>347</v>
      </c>
      <c r="D43" t="s">
        <v>22</v>
      </c>
      <c r="E43">
        <v>75</v>
      </c>
      <c r="F43">
        <v>39.640585555555603</v>
      </c>
      <c r="G43">
        <v>7.81049666666667</v>
      </c>
      <c r="H43">
        <v>4.7943966666666702</v>
      </c>
    </row>
    <row r="44" spans="1:8" x14ac:dyDescent="0.2">
      <c r="A44" t="s">
        <v>105</v>
      </c>
      <c r="B44" t="s">
        <v>104</v>
      </c>
      <c r="C44" t="s">
        <v>347</v>
      </c>
      <c r="D44" t="s">
        <v>21</v>
      </c>
      <c r="E44">
        <v>105</v>
      </c>
      <c r="F44">
        <v>49.362131388888898</v>
      </c>
      <c r="G44">
        <v>7.6515033333333298</v>
      </c>
      <c r="H44">
        <v>6.46973111111111</v>
      </c>
    </row>
    <row r="45" spans="1:8" x14ac:dyDescent="0.2">
      <c r="A45" t="s">
        <v>201</v>
      </c>
      <c r="B45" t="s">
        <v>104</v>
      </c>
      <c r="C45" t="s">
        <v>347</v>
      </c>
      <c r="D45" t="s">
        <v>21</v>
      </c>
      <c r="E45">
        <v>50</v>
      </c>
      <c r="F45">
        <v>33.9119530555555</v>
      </c>
      <c r="G45">
        <v>3.2753972222222201</v>
      </c>
      <c r="H45">
        <v>3.70393277777778</v>
      </c>
    </row>
    <row r="46" spans="1:8" x14ac:dyDescent="0.2">
      <c r="A46" t="s">
        <v>139</v>
      </c>
      <c r="B46" t="s">
        <v>104</v>
      </c>
      <c r="C46" t="s">
        <v>347</v>
      </c>
      <c r="D46" t="s">
        <v>21</v>
      </c>
      <c r="E46">
        <v>75</v>
      </c>
      <c r="F46">
        <v>41.119266388888903</v>
      </c>
      <c r="G46">
        <v>5.0923961111111096</v>
      </c>
      <c r="H46">
        <v>4.9123661111111101</v>
      </c>
    </row>
    <row r="47" spans="1:8" x14ac:dyDescent="0.2">
      <c r="A47" t="s">
        <v>212</v>
      </c>
      <c r="B47" t="s">
        <v>104</v>
      </c>
      <c r="C47" t="s">
        <v>346</v>
      </c>
      <c r="D47" t="s">
        <v>20</v>
      </c>
      <c r="E47">
        <v>105</v>
      </c>
      <c r="F47">
        <v>19.310467361111101</v>
      </c>
      <c r="G47">
        <v>2.6308805555555601</v>
      </c>
      <c r="H47">
        <v>7.7949194444444396</v>
      </c>
    </row>
    <row r="48" spans="1:8" x14ac:dyDescent="0.2">
      <c r="A48" t="s">
        <v>307</v>
      </c>
      <c r="B48" t="s">
        <v>104</v>
      </c>
      <c r="C48" t="s">
        <v>346</v>
      </c>
      <c r="D48" t="s">
        <v>20</v>
      </c>
      <c r="E48">
        <v>50</v>
      </c>
      <c r="F48">
        <v>13.8645705555556</v>
      </c>
      <c r="G48">
        <v>1.0027836666666701</v>
      </c>
      <c r="H48">
        <v>4.4803769444444397</v>
      </c>
    </row>
    <row r="49" spans="1:8" x14ac:dyDescent="0.2">
      <c r="A49" t="s">
        <v>268</v>
      </c>
      <c r="B49" t="s">
        <v>104</v>
      </c>
      <c r="C49" t="s">
        <v>346</v>
      </c>
      <c r="D49" t="s">
        <v>20</v>
      </c>
      <c r="E49">
        <v>75</v>
      </c>
      <c r="F49">
        <v>16.6947052777778</v>
      </c>
      <c r="G49">
        <v>1.8081602777777801</v>
      </c>
      <c r="H49">
        <v>5.9394855555555601</v>
      </c>
    </row>
    <row r="50" spans="1:8" x14ac:dyDescent="0.2">
      <c r="A50" t="s">
        <v>185</v>
      </c>
      <c r="B50" t="s">
        <v>104</v>
      </c>
      <c r="C50" t="s">
        <v>346</v>
      </c>
      <c r="D50" t="s">
        <v>22</v>
      </c>
      <c r="E50">
        <v>105</v>
      </c>
      <c r="F50">
        <v>18.153575277777801</v>
      </c>
      <c r="G50">
        <v>7.6094144444444396</v>
      </c>
      <c r="H50">
        <v>7.5058233333333302</v>
      </c>
    </row>
    <row r="51" spans="1:8" x14ac:dyDescent="0.2">
      <c r="A51" t="s">
        <v>311</v>
      </c>
      <c r="B51" t="s">
        <v>104</v>
      </c>
      <c r="C51" t="s">
        <v>346</v>
      </c>
      <c r="D51" t="s">
        <v>22</v>
      </c>
      <c r="E51">
        <v>50</v>
      </c>
      <c r="F51">
        <v>12.588481249999999</v>
      </c>
      <c r="G51">
        <v>2.3779841666666699</v>
      </c>
      <c r="H51">
        <v>4.0506552777777802</v>
      </c>
    </row>
    <row r="52" spans="1:8" x14ac:dyDescent="0.2">
      <c r="A52" t="s">
        <v>263</v>
      </c>
      <c r="B52" t="s">
        <v>104</v>
      </c>
      <c r="C52" t="s">
        <v>346</v>
      </c>
      <c r="D52" t="s">
        <v>22</v>
      </c>
      <c r="E52">
        <v>75</v>
      </c>
      <c r="F52">
        <v>15.5345686111111</v>
      </c>
      <c r="G52">
        <v>4.4667300000000001</v>
      </c>
      <c r="H52">
        <v>5.6178611111111101</v>
      </c>
    </row>
    <row r="53" spans="1:8" x14ac:dyDescent="0.2">
      <c r="A53" t="s">
        <v>202</v>
      </c>
      <c r="B53" t="s">
        <v>104</v>
      </c>
      <c r="C53" t="s">
        <v>346</v>
      </c>
      <c r="D53" t="s">
        <v>21</v>
      </c>
      <c r="E53">
        <v>105</v>
      </c>
      <c r="F53">
        <v>18.5762673611111</v>
      </c>
      <c r="G53">
        <v>4.6057908333333302</v>
      </c>
      <c r="H53">
        <v>7.6164738888888897</v>
      </c>
    </row>
    <row r="54" spans="1:8" x14ac:dyDescent="0.2">
      <c r="A54" t="s">
        <v>312</v>
      </c>
      <c r="B54" t="s">
        <v>104</v>
      </c>
      <c r="C54" t="s">
        <v>346</v>
      </c>
      <c r="D54" t="s">
        <v>21</v>
      </c>
      <c r="E54">
        <v>50</v>
      </c>
      <c r="F54">
        <v>13.062723333333301</v>
      </c>
      <c r="G54">
        <v>1.65257416666667</v>
      </c>
      <c r="H54">
        <v>4.1931888888888897</v>
      </c>
    </row>
    <row r="55" spans="1:8" x14ac:dyDescent="0.2">
      <c r="A55" t="s">
        <v>267</v>
      </c>
      <c r="B55" t="s">
        <v>104</v>
      </c>
      <c r="C55" t="s">
        <v>346</v>
      </c>
      <c r="D55" t="s">
        <v>21</v>
      </c>
      <c r="E55">
        <v>75</v>
      </c>
      <c r="F55">
        <v>15.971973472222199</v>
      </c>
      <c r="G55">
        <v>2.8885983333333298</v>
      </c>
      <c r="H55">
        <v>5.73410333333333</v>
      </c>
    </row>
    <row r="56" spans="1:8" x14ac:dyDescent="0.2">
      <c r="A56" t="s">
        <v>167</v>
      </c>
      <c r="B56" t="s">
        <v>129</v>
      </c>
      <c r="C56" t="s">
        <v>19</v>
      </c>
      <c r="D56" t="s">
        <v>20</v>
      </c>
      <c r="E56">
        <v>105</v>
      </c>
      <c r="F56">
        <v>40.079625</v>
      </c>
      <c r="G56">
        <v>9.4051744444445001E-2</v>
      </c>
      <c r="H56">
        <v>4.7493449999999999</v>
      </c>
    </row>
    <row r="57" spans="1:8" x14ac:dyDescent="0.2">
      <c r="A57" t="s">
        <v>250</v>
      </c>
      <c r="B57" t="s">
        <v>129</v>
      </c>
      <c r="C57" t="s">
        <v>19</v>
      </c>
      <c r="D57" t="s">
        <v>20</v>
      </c>
      <c r="E57">
        <v>50</v>
      </c>
      <c r="F57">
        <v>30.9355277777778</v>
      </c>
      <c r="G57">
        <v>2.4669630555555998E-2</v>
      </c>
      <c r="H57">
        <v>3.2337824999999998</v>
      </c>
    </row>
    <row r="58" spans="1:8" x14ac:dyDescent="0.2">
      <c r="A58" t="s">
        <v>216</v>
      </c>
      <c r="B58" t="s">
        <v>129</v>
      </c>
      <c r="C58" t="s">
        <v>19</v>
      </c>
      <c r="D58" t="s">
        <v>20</v>
      </c>
      <c r="E58">
        <v>75</v>
      </c>
      <c r="F58">
        <v>34.788876111111101</v>
      </c>
      <c r="G58">
        <v>6.3287825000000006E-2</v>
      </c>
      <c r="H58">
        <v>3.86778333333333</v>
      </c>
    </row>
    <row r="59" spans="1:8" x14ac:dyDescent="0.2">
      <c r="A59" t="s">
        <v>207</v>
      </c>
      <c r="B59" t="s">
        <v>129</v>
      </c>
      <c r="C59" t="s">
        <v>19</v>
      </c>
      <c r="D59" t="s">
        <v>22</v>
      </c>
      <c r="E59">
        <v>105</v>
      </c>
      <c r="F59">
        <v>34.340665555555603</v>
      </c>
      <c r="G59">
        <v>0.97269300000000003</v>
      </c>
      <c r="H59">
        <v>4.1550025000000002</v>
      </c>
    </row>
    <row r="60" spans="1:8" x14ac:dyDescent="0.2">
      <c r="A60" t="s">
        <v>290</v>
      </c>
      <c r="B60" t="s">
        <v>129</v>
      </c>
      <c r="C60" t="s">
        <v>19</v>
      </c>
      <c r="D60" t="s">
        <v>22</v>
      </c>
      <c r="E60">
        <v>50</v>
      </c>
      <c r="F60">
        <v>24.874649444444401</v>
      </c>
      <c r="G60">
        <v>0.15371791666666701</v>
      </c>
      <c r="H60">
        <v>2.4578324999999999</v>
      </c>
    </row>
    <row r="61" spans="1:8" x14ac:dyDescent="0.2">
      <c r="A61" t="s">
        <v>260</v>
      </c>
      <c r="B61" t="s">
        <v>129</v>
      </c>
      <c r="C61" t="s">
        <v>19</v>
      </c>
      <c r="D61" t="s">
        <v>22</v>
      </c>
      <c r="E61">
        <v>75</v>
      </c>
      <c r="F61">
        <v>29.041119444444401</v>
      </c>
      <c r="G61">
        <v>0.385154694444444</v>
      </c>
      <c r="H61">
        <v>3.2080205555555601</v>
      </c>
    </row>
    <row r="62" spans="1:8" x14ac:dyDescent="0.2">
      <c r="A62" t="s">
        <v>198</v>
      </c>
      <c r="B62" t="s">
        <v>129</v>
      </c>
      <c r="C62" t="s">
        <v>19</v>
      </c>
      <c r="D62" t="s">
        <v>21</v>
      </c>
      <c r="E62">
        <v>105</v>
      </c>
      <c r="F62">
        <v>36.464251666666698</v>
      </c>
      <c r="G62">
        <v>0.246742111111111</v>
      </c>
      <c r="H62">
        <v>4.3289352777777799</v>
      </c>
    </row>
    <row r="63" spans="1:8" x14ac:dyDescent="0.2">
      <c r="A63" t="s">
        <v>281</v>
      </c>
      <c r="B63" t="s">
        <v>129</v>
      </c>
      <c r="C63" t="s">
        <v>19</v>
      </c>
      <c r="D63" t="s">
        <v>21</v>
      </c>
      <c r="E63">
        <v>50</v>
      </c>
      <c r="F63">
        <v>27.022832777777801</v>
      </c>
      <c r="G63">
        <v>6.6289991666667006E-2</v>
      </c>
      <c r="H63">
        <v>2.6919769444444399</v>
      </c>
    </row>
    <row r="64" spans="1:8" x14ac:dyDescent="0.2">
      <c r="A64" t="s">
        <v>239</v>
      </c>
      <c r="B64" t="s">
        <v>129</v>
      </c>
      <c r="C64" t="s">
        <v>19</v>
      </c>
      <c r="D64" t="s">
        <v>21</v>
      </c>
      <c r="E64">
        <v>75</v>
      </c>
      <c r="F64">
        <v>31.194333333333301</v>
      </c>
      <c r="G64">
        <v>0.14940497222222199</v>
      </c>
      <c r="H64">
        <v>3.4128172222222202</v>
      </c>
    </row>
    <row r="65" spans="1:8" x14ac:dyDescent="0.2">
      <c r="A65" t="s">
        <v>128</v>
      </c>
      <c r="B65" t="s">
        <v>129</v>
      </c>
      <c r="C65" t="s">
        <v>347</v>
      </c>
      <c r="D65" t="s">
        <v>20</v>
      </c>
      <c r="E65">
        <v>105</v>
      </c>
      <c r="F65">
        <v>47.481396111111103</v>
      </c>
      <c r="G65">
        <v>3.1406252777777799</v>
      </c>
      <c r="H65">
        <v>5.0045366666666702</v>
      </c>
    </row>
    <row r="66" spans="1:8" x14ac:dyDescent="0.2">
      <c r="A66" t="s">
        <v>208</v>
      </c>
      <c r="B66" t="s">
        <v>129</v>
      </c>
      <c r="C66" t="s">
        <v>347</v>
      </c>
      <c r="D66" t="s">
        <v>20</v>
      </c>
      <c r="E66">
        <v>50</v>
      </c>
      <c r="F66">
        <v>35.504580555555599</v>
      </c>
      <c r="G66">
        <v>1.82537388888889</v>
      </c>
      <c r="H66">
        <v>3.46715722222222</v>
      </c>
    </row>
    <row r="67" spans="1:8" x14ac:dyDescent="0.2">
      <c r="A67" t="s">
        <v>157</v>
      </c>
      <c r="B67" t="s">
        <v>129</v>
      </c>
      <c r="C67" t="s">
        <v>347</v>
      </c>
      <c r="D67" t="s">
        <v>20</v>
      </c>
      <c r="E67">
        <v>75</v>
      </c>
      <c r="F67">
        <v>41.273354166666699</v>
      </c>
      <c r="G67">
        <v>2.6377199999999998</v>
      </c>
      <c r="H67">
        <v>4.1064205555555597</v>
      </c>
    </row>
    <row r="68" spans="1:8" x14ac:dyDescent="0.2">
      <c r="A68" t="s">
        <v>137</v>
      </c>
      <c r="B68" t="s">
        <v>129</v>
      </c>
      <c r="C68" t="s">
        <v>347</v>
      </c>
      <c r="D68" t="s">
        <v>22</v>
      </c>
      <c r="E68">
        <v>105</v>
      </c>
      <c r="F68">
        <v>41.436030000000002</v>
      </c>
      <c r="G68">
        <v>7.7155177777777801</v>
      </c>
      <c r="H68">
        <v>4.5091880555555601</v>
      </c>
    </row>
    <row r="69" spans="1:8" x14ac:dyDescent="0.2">
      <c r="A69" t="s">
        <v>232</v>
      </c>
      <c r="B69" t="s">
        <v>129</v>
      </c>
      <c r="C69" t="s">
        <v>347</v>
      </c>
      <c r="D69" t="s">
        <v>22</v>
      </c>
      <c r="E69">
        <v>50</v>
      </c>
      <c r="F69">
        <v>30.046068055555601</v>
      </c>
      <c r="G69">
        <v>3.9074627777777802</v>
      </c>
      <c r="H69">
        <v>2.8185597222222198</v>
      </c>
    </row>
    <row r="70" spans="1:8" x14ac:dyDescent="0.2">
      <c r="A70" t="s">
        <v>177</v>
      </c>
      <c r="B70" t="s">
        <v>129</v>
      </c>
      <c r="C70" t="s">
        <v>347</v>
      </c>
      <c r="D70" t="s">
        <v>22</v>
      </c>
      <c r="E70">
        <v>75</v>
      </c>
      <c r="F70">
        <v>35.6202955555556</v>
      </c>
      <c r="G70">
        <v>5.6754388888888903</v>
      </c>
      <c r="H70">
        <v>3.5650758333333301</v>
      </c>
    </row>
    <row r="71" spans="1:8" x14ac:dyDescent="0.2">
      <c r="A71" t="s">
        <v>136</v>
      </c>
      <c r="B71" t="s">
        <v>129</v>
      </c>
      <c r="C71" t="s">
        <v>347</v>
      </c>
      <c r="D71" t="s">
        <v>21</v>
      </c>
      <c r="E71">
        <v>105</v>
      </c>
      <c r="F71">
        <v>43.720243888888902</v>
      </c>
      <c r="G71">
        <v>5.0786394444444403</v>
      </c>
      <c r="H71">
        <v>4.6852749999999999</v>
      </c>
    </row>
    <row r="72" spans="1:8" x14ac:dyDescent="0.2">
      <c r="A72" t="s">
        <v>224</v>
      </c>
      <c r="B72" t="s">
        <v>129</v>
      </c>
      <c r="C72" t="s">
        <v>347</v>
      </c>
      <c r="D72" t="s">
        <v>21</v>
      </c>
      <c r="E72">
        <v>50</v>
      </c>
      <c r="F72">
        <v>32.194194166666698</v>
      </c>
      <c r="G72">
        <v>2.8320833333333302</v>
      </c>
      <c r="H72">
        <v>3.0464163888888902</v>
      </c>
    </row>
    <row r="73" spans="1:8" x14ac:dyDescent="0.2">
      <c r="A73" t="s">
        <v>171</v>
      </c>
      <c r="B73" t="s">
        <v>129</v>
      </c>
      <c r="C73" t="s">
        <v>347</v>
      </c>
      <c r="D73" t="s">
        <v>21</v>
      </c>
      <c r="E73">
        <v>75</v>
      </c>
      <c r="F73">
        <v>37.878833611111098</v>
      </c>
      <c r="G73">
        <v>4.1061627777777803</v>
      </c>
      <c r="H73">
        <v>3.7553536111111101</v>
      </c>
    </row>
    <row r="74" spans="1:8" x14ac:dyDescent="0.2">
      <c r="A74" t="s">
        <v>273</v>
      </c>
      <c r="B74" t="s">
        <v>129</v>
      </c>
      <c r="C74" t="s">
        <v>346</v>
      </c>
      <c r="D74" t="s">
        <v>20</v>
      </c>
      <c r="E74">
        <v>105</v>
      </c>
      <c r="F74">
        <v>16.721693055555601</v>
      </c>
      <c r="G74">
        <v>1.51204694444444</v>
      </c>
      <c r="H74">
        <v>5.7992549999999996</v>
      </c>
    </row>
    <row r="75" spans="1:8" x14ac:dyDescent="0.2">
      <c r="A75" t="s">
        <v>318</v>
      </c>
      <c r="B75" t="s">
        <v>129</v>
      </c>
      <c r="C75" t="s">
        <v>346</v>
      </c>
      <c r="D75" t="s">
        <v>20</v>
      </c>
      <c r="E75">
        <v>50</v>
      </c>
      <c r="F75">
        <v>12.9346597222222</v>
      </c>
      <c r="G75">
        <v>0.67432494444444402</v>
      </c>
      <c r="H75">
        <v>3.8373530555555599</v>
      </c>
    </row>
    <row r="76" spans="1:8" x14ac:dyDescent="0.2">
      <c r="A76" t="s">
        <v>299</v>
      </c>
      <c r="B76" t="s">
        <v>129</v>
      </c>
      <c r="C76" t="s">
        <v>346</v>
      </c>
      <c r="D76" t="s">
        <v>20</v>
      </c>
      <c r="E76">
        <v>75</v>
      </c>
      <c r="F76">
        <v>14.8758876388889</v>
      </c>
      <c r="G76">
        <v>1.1544446666666699</v>
      </c>
      <c r="H76">
        <v>4.7057538888888901</v>
      </c>
    </row>
    <row r="77" spans="1:8" x14ac:dyDescent="0.2">
      <c r="A77" t="s">
        <v>277</v>
      </c>
      <c r="B77" t="s">
        <v>129</v>
      </c>
      <c r="C77" t="s">
        <v>346</v>
      </c>
      <c r="D77" t="s">
        <v>22</v>
      </c>
      <c r="E77">
        <v>105</v>
      </c>
      <c r="F77">
        <v>14.771446388888901</v>
      </c>
      <c r="G77">
        <v>4.1107211111111104</v>
      </c>
      <c r="H77">
        <v>5.2374183333333297</v>
      </c>
    </row>
    <row r="78" spans="1:8" x14ac:dyDescent="0.2">
      <c r="A78" t="s">
        <v>330</v>
      </c>
      <c r="B78" t="s">
        <v>129</v>
      </c>
      <c r="C78" t="s">
        <v>346</v>
      </c>
      <c r="D78" t="s">
        <v>22</v>
      </c>
      <c r="E78">
        <v>50</v>
      </c>
      <c r="F78">
        <v>10.817064500000001</v>
      </c>
      <c r="G78">
        <v>1.7385577777777801</v>
      </c>
      <c r="H78">
        <v>3.0843372222222198</v>
      </c>
    </row>
    <row r="79" spans="1:8" x14ac:dyDescent="0.2">
      <c r="A79" t="s">
        <v>310</v>
      </c>
      <c r="B79" t="s">
        <v>129</v>
      </c>
      <c r="C79" t="s">
        <v>346</v>
      </c>
      <c r="D79" t="s">
        <v>22</v>
      </c>
      <c r="E79">
        <v>75</v>
      </c>
      <c r="F79">
        <v>12.923526944444401</v>
      </c>
      <c r="G79">
        <v>2.8839280555555602</v>
      </c>
      <c r="H79">
        <v>4.0650463888888897</v>
      </c>
    </row>
    <row r="80" spans="1:8" x14ac:dyDescent="0.2">
      <c r="A80" t="s">
        <v>279</v>
      </c>
      <c r="B80" t="s">
        <v>129</v>
      </c>
      <c r="C80" t="s">
        <v>346</v>
      </c>
      <c r="D80" t="s">
        <v>21</v>
      </c>
      <c r="E80">
        <v>105</v>
      </c>
      <c r="F80">
        <v>15.5025563888889</v>
      </c>
      <c r="G80">
        <v>2.666525</v>
      </c>
      <c r="H80">
        <v>5.40899055555556</v>
      </c>
    </row>
    <row r="81" spans="1:8" x14ac:dyDescent="0.2">
      <c r="A81" t="s">
        <v>327</v>
      </c>
      <c r="B81" t="s">
        <v>129</v>
      </c>
      <c r="C81" t="s">
        <v>346</v>
      </c>
      <c r="D81" t="s">
        <v>21</v>
      </c>
      <c r="E81">
        <v>50</v>
      </c>
      <c r="F81">
        <v>11.5470095</v>
      </c>
      <c r="G81">
        <v>1.16997777777778</v>
      </c>
      <c r="H81">
        <v>3.31226888888889</v>
      </c>
    </row>
    <row r="82" spans="1:8" x14ac:dyDescent="0.2">
      <c r="A82" t="s">
        <v>308</v>
      </c>
      <c r="B82" t="s">
        <v>129</v>
      </c>
      <c r="C82" t="s">
        <v>346</v>
      </c>
      <c r="D82" t="s">
        <v>21</v>
      </c>
      <c r="E82">
        <v>75</v>
      </c>
      <c r="F82">
        <v>13.626051666666701</v>
      </c>
      <c r="G82">
        <v>1.9707097222222201</v>
      </c>
      <c r="H82">
        <v>4.2519486111111098</v>
      </c>
    </row>
    <row r="83" spans="1:8" x14ac:dyDescent="0.2">
      <c r="A83" t="s">
        <v>122</v>
      </c>
      <c r="B83" t="s">
        <v>107</v>
      </c>
      <c r="C83" t="s">
        <v>19</v>
      </c>
      <c r="D83" t="s">
        <v>20</v>
      </c>
      <c r="E83">
        <v>105</v>
      </c>
      <c r="F83">
        <v>61.815112222222197</v>
      </c>
      <c r="G83">
        <v>6.0741722222222201</v>
      </c>
      <c r="H83">
        <v>1.8189013888888901</v>
      </c>
    </row>
    <row r="84" spans="1:8" x14ac:dyDescent="0.2">
      <c r="A84" t="s">
        <v>226</v>
      </c>
      <c r="B84" t="s">
        <v>107</v>
      </c>
      <c r="C84" t="s">
        <v>19</v>
      </c>
      <c r="D84" t="s">
        <v>20</v>
      </c>
      <c r="E84">
        <v>50</v>
      </c>
      <c r="F84">
        <v>39.043086111111101</v>
      </c>
      <c r="G84">
        <v>0.64073555555555495</v>
      </c>
      <c r="H84">
        <v>1.60313763888889</v>
      </c>
    </row>
    <row r="85" spans="1:8" x14ac:dyDescent="0.2">
      <c r="A85" t="s">
        <v>164</v>
      </c>
      <c r="B85" t="s">
        <v>107</v>
      </c>
      <c r="C85" t="s">
        <v>19</v>
      </c>
      <c r="D85" t="s">
        <v>20</v>
      </c>
      <c r="E85">
        <v>75</v>
      </c>
      <c r="F85">
        <v>48.875055555555598</v>
      </c>
      <c r="G85">
        <v>2.3709808333333302</v>
      </c>
      <c r="H85">
        <v>1.61284194444444</v>
      </c>
    </row>
    <row r="86" spans="1:8" x14ac:dyDescent="0.2">
      <c r="A86" t="s">
        <v>111</v>
      </c>
      <c r="B86" t="s">
        <v>107</v>
      </c>
      <c r="C86" t="s">
        <v>19</v>
      </c>
      <c r="D86" t="s">
        <v>22</v>
      </c>
      <c r="E86">
        <v>105</v>
      </c>
      <c r="F86">
        <v>58.098737777777799</v>
      </c>
      <c r="G86">
        <v>17.206616666666701</v>
      </c>
      <c r="H86">
        <v>1.59005555555556</v>
      </c>
    </row>
    <row r="87" spans="1:8" x14ac:dyDescent="0.2">
      <c r="A87" t="s">
        <v>253</v>
      </c>
      <c r="B87" t="s">
        <v>107</v>
      </c>
      <c r="C87" t="s">
        <v>19</v>
      </c>
      <c r="D87" t="s">
        <v>22</v>
      </c>
      <c r="E87">
        <v>50</v>
      </c>
      <c r="F87">
        <v>34.676478888888902</v>
      </c>
      <c r="G87">
        <v>3.2745566666666699</v>
      </c>
      <c r="H87">
        <v>1.1765593055555601</v>
      </c>
    </row>
    <row r="88" spans="1:8" x14ac:dyDescent="0.2">
      <c r="A88" t="s">
        <v>162</v>
      </c>
      <c r="B88" t="s">
        <v>107</v>
      </c>
      <c r="C88" t="s">
        <v>19</v>
      </c>
      <c r="D88" t="s">
        <v>22</v>
      </c>
      <c r="E88">
        <v>75</v>
      </c>
      <c r="F88">
        <v>44.808577777777799</v>
      </c>
      <c r="G88">
        <v>9.0539544444444395</v>
      </c>
      <c r="H88">
        <v>1.31983083333333</v>
      </c>
    </row>
    <row r="89" spans="1:8" x14ac:dyDescent="0.2">
      <c r="A89" t="s">
        <v>120</v>
      </c>
      <c r="B89" t="s">
        <v>107</v>
      </c>
      <c r="C89" t="s">
        <v>19</v>
      </c>
      <c r="D89" t="s">
        <v>21</v>
      </c>
      <c r="E89">
        <v>105</v>
      </c>
      <c r="F89">
        <v>59.355004444444397</v>
      </c>
      <c r="G89">
        <v>11.6263144444444</v>
      </c>
      <c r="H89">
        <v>1.6686604166666701</v>
      </c>
    </row>
    <row r="90" spans="1:8" x14ac:dyDescent="0.2">
      <c r="A90" t="s">
        <v>240</v>
      </c>
      <c r="B90" t="s">
        <v>107</v>
      </c>
      <c r="C90" t="s">
        <v>19</v>
      </c>
      <c r="D90" t="s">
        <v>21</v>
      </c>
      <c r="E90">
        <v>50</v>
      </c>
      <c r="F90">
        <v>36.380795555555601</v>
      </c>
      <c r="G90">
        <v>1.6239775000000001</v>
      </c>
      <c r="H90">
        <v>1.32438152777778</v>
      </c>
    </row>
    <row r="91" spans="1:8" x14ac:dyDescent="0.2">
      <c r="A91" t="s">
        <v>168</v>
      </c>
      <c r="B91" t="s">
        <v>107</v>
      </c>
      <c r="C91" t="s">
        <v>19</v>
      </c>
      <c r="D91" t="s">
        <v>21</v>
      </c>
      <c r="E91">
        <v>75</v>
      </c>
      <c r="F91">
        <v>46.244381666666698</v>
      </c>
      <c r="G91">
        <v>5.3682261111111096</v>
      </c>
      <c r="H91">
        <v>1.4194851388888901</v>
      </c>
    </row>
    <row r="92" spans="1:8" x14ac:dyDescent="0.2">
      <c r="A92" t="s">
        <v>115</v>
      </c>
      <c r="B92" t="s">
        <v>107</v>
      </c>
      <c r="C92" t="s">
        <v>347</v>
      </c>
      <c r="D92" t="s">
        <v>20</v>
      </c>
      <c r="E92">
        <v>105</v>
      </c>
      <c r="F92">
        <v>55.632237222222201</v>
      </c>
      <c r="G92">
        <v>16.485781111111098</v>
      </c>
      <c r="H92">
        <v>2.0908019444444399</v>
      </c>
    </row>
    <row r="93" spans="1:8" x14ac:dyDescent="0.2">
      <c r="A93" t="s">
        <v>196</v>
      </c>
      <c r="B93" t="s">
        <v>107</v>
      </c>
      <c r="C93" t="s">
        <v>347</v>
      </c>
      <c r="D93" t="s">
        <v>20</v>
      </c>
      <c r="E93">
        <v>50</v>
      </c>
      <c r="F93">
        <v>38.802252777777802</v>
      </c>
      <c r="G93">
        <v>6.3356655555555603</v>
      </c>
      <c r="H93">
        <v>2.1492329166666702</v>
      </c>
    </row>
    <row r="94" spans="1:8" x14ac:dyDescent="0.2">
      <c r="A94" t="s">
        <v>146</v>
      </c>
      <c r="B94" t="s">
        <v>107</v>
      </c>
      <c r="C94" t="s">
        <v>347</v>
      </c>
      <c r="D94" t="s">
        <v>20</v>
      </c>
      <c r="E94">
        <v>75</v>
      </c>
      <c r="F94">
        <v>46.4546880555556</v>
      </c>
      <c r="G94">
        <v>10.7171011111111</v>
      </c>
      <c r="H94">
        <v>2.0340066666666701</v>
      </c>
    </row>
    <row r="95" spans="1:8" x14ac:dyDescent="0.2">
      <c r="A95" t="s">
        <v>106</v>
      </c>
      <c r="B95" t="s">
        <v>107</v>
      </c>
      <c r="C95" t="s">
        <v>347</v>
      </c>
      <c r="D95" t="s">
        <v>22</v>
      </c>
      <c r="E95">
        <v>105</v>
      </c>
      <c r="F95">
        <v>51.912542500000001</v>
      </c>
      <c r="G95">
        <v>28.1469027777778</v>
      </c>
      <c r="H95">
        <v>1.76206166666667</v>
      </c>
    </row>
    <row r="96" spans="1:8" x14ac:dyDescent="0.2">
      <c r="A96" t="s">
        <v>213</v>
      </c>
      <c r="B96" t="s">
        <v>107</v>
      </c>
      <c r="C96" t="s">
        <v>347</v>
      </c>
      <c r="D96" t="s">
        <v>22</v>
      </c>
      <c r="E96">
        <v>50</v>
      </c>
      <c r="F96">
        <v>34.1751244444444</v>
      </c>
      <c r="G96">
        <v>10.5864277777778</v>
      </c>
      <c r="H96">
        <v>1.61341166666667</v>
      </c>
    </row>
    <row r="97" spans="1:8" x14ac:dyDescent="0.2">
      <c r="A97" t="s">
        <v>145</v>
      </c>
      <c r="B97" t="s">
        <v>107</v>
      </c>
      <c r="C97" t="s">
        <v>347</v>
      </c>
      <c r="D97" t="s">
        <v>22</v>
      </c>
      <c r="E97">
        <v>75</v>
      </c>
      <c r="F97">
        <v>42.146918611111097</v>
      </c>
      <c r="G97">
        <v>18.200427777777801</v>
      </c>
      <c r="H97">
        <v>1.61365972222222</v>
      </c>
    </row>
    <row r="98" spans="1:8" x14ac:dyDescent="0.2">
      <c r="A98" t="s">
        <v>110</v>
      </c>
      <c r="B98" t="s">
        <v>107</v>
      </c>
      <c r="C98" t="s">
        <v>347</v>
      </c>
      <c r="D98" t="s">
        <v>21</v>
      </c>
      <c r="E98">
        <v>105</v>
      </c>
      <c r="F98">
        <v>53.147480833333297</v>
      </c>
      <c r="G98">
        <v>22.5470955555556</v>
      </c>
      <c r="H98">
        <v>1.8768991666666699</v>
      </c>
    </row>
    <row r="99" spans="1:8" x14ac:dyDescent="0.2">
      <c r="A99" t="s">
        <v>206</v>
      </c>
      <c r="B99" t="s">
        <v>107</v>
      </c>
      <c r="C99" t="s">
        <v>347</v>
      </c>
      <c r="D99" t="s">
        <v>21</v>
      </c>
      <c r="E99">
        <v>50</v>
      </c>
      <c r="F99">
        <v>35.990819722222199</v>
      </c>
      <c r="G99">
        <v>8.51358888888889</v>
      </c>
      <c r="H99">
        <v>1.8142533333333299</v>
      </c>
    </row>
    <row r="100" spans="1:8" x14ac:dyDescent="0.2">
      <c r="A100" t="s">
        <v>149</v>
      </c>
      <c r="B100" t="s">
        <v>107</v>
      </c>
      <c r="C100" t="s">
        <v>347</v>
      </c>
      <c r="D100" t="s">
        <v>21</v>
      </c>
      <c r="E100">
        <v>75</v>
      </c>
      <c r="F100">
        <v>43.685488333333304</v>
      </c>
      <c r="G100">
        <v>14.486745555555601</v>
      </c>
      <c r="H100">
        <v>1.7650018055555601</v>
      </c>
    </row>
    <row r="101" spans="1:8" x14ac:dyDescent="0.2">
      <c r="A101" t="s">
        <v>170</v>
      </c>
      <c r="B101" t="s">
        <v>107</v>
      </c>
      <c r="C101" t="s">
        <v>346</v>
      </c>
      <c r="D101" t="s">
        <v>20</v>
      </c>
      <c r="E101">
        <v>105</v>
      </c>
      <c r="F101">
        <v>34.829157500000001</v>
      </c>
      <c r="G101">
        <v>16.3296666666667</v>
      </c>
      <c r="H101">
        <v>2.2122747222222201</v>
      </c>
    </row>
    <row r="102" spans="1:8" x14ac:dyDescent="0.2">
      <c r="A102" t="s">
        <v>298</v>
      </c>
      <c r="B102" t="s">
        <v>107</v>
      </c>
      <c r="C102" t="s">
        <v>346</v>
      </c>
      <c r="D102" t="s">
        <v>20</v>
      </c>
      <c r="E102">
        <v>50</v>
      </c>
      <c r="F102">
        <v>22.494777777777799</v>
      </c>
      <c r="G102">
        <v>4.3982838888888898</v>
      </c>
      <c r="H102">
        <v>1.6279375</v>
      </c>
    </row>
    <row r="103" spans="1:8" x14ac:dyDescent="0.2">
      <c r="A103" t="s">
        <v>249</v>
      </c>
      <c r="B103" t="s">
        <v>107</v>
      </c>
      <c r="C103" t="s">
        <v>346</v>
      </c>
      <c r="D103" t="s">
        <v>20</v>
      </c>
      <c r="E103">
        <v>75</v>
      </c>
      <c r="F103">
        <v>28.451447777777801</v>
      </c>
      <c r="G103">
        <v>9.0285344444444409</v>
      </c>
      <c r="H103">
        <v>1.8495390277777799</v>
      </c>
    </row>
    <row r="104" spans="1:8" x14ac:dyDescent="0.2">
      <c r="A104" t="s">
        <v>142</v>
      </c>
      <c r="B104" t="s">
        <v>107</v>
      </c>
      <c r="C104" t="s">
        <v>346</v>
      </c>
      <c r="D104" t="s">
        <v>22</v>
      </c>
      <c r="E104">
        <v>105</v>
      </c>
      <c r="F104">
        <v>33.568903055555502</v>
      </c>
      <c r="G104">
        <v>29.357949999999999</v>
      </c>
      <c r="H104">
        <v>2.0248775000000001</v>
      </c>
    </row>
    <row r="105" spans="1:8" x14ac:dyDescent="0.2">
      <c r="A105" t="s">
        <v>294</v>
      </c>
      <c r="B105" t="s">
        <v>107</v>
      </c>
      <c r="C105" t="s">
        <v>346</v>
      </c>
      <c r="D105" t="s">
        <v>22</v>
      </c>
      <c r="E105">
        <v>50</v>
      </c>
      <c r="F105">
        <v>20.977842222222201</v>
      </c>
      <c r="G105">
        <v>8.7077349999999996</v>
      </c>
      <c r="H105">
        <v>1.35376875</v>
      </c>
    </row>
    <row r="106" spans="1:8" x14ac:dyDescent="0.2">
      <c r="A106" t="s">
        <v>222</v>
      </c>
      <c r="B106" t="s">
        <v>107</v>
      </c>
      <c r="C106" t="s">
        <v>346</v>
      </c>
      <c r="D106" t="s">
        <v>22</v>
      </c>
      <c r="E106">
        <v>75</v>
      </c>
      <c r="F106">
        <v>27.123378055555602</v>
      </c>
      <c r="G106">
        <v>17.5177916666667</v>
      </c>
      <c r="H106">
        <v>1.6333124999999999</v>
      </c>
    </row>
    <row r="107" spans="1:8" x14ac:dyDescent="0.2">
      <c r="A107" t="s">
        <v>155</v>
      </c>
      <c r="B107" t="s">
        <v>107</v>
      </c>
      <c r="C107" t="s">
        <v>346</v>
      </c>
      <c r="D107" t="s">
        <v>21</v>
      </c>
      <c r="E107">
        <v>105</v>
      </c>
      <c r="F107">
        <v>34.024680833333299</v>
      </c>
      <c r="G107">
        <v>23.203913888888898</v>
      </c>
      <c r="H107">
        <v>2.0936461111111102</v>
      </c>
    </row>
    <row r="108" spans="1:8" x14ac:dyDescent="0.2">
      <c r="A108" t="s">
        <v>297</v>
      </c>
      <c r="B108" t="s">
        <v>107</v>
      </c>
      <c r="C108" t="s">
        <v>346</v>
      </c>
      <c r="D108" t="s">
        <v>21</v>
      </c>
      <c r="E108">
        <v>50</v>
      </c>
      <c r="F108">
        <v>21.5421861111111</v>
      </c>
      <c r="G108">
        <v>6.3578450000000002</v>
      </c>
      <c r="H108">
        <v>1.45372361111111</v>
      </c>
    </row>
    <row r="109" spans="1:8" x14ac:dyDescent="0.2">
      <c r="A109" t="s">
        <v>230</v>
      </c>
      <c r="B109" t="s">
        <v>107</v>
      </c>
      <c r="C109" t="s">
        <v>346</v>
      </c>
      <c r="D109" t="s">
        <v>21</v>
      </c>
      <c r="E109">
        <v>75</v>
      </c>
      <c r="F109">
        <v>27.601759999999999</v>
      </c>
      <c r="G109">
        <v>13.2506144444444</v>
      </c>
      <c r="H109">
        <v>1.7118155555555601</v>
      </c>
    </row>
    <row r="110" spans="1:8" x14ac:dyDescent="0.2">
      <c r="A110" t="s">
        <v>173</v>
      </c>
      <c r="B110" t="s">
        <v>148</v>
      </c>
      <c r="C110" t="s">
        <v>19</v>
      </c>
      <c r="D110" t="s">
        <v>20</v>
      </c>
      <c r="E110">
        <v>105</v>
      </c>
      <c r="F110">
        <v>49.7159277777778</v>
      </c>
      <c r="G110">
        <v>0.80395736111111105</v>
      </c>
      <c r="H110">
        <v>1.27008194444444</v>
      </c>
    </row>
    <row r="111" spans="1:8" x14ac:dyDescent="0.2">
      <c r="A111" t="s">
        <v>256</v>
      </c>
      <c r="B111" t="s">
        <v>148</v>
      </c>
      <c r="C111" t="s">
        <v>19</v>
      </c>
      <c r="D111" t="s">
        <v>20</v>
      </c>
      <c r="E111">
        <v>50</v>
      </c>
      <c r="F111">
        <v>35.521641666666703</v>
      </c>
      <c r="G111">
        <v>0.115935094444444</v>
      </c>
      <c r="H111">
        <v>1.4199837500000001</v>
      </c>
    </row>
    <row r="112" spans="1:8" x14ac:dyDescent="0.2">
      <c r="A112" t="s">
        <v>223</v>
      </c>
      <c r="B112" t="s">
        <v>148</v>
      </c>
      <c r="C112" t="s">
        <v>19</v>
      </c>
      <c r="D112" t="s">
        <v>20</v>
      </c>
      <c r="E112">
        <v>75</v>
      </c>
      <c r="F112">
        <v>41.448876111111097</v>
      </c>
      <c r="G112">
        <v>0.38166600000000001</v>
      </c>
      <c r="H112">
        <v>1.26452180555556</v>
      </c>
    </row>
    <row r="113" spans="1:8" x14ac:dyDescent="0.2">
      <c r="A113" t="s">
        <v>191</v>
      </c>
      <c r="B113" t="s">
        <v>148</v>
      </c>
      <c r="C113" t="s">
        <v>19</v>
      </c>
      <c r="D113" t="s">
        <v>22</v>
      </c>
      <c r="E113">
        <v>105</v>
      </c>
      <c r="F113">
        <v>43.917882222222197</v>
      </c>
      <c r="G113">
        <v>5.8302516666666699</v>
      </c>
      <c r="H113">
        <v>0.924298333333333</v>
      </c>
    </row>
    <row r="114" spans="1:8" x14ac:dyDescent="0.2">
      <c r="A114" t="s">
        <v>293</v>
      </c>
      <c r="B114" t="s">
        <v>148</v>
      </c>
      <c r="C114" t="s">
        <v>19</v>
      </c>
      <c r="D114" t="s">
        <v>22</v>
      </c>
      <c r="E114">
        <v>50</v>
      </c>
      <c r="F114">
        <v>28.773948888888899</v>
      </c>
      <c r="G114">
        <v>0.82437588888888902</v>
      </c>
      <c r="H114">
        <v>0.87736661111111103</v>
      </c>
    </row>
    <row r="115" spans="1:8" x14ac:dyDescent="0.2">
      <c r="A115" t="s">
        <v>257</v>
      </c>
      <c r="B115" t="s">
        <v>148</v>
      </c>
      <c r="C115" t="s">
        <v>19</v>
      </c>
      <c r="D115" t="s">
        <v>22</v>
      </c>
      <c r="E115">
        <v>75</v>
      </c>
      <c r="F115">
        <v>35.230494444444403</v>
      </c>
      <c r="G115">
        <v>2.60269833333333</v>
      </c>
      <c r="H115">
        <v>0.852299305555555</v>
      </c>
    </row>
    <row r="116" spans="1:8" x14ac:dyDescent="0.2">
      <c r="A116" t="s">
        <v>194</v>
      </c>
      <c r="B116" t="s">
        <v>148</v>
      </c>
      <c r="C116" t="s">
        <v>19</v>
      </c>
      <c r="D116" t="s">
        <v>21</v>
      </c>
      <c r="E116">
        <v>105</v>
      </c>
      <c r="F116">
        <v>45.933729999999997</v>
      </c>
      <c r="G116">
        <v>2.6377113888888899</v>
      </c>
      <c r="H116">
        <v>1.0372221666666701</v>
      </c>
    </row>
    <row r="117" spans="1:8" x14ac:dyDescent="0.2">
      <c r="A117" t="s">
        <v>284</v>
      </c>
      <c r="B117" t="s">
        <v>148</v>
      </c>
      <c r="C117" t="s">
        <v>19</v>
      </c>
      <c r="D117" t="s">
        <v>21</v>
      </c>
      <c r="E117">
        <v>50</v>
      </c>
      <c r="F117">
        <v>31.1991288888889</v>
      </c>
      <c r="G117">
        <v>0.33285550000000003</v>
      </c>
      <c r="H117">
        <v>1.0683861666666701</v>
      </c>
    </row>
    <row r="118" spans="1:8" x14ac:dyDescent="0.2">
      <c r="A118" t="s">
        <v>246</v>
      </c>
      <c r="B118" t="s">
        <v>148</v>
      </c>
      <c r="C118" t="s">
        <v>19</v>
      </c>
      <c r="D118" t="s">
        <v>21</v>
      </c>
      <c r="E118">
        <v>75</v>
      </c>
      <c r="F118">
        <v>37.498422222222203</v>
      </c>
      <c r="G118">
        <v>1.11736986111111</v>
      </c>
      <c r="H118">
        <v>0.994603666666667</v>
      </c>
    </row>
    <row r="119" spans="1:8" x14ac:dyDescent="0.2">
      <c r="A119" t="s">
        <v>147</v>
      </c>
      <c r="B119" t="s">
        <v>148</v>
      </c>
      <c r="C119" t="s">
        <v>347</v>
      </c>
      <c r="D119" t="s">
        <v>20</v>
      </c>
      <c r="E119">
        <v>105</v>
      </c>
      <c r="F119">
        <v>49.6762761111111</v>
      </c>
      <c r="G119">
        <v>8.0440005555555594</v>
      </c>
      <c r="H119">
        <v>1.5916265277777799</v>
      </c>
    </row>
    <row r="120" spans="1:8" x14ac:dyDescent="0.2">
      <c r="A120" t="s">
        <v>219</v>
      </c>
      <c r="B120" t="s">
        <v>148</v>
      </c>
      <c r="C120" t="s">
        <v>347</v>
      </c>
      <c r="D120" t="s">
        <v>20</v>
      </c>
      <c r="E120">
        <v>50</v>
      </c>
      <c r="F120">
        <v>37.128792500000003</v>
      </c>
      <c r="G120">
        <v>3.6552916666666699</v>
      </c>
      <c r="H120">
        <v>1.9621577777777801</v>
      </c>
    </row>
    <row r="121" spans="1:8" x14ac:dyDescent="0.2">
      <c r="A121" t="s">
        <v>175</v>
      </c>
      <c r="B121" t="s">
        <v>148</v>
      </c>
      <c r="C121" t="s">
        <v>347</v>
      </c>
      <c r="D121" t="s">
        <v>20</v>
      </c>
      <c r="E121">
        <v>75</v>
      </c>
      <c r="F121">
        <v>43.082709999999999</v>
      </c>
      <c r="G121">
        <v>5.8204200000000004</v>
      </c>
      <c r="H121">
        <v>1.6981390277777799</v>
      </c>
    </row>
    <row r="122" spans="1:8" x14ac:dyDescent="0.2">
      <c r="A122" t="s">
        <v>153</v>
      </c>
      <c r="B122" t="s">
        <v>148</v>
      </c>
      <c r="C122" t="s">
        <v>347</v>
      </c>
      <c r="D122" t="s">
        <v>22</v>
      </c>
      <c r="E122">
        <v>105</v>
      </c>
      <c r="F122">
        <v>43.375724444444401</v>
      </c>
      <c r="G122">
        <v>15.422754444444401</v>
      </c>
      <c r="H122">
        <v>1.1511911111111099</v>
      </c>
    </row>
    <row r="123" spans="1:8" x14ac:dyDescent="0.2">
      <c r="A123" t="s">
        <v>251</v>
      </c>
      <c r="B123" t="s">
        <v>148</v>
      </c>
      <c r="C123" t="s">
        <v>347</v>
      </c>
      <c r="D123" t="s">
        <v>22</v>
      </c>
      <c r="E123">
        <v>50</v>
      </c>
      <c r="F123">
        <v>31.315571111111101</v>
      </c>
      <c r="G123">
        <v>6.75342944444444</v>
      </c>
      <c r="H123">
        <v>1.33221583333333</v>
      </c>
    </row>
    <row r="124" spans="1:8" x14ac:dyDescent="0.2">
      <c r="A124" t="s">
        <v>204</v>
      </c>
      <c r="B124" t="s">
        <v>148</v>
      </c>
      <c r="C124" t="s">
        <v>347</v>
      </c>
      <c r="D124" t="s">
        <v>22</v>
      </c>
      <c r="E124">
        <v>75</v>
      </c>
      <c r="F124">
        <v>37.019244166666702</v>
      </c>
      <c r="G124">
        <v>10.566125555555599</v>
      </c>
      <c r="H124">
        <v>1.18242166666667</v>
      </c>
    </row>
    <row r="125" spans="1:8" x14ac:dyDescent="0.2">
      <c r="A125" t="s">
        <v>154</v>
      </c>
      <c r="B125" t="s">
        <v>148</v>
      </c>
      <c r="C125" t="s">
        <v>347</v>
      </c>
      <c r="D125" t="s">
        <v>21</v>
      </c>
      <c r="E125">
        <v>105</v>
      </c>
      <c r="F125">
        <v>45.712161944444397</v>
      </c>
      <c r="G125">
        <v>11.5378566666667</v>
      </c>
      <c r="H125">
        <v>1.3087781944444401</v>
      </c>
    </row>
    <row r="126" spans="1:8" x14ac:dyDescent="0.2">
      <c r="A126" t="s">
        <v>234</v>
      </c>
      <c r="B126" t="s">
        <v>148</v>
      </c>
      <c r="C126" t="s">
        <v>347</v>
      </c>
      <c r="D126" t="s">
        <v>21</v>
      </c>
      <c r="E126">
        <v>50</v>
      </c>
      <c r="F126">
        <v>33.588825277777801</v>
      </c>
      <c r="G126">
        <v>5.2099827777777801</v>
      </c>
      <c r="H126">
        <v>1.56836888888889</v>
      </c>
    </row>
    <row r="127" spans="1:8" x14ac:dyDescent="0.2">
      <c r="A127" t="s">
        <v>197</v>
      </c>
      <c r="B127" t="s">
        <v>148</v>
      </c>
      <c r="C127" t="s">
        <v>347</v>
      </c>
      <c r="D127" t="s">
        <v>21</v>
      </c>
      <c r="E127">
        <v>75</v>
      </c>
      <c r="F127">
        <v>39.394933611111099</v>
      </c>
      <c r="G127">
        <v>8.1750055555555594</v>
      </c>
      <c r="H127">
        <v>1.3731804166666699</v>
      </c>
    </row>
    <row r="128" spans="1:8" x14ac:dyDescent="0.2">
      <c r="A128" t="s">
        <v>276</v>
      </c>
      <c r="B128" t="s">
        <v>148</v>
      </c>
      <c r="C128" t="s">
        <v>346</v>
      </c>
      <c r="D128" t="s">
        <v>20</v>
      </c>
      <c r="E128">
        <v>105</v>
      </c>
      <c r="F128">
        <v>27.242226111111101</v>
      </c>
      <c r="G128">
        <v>6.3801761111111102</v>
      </c>
      <c r="H128">
        <v>1.39786194444444</v>
      </c>
    </row>
    <row r="129" spans="1:8" x14ac:dyDescent="0.2">
      <c r="A129" t="s">
        <v>321</v>
      </c>
      <c r="B129" t="s">
        <v>148</v>
      </c>
      <c r="C129" t="s">
        <v>346</v>
      </c>
      <c r="D129" t="s">
        <v>20</v>
      </c>
      <c r="E129">
        <v>50</v>
      </c>
      <c r="F129">
        <v>19.479038750000001</v>
      </c>
      <c r="G129">
        <v>2.1569213888888901</v>
      </c>
      <c r="H129">
        <v>1.28141333333333</v>
      </c>
    </row>
    <row r="130" spans="1:8" x14ac:dyDescent="0.2">
      <c r="A130" t="s">
        <v>305</v>
      </c>
      <c r="B130" t="s">
        <v>148</v>
      </c>
      <c r="C130" t="s">
        <v>346</v>
      </c>
      <c r="D130" t="s">
        <v>20</v>
      </c>
      <c r="E130">
        <v>75</v>
      </c>
      <c r="F130">
        <v>23.146500555555601</v>
      </c>
      <c r="G130">
        <v>4.0375699999999997</v>
      </c>
      <c r="H130">
        <v>1.2875252777777799</v>
      </c>
    </row>
    <row r="131" spans="1:8" x14ac:dyDescent="0.2">
      <c r="A131" t="s">
        <v>258</v>
      </c>
      <c r="B131" t="s">
        <v>148</v>
      </c>
      <c r="C131" t="s">
        <v>346</v>
      </c>
      <c r="D131" t="s">
        <v>22</v>
      </c>
      <c r="E131">
        <v>105</v>
      </c>
      <c r="F131">
        <v>24.969381666666699</v>
      </c>
      <c r="G131">
        <v>14.1704266666667</v>
      </c>
      <c r="H131">
        <v>1.1436894444444401</v>
      </c>
    </row>
    <row r="132" spans="1:8" x14ac:dyDescent="0.2">
      <c r="A132" t="s">
        <v>328</v>
      </c>
      <c r="B132" t="s">
        <v>148</v>
      </c>
      <c r="C132" t="s">
        <v>346</v>
      </c>
      <c r="D132" t="s">
        <v>22</v>
      </c>
      <c r="E132">
        <v>50</v>
      </c>
      <c r="F132">
        <v>16.771876666666699</v>
      </c>
      <c r="G132">
        <v>4.4523136111111103</v>
      </c>
      <c r="H132">
        <v>0.92358827777777797</v>
      </c>
    </row>
    <row r="133" spans="1:8" x14ac:dyDescent="0.2">
      <c r="A133" t="s">
        <v>303</v>
      </c>
      <c r="B133" t="s">
        <v>148</v>
      </c>
      <c r="C133" t="s">
        <v>346</v>
      </c>
      <c r="D133" t="s">
        <v>22</v>
      </c>
      <c r="E133">
        <v>75</v>
      </c>
      <c r="F133">
        <v>20.772698333333299</v>
      </c>
      <c r="G133">
        <v>8.4085850000000004</v>
      </c>
      <c r="H133">
        <v>0.99921652777777803</v>
      </c>
    </row>
    <row r="134" spans="1:8" x14ac:dyDescent="0.2">
      <c r="A134" t="s">
        <v>271</v>
      </c>
      <c r="B134" t="s">
        <v>148</v>
      </c>
      <c r="C134" t="s">
        <v>346</v>
      </c>
      <c r="D134" t="s">
        <v>21</v>
      </c>
      <c r="E134">
        <v>105</v>
      </c>
      <c r="F134">
        <v>25.7599580555556</v>
      </c>
      <c r="G134">
        <v>9.9006611111111091</v>
      </c>
      <c r="H134">
        <v>1.2320279166666701</v>
      </c>
    </row>
    <row r="135" spans="1:8" x14ac:dyDescent="0.2">
      <c r="A135" t="s">
        <v>324</v>
      </c>
      <c r="B135" t="s">
        <v>148</v>
      </c>
      <c r="C135" t="s">
        <v>346</v>
      </c>
      <c r="D135" t="s">
        <v>21</v>
      </c>
      <c r="E135">
        <v>50</v>
      </c>
      <c r="F135">
        <v>17.678994305555602</v>
      </c>
      <c r="G135">
        <v>3.2161538888888899</v>
      </c>
      <c r="H135">
        <v>1.0464588888888899</v>
      </c>
    </row>
    <row r="136" spans="1:8" x14ac:dyDescent="0.2">
      <c r="A136" t="s">
        <v>306</v>
      </c>
      <c r="B136" t="s">
        <v>148</v>
      </c>
      <c r="C136" t="s">
        <v>346</v>
      </c>
      <c r="D136" t="s">
        <v>21</v>
      </c>
      <c r="E136">
        <v>75</v>
      </c>
      <c r="F136">
        <v>21.630946388888901</v>
      </c>
      <c r="G136">
        <v>5.9868211111111096</v>
      </c>
      <c r="H136">
        <v>1.1009455555555601</v>
      </c>
    </row>
    <row r="137" spans="1:8" x14ac:dyDescent="0.2">
      <c r="A137" t="s">
        <v>199</v>
      </c>
      <c r="B137" t="s">
        <v>134</v>
      </c>
      <c r="C137" t="s">
        <v>19</v>
      </c>
      <c r="D137" t="s">
        <v>20</v>
      </c>
      <c r="E137">
        <v>105</v>
      </c>
      <c r="F137">
        <v>41.737792777777798</v>
      </c>
      <c r="G137">
        <v>0.51828391666666696</v>
      </c>
      <c r="H137">
        <v>2.49253361111111</v>
      </c>
    </row>
    <row r="138" spans="1:8" x14ac:dyDescent="0.2">
      <c r="A138" t="s">
        <v>269</v>
      </c>
      <c r="B138" t="s">
        <v>134</v>
      </c>
      <c r="C138" t="s">
        <v>19</v>
      </c>
      <c r="D138" t="s">
        <v>20</v>
      </c>
      <c r="E138">
        <v>50</v>
      </c>
      <c r="F138">
        <v>30.834955000000001</v>
      </c>
      <c r="G138">
        <v>7.4493888888888998E-2</v>
      </c>
      <c r="H138">
        <v>2.2951779166666699</v>
      </c>
    </row>
    <row r="139" spans="1:8" x14ac:dyDescent="0.2">
      <c r="A139" t="s">
        <v>233</v>
      </c>
      <c r="B139" t="s">
        <v>134</v>
      </c>
      <c r="C139" t="s">
        <v>19</v>
      </c>
      <c r="D139" t="s">
        <v>20</v>
      </c>
      <c r="E139">
        <v>75</v>
      </c>
      <c r="F139">
        <v>35.582273888888899</v>
      </c>
      <c r="G139">
        <v>0.223724877777778</v>
      </c>
      <c r="H139">
        <v>2.3324625000000001</v>
      </c>
    </row>
    <row r="140" spans="1:8" x14ac:dyDescent="0.2">
      <c r="A140" t="s">
        <v>210</v>
      </c>
      <c r="B140" t="s">
        <v>134</v>
      </c>
      <c r="C140" t="s">
        <v>19</v>
      </c>
      <c r="D140" t="s">
        <v>22</v>
      </c>
      <c r="E140">
        <v>105</v>
      </c>
      <c r="F140">
        <v>37.352669444444402</v>
      </c>
      <c r="G140">
        <v>4.9802633333333297</v>
      </c>
      <c r="H140">
        <v>1.95461388888889</v>
      </c>
    </row>
    <row r="141" spans="1:8" x14ac:dyDescent="0.2">
      <c r="A141" t="s">
        <v>296</v>
      </c>
      <c r="B141" t="s">
        <v>134</v>
      </c>
      <c r="C141" t="s">
        <v>19</v>
      </c>
      <c r="D141" t="s">
        <v>22</v>
      </c>
      <c r="E141">
        <v>50</v>
      </c>
      <c r="F141">
        <v>26.365430555555601</v>
      </c>
      <c r="G141">
        <v>0.488533555555556</v>
      </c>
      <c r="H141">
        <v>1.58269611111111</v>
      </c>
    </row>
    <row r="142" spans="1:8" x14ac:dyDescent="0.2">
      <c r="A142" t="s">
        <v>264</v>
      </c>
      <c r="B142" t="s">
        <v>134</v>
      </c>
      <c r="C142" t="s">
        <v>19</v>
      </c>
      <c r="D142" t="s">
        <v>22</v>
      </c>
      <c r="E142">
        <v>75</v>
      </c>
      <c r="F142">
        <v>31.0810272222222</v>
      </c>
      <c r="G142">
        <v>2.10118791666667</v>
      </c>
      <c r="H142">
        <v>1.72015069444444</v>
      </c>
    </row>
    <row r="143" spans="1:8" x14ac:dyDescent="0.2">
      <c r="A143" t="s">
        <v>214</v>
      </c>
      <c r="B143" t="s">
        <v>134</v>
      </c>
      <c r="C143" t="s">
        <v>19</v>
      </c>
      <c r="D143" t="s">
        <v>21</v>
      </c>
      <c r="E143">
        <v>105</v>
      </c>
      <c r="F143">
        <v>38.821788888888896</v>
      </c>
      <c r="G143">
        <v>2.0089513888888901</v>
      </c>
      <c r="H143">
        <v>2.1450138888888901</v>
      </c>
    </row>
    <row r="144" spans="1:8" x14ac:dyDescent="0.2">
      <c r="A144" t="s">
        <v>286</v>
      </c>
      <c r="B144" t="s">
        <v>134</v>
      </c>
      <c r="C144" t="s">
        <v>19</v>
      </c>
      <c r="D144" t="s">
        <v>21</v>
      </c>
      <c r="E144">
        <v>50</v>
      </c>
      <c r="F144">
        <v>28.127809444444399</v>
      </c>
      <c r="G144">
        <v>0.189492655555556</v>
      </c>
      <c r="H144">
        <v>1.84594152777778</v>
      </c>
    </row>
    <row r="145" spans="1:8" x14ac:dyDescent="0.2">
      <c r="A145" t="s">
        <v>259</v>
      </c>
      <c r="B145" t="s">
        <v>134</v>
      </c>
      <c r="C145" t="s">
        <v>19</v>
      </c>
      <c r="D145" t="s">
        <v>21</v>
      </c>
      <c r="E145">
        <v>75</v>
      </c>
      <c r="F145">
        <v>32.847627222222201</v>
      </c>
      <c r="G145">
        <v>0.63035569444444395</v>
      </c>
      <c r="H145">
        <v>1.9377008333333301</v>
      </c>
    </row>
    <row r="146" spans="1:8" x14ac:dyDescent="0.2">
      <c r="A146" t="s">
        <v>140</v>
      </c>
      <c r="B146" t="s">
        <v>134</v>
      </c>
      <c r="C146" t="s">
        <v>347</v>
      </c>
      <c r="D146" t="s">
        <v>20</v>
      </c>
      <c r="E146">
        <v>105</v>
      </c>
      <c r="F146">
        <v>48.618250555555598</v>
      </c>
      <c r="G146">
        <v>4.7426199999999996</v>
      </c>
      <c r="H146">
        <v>2.5423566666666702</v>
      </c>
    </row>
    <row r="147" spans="1:8" x14ac:dyDescent="0.2">
      <c r="A147" t="s">
        <v>217</v>
      </c>
      <c r="B147" t="s">
        <v>134</v>
      </c>
      <c r="C147" t="s">
        <v>347</v>
      </c>
      <c r="D147" t="s">
        <v>20</v>
      </c>
      <c r="E147">
        <v>50</v>
      </c>
      <c r="F147">
        <v>35.695838055555598</v>
      </c>
      <c r="G147">
        <v>2.3979688888888901</v>
      </c>
      <c r="H147">
        <v>2.5770652777777801</v>
      </c>
    </row>
    <row r="148" spans="1:8" x14ac:dyDescent="0.2">
      <c r="A148" t="s">
        <v>169</v>
      </c>
      <c r="B148" t="s">
        <v>134</v>
      </c>
      <c r="C148" t="s">
        <v>347</v>
      </c>
      <c r="D148" t="s">
        <v>20</v>
      </c>
      <c r="E148">
        <v>75</v>
      </c>
      <c r="F148">
        <v>41.898092222222203</v>
      </c>
      <c r="G148">
        <v>3.6018747222222198</v>
      </c>
      <c r="H148">
        <v>2.5014772222222201</v>
      </c>
    </row>
    <row r="149" spans="1:8" x14ac:dyDescent="0.2">
      <c r="A149" t="s">
        <v>133</v>
      </c>
      <c r="B149" t="s">
        <v>134</v>
      </c>
      <c r="C149" t="s">
        <v>347</v>
      </c>
      <c r="D149" t="s">
        <v>22</v>
      </c>
      <c r="E149">
        <v>105</v>
      </c>
      <c r="F149">
        <v>44.457967500000002</v>
      </c>
      <c r="G149">
        <v>12.6818622222222</v>
      </c>
      <c r="H149">
        <v>2.0001690277777802</v>
      </c>
    </row>
    <row r="150" spans="1:8" x14ac:dyDescent="0.2">
      <c r="A150" t="s">
        <v>238</v>
      </c>
      <c r="B150" t="s">
        <v>134</v>
      </c>
      <c r="C150" t="s">
        <v>347</v>
      </c>
      <c r="D150" t="s">
        <v>22</v>
      </c>
      <c r="E150">
        <v>50</v>
      </c>
      <c r="F150">
        <v>30.937497361111099</v>
      </c>
      <c r="G150">
        <v>5.04877888888889</v>
      </c>
      <c r="H150">
        <v>1.8829066666666701</v>
      </c>
    </row>
    <row r="151" spans="1:8" x14ac:dyDescent="0.2">
      <c r="A151" t="s">
        <v>180</v>
      </c>
      <c r="B151" t="s">
        <v>134</v>
      </c>
      <c r="C151" t="s">
        <v>347</v>
      </c>
      <c r="D151" t="s">
        <v>22</v>
      </c>
      <c r="E151">
        <v>75</v>
      </c>
      <c r="F151">
        <v>37.295543333333299</v>
      </c>
      <c r="G151">
        <v>8.3865427777777803</v>
      </c>
      <c r="H151">
        <v>1.8875925</v>
      </c>
    </row>
    <row r="152" spans="1:8" x14ac:dyDescent="0.2">
      <c r="A152" t="s">
        <v>141</v>
      </c>
      <c r="B152" t="s">
        <v>134</v>
      </c>
      <c r="C152" t="s">
        <v>347</v>
      </c>
      <c r="D152" t="s">
        <v>21</v>
      </c>
      <c r="E152">
        <v>105</v>
      </c>
      <c r="F152">
        <v>45.8602833333333</v>
      </c>
      <c r="G152">
        <v>8.4190855555555508</v>
      </c>
      <c r="H152">
        <v>2.19027555555556</v>
      </c>
    </row>
    <row r="153" spans="1:8" x14ac:dyDescent="0.2">
      <c r="A153" t="s">
        <v>229</v>
      </c>
      <c r="B153" t="s">
        <v>134</v>
      </c>
      <c r="C153" t="s">
        <v>347</v>
      </c>
      <c r="D153" t="s">
        <v>21</v>
      </c>
      <c r="E153">
        <v>50</v>
      </c>
      <c r="F153">
        <v>32.838849444444399</v>
      </c>
      <c r="G153">
        <v>3.6321958333333302</v>
      </c>
      <c r="H153">
        <v>2.14360541666667</v>
      </c>
    </row>
    <row r="154" spans="1:8" x14ac:dyDescent="0.2">
      <c r="A154" t="s">
        <v>183</v>
      </c>
      <c r="B154" t="s">
        <v>134</v>
      </c>
      <c r="C154" t="s">
        <v>347</v>
      </c>
      <c r="D154" t="s">
        <v>21</v>
      </c>
      <c r="E154">
        <v>75</v>
      </c>
      <c r="F154">
        <v>38.975221666666698</v>
      </c>
      <c r="G154">
        <v>5.6571616666666698</v>
      </c>
      <c r="H154">
        <v>2.1109140277777798</v>
      </c>
    </row>
    <row r="155" spans="1:8" x14ac:dyDescent="0.2">
      <c r="A155" t="s">
        <v>291</v>
      </c>
      <c r="B155" t="s">
        <v>134</v>
      </c>
      <c r="C155" t="s">
        <v>346</v>
      </c>
      <c r="D155" t="s">
        <v>20</v>
      </c>
      <c r="E155">
        <v>105</v>
      </c>
      <c r="F155">
        <v>17.431183472222202</v>
      </c>
      <c r="G155">
        <v>3.14018611111111</v>
      </c>
      <c r="H155">
        <v>3.4085119444444398</v>
      </c>
    </row>
    <row r="156" spans="1:8" x14ac:dyDescent="0.2">
      <c r="A156" t="s">
        <v>325</v>
      </c>
      <c r="B156" t="s">
        <v>134</v>
      </c>
      <c r="C156" t="s">
        <v>346</v>
      </c>
      <c r="D156" t="s">
        <v>20</v>
      </c>
      <c r="E156">
        <v>50</v>
      </c>
      <c r="F156">
        <v>13.047020833333301</v>
      </c>
      <c r="G156">
        <v>1.1432365277777801</v>
      </c>
      <c r="H156">
        <v>2.8671324999999999</v>
      </c>
    </row>
    <row r="157" spans="1:8" x14ac:dyDescent="0.2">
      <c r="A157" t="s">
        <v>315</v>
      </c>
      <c r="B157" t="s">
        <v>134</v>
      </c>
      <c r="C157" t="s">
        <v>346</v>
      </c>
      <c r="D157" t="s">
        <v>20</v>
      </c>
      <c r="E157">
        <v>75</v>
      </c>
      <c r="F157">
        <v>15.326082777777801</v>
      </c>
      <c r="G157">
        <v>2.1062375000000002</v>
      </c>
      <c r="H157">
        <v>3.0773644444444401</v>
      </c>
    </row>
    <row r="158" spans="1:8" x14ac:dyDescent="0.2">
      <c r="A158" t="s">
        <v>280</v>
      </c>
      <c r="B158" t="s">
        <v>134</v>
      </c>
      <c r="C158" t="s">
        <v>346</v>
      </c>
      <c r="D158" t="s">
        <v>22</v>
      </c>
      <c r="E158">
        <v>105</v>
      </c>
      <c r="F158">
        <v>16.0600970833333</v>
      </c>
      <c r="G158">
        <v>8.6438355555555493</v>
      </c>
      <c r="H158">
        <v>2.8468827777777799</v>
      </c>
    </row>
    <row r="159" spans="1:8" x14ac:dyDescent="0.2">
      <c r="A159" t="s">
        <v>332</v>
      </c>
      <c r="B159" t="s">
        <v>134</v>
      </c>
      <c r="C159" t="s">
        <v>346</v>
      </c>
      <c r="D159" t="s">
        <v>22</v>
      </c>
      <c r="E159">
        <v>50</v>
      </c>
      <c r="F159">
        <v>11.557200416666699</v>
      </c>
      <c r="G159">
        <v>2.6348461111111101</v>
      </c>
      <c r="H159">
        <v>2.2133665277777799</v>
      </c>
    </row>
    <row r="160" spans="1:8" x14ac:dyDescent="0.2">
      <c r="A160" t="s">
        <v>314</v>
      </c>
      <c r="B160" t="s">
        <v>134</v>
      </c>
      <c r="C160" t="s">
        <v>346</v>
      </c>
      <c r="D160" t="s">
        <v>22</v>
      </c>
      <c r="E160">
        <v>75</v>
      </c>
      <c r="F160">
        <v>13.9349168888889</v>
      </c>
      <c r="G160">
        <v>5.0134738888888899</v>
      </c>
      <c r="H160">
        <v>2.49446027777778</v>
      </c>
    </row>
    <row r="161" spans="1:8" x14ac:dyDescent="0.2">
      <c r="A161" t="s">
        <v>288</v>
      </c>
      <c r="B161" t="s">
        <v>134</v>
      </c>
      <c r="C161" t="s">
        <v>346</v>
      </c>
      <c r="D161" t="s">
        <v>21</v>
      </c>
      <c r="E161">
        <v>105</v>
      </c>
      <c r="F161">
        <v>16.561318750000002</v>
      </c>
      <c r="G161">
        <v>5.3733127777777803</v>
      </c>
      <c r="H161">
        <v>3.0579261111111098</v>
      </c>
    </row>
    <row r="162" spans="1:8" x14ac:dyDescent="0.2">
      <c r="A162" t="s">
        <v>331</v>
      </c>
      <c r="B162" t="s">
        <v>134</v>
      </c>
      <c r="C162" t="s">
        <v>346</v>
      </c>
      <c r="D162" t="s">
        <v>21</v>
      </c>
      <c r="E162">
        <v>50</v>
      </c>
      <c r="F162">
        <v>12.1151938888889</v>
      </c>
      <c r="G162">
        <v>1.85007583333333</v>
      </c>
      <c r="H162">
        <v>2.44900305555556</v>
      </c>
    </row>
    <row r="163" spans="1:8" x14ac:dyDescent="0.2">
      <c r="A163" t="s">
        <v>317</v>
      </c>
      <c r="B163" t="s">
        <v>134</v>
      </c>
      <c r="C163" t="s">
        <v>346</v>
      </c>
      <c r="D163" t="s">
        <v>21</v>
      </c>
      <c r="E163">
        <v>75</v>
      </c>
      <c r="F163">
        <v>14.4589033333333</v>
      </c>
      <c r="G163">
        <v>3.30445416666667</v>
      </c>
      <c r="H163">
        <v>2.7090994444444401</v>
      </c>
    </row>
    <row r="164" spans="1:8" x14ac:dyDescent="0.2">
      <c r="A164" t="s">
        <v>100</v>
      </c>
      <c r="B164" t="s">
        <v>95</v>
      </c>
      <c r="C164" t="s">
        <v>19</v>
      </c>
      <c r="D164" t="s">
        <v>20</v>
      </c>
      <c r="E164">
        <v>105</v>
      </c>
      <c r="F164">
        <v>70.472816666666702</v>
      </c>
      <c r="G164">
        <v>7.1508599999999998</v>
      </c>
      <c r="H164">
        <v>5.9769733333333299</v>
      </c>
    </row>
    <row r="165" spans="1:8" x14ac:dyDescent="0.2">
      <c r="A165" t="s">
        <v>176</v>
      </c>
      <c r="B165" t="s">
        <v>95</v>
      </c>
      <c r="C165" t="s">
        <v>19</v>
      </c>
      <c r="D165" t="s">
        <v>20</v>
      </c>
      <c r="E165">
        <v>50</v>
      </c>
      <c r="F165">
        <v>42.418907222222202</v>
      </c>
      <c r="G165">
        <v>0.73940597222222204</v>
      </c>
      <c r="H165">
        <v>3.2268880555555599</v>
      </c>
    </row>
    <row r="166" spans="1:8" x14ac:dyDescent="0.2">
      <c r="A166" t="s">
        <v>123</v>
      </c>
      <c r="B166" t="s">
        <v>95</v>
      </c>
      <c r="C166" t="s">
        <v>19</v>
      </c>
      <c r="D166" t="s">
        <v>20</v>
      </c>
      <c r="E166">
        <v>75</v>
      </c>
      <c r="F166">
        <v>54.730593333333303</v>
      </c>
      <c r="G166">
        <v>2.7878319444444402</v>
      </c>
      <c r="H166">
        <v>4.4186913888888899</v>
      </c>
    </row>
    <row r="167" spans="1:8" x14ac:dyDescent="0.2">
      <c r="A167" t="s">
        <v>96</v>
      </c>
      <c r="B167" t="s">
        <v>95</v>
      </c>
      <c r="C167" t="s">
        <v>19</v>
      </c>
      <c r="D167" t="s">
        <v>22</v>
      </c>
      <c r="E167">
        <v>105</v>
      </c>
      <c r="F167">
        <v>66.956473888888894</v>
      </c>
      <c r="G167">
        <v>18.927294444444399</v>
      </c>
      <c r="H167">
        <v>5.8778755555555602</v>
      </c>
    </row>
    <row r="168" spans="1:8" x14ac:dyDescent="0.2">
      <c r="A168" t="s">
        <v>195</v>
      </c>
      <c r="B168" t="s">
        <v>95</v>
      </c>
      <c r="C168" t="s">
        <v>19</v>
      </c>
      <c r="D168" t="s">
        <v>22</v>
      </c>
      <c r="E168">
        <v>50</v>
      </c>
      <c r="F168">
        <v>38.474857222222198</v>
      </c>
      <c r="G168">
        <v>3.6996186111111098</v>
      </c>
      <c r="H168">
        <v>3.0001163888888902</v>
      </c>
    </row>
    <row r="169" spans="1:8" x14ac:dyDescent="0.2">
      <c r="A169" t="s">
        <v>121</v>
      </c>
      <c r="B169" t="s">
        <v>95</v>
      </c>
      <c r="C169" t="s">
        <v>19</v>
      </c>
      <c r="D169" t="s">
        <v>22</v>
      </c>
      <c r="E169">
        <v>75</v>
      </c>
      <c r="F169">
        <v>50.958780555555599</v>
      </c>
      <c r="G169">
        <v>10.0547122222222</v>
      </c>
      <c r="H169">
        <v>4.2858561111111104</v>
      </c>
    </row>
    <row r="170" spans="1:8" x14ac:dyDescent="0.2">
      <c r="A170" t="s">
        <v>98</v>
      </c>
      <c r="B170" t="s">
        <v>95</v>
      </c>
      <c r="C170" t="s">
        <v>19</v>
      </c>
      <c r="D170" t="s">
        <v>21</v>
      </c>
      <c r="E170">
        <v>105</v>
      </c>
      <c r="F170">
        <v>68.134380555555595</v>
      </c>
      <c r="G170">
        <v>13.187569444444399</v>
      </c>
      <c r="H170">
        <v>5.9126361111111096</v>
      </c>
    </row>
    <row r="171" spans="1:8" x14ac:dyDescent="0.2">
      <c r="A171" t="s">
        <v>192</v>
      </c>
      <c r="B171" t="s">
        <v>95</v>
      </c>
      <c r="C171" t="s">
        <v>19</v>
      </c>
      <c r="D171" t="s">
        <v>21</v>
      </c>
      <c r="E171">
        <v>50</v>
      </c>
      <c r="F171">
        <v>40.097167777777798</v>
      </c>
      <c r="G171">
        <v>1.86725527777778</v>
      </c>
      <c r="H171">
        <v>3.07346361111111</v>
      </c>
    </row>
    <row r="172" spans="1:8" x14ac:dyDescent="0.2">
      <c r="A172" t="s">
        <v>124</v>
      </c>
      <c r="B172" t="s">
        <v>95</v>
      </c>
      <c r="C172" t="s">
        <v>19</v>
      </c>
      <c r="D172" t="s">
        <v>21</v>
      </c>
      <c r="E172">
        <v>75</v>
      </c>
      <c r="F172">
        <v>52.238990000000001</v>
      </c>
      <c r="G172">
        <v>6.15695944444444</v>
      </c>
      <c r="H172">
        <v>4.33062083333333</v>
      </c>
    </row>
    <row r="173" spans="1:8" x14ac:dyDescent="0.2">
      <c r="A173" t="s">
        <v>99</v>
      </c>
      <c r="B173" t="s">
        <v>95</v>
      </c>
      <c r="C173" t="s">
        <v>347</v>
      </c>
      <c r="D173" t="s">
        <v>20</v>
      </c>
      <c r="E173">
        <v>105</v>
      </c>
      <c r="F173">
        <v>60.876091111111101</v>
      </c>
      <c r="G173">
        <v>17.061598888888899</v>
      </c>
      <c r="H173">
        <v>6.4407966666666701</v>
      </c>
    </row>
    <row r="174" spans="1:8" x14ac:dyDescent="0.2">
      <c r="A174" t="s">
        <v>156</v>
      </c>
      <c r="B174" t="s">
        <v>95</v>
      </c>
      <c r="C174" t="s">
        <v>347</v>
      </c>
      <c r="D174" t="s">
        <v>20</v>
      </c>
      <c r="E174">
        <v>50</v>
      </c>
      <c r="F174">
        <v>40.5151325</v>
      </c>
      <c r="G174">
        <v>6.4351555555555597</v>
      </c>
      <c r="H174">
        <v>3.7610797222222199</v>
      </c>
    </row>
    <row r="175" spans="1:8" x14ac:dyDescent="0.2">
      <c r="A175" t="s">
        <v>118</v>
      </c>
      <c r="B175" t="s">
        <v>95</v>
      </c>
      <c r="C175" t="s">
        <v>347</v>
      </c>
      <c r="D175" t="s">
        <v>20</v>
      </c>
      <c r="E175">
        <v>75</v>
      </c>
      <c r="F175">
        <v>49.688410277777798</v>
      </c>
      <c r="G175">
        <v>10.9420416666667</v>
      </c>
      <c r="H175">
        <v>4.9092511111111099</v>
      </c>
    </row>
    <row r="176" spans="1:8" x14ac:dyDescent="0.2">
      <c r="A176" t="s">
        <v>94</v>
      </c>
      <c r="B176" t="s">
        <v>95</v>
      </c>
      <c r="C176" t="s">
        <v>347</v>
      </c>
      <c r="D176" t="s">
        <v>22</v>
      </c>
      <c r="E176">
        <v>105</v>
      </c>
      <c r="F176">
        <v>57.614545</v>
      </c>
      <c r="G176">
        <v>29.157451111111101</v>
      </c>
      <c r="H176">
        <v>6.2683944444444402</v>
      </c>
    </row>
    <row r="177" spans="1:8" x14ac:dyDescent="0.2">
      <c r="A177" t="s">
        <v>163</v>
      </c>
      <c r="B177" t="s">
        <v>95</v>
      </c>
      <c r="C177" t="s">
        <v>347</v>
      </c>
      <c r="D177" t="s">
        <v>22</v>
      </c>
      <c r="E177">
        <v>50</v>
      </c>
      <c r="F177">
        <v>36.227542499999998</v>
      </c>
      <c r="G177">
        <v>10.832244444444401</v>
      </c>
      <c r="H177">
        <v>3.4185047222222198</v>
      </c>
    </row>
    <row r="178" spans="1:8" x14ac:dyDescent="0.2">
      <c r="A178" t="s">
        <v>112</v>
      </c>
      <c r="B178" t="s">
        <v>95</v>
      </c>
      <c r="C178" t="s">
        <v>347</v>
      </c>
      <c r="D178" t="s">
        <v>22</v>
      </c>
      <c r="E178">
        <v>75</v>
      </c>
      <c r="F178">
        <v>45.836106666666701</v>
      </c>
      <c r="G178">
        <v>18.768944444444401</v>
      </c>
      <c r="H178">
        <v>4.6685299999999996</v>
      </c>
    </row>
    <row r="179" spans="1:8" x14ac:dyDescent="0.2">
      <c r="A179" t="s">
        <v>97</v>
      </c>
      <c r="B179" t="s">
        <v>95</v>
      </c>
      <c r="C179" t="s">
        <v>347</v>
      </c>
      <c r="D179" t="s">
        <v>21</v>
      </c>
      <c r="E179">
        <v>105</v>
      </c>
      <c r="F179">
        <v>58.6862338888889</v>
      </c>
      <c r="G179">
        <v>23.416274999999999</v>
      </c>
      <c r="H179">
        <v>6.32657111111111</v>
      </c>
    </row>
    <row r="180" spans="1:8" x14ac:dyDescent="0.2">
      <c r="A180" t="s">
        <v>161</v>
      </c>
      <c r="B180" t="s">
        <v>95</v>
      </c>
      <c r="C180" t="s">
        <v>347</v>
      </c>
      <c r="D180" t="s">
        <v>21</v>
      </c>
      <c r="E180">
        <v>50</v>
      </c>
      <c r="F180">
        <v>37.910692500000003</v>
      </c>
      <c r="G180">
        <v>8.6812133333333303</v>
      </c>
      <c r="H180">
        <v>3.5428230555555502</v>
      </c>
    </row>
    <row r="181" spans="1:8" x14ac:dyDescent="0.2">
      <c r="A181" t="s">
        <v>117</v>
      </c>
      <c r="B181" t="s">
        <v>95</v>
      </c>
      <c r="C181" t="s">
        <v>347</v>
      </c>
      <c r="D181" t="s">
        <v>21</v>
      </c>
      <c r="E181">
        <v>75</v>
      </c>
      <c r="F181">
        <v>47.189711944444397</v>
      </c>
      <c r="G181">
        <v>14.911393333333301</v>
      </c>
      <c r="H181">
        <v>4.7529777777777804</v>
      </c>
    </row>
    <row r="182" spans="1:8" x14ac:dyDescent="0.2">
      <c r="A182" t="s">
        <v>109</v>
      </c>
      <c r="B182" t="s">
        <v>95</v>
      </c>
      <c r="C182" t="s">
        <v>346</v>
      </c>
      <c r="D182" t="s">
        <v>20</v>
      </c>
      <c r="E182">
        <v>105</v>
      </c>
      <c r="F182">
        <v>41.569926111111101</v>
      </c>
      <c r="G182">
        <v>17.4689916666667</v>
      </c>
      <c r="H182">
        <v>7.1300866666666698</v>
      </c>
    </row>
    <row r="183" spans="1:8" x14ac:dyDescent="0.2">
      <c r="A183" t="s">
        <v>254</v>
      </c>
      <c r="B183" t="s">
        <v>95</v>
      </c>
      <c r="C183" t="s">
        <v>346</v>
      </c>
      <c r="D183" t="s">
        <v>20</v>
      </c>
      <c r="E183">
        <v>50</v>
      </c>
      <c r="F183">
        <v>25.406384722222199</v>
      </c>
      <c r="G183">
        <v>4.5726661111111104</v>
      </c>
      <c r="H183">
        <v>3.70686361111111</v>
      </c>
    </row>
    <row r="184" spans="1:8" x14ac:dyDescent="0.2">
      <c r="A184" t="s">
        <v>158</v>
      </c>
      <c r="B184" t="s">
        <v>95</v>
      </c>
      <c r="C184" t="s">
        <v>346</v>
      </c>
      <c r="D184" t="s">
        <v>20</v>
      </c>
      <c r="E184">
        <v>75</v>
      </c>
      <c r="F184">
        <v>33.206659999999999</v>
      </c>
      <c r="G184">
        <v>9.5701099999999997</v>
      </c>
      <c r="H184">
        <v>5.2391861111111098</v>
      </c>
    </row>
    <row r="185" spans="1:8" x14ac:dyDescent="0.2">
      <c r="A185" t="s">
        <v>101</v>
      </c>
      <c r="B185" t="s">
        <v>95</v>
      </c>
      <c r="C185" t="s">
        <v>346</v>
      </c>
      <c r="D185" t="s">
        <v>22</v>
      </c>
      <c r="E185">
        <v>105</v>
      </c>
      <c r="F185">
        <v>40.510501666666698</v>
      </c>
      <c r="G185">
        <v>30.955815555555599</v>
      </c>
      <c r="H185">
        <v>7.0362844444444397</v>
      </c>
    </row>
    <row r="186" spans="1:8" x14ac:dyDescent="0.2">
      <c r="A186" t="s">
        <v>237</v>
      </c>
      <c r="B186" t="s">
        <v>95</v>
      </c>
      <c r="C186" t="s">
        <v>346</v>
      </c>
      <c r="D186" t="s">
        <v>22</v>
      </c>
      <c r="E186">
        <v>50</v>
      </c>
      <c r="F186">
        <v>24.163611944444401</v>
      </c>
      <c r="G186">
        <v>9.1887655555555607</v>
      </c>
      <c r="H186">
        <v>3.5596308333333302</v>
      </c>
    </row>
    <row r="187" spans="1:8" x14ac:dyDescent="0.2">
      <c r="A187" t="s">
        <v>143</v>
      </c>
      <c r="B187" t="s">
        <v>95</v>
      </c>
      <c r="C187" t="s">
        <v>346</v>
      </c>
      <c r="D187" t="s">
        <v>22</v>
      </c>
      <c r="E187">
        <v>75</v>
      </c>
      <c r="F187">
        <v>32.099690000000002</v>
      </c>
      <c r="G187">
        <v>18.500108333333301</v>
      </c>
      <c r="H187">
        <v>5.1289699999999998</v>
      </c>
    </row>
    <row r="188" spans="1:8" x14ac:dyDescent="0.2">
      <c r="A188" t="s">
        <v>102</v>
      </c>
      <c r="B188" t="s">
        <v>95</v>
      </c>
      <c r="C188" t="s">
        <v>346</v>
      </c>
      <c r="D188" t="s">
        <v>21</v>
      </c>
      <c r="E188">
        <v>105</v>
      </c>
      <c r="F188">
        <v>40.900261111111099</v>
      </c>
      <c r="G188">
        <v>24.692793333333299</v>
      </c>
      <c r="H188">
        <v>7.0714605555555599</v>
      </c>
    </row>
    <row r="189" spans="1:8" x14ac:dyDescent="0.2">
      <c r="A189" t="s">
        <v>248</v>
      </c>
      <c r="B189" t="s">
        <v>95</v>
      </c>
      <c r="C189" t="s">
        <v>346</v>
      </c>
      <c r="D189" t="s">
        <v>21</v>
      </c>
      <c r="E189">
        <v>50</v>
      </c>
      <c r="F189">
        <v>24.620993333333299</v>
      </c>
      <c r="G189">
        <v>6.6700633333333297</v>
      </c>
      <c r="H189">
        <v>3.61201888888889</v>
      </c>
    </row>
    <row r="190" spans="1:8" x14ac:dyDescent="0.2">
      <c r="A190" t="s">
        <v>151</v>
      </c>
      <c r="B190" t="s">
        <v>95</v>
      </c>
      <c r="C190" t="s">
        <v>346</v>
      </c>
      <c r="D190" t="s">
        <v>21</v>
      </c>
      <c r="E190">
        <v>75</v>
      </c>
      <c r="F190">
        <v>32.506169166666702</v>
      </c>
      <c r="G190">
        <v>14.0971277777778</v>
      </c>
      <c r="H190">
        <v>5.1693022222222202</v>
      </c>
    </row>
    <row r="191" spans="1:8" x14ac:dyDescent="0.2">
      <c r="A191" t="s">
        <v>235</v>
      </c>
      <c r="B191" t="s">
        <v>166</v>
      </c>
      <c r="C191" t="s">
        <v>19</v>
      </c>
      <c r="D191" t="s">
        <v>20</v>
      </c>
      <c r="E191">
        <v>105</v>
      </c>
      <c r="F191">
        <v>36.458275</v>
      </c>
      <c r="G191">
        <v>0.11656675</v>
      </c>
      <c r="H191">
        <v>1.98900597222222</v>
      </c>
    </row>
    <row r="192" spans="1:8" x14ac:dyDescent="0.2">
      <c r="A192" t="s">
        <v>278</v>
      </c>
      <c r="B192" t="s">
        <v>166</v>
      </c>
      <c r="C192" t="s">
        <v>19</v>
      </c>
      <c r="D192" t="s">
        <v>20</v>
      </c>
      <c r="E192">
        <v>50</v>
      </c>
      <c r="F192">
        <v>29.415477222222201</v>
      </c>
      <c r="G192">
        <v>3.0197977777777999E-2</v>
      </c>
      <c r="H192">
        <v>2.1337625</v>
      </c>
    </row>
    <row r="193" spans="1:8" x14ac:dyDescent="0.2">
      <c r="A193" t="s">
        <v>265</v>
      </c>
      <c r="B193" t="s">
        <v>166</v>
      </c>
      <c r="C193" t="s">
        <v>19</v>
      </c>
      <c r="D193" t="s">
        <v>20</v>
      </c>
      <c r="E193">
        <v>75</v>
      </c>
      <c r="F193">
        <v>32.301180555555597</v>
      </c>
      <c r="G193">
        <v>7.6643619444445005E-2</v>
      </c>
      <c r="H193">
        <v>1.99816319444444</v>
      </c>
    </row>
    <row r="194" spans="1:8" x14ac:dyDescent="0.2">
      <c r="A194" t="s">
        <v>282</v>
      </c>
      <c r="B194" t="s">
        <v>166</v>
      </c>
      <c r="C194" t="s">
        <v>19</v>
      </c>
      <c r="D194" t="s">
        <v>22</v>
      </c>
      <c r="E194">
        <v>105</v>
      </c>
      <c r="F194">
        <v>30.253625555555601</v>
      </c>
      <c r="G194">
        <v>0.946762083333333</v>
      </c>
      <c r="H194">
        <v>1.2914947222222199</v>
      </c>
    </row>
    <row r="195" spans="1:8" x14ac:dyDescent="0.2">
      <c r="A195" t="s">
        <v>316</v>
      </c>
      <c r="B195" t="s">
        <v>166</v>
      </c>
      <c r="C195" t="s">
        <v>19</v>
      </c>
      <c r="D195" t="s">
        <v>22</v>
      </c>
      <c r="E195">
        <v>50</v>
      </c>
      <c r="F195">
        <v>23.078708888888901</v>
      </c>
      <c r="G195">
        <v>0.17075918333333301</v>
      </c>
      <c r="H195">
        <v>1.2715208333333301</v>
      </c>
    </row>
    <row r="196" spans="1:8" x14ac:dyDescent="0.2">
      <c r="A196" t="s">
        <v>302</v>
      </c>
      <c r="B196" t="s">
        <v>166</v>
      </c>
      <c r="C196" t="s">
        <v>19</v>
      </c>
      <c r="D196" t="s">
        <v>22</v>
      </c>
      <c r="E196">
        <v>75</v>
      </c>
      <c r="F196">
        <v>26.222477777777801</v>
      </c>
      <c r="G196">
        <v>0.43645111111111101</v>
      </c>
      <c r="H196">
        <v>1.24712625</v>
      </c>
    </row>
    <row r="197" spans="1:8" x14ac:dyDescent="0.2">
      <c r="A197" t="s">
        <v>270</v>
      </c>
      <c r="B197" t="s">
        <v>166</v>
      </c>
      <c r="C197" t="s">
        <v>19</v>
      </c>
      <c r="D197" t="s">
        <v>21</v>
      </c>
      <c r="E197">
        <v>105</v>
      </c>
      <c r="F197">
        <v>32.576409444444401</v>
      </c>
      <c r="G197">
        <v>0.30131711111111098</v>
      </c>
      <c r="H197">
        <v>1.53530319444444</v>
      </c>
    </row>
    <row r="198" spans="1:8" x14ac:dyDescent="0.2">
      <c r="A198" t="s">
        <v>304</v>
      </c>
      <c r="B198" t="s">
        <v>166</v>
      </c>
      <c r="C198" t="s">
        <v>19</v>
      </c>
      <c r="D198" t="s">
        <v>21</v>
      </c>
      <c r="E198">
        <v>50</v>
      </c>
      <c r="F198">
        <v>25.404929444444399</v>
      </c>
      <c r="G198">
        <v>7.5986866666667E-2</v>
      </c>
      <c r="H198">
        <v>1.5656615277777799</v>
      </c>
    </row>
    <row r="199" spans="1:8" x14ac:dyDescent="0.2">
      <c r="A199" t="s">
        <v>289</v>
      </c>
      <c r="B199" t="s">
        <v>166</v>
      </c>
      <c r="C199" t="s">
        <v>19</v>
      </c>
      <c r="D199" t="s">
        <v>21</v>
      </c>
      <c r="E199">
        <v>75</v>
      </c>
      <c r="F199">
        <v>28.481919444444401</v>
      </c>
      <c r="G199">
        <v>0.17969083333333299</v>
      </c>
      <c r="H199">
        <v>1.5157020833333299</v>
      </c>
    </row>
    <row r="200" spans="1:8" x14ac:dyDescent="0.2">
      <c r="A200" t="s">
        <v>165</v>
      </c>
      <c r="B200" t="s">
        <v>166</v>
      </c>
      <c r="C200" t="s">
        <v>347</v>
      </c>
      <c r="D200" t="s">
        <v>20</v>
      </c>
      <c r="E200">
        <v>105</v>
      </c>
      <c r="F200">
        <v>45.1446458333333</v>
      </c>
      <c r="G200">
        <v>3.6269213888888898</v>
      </c>
      <c r="H200">
        <v>2.02628708333333</v>
      </c>
    </row>
    <row r="201" spans="1:8" x14ac:dyDescent="0.2">
      <c r="A201" t="s">
        <v>227</v>
      </c>
      <c r="B201" t="s">
        <v>166</v>
      </c>
      <c r="C201" t="s">
        <v>347</v>
      </c>
      <c r="D201" t="s">
        <v>20</v>
      </c>
      <c r="E201">
        <v>50</v>
      </c>
      <c r="F201">
        <v>34.805470555555601</v>
      </c>
      <c r="G201">
        <v>2.01151430555556</v>
      </c>
      <c r="H201">
        <v>2.3656391666666701</v>
      </c>
    </row>
    <row r="202" spans="1:8" x14ac:dyDescent="0.2">
      <c r="A202" t="s">
        <v>200</v>
      </c>
      <c r="B202" t="s">
        <v>166</v>
      </c>
      <c r="C202" t="s">
        <v>347</v>
      </c>
      <c r="D202" t="s">
        <v>20</v>
      </c>
      <c r="E202">
        <v>75</v>
      </c>
      <c r="F202">
        <v>39.865697777777797</v>
      </c>
      <c r="G202">
        <v>2.96191416666667</v>
      </c>
      <c r="H202">
        <v>2.1429670833333301</v>
      </c>
    </row>
    <row r="203" spans="1:8" x14ac:dyDescent="0.2">
      <c r="A203" t="s">
        <v>190</v>
      </c>
      <c r="B203" t="s">
        <v>166</v>
      </c>
      <c r="C203" t="s">
        <v>347</v>
      </c>
      <c r="D203" t="s">
        <v>22</v>
      </c>
      <c r="E203">
        <v>105</v>
      </c>
      <c r="F203">
        <v>38.653553333333299</v>
      </c>
      <c r="G203">
        <v>8.3583294444444398</v>
      </c>
      <c r="H203">
        <v>1.3798322222222199</v>
      </c>
    </row>
    <row r="204" spans="1:8" x14ac:dyDescent="0.2">
      <c r="A204" t="s">
        <v>266</v>
      </c>
      <c r="B204" t="s">
        <v>166</v>
      </c>
      <c r="C204" t="s">
        <v>347</v>
      </c>
      <c r="D204" t="s">
        <v>22</v>
      </c>
      <c r="E204">
        <v>50</v>
      </c>
      <c r="F204">
        <v>29.099302083333299</v>
      </c>
      <c r="G204">
        <v>4.2015913888888896</v>
      </c>
      <c r="H204">
        <v>1.5753883333333301</v>
      </c>
    </row>
    <row r="205" spans="1:8" x14ac:dyDescent="0.2">
      <c r="A205" t="s">
        <v>225</v>
      </c>
      <c r="B205" t="s">
        <v>166</v>
      </c>
      <c r="C205" t="s">
        <v>347</v>
      </c>
      <c r="D205" t="s">
        <v>22</v>
      </c>
      <c r="E205">
        <v>75</v>
      </c>
      <c r="F205">
        <v>33.860306666666702</v>
      </c>
      <c r="G205">
        <v>6.1785611111111098</v>
      </c>
      <c r="H205">
        <v>1.4358898611111099</v>
      </c>
    </row>
    <row r="206" spans="1:8" x14ac:dyDescent="0.2">
      <c r="A206" t="s">
        <v>184</v>
      </c>
      <c r="B206" t="s">
        <v>166</v>
      </c>
      <c r="C206" t="s">
        <v>347</v>
      </c>
      <c r="D206" t="s">
        <v>21</v>
      </c>
      <c r="E206">
        <v>105</v>
      </c>
      <c r="F206">
        <v>41.159766944444399</v>
      </c>
      <c r="G206">
        <v>5.7382594444444397</v>
      </c>
      <c r="H206">
        <v>1.6140723611111101</v>
      </c>
    </row>
    <row r="207" spans="1:8" x14ac:dyDescent="0.2">
      <c r="A207" t="s">
        <v>255</v>
      </c>
      <c r="B207" t="s">
        <v>166</v>
      </c>
      <c r="C207" t="s">
        <v>347</v>
      </c>
      <c r="D207" t="s">
        <v>21</v>
      </c>
      <c r="E207">
        <v>50</v>
      </c>
      <c r="F207">
        <v>31.360085972222201</v>
      </c>
      <c r="G207">
        <v>3.0720111111111099</v>
      </c>
      <c r="H207">
        <v>1.87130847222222</v>
      </c>
    </row>
    <row r="208" spans="1:8" x14ac:dyDescent="0.2">
      <c r="A208" t="s">
        <v>221</v>
      </c>
      <c r="B208" t="s">
        <v>166</v>
      </c>
      <c r="C208" t="s">
        <v>347</v>
      </c>
      <c r="D208" t="s">
        <v>21</v>
      </c>
      <c r="E208">
        <v>75</v>
      </c>
      <c r="F208">
        <v>36.260652499999999</v>
      </c>
      <c r="G208">
        <v>4.54047</v>
      </c>
      <c r="H208">
        <v>1.69683930555556</v>
      </c>
    </row>
    <row r="209" spans="1:8" x14ac:dyDescent="0.2">
      <c r="A209" t="s">
        <v>320</v>
      </c>
      <c r="B209" t="s">
        <v>166</v>
      </c>
      <c r="C209" t="s">
        <v>346</v>
      </c>
      <c r="D209" t="s">
        <v>20</v>
      </c>
      <c r="E209">
        <v>105</v>
      </c>
      <c r="F209">
        <v>15.3889669444444</v>
      </c>
      <c r="G209">
        <v>1.7415422222222201</v>
      </c>
      <c r="H209">
        <v>2.6069002777777799</v>
      </c>
    </row>
    <row r="210" spans="1:8" x14ac:dyDescent="0.2">
      <c r="A210" t="s">
        <v>336</v>
      </c>
      <c r="B210" t="s">
        <v>166</v>
      </c>
      <c r="C210" t="s">
        <v>346</v>
      </c>
      <c r="D210" t="s">
        <v>20</v>
      </c>
      <c r="E210">
        <v>50</v>
      </c>
      <c r="F210">
        <v>12.2941017222222</v>
      </c>
      <c r="G210">
        <v>0.74301222222222196</v>
      </c>
      <c r="H210">
        <v>2.5444019444444401</v>
      </c>
    </row>
    <row r="211" spans="1:8" x14ac:dyDescent="0.2">
      <c r="A211" t="s">
        <v>329</v>
      </c>
      <c r="B211" t="s">
        <v>166</v>
      </c>
      <c r="C211" t="s">
        <v>346</v>
      </c>
      <c r="D211" t="s">
        <v>20</v>
      </c>
      <c r="E211">
        <v>75</v>
      </c>
      <c r="F211">
        <v>13.875805555555599</v>
      </c>
      <c r="G211">
        <v>1.30089013888889</v>
      </c>
      <c r="H211">
        <v>2.5379488888888901</v>
      </c>
    </row>
    <row r="212" spans="1:8" x14ac:dyDescent="0.2">
      <c r="A212" t="s">
        <v>322</v>
      </c>
      <c r="B212" t="s">
        <v>166</v>
      </c>
      <c r="C212" t="s">
        <v>346</v>
      </c>
      <c r="D212" t="s">
        <v>22</v>
      </c>
      <c r="E212">
        <v>105</v>
      </c>
      <c r="F212">
        <v>13.204423472222199</v>
      </c>
      <c r="G212">
        <v>4.5993397222222203</v>
      </c>
      <c r="H212">
        <v>1.91159027777778</v>
      </c>
    </row>
    <row r="213" spans="1:8" x14ac:dyDescent="0.2">
      <c r="A213" t="s">
        <v>343</v>
      </c>
      <c r="B213" t="s">
        <v>166</v>
      </c>
      <c r="C213" t="s">
        <v>346</v>
      </c>
      <c r="D213" t="s">
        <v>22</v>
      </c>
      <c r="E213">
        <v>50</v>
      </c>
      <c r="F213">
        <v>10.040683833333301</v>
      </c>
      <c r="G213">
        <v>1.88107402777778</v>
      </c>
      <c r="H213">
        <v>1.7137487499999999</v>
      </c>
    </row>
    <row r="214" spans="1:8" x14ac:dyDescent="0.2">
      <c r="A214" t="s">
        <v>338</v>
      </c>
      <c r="B214" t="s">
        <v>166</v>
      </c>
      <c r="C214" t="s">
        <v>346</v>
      </c>
      <c r="D214" t="s">
        <v>22</v>
      </c>
      <c r="E214">
        <v>75</v>
      </c>
      <c r="F214">
        <v>11.7336167222222</v>
      </c>
      <c r="G214">
        <v>3.1759505555555601</v>
      </c>
      <c r="H214">
        <v>1.79376916666667</v>
      </c>
    </row>
    <row r="215" spans="1:8" x14ac:dyDescent="0.2">
      <c r="A215" t="s">
        <v>323</v>
      </c>
      <c r="B215" t="s">
        <v>166</v>
      </c>
      <c r="C215" t="s">
        <v>346</v>
      </c>
      <c r="D215" t="s">
        <v>21</v>
      </c>
      <c r="E215">
        <v>105</v>
      </c>
      <c r="F215">
        <v>14.030771250000001</v>
      </c>
      <c r="G215">
        <v>3.03273444444444</v>
      </c>
      <c r="H215">
        <v>2.1556850000000001</v>
      </c>
    </row>
    <row r="216" spans="1:8" x14ac:dyDescent="0.2">
      <c r="A216" t="s">
        <v>341</v>
      </c>
      <c r="B216" t="s">
        <v>166</v>
      </c>
      <c r="C216" t="s">
        <v>346</v>
      </c>
      <c r="D216" t="s">
        <v>21</v>
      </c>
      <c r="E216">
        <v>50</v>
      </c>
      <c r="F216">
        <v>10.8521066666667</v>
      </c>
      <c r="G216">
        <v>1.27366069444444</v>
      </c>
      <c r="H216">
        <v>1.9948972222222201</v>
      </c>
    </row>
    <row r="217" spans="1:8" x14ac:dyDescent="0.2">
      <c r="A217" t="s">
        <v>334</v>
      </c>
      <c r="B217" t="s">
        <v>166</v>
      </c>
      <c r="C217" t="s">
        <v>346</v>
      </c>
      <c r="D217" t="s">
        <v>21</v>
      </c>
      <c r="E217">
        <v>75</v>
      </c>
      <c r="F217">
        <v>12.5198564444444</v>
      </c>
      <c r="G217">
        <v>2.1855869444444398</v>
      </c>
      <c r="H217">
        <v>2.0493954166666701</v>
      </c>
    </row>
    <row r="218" spans="1:8" x14ac:dyDescent="0.2">
      <c r="A218" t="s">
        <v>245</v>
      </c>
      <c r="B218" t="s">
        <v>182</v>
      </c>
      <c r="C218" t="s">
        <v>19</v>
      </c>
      <c r="D218" t="s">
        <v>20</v>
      </c>
      <c r="E218">
        <v>105</v>
      </c>
      <c r="F218">
        <v>36.557285555555602</v>
      </c>
      <c r="G218">
        <v>6.6085047222221999E-2</v>
      </c>
      <c r="H218">
        <v>1.5506297222222201</v>
      </c>
    </row>
    <row r="219" spans="1:8" x14ac:dyDescent="0.2">
      <c r="A219" t="s">
        <v>287</v>
      </c>
      <c r="B219" t="s">
        <v>182</v>
      </c>
      <c r="C219" t="s">
        <v>19</v>
      </c>
      <c r="D219" t="s">
        <v>20</v>
      </c>
      <c r="E219">
        <v>50</v>
      </c>
      <c r="F219">
        <v>28.807562222222199</v>
      </c>
      <c r="G219">
        <v>2.4462697222222E-2</v>
      </c>
      <c r="H219">
        <v>1.5241125</v>
      </c>
    </row>
    <row r="220" spans="1:8" x14ac:dyDescent="0.2">
      <c r="A220" t="s">
        <v>275</v>
      </c>
      <c r="B220" t="s">
        <v>182</v>
      </c>
      <c r="C220" t="s">
        <v>19</v>
      </c>
      <c r="D220" t="s">
        <v>20</v>
      </c>
      <c r="E220">
        <v>75</v>
      </c>
      <c r="F220">
        <v>32.027908888888902</v>
      </c>
      <c r="G220">
        <v>4.3713427777778001E-2</v>
      </c>
      <c r="H220">
        <v>1.46347694444444</v>
      </c>
    </row>
    <row r="221" spans="1:8" x14ac:dyDescent="0.2">
      <c r="A221" t="s">
        <v>285</v>
      </c>
      <c r="B221" t="s">
        <v>182</v>
      </c>
      <c r="C221" t="s">
        <v>19</v>
      </c>
      <c r="D221" t="s">
        <v>22</v>
      </c>
      <c r="E221">
        <v>105</v>
      </c>
      <c r="F221">
        <v>30.428877222222201</v>
      </c>
      <c r="G221">
        <v>1.0235805555555599</v>
      </c>
      <c r="H221">
        <v>1.02216272222222</v>
      </c>
    </row>
    <row r="222" spans="1:8" x14ac:dyDescent="0.2">
      <c r="A222" t="s">
        <v>319</v>
      </c>
      <c r="B222" t="s">
        <v>182</v>
      </c>
      <c r="C222" t="s">
        <v>19</v>
      </c>
      <c r="D222" t="s">
        <v>22</v>
      </c>
      <c r="E222">
        <v>50</v>
      </c>
      <c r="F222">
        <v>22.8150705555556</v>
      </c>
      <c r="G222">
        <v>0.12863536111111101</v>
      </c>
      <c r="H222">
        <v>0.83849111111111096</v>
      </c>
    </row>
    <row r="223" spans="1:8" x14ac:dyDescent="0.2">
      <c r="A223" t="s">
        <v>309</v>
      </c>
      <c r="B223" t="s">
        <v>182</v>
      </c>
      <c r="C223" t="s">
        <v>19</v>
      </c>
      <c r="D223" t="s">
        <v>22</v>
      </c>
      <c r="E223">
        <v>75</v>
      </c>
      <c r="F223">
        <v>26.1749211111111</v>
      </c>
      <c r="G223">
        <v>0.36377513888888902</v>
      </c>
      <c r="H223">
        <v>0.89955458333333305</v>
      </c>
    </row>
    <row r="224" spans="1:8" x14ac:dyDescent="0.2">
      <c r="A224" t="s">
        <v>274</v>
      </c>
      <c r="B224" t="s">
        <v>182</v>
      </c>
      <c r="C224" t="s">
        <v>19</v>
      </c>
      <c r="D224" t="s">
        <v>21</v>
      </c>
      <c r="E224">
        <v>105</v>
      </c>
      <c r="F224">
        <v>32.763627777777799</v>
      </c>
      <c r="G224">
        <v>0.30247069444444402</v>
      </c>
      <c r="H224">
        <v>1.16969708333333</v>
      </c>
    </row>
    <row r="225" spans="1:8" x14ac:dyDescent="0.2">
      <c r="A225" t="s">
        <v>313</v>
      </c>
      <c r="B225" t="s">
        <v>182</v>
      </c>
      <c r="C225" t="s">
        <v>19</v>
      </c>
      <c r="D225" t="s">
        <v>21</v>
      </c>
      <c r="E225">
        <v>50</v>
      </c>
      <c r="F225">
        <v>25.0022005555556</v>
      </c>
      <c r="G225">
        <v>5.2890433333333001E-2</v>
      </c>
      <c r="H225">
        <v>1.0361119999999999</v>
      </c>
    </row>
    <row r="226" spans="1:8" x14ac:dyDescent="0.2">
      <c r="A226" t="s">
        <v>295</v>
      </c>
      <c r="B226" t="s">
        <v>182</v>
      </c>
      <c r="C226" t="s">
        <v>19</v>
      </c>
      <c r="D226" t="s">
        <v>21</v>
      </c>
      <c r="E226">
        <v>75</v>
      </c>
      <c r="F226">
        <v>28.456185000000001</v>
      </c>
      <c r="G226">
        <v>0.124477316666667</v>
      </c>
      <c r="H226">
        <v>1.0605687500000001</v>
      </c>
    </row>
    <row r="227" spans="1:8" x14ac:dyDescent="0.2">
      <c r="A227" t="s">
        <v>181</v>
      </c>
      <c r="B227" t="s">
        <v>182</v>
      </c>
      <c r="C227" t="s">
        <v>347</v>
      </c>
      <c r="D227" t="s">
        <v>20</v>
      </c>
      <c r="E227">
        <v>105</v>
      </c>
      <c r="F227">
        <v>45.765587222222202</v>
      </c>
      <c r="G227">
        <v>2.9998591666666701</v>
      </c>
      <c r="H227">
        <v>1.4402877777777801</v>
      </c>
    </row>
    <row r="228" spans="1:8" x14ac:dyDescent="0.2">
      <c r="A228" t="s">
        <v>247</v>
      </c>
      <c r="B228" t="s">
        <v>182</v>
      </c>
      <c r="C228" t="s">
        <v>347</v>
      </c>
      <c r="D228" t="s">
        <v>20</v>
      </c>
      <c r="E228">
        <v>50</v>
      </c>
      <c r="F228">
        <v>35.119853055555602</v>
      </c>
      <c r="G228">
        <v>1.6491908333333301</v>
      </c>
      <c r="H228">
        <v>1.55411194444444</v>
      </c>
    </row>
    <row r="229" spans="1:8" x14ac:dyDescent="0.2">
      <c r="A229" t="s">
        <v>218</v>
      </c>
      <c r="B229" t="s">
        <v>182</v>
      </c>
      <c r="C229" t="s">
        <v>347</v>
      </c>
      <c r="D229" t="s">
        <v>20</v>
      </c>
      <c r="E229">
        <v>75</v>
      </c>
      <c r="F229">
        <v>40.144893888888902</v>
      </c>
      <c r="G229">
        <v>2.4390133333333299</v>
      </c>
      <c r="H229">
        <v>1.46205194444444</v>
      </c>
    </row>
    <row r="230" spans="1:8" x14ac:dyDescent="0.2">
      <c r="A230" t="s">
        <v>211</v>
      </c>
      <c r="B230" t="s">
        <v>182</v>
      </c>
      <c r="C230" t="s">
        <v>347</v>
      </c>
      <c r="D230" t="s">
        <v>22</v>
      </c>
      <c r="E230">
        <v>105</v>
      </c>
      <c r="F230">
        <v>39.525213333333298</v>
      </c>
      <c r="G230">
        <v>7.1560833333333296</v>
      </c>
      <c r="H230">
        <v>1.05399111111111</v>
      </c>
    </row>
    <row r="231" spans="1:8" x14ac:dyDescent="0.2">
      <c r="A231" t="s">
        <v>283</v>
      </c>
      <c r="B231" t="s">
        <v>182</v>
      </c>
      <c r="C231" t="s">
        <v>347</v>
      </c>
      <c r="D231" t="s">
        <v>22</v>
      </c>
      <c r="E231">
        <v>50</v>
      </c>
      <c r="F231">
        <v>29.321278888888902</v>
      </c>
      <c r="G231">
        <v>3.3875308333333298</v>
      </c>
      <c r="H231">
        <v>1.0095377777777801</v>
      </c>
    </row>
    <row r="232" spans="1:8" x14ac:dyDescent="0.2">
      <c r="A232" t="s">
        <v>244</v>
      </c>
      <c r="B232" t="s">
        <v>182</v>
      </c>
      <c r="C232" t="s">
        <v>347</v>
      </c>
      <c r="D232" t="s">
        <v>22</v>
      </c>
      <c r="E232">
        <v>75</v>
      </c>
      <c r="F232">
        <v>34.293206388888898</v>
      </c>
      <c r="G232">
        <v>5.0869805555555603</v>
      </c>
      <c r="H232">
        <v>1.0084580000000001</v>
      </c>
    </row>
    <row r="233" spans="1:8" x14ac:dyDescent="0.2">
      <c r="A233" t="s">
        <v>203</v>
      </c>
      <c r="B233" t="s">
        <v>182</v>
      </c>
      <c r="C233" t="s">
        <v>347</v>
      </c>
      <c r="D233" t="s">
        <v>21</v>
      </c>
      <c r="E233">
        <v>105</v>
      </c>
      <c r="F233">
        <v>41.984789722222203</v>
      </c>
      <c r="G233">
        <v>4.8510577777777799</v>
      </c>
      <c r="H233">
        <v>1.18290625</v>
      </c>
    </row>
    <row r="234" spans="1:8" x14ac:dyDescent="0.2">
      <c r="A234" t="s">
        <v>272</v>
      </c>
      <c r="B234" t="s">
        <v>182</v>
      </c>
      <c r="C234" t="s">
        <v>347</v>
      </c>
      <c r="D234" t="s">
        <v>21</v>
      </c>
      <c r="E234">
        <v>50</v>
      </c>
      <c r="F234">
        <v>31.558716666666701</v>
      </c>
      <c r="G234">
        <v>2.5024863888888902</v>
      </c>
      <c r="H234">
        <v>1.1969412500000001</v>
      </c>
    </row>
    <row r="235" spans="1:8" x14ac:dyDescent="0.2">
      <c r="A235" t="s">
        <v>231</v>
      </c>
      <c r="B235" t="s">
        <v>182</v>
      </c>
      <c r="C235" t="s">
        <v>347</v>
      </c>
      <c r="D235" t="s">
        <v>21</v>
      </c>
      <c r="E235">
        <v>75</v>
      </c>
      <c r="F235">
        <v>36.652275277777797</v>
      </c>
      <c r="G235">
        <v>3.7197499999999999</v>
      </c>
      <c r="H235">
        <v>1.16187144444444</v>
      </c>
    </row>
    <row r="236" spans="1:8" x14ac:dyDescent="0.2">
      <c r="A236" t="s">
        <v>326</v>
      </c>
      <c r="B236" t="s">
        <v>182</v>
      </c>
      <c r="C236" t="s">
        <v>346</v>
      </c>
      <c r="D236" t="s">
        <v>20</v>
      </c>
      <c r="E236">
        <v>105</v>
      </c>
      <c r="F236">
        <v>15.596824777777799</v>
      </c>
      <c r="G236">
        <v>1.1333533333333301</v>
      </c>
      <c r="H236">
        <v>2.1331275000000001</v>
      </c>
    </row>
    <row r="237" spans="1:8" x14ac:dyDescent="0.2">
      <c r="A237" t="s">
        <v>339</v>
      </c>
      <c r="B237" t="s">
        <v>182</v>
      </c>
      <c r="C237" t="s">
        <v>346</v>
      </c>
      <c r="D237" t="s">
        <v>20</v>
      </c>
      <c r="E237">
        <v>50</v>
      </c>
      <c r="F237">
        <v>12.5628008333333</v>
      </c>
      <c r="G237">
        <v>0.57179586111111103</v>
      </c>
      <c r="H237">
        <v>1.9283694444444399</v>
      </c>
    </row>
    <row r="238" spans="1:8" x14ac:dyDescent="0.2">
      <c r="A238" t="s">
        <v>335</v>
      </c>
      <c r="B238" t="s">
        <v>182</v>
      </c>
      <c r="C238" t="s">
        <v>346</v>
      </c>
      <c r="D238" t="s">
        <v>20</v>
      </c>
      <c r="E238">
        <v>75</v>
      </c>
      <c r="F238">
        <v>13.9852988888889</v>
      </c>
      <c r="G238">
        <v>0.889598277777778</v>
      </c>
      <c r="H238">
        <v>1.97872472222222</v>
      </c>
    </row>
    <row r="239" spans="1:8" x14ac:dyDescent="0.2">
      <c r="A239" t="s">
        <v>337</v>
      </c>
      <c r="B239" t="s">
        <v>182</v>
      </c>
      <c r="C239" t="s">
        <v>346</v>
      </c>
      <c r="D239" t="s">
        <v>22</v>
      </c>
      <c r="E239">
        <v>105</v>
      </c>
      <c r="F239">
        <v>13.495213472222201</v>
      </c>
      <c r="G239">
        <v>3.3981788888888902</v>
      </c>
      <c r="H239">
        <v>1.4562390277777799</v>
      </c>
    </row>
    <row r="240" spans="1:8" x14ac:dyDescent="0.2">
      <c r="A240" t="s">
        <v>345</v>
      </c>
      <c r="B240" t="s">
        <v>182</v>
      </c>
      <c r="C240" t="s">
        <v>346</v>
      </c>
      <c r="D240" t="s">
        <v>22</v>
      </c>
      <c r="E240">
        <v>50</v>
      </c>
      <c r="F240">
        <v>10.1884977222222</v>
      </c>
      <c r="G240">
        <v>1.4591440277777801</v>
      </c>
      <c r="H240">
        <v>1.1698594444444399</v>
      </c>
    </row>
    <row r="241" spans="1:8" x14ac:dyDescent="0.2">
      <c r="A241" t="s">
        <v>342</v>
      </c>
      <c r="B241" t="s">
        <v>182</v>
      </c>
      <c r="C241" t="s">
        <v>346</v>
      </c>
      <c r="D241" t="s">
        <v>22</v>
      </c>
      <c r="E241">
        <v>75</v>
      </c>
      <c r="F241">
        <v>11.8556995</v>
      </c>
      <c r="G241">
        <v>2.4178819444444399</v>
      </c>
      <c r="H241">
        <v>1.3194294444444401</v>
      </c>
    </row>
    <row r="242" spans="1:8" x14ac:dyDescent="0.2">
      <c r="A242" t="s">
        <v>333</v>
      </c>
      <c r="B242" t="s">
        <v>182</v>
      </c>
      <c r="C242" t="s">
        <v>346</v>
      </c>
      <c r="D242" t="s">
        <v>21</v>
      </c>
      <c r="E242">
        <v>105</v>
      </c>
      <c r="F242">
        <v>14.336384166666701</v>
      </c>
      <c r="G242">
        <v>2.1681909722222201</v>
      </c>
      <c r="H242">
        <v>1.6447472222222199</v>
      </c>
    </row>
    <row r="243" spans="1:8" x14ac:dyDescent="0.2">
      <c r="A243" t="s">
        <v>344</v>
      </c>
      <c r="B243" t="s">
        <v>182</v>
      </c>
      <c r="C243" t="s">
        <v>346</v>
      </c>
      <c r="D243" t="s">
        <v>21</v>
      </c>
      <c r="E243">
        <v>50</v>
      </c>
      <c r="F243">
        <v>11.0729220833333</v>
      </c>
      <c r="G243">
        <v>0.96090605555555497</v>
      </c>
      <c r="H243">
        <v>1.3868241666666701</v>
      </c>
    </row>
    <row r="244" spans="1:8" x14ac:dyDescent="0.2">
      <c r="A244" t="s">
        <v>340</v>
      </c>
      <c r="B244" t="s">
        <v>182</v>
      </c>
      <c r="C244" t="s">
        <v>346</v>
      </c>
      <c r="D244" t="s">
        <v>21</v>
      </c>
      <c r="E244">
        <v>75</v>
      </c>
      <c r="F244">
        <v>12.6500223611111</v>
      </c>
      <c r="G244">
        <v>1.6183361111111101</v>
      </c>
      <c r="H244">
        <v>1.5162472222222201</v>
      </c>
    </row>
  </sheetData>
  <autoFilter ref="A1:H244" xr:uid="{9AEEEB65-3755-2548-863F-AF1668B00D18}">
    <sortState xmlns:xlrd2="http://schemas.microsoft.com/office/spreadsheetml/2017/richdata2" ref="A2:H244">
      <sortCondition ref="A1:A244"/>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BE6F-AA12-0B48-8C22-3630ADB6547F}">
  <dimension ref="A2:H29"/>
  <sheetViews>
    <sheetView workbookViewId="0">
      <selection activeCell="E9" sqref="E9"/>
    </sheetView>
  </sheetViews>
  <sheetFormatPr baseColWidth="10" defaultRowHeight="15" x14ac:dyDescent="0.2"/>
  <cols>
    <col min="4" max="5" width="11.83203125" bestFit="1" customWidth="1"/>
    <col min="6" max="6" width="13.83203125" bestFit="1" customWidth="1"/>
    <col min="7" max="7" width="10.5" bestFit="1" customWidth="1"/>
  </cols>
  <sheetData>
    <row r="2" spans="1:8" ht="16" thickBot="1" x14ac:dyDescent="0.25"/>
    <row r="3" spans="1:8" x14ac:dyDescent="0.2">
      <c r="A3" t="s">
        <v>360</v>
      </c>
      <c r="D3" s="84" t="s">
        <v>9</v>
      </c>
      <c r="E3" s="69" t="s">
        <v>8</v>
      </c>
      <c r="F3" s="40" t="s">
        <v>15</v>
      </c>
      <c r="G3" s="71"/>
    </row>
    <row r="4" spans="1:8" x14ac:dyDescent="0.2">
      <c r="B4" t="s">
        <v>371</v>
      </c>
      <c r="D4" s="85" t="s">
        <v>17</v>
      </c>
      <c r="E4" s="82" t="s">
        <v>17</v>
      </c>
      <c r="F4" s="19" t="s">
        <v>23</v>
      </c>
      <c r="G4" s="42" t="s">
        <v>95</v>
      </c>
    </row>
    <row r="5" spans="1:8" x14ac:dyDescent="0.2">
      <c r="B5" t="str" cm="1">
        <f t="array" ref="B5">INDEX(G4:G12,MATCH(1,('Calculator (SI)'!D23=E4:E12)*('Calculator (SI)'!D24=D4:D12)*('Calculator (SI)'!D25=F4:F12),0))</f>
        <v>A2B2C1</v>
      </c>
      <c r="D5" s="85" t="s">
        <v>29</v>
      </c>
      <c r="E5" s="82" t="s">
        <v>27</v>
      </c>
      <c r="F5" s="19" t="s">
        <v>357</v>
      </c>
      <c r="G5" s="42" t="s">
        <v>166</v>
      </c>
    </row>
    <row r="6" spans="1:8" x14ac:dyDescent="0.2">
      <c r="B6" s="61"/>
      <c r="D6" s="85" t="s">
        <v>17</v>
      </c>
      <c r="E6" s="82" t="s">
        <v>17</v>
      </c>
      <c r="F6" s="19" t="s">
        <v>357</v>
      </c>
      <c r="G6" s="42" t="s">
        <v>114</v>
      </c>
    </row>
    <row r="7" spans="1:8" x14ac:dyDescent="0.2">
      <c r="B7" s="68" t="s">
        <v>372</v>
      </c>
      <c r="D7" s="85" t="s">
        <v>29</v>
      </c>
      <c r="E7" s="82" t="s">
        <v>17</v>
      </c>
      <c r="F7" s="19" t="s">
        <v>23</v>
      </c>
      <c r="G7" s="42" t="s">
        <v>107</v>
      </c>
    </row>
    <row r="8" spans="1:8" x14ac:dyDescent="0.2">
      <c r="B8" s="68" t="str" cm="1">
        <f t="array" ref="B8">INDEX(G4:G12,MATCH(1,('Calculator (SI)'!E23=E4:E12)*('Calculator (SI)'!E24=D4:D12)*('Calculator (SI)'!E25=F4:F12),0))</f>
        <v>A1B1C2</v>
      </c>
      <c r="D8" s="85" t="s">
        <v>29</v>
      </c>
      <c r="E8" s="82" t="s">
        <v>17</v>
      </c>
      <c r="F8" s="19" t="s">
        <v>357</v>
      </c>
      <c r="G8" s="42" t="s">
        <v>148</v>
      </c>
    </row>
    <row r="9" spans="1:8" x14ac:dyDescent="0.2">
      <c r="B9" s="55"/>
      <c r="D9" s="85" t="s">
        <v>17</v>
      </c>
      <c r="E9" s="82" t="s">
        <v>27</v>
      </c>
      <c r="F9" s="19" t="s">
        <v>23</v>
      </c>
      <c r="G9" s="42" t="s">
        <v>104</v>
      </c>
    </row>
    <row r="10" spans="1:8" x14ac:dyDescent="0.2">
      <c r="D10" s="85" t="s">
        <v>17</v>
      </c>
      <c r="E10" s="82" t="s">
        <v>27</v>
      </c>
      <c r="F10" s="19" t="s">
        <v>357</v>
      </c>
      <c r="G10" s="42" t="s">
        <v>129</v>
      </c>
    </row>
    <row r="11" spans="1:8" x14ac:dyDescent="0.2">
      <c r="D11" s="85" t="s">
        <v>29</v>
      </c>
      <c r="E11" s="82" t="s">
        <v>27</v>
      </c>
      <c r="F11" s="19" t="s">
        <v>23</v>
      </c>
      <c r="G11" s="42" t="s">
        <v>134</v>
      </c>
    </row>
    <row r="12" spans="1:8" ht="16" thickBot="1" x14ac:dyDescent="0.25">
      <c r="D12" s="86" t="s">
        <v>28</v>
      </c>
      <c r="E12" s="83" t="s">
        <v>28</v>
      </c>
      <c r="F12" s="43" t="s">
        <v>370</v>
      </c>
      <c r="G12" s="44" t="s">
        <v>182</v>
      </c>
    </row>
    <row r="15" spans="1:8" x14ac:dyDescent="0.2">
      <c r="A15" t="s">
        <v>361</v>
      </c>
      <c r="C15" s="78"/>
      <c r="D15" s="78"/>
      <c r="E15" s="78"/>
      <c r="F15" s="78"/>
      <c r="G15" s="78"/>
      <c r="H15" s="78"/>
    </row>
    <row r="16" spans="1:8" x14ac:dyDescent="0.2">
      <c r="B16" t="s">
        <v>371</v>
      </c>
      <c r="C16" s="78"/>
      <c r="D16" s="61"/>
      <c r="E16" s="61"/>
      <c r="F16" s="61"/>
      <c r="G16" s="78"/>
      <c r="H16" s="78"/>
    </row>
    <row r="17" spans="2:8" x14ac:dyDescent="0.2">
      <c r="B17" t="str" cm="1">
        <f t="array" ref="B17">INDEX(G4:G12,MATCH(1,('Calculator (IP)'!D23=E4:E12)*('Calculator (IP)'!D24=D4:D12)*('Calculator (IP)'!D25=F4:F12),0))</f>
        <v>A2B1C1</v>
      </c>
      <c r="C17" s="78"/>
      <c r="D17" s="78"/>
      <c r="E17" s="78"/>
      <c r="F17" s="78"/>
      <c r="G17" s="78"/>
      <c r="H17" s="78"/>
    </row>
    <row r="18" spans="2:8" x14ac:dyDescent="0.2">
      <c r="B18" s="61"/>
      <c r="C18" s="78"/>
      <c r="D18" s="78"/>
      <c r="E18" s="78"/>
      <c r="F18" s="78"/>
      <c r="G18" s="78"/>
      <c r="H18" s="78"/>
    </row>
    <row r="19" spans="2:8" x14ac:dyDescent="0.2">
      <c r="B19" s="68" t="s">
        <v>372</v>
      </c>
      <c r="C19" s="78"/>
      <c r="D19" s="78"/>
      <c r="E19" s="78"/>
      <c r="F19" s="78"/>
      <c r="G19" s="78"/>
      <c r="H19" s="78"/>
    </row>
    <row r="20" spans="2:8" x14ac:dyDescent="0.2">
      <c r="B20" s="68" t="str" cm="1">
        <f t="array" ref="B20">INDEX(G4:G12,MATCH(1,('Calculator (IP)'!E23=E4:E12)*('Calculator (IP)'!E24=D4:D12)*('Calculator (IP)'!E25=F4:F12),0))</f>
        <v>BICBase</v>
      </c>
      <c r="C20" s="78"/>
      <c r="D20" s="78"/>
      <c r="E20" s="78"/>
      <c r="F20" s="78"/>
      <c r="G20" s="78"/>
      <c r="H20" s="78"/>
    </row>
    <row r="21" spans="2:8" x14ac:dyDescent="0.2">
      <c r="C21" s="78"/>
      <c r="D21" s="78"/>
      <c r="E21" s="78"/>
      <c r="F21" s="78"/>
      <c r="G21" s="78"/>
      <c r="H21" s="78"/>
    </row>
    <row r="22" spans="2:8" x14ac:dyDescent="0.2">
      <c r="C22" s="78"/>
      <c r="D22" s="78"/>
      <c r="E22" s="78"/>
      <c r="F22" s="78"/>
      <c r="G22" s="78"/>
      <c r="H22" s="78"/>
    </row>
    <row r="23" spans="2:8" x14ac:dyDescent="0.2">
      <c r="C23" s="78"/>
      <c r="D23" s="78"/>
      <c r="E23" s="78"/>
      <c r="F23" s="78"/>
      <c r="G23" s="78"/>
      <c r="H23" s="78"/>
    </row>
    <row r="24" spans="2:8" x14ac:dyDescent="0.2">
      <c r="C24" s="78"/>
      <c r="D24" s="78"/>
      <c r="E24" s="78"/>
      <c r="F24" s="78"/>
      <c r="G24" s="78"/>
      <c r="H24" s="78"/>
    </row>
    <row r="25" spans="2:8" x14ac:dyDescent="0.2">
      <c r="C25" s="78"/>
      <c r="D25" s="78"/>
      <c r="E25" s="78"/>
      <c r="F25" s="78"/>
      <c r="G25" s="78"/>
      <c r="H25" s="78"/>
    </row>
    <row r="26" spans="2:8" x14ac:dyDescent="0.2">
      <c r="C26" s="78"/>
      <c r="D26" s="78"/>
      <c r="E26" s="78"/>
      <c r="F26" s="78"/>
      <c r="G26" s="78"/>
      <c r="H26" s="78"/>
    </row>
    <row r="27" spans="2:8" x14ac:dyDescent="0.2">
      <c r="C27" s="78"/>
      <c r="D27" s="78"/>
      <c r="E27" s="78"/>
      <c r="F27" s="78"/>
      <c r="G27" s="78"/>
      <c r="H27" s="78"/>
    </row>
    <row r="28" spans="2:8" x14ac:dyDescent="0.2">
      <c r="C28" s="78"/>
      <c r="D28" s="78"/>
      <c r="E28" s="78"/>
      <c r="F28" s="78"/>
      <c r="G28" s="78"/>
      <c r="H28" s="78"/>
    </row>
    <row r="29" spans="2:8" x14ac:dyDescent="0.2">
      <c r="C29" s="78"/>
      <c r="D29" s="78"/>
      <c r="E29" s="78"/>
      <c r="F29" s="78"/>
      <c r="G29" s="78"/>
      <c r="H29" s="7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177FB-413D-4852-B21A-EFA25179F495}">
  <dimension ref="A1:F28"/>
  <sheetViews>
    <sheetView zoomScale="110" zoomScaleNormal="110" workbookViewId="0">
      <pane ySplit="1" topLeftCell="A2" activePane="bottomLeft" state="frozen"/>
      <selection pane="bottomLeft" activeCell="C7" sqref="C7"/>
    </sheetView>
  </sheetViews>
  <sheetFormatPr baseColWidth="10" defaultColWidth="8.83203125" defaultRowHeight="15" x14ac:dyDescent="0.2"/>
  <cols>
    <col min="2" max="2" width="26.33203125" customWidth="1"/>
    <col min="3" max="3" width="102" customWidth="1"/>
  </cols>
  <sheetData>
    <row r="1" spans="1:3" x14ac:dyDescent="0.2">
      <c r="A1" s="7" t="s">
        <v>70</v>
      </c>
      <c r="B1" s="7" t="s">
        <v>38</v>
      </c>
      <c r="C1" s="7" t="s">
        <v>71</v>
      </c>
    </row>
    <row r="2" spans="1:3" x14ac:dyDescent="0.2">
      <c r="A2" s="8" t="s">
        <v>36</v>
      </c>
      <c r="B2" s="9"/>
      <c r="C2" s="9"/>
    </row>
    <row r="3" spans="1:3" ht="32" x14ac:dyDescent="0.2">
      <c r="A3" s="107" t="s">
        <v>24</v>
      </c>
      <c r="B3" t="s">
        <v>42</v>
      </c>
      <c r="C3" s="3" t="s">
        <v>68</v>
      </c>
    </row>
    <row r="4" spans="1:3" ht="16" x14ac:dyDescent="0.2">
      <c r="A4" s="107"/>
      <c r="B4" s="5" t="s">
        <v>43</v>
      </c>
      <c r="C4" s="4" t="s">
        <v>48</v>
      </c>
    </row>
    <row r="5" spans="1:3" ht="16" x14ac:dyDescent="0.2">
      <c r="A5" s="107"/>
      <c r="B5" s="5" t="s">
        <v>44</v>
      </c>
      <c r="C5" s="4" t="s">
        <v>49</v>
      </c>
    </row>
    <row r="6" spans="1:3" ht="16" x14ac:dyDescent="0.2">
      <c r="A6" s="107"/>
      <c r="B6" s="5" t="s">
        <v>50</v>
      </c>
      <c r="C6" s="4" t="s">
        <v>51</v>
      </c>
    </row>
    <row r="7" spans="1:3" ht="32" x14ac:dyDescent="0.2">
      <c r="A7" s="107" t="s">
        <v>52</v>
      </c>
      <c r="B7" t="s">
        <v>10</v>
      </c>
      <c r="C7" s="3" t="s">
        <v>45</v>
      </c>
    </row>
    <row r="8" spans="1:3" ht="64" x14ac:dyDescent="0.2">
      <c r="A8" s="107"/>
      <c r="B8" t="s">
        <v>25</v>
      </c>
      <c r="C8" s="3" t="s">
        <v>67</v>
      </c>
    </row>
    <row r="9" spans="1:3" ht="16" x14ac:dyDescent="0.2">
      <c r="A9" s="107"/>
      <c r="B9" s="2" t="s">
        <v>46</v>
      </c>
      <c r="C9" s="4" t="s">
        <v>47</v>
      </c>
    </row>
    <row r="10" spans="1:3" ht="32" x14ac:dyDescent="0.2">
      <c r="A10" s="108" t="s">
        <v>69</v>
      </c>
      <c r="B10" s="5" t="s">
        <v>53</v>
      </c>
      <c r="C10" s="4" t="s">
        <v>54</v>
      </c>
    </row>
    <row r="11" spans="1:3" ht="16" x14ac:dyDescent="0.2">
      <c r="A11" s="108"/>
      <c r="B11" s="5" t="s">
        <v>55</v>
      </c>
      <c r="C11" s="6" t="s">
        <v>57</v>
      </c>
    </row>
    <row r="12" spans="1:3" ht="16" x14ac:dyDescent="0.2">
      <c r="A12" s="108"/>
      <c r="B12" s="5" t="s">
        <v>56</v>
      </c>
      <c r="C12" s="6" t="s">
        <v>58</v>
      </c>
    </row>
    <row r="13" spans="1:3" ht="16" x14ac:dyDescent="0.2">
      <c r="A13" s="108"/>
      <c r="B13" s="2" t="s">
        <v>59</v>
      </c>
      <c r="C13" s="4" t="s">
        <v>60</v>
      </c>
    </row>
    <row r="14" spans="1:3" ht="32" x14ac:dyDescent="0.2">
      <c r="A14" s="108"/>
      <c r="B14" s="5" t="s">
        <v>11</v>
      </c>
      <c r="C14" s="6" t="s">
        <v>61</v>
      </c>
    </row>
    <row r="15" spans="1:3" ht="32" x14ac:dyDescent="0.2">
      <c r="A15" s="108"/>
      <c r="B15" s="5" t="s">
        <v>12</v>
      </c>
      <c r="C15" s="6" t="s">
        <v>62</v>
      </c>
    </row>
    <row r="16" spans="1:3" ht="32" x14ac:dyDescent="0.2">
      <c r="A16" s="108"/>
      <c r="B16" s="2" t="s">
        <v>63</v>
      </c>
      <c r="C16" s="4" t="s">
        <v>64</v>
      </c>
    </row>
    <row r="17" spans="1:6" ht="48" x14ac:dyDescent="0.2">
      <c r="A17" s="108"/>
      <c r="B17" s="2" t="s">
        <v>77</v>
      </c>
      <c r="C17" s="4" t="s">
        <v>78</v>
      </c>
    </row>
    <row r="18" spans="1:6" x14ac:dyDescent="0.2">
      <c r="C18" s="3"/>
    </row>
    <row r="19" spans="1:6" x14ac:dyDescent="0.2">
      <c r="A19" s="9" t="s">
        <v>37</v>
      </c>
      <c r="B19" s="9"/>
      <c r="C19" s="10"/>
      <c r="D19" s="11"/>
      <c r="E19" s="11"/>
      <c r="F19" s="11"/>
    </row>
    <row r="20" spans="1:6" ht="16" x14ac:dyDescent="0.2">
      <c r="B20" t="s">
        <v>39</v>
      </c>
      <c r="C20" s="3" t="s">
        <v>40</v>
      </c>
    </row>
    <row r="21" spans="1:6" ht="32" x14ac:dyDescent="0.2">
      <c r="B21" t="s">
        <v>41</v>
      </c>
      <c r="C21" s="3" t="s">
        <v>72</v>
      </c>
    </row>
    <row r="22" spans="1:6" ht="64" x14ac:dyDescent="0.2">
      <c r="B22" t="s">
        <v>65</v>
      </c>
      <c r="C22" s="3" t="s">
        <v>66</v>
      </c>
    </row>
    <row r="23" spans="1:6" ht="16" x14ac:dyDescent="0.2">
      <c r="B23" s="2" t="s">
        <v>79</v>
      </c>
      <c r="C23" s="4" t="s">
        <v>80</v>
      </c>
    </row>
    <row r="24" spans="1:6" ht="32" x14ac:dyDescent="0.2">
      <c r="B24" s="2" t="s">
        <v>81</v>
      </c>
      <c r="C24" s="4" t="s">
        <v>82</v>
      </c>
    </row>
    <row r="25" spans="1:6" x14ac:dyDescent="0.2">
      <c r="C25" s="3"/>
    </row>
    <row r="27" spans="1:6" x14ac:dyDescent="0.2">
      <c r="A27" s="12" t="s">
        <v>83</v>
      </c>
      <c r="B27" s="12"/>
      <c r="C27" s="12"/>
    </row>
    <row r="28" spans="1:6" x14ac:dyDescent="0.2">
      <c r="A28" t="s">
        <v>84</v>
      </c>
    </row>
  </sheetData>
  <mergeCells count="3">
    <mergeCell ref="A3:A6"/>
    <mergeCell ref="A7:A9"/>
    <mergeCell ref="A10:A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Calculator (SI)</vt:lpstr>
      <vt:lpstr>Calculator (IP)</vt:lpstr>
      <vt:lpstr>data</vt:lpstr>
      <vt:lpstr>Sheet1</vt:lpstr>
      <vt:lpstr>controls</vt:lpstr>
      <vt:lpstr>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Hwakong Cheng</dc:creator>
  <cp:lastModifiedBy>Microsoft Office User</cp:lastModifiedBy>
  <dcterms:created xsi:type="dcterms:W3CDTF">2019-08-26T19:53:28Z</dcterms:created>
  <dcterms:modified xsi:type="dcterms:W3CDTF">2020-12-14T18:47:09Z</dcterms:modified>
</cp:coreProperties>
</file>