
<file path=[Content_Types].xml><?xml version="1.0" encoding="utf-8"?>
<Types xmlns="http://schemas.openxmlformats.org/package/2006/content-types">
  <Default Extension="vml" ContentType="application/vnd.openxmlformats-officedocument.vmlDrawing"/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1" sheetId="6" r:id="rId1"/>
  </sheets>
  <calcPr calcId="144525"/>
</workbook>
</file>

<file path=xl/comments1.xml><?xml version="1.0" encoding="utf-8"?>
<comments xmlns="http://schemas.openxmlformats.org/spreadsheetml/2006/main">
  <authors>
    <author>SAMSUNG</author>
    <author>微软用户</author>
  </authors>
  <commentList>
    <comment ref="A20" authorId="0">
      <text>
        <r>
          <rPr>
            <sz val="9"/>
            <rFont val="宋体"/>
            <charset val="134"/>
          </rPr>
          <t>SAMSUNG:
不含保证薪金的同事</t>
        </r>
      </text>
    </comment>
    <comment ref="B22" authorId="1">
      <text>
        <r>
          <rPr>
            <b/>
            <sz val="9"/>
            <rFont val="宋体"/>
            <charset val="134"/>
          </rPr>
          <t>微软用户:</t>
        </r>
        <r>
          <rPr>
            <sz val="9"/>
            <rFont val="宋体"/>
            <charset val="134"/>
          </rPr>
          <t xml:space="preserve">
备注：截止目前6月份超过90天未收到款客户金额为：5526.2，此为客户倒闭或者服务效果不好强行扣除费用，已于2016年6月营业摘要扣除专营权费用</t>
        </r>
      </text>
    </comment>
    <comment ref="A24" authorId="0">
      <text>
        <r>
          <rPr>
            <sz val="9"/>
            <rFont val="宋体"/>
            <charset val="134"/>
          </rPr>
          <t>这个是在20号的财务报表里面取得的</t>
        </r>
      </text>
    </comment>
    <comment ref="A28" authorId="0">
      <text>
        <r>
          <rPr>
            <sz val="9"/>
            <rFont val="宋体"/>
            <charset val="134"/>
          </rPr>
          <t xml:space="preserve">
税前工资+公司部份社保+公司部份工积金 </t>
        </r>
      </text>
    </comment>
    <comment ref="A51" authorId="0">
      <text>
        <r>
          <rPr>
            <sz val="9"/>
            <rFont val="宋体"/>
            <charset val="134"/>
          </rPr>
          <t>SAMSUNG:
只计算IA合同数量</t>
        </r>
      </text>
    </comment>
    <comment ref="A72" authorId="0">
      <text>
        <r>
          <rPr>
            <sz val="9"/>
            <rFont val="宋体"/>
            <charset val="134"/>
          </rPr>
          <t>SAMSUNG:
新地区销售人少也要划分区域，以市场适合划分多少区域为准</t>
        </r>
      </text>
    </comment>
  </commentList>
</comments>
</file>

<file path=xl/sharedStrings.xml><?xml version="1.0" encoding="utf-8"?>
<sst xmlns="http://schemas.openxmlformats.org/spreadsheetml/2006/main" count="188">
  <si>
    <t>地区表现标准月报表</t>
  </si>
  <si>
    <t>管理项目</t>
  </si>
  <si>
    <t>成绩</t>
  </si>
  <si>
    <t>评分标准</t>
  </si>
  <si>
    <t>得分</t>
  </si>
  <si>
    <t>部门得分/总得分</t>
  </si>
  <si>
    <t>上月生意额</t>
  </si>
  <si>
    <t>今月生意额</t>
  </si>
  <si>
    <r>
      <rPr>
        <b/>
        <sz val="10"/>
        <color indexed="12"/>
        <rFont val="新細明體"/>
        <charset val="134"/>
      </rPr>
      <t>今月IA生意</t>
    </r>
    <r>
      <rPr>
        <b/>
        <sz val="10"/>
        <color indexed="12"/>
        <rFont val="宋体"/>
        <charset val="134"/>
      </rPr>
      <t>额</t>
    </r>
  </si>
  <si>
    <r>
      <rPr>
        <b/>
        <sz val="10"/>
        <color indexed="12"/>
        <rFont val="新細明體"/>
        <charset val="134"/>
      </rPr>
      <t>今月IB生意</t>
    </r>
    <r>
      <rPr>
        <b/>
        <sz val="10"/>
        <color indexed="12"/>
        <rFont val="宋体"/>
        <charset val="134"/>
      </rPr>
      <t>额</t>
    </r>
  </si>
  <si>
    <r>
      <rPr>
        <b/>
        <sz val="10"/>
        <color indexed="12"/>
        <rFont val="新細明體"/>
        <charset val="134"/>
      </rPr>
      <t>上月新（IA，IB）服</t>
    </r>
    <r>
      <rPr>
        <b/>
        <sz val="10"/>
        <color indexed="12"/>
        <rFont val="宋体"/>
        <charset val="134"/>
      </rPr>
      <t>务年</t>
    </r>
    <r>
      <rPr>
        <b/>
        <sz val="10"/>
        <color indexed="12"/>
        <rFont val="新細明體"/>
        <charset val="134"/>
      </rPr>
      <t>生意</t>
    </r>
    <r>
      <rPr>
        <b/>
        <sz val="10"/>
        <color indexed="12"/>
        <rFont val="宋体"/>
        <charset val="134"/>
      </rPr>
      <t>额</t>
    </r>
  </si>
  <si>
    <r>
      <rPr>
        <b/>
        <sz val="10"/>
        <color indexed="12"/>
        <rFont val="新細明體"/>
        <charset val="134"/>
      </rPr>
      <t>今月新（IA，IB）服</t>
    </r>
    <r>
      <rPr>
        <b/>
        <sz val="10"/>
        <color indexed="12"/>
        <rFont val="宋体"/>
        <charset val="134"/>
      </rPr>
      <t>务年</t>
    </r>
    <r>
      <rPr>
        <b/>
        <sz val="10"/>
        <color indexed="12"/>
        <rFont val="新細明體"/>
        <charset val="134"/>
      </rPr>
      <t>生意</t>
    </r>
    <r>
      <rPr>
        <b/>
        <sz val="10"/>
        <color indexed="12"/>
        <rFont val="宋体"/>
        <charset val="134"/>
      </rPr>
      <t>额</t>
    </r>
  </si>
  <si>
    <r>
      <rPr>
        <b/>
        <sz val="10"/>
        <color indexed="12"/>
        <rFont val="新細明體"/>
        <charset val="134"/>
      </rPr>
      <t>去年今月新（IA，IB）服</t>
    </r>
    <r>
      <rPr>
        <b/>
        <sz val="10"/>
        <color indexed="12"/>
        <rFont val="宋体"/>
        <charset val="134"/>
      </rPr>
      <t>务年</t>
    </r>
    <r>
      <rPr>
        <b/>
        <sz val="10"/>
        <color indexed="12"/>
        <rFont val="新細明體"/>
        <charset val="134"/>
      </rPr>
      <t>生意</t>
    </r>
    <r>
      <rPr>
        <b/>
        <sz val="10"/>
        <color indexed="12"/>
        <rFont val="宋体"/>
        <charset val="134"/>
      </rPr>
      <t>额</t>
    </r>
  </si>
  <si>
    <t>上月新业务年生意额</t>
  </si>
  <si>
    <t>今月新业务年生意额</t>
  </si>
  <si>
    <t>今月IC+飘盈香+甲醛+厨房其他年生意额</t>
  </si>
  <si>
    <t>去年今月新业务年生意额</t>
  </si>
  <si>
    <t>去年今月IC+飘盈香+甲醛+厨房其他年生意额</t>
  </si>
  <si>
    <t>今月餐饮年生意额</t>
  </si>
  <si>
    <t>今月非餐饮年生意额</t>
  </si>
  <si>
    <t>上月生意净增长 （年生意额）</t>
  </si>
  <si>
    <t>新增服务年金额+更改服务年差额-終止服务年金额</t>
  </si>
  <si>
    <t>今月生意净增长 （年生意额）</t>
  </si>
  <si>
    <t>去年今月生意额净增长 （年生意额）</t>
  </si>
  <si>
    <t>今月服务金额</t>
  </si>
  <si>
    <t>今月停单月生意额</t>
  </si>
  <si>
    <t>技术员当月平均生意额</t>
  </si>
  <si>
    <t>当月最高技术员生意金额</t>
  </si>
  <si>
    <t>问题客户（应收报表超过90天）总金额</t>
  </si>
  <si>
    <t>在应收帐报表里面</t>
  </si>
  <si>
    <t>今月收款额</t>
  </si>
  <si>
    <t>今月材料订购金额</t>
  </si>
  <si>
    <t>IA+IB成本</t>
  </si>
  <si>
    <t>技术员今月领货金额（IA）</t>
  </si>
  <si>
    <t>IA成本</t>
  </si>
  <si>
    <t>技术员今月领货金额（IB）</t>
  </si>
  <si>
    <t>IB成本</t>
  </si>
  <si>
    <t>今月技术员总工资</t>
  </si>
  <si>
    <t>财务报表技术员总工资里面</t>
  </si>
  <si>
    <t>今月工资总金额</t>
  </si>
  <si>
    <t>财务报表总工资里面</t>
  </si>
  <si>
    <t>上月底公司累计结余</t>
  </si>
  <si>
    <t>上月新（IA，IB）服务合同数目</t>
  </si>
  <si>
    <t>今月新（IA，IB）服务合同数目</t>
  </si>
  <si>
    <t>今月新IA服务合同数目</t>
  </si>
  <si>
    <t>今月新IA需安装服务合同数目</t>
  </si>
  <si>
    <t>去年今月新（IA，IB）服务合同数目</t>
  </si>
  <si>
    <t>锦旗今月数目</t>
  </si>
  <si>
    <t>襟章获颁技术员数目</t>
  </si>
  <si>
    <t>襟章发放数目</t>
  </si>
  <si>
    <t>上月客诉数目</t>
  </si>
  <si>
    <t>今月客诉数目</t>
  </si>
  <si>
    <t>当月解决客诉数目</t>
  </si>
  <si>
    <t>日报表里面当月的数目</t>
  </si>
  <si>
    <t>2天内解决客诉数目</t>
  </si>
  <si>
    <r>
      <rPr>
        <b/>
        <sz val="10"/>
        <color indexed="12"/>
        <rFont val="新細明體"/>
        <charset val="134"/>
      </rPr>
      <t>客</t>
    </r>
    <r>
      <rPr>
        <b/>
        <sz val="10"/>
        <color indexed="12"/>
        <rFont val="宋体"/>
        <charset val="134"/>
      </rPr>
      <t>诉</t>
    </r>
    <r>
      <rPr>
        <b/>
        <sz val="10"/>
        <color indexed="12"/>
        <rFont val="新細明體"/>
        <charset val="134"/>
      </rPr>
      <t>后7天</t>
    </r>
    <r>
      <rPr>
        <b/>
        <sz val="10"/>
        <color indexed="12"/>
        <rFont val="宋体"/>
        <charset val="134"/>
      </rPr>
      <t>内电话</t>
    </r>
    <r>
      <rPr>
        <b/>
        <sz val="10"/>
        <color indexed="12"/>
        <rFont val="新細明體"/>
        <charset val="134"/>
      </rPr>
      <t>客</t>
    </r>
    <r>
      <rPr>
        <b/>
        <sz val="10"/>
        <color indexed="12"/>
        <rFont val="宋体"/>
        <charset val="134"/>
      </rPr>
      <t>户</t>
    </r>
    <r>
      <rPr>
        <b/>
        <sz val="10"/>
        <color indexed="12"/>
        <rFont val="新細明體"/>
        <charset val="134"/>
      </rPr>
      <t>回</t>
    </r>
    <r>
      <rPr>
        <b/>
        <sz val="10"/>
        <color indexed="12"/>
        <rFont val="宋体"/>
        <charset val="134"/>
      </rPr>
      <t>访数</t>
    </r>
    <r>
      <rPr>
        <b/>
        <sz val="10"/>
        <color indexed="12"/>
        <rFont val="新細明體"/>
        <charset val="134"/>
      </rPr>
      <t>目</t>
    </r>
  </si>
  <si>
    <t>队长/组长跟客诉技术员面谈数目</t>
  </si>
  <si>
    <t>问题客户需要队长/组长跟进数目</t>
  </si>
  <si>
    <t>今月质检客户数量</t>
  </si>
  <si>
    <t>低于70分质检客户数量</t>
  </si>
  <si>
    <t>质检拜访平均分数最高同事</t>
  </si>
  <si>
    <t>5天成功安装机器合同数目</t>
  </si>
  <si>
    <t>7天成功安排首次合同数目</t>
  </si>
  <si>
    <t>车辆数目</t>
  </si>
  <si>
    <t>今月平均每部车用油金额</t>
  </si>
  <si>
    <t>今月应送皂液（桶）</t>
  </si>
  <si>
    <t>今月实际送皂液（桶）</t>
  </si>
  <si>
    <t>今月应送纸品（箱）</t>
  </si>
  <si>
    <t>今月实际送纸品（箱）</t>
  </si>
  <si>
    <t>上月盘点准确度
（实际货品量/储存电脑数量）%</t>
  </si>
  <si>
    <t>超过一个月没有签署劳动合同同事数目（张）</t>
  </si>
  <si>
    <t>今月销售离职人数（工作满一个月）数目</t>
  </si>
  <si>
    <t>今月技术员离职人数（工作满一个月）数目</t>
  </si>
  <si>
    <t>今月办公室离职人数（工作满一个月）数目</t>
  </si>
  <si>
    <t>技术员今月整体人员数目</t>
  </si>
  <si>
    <t>现有队长数目</t>
  </si>
  <si>
    <t>现有组长数目</t>
  </si>
  <si>
    <t>今月销售人员数目</t>
  </si>
  <si>
    <t>今月办公室人员数目</t>
  </si>
  <si>
    <t>销售划分区域</t>
  </si>
  <si>
    <t>销售公共区域</t>
  </si>
  <si>
    <t>上月利润额</t>
  </si>
  <si>
    <t>今月利润额</t>
  </si>
  <si>
    <t>去年今月利润额</t>
  </si>
  <si>
    <t>去年今月生意额</t>
  </si>
  <si>
    <t>总分 (100分满分）</t>
  </si>
  <si>
    <t>销售部</t>
  </si>
  <si>
    <t>新生意情况</t>
  </si>
  <si>
    <t>新(IA,IB)新服务年生意额增长 （(当月-上月)/上月)</t>
  </si>
  <si>
    <t>-20% - -10%     :  1
-10% - 0%   :  2
0% - 10%   :  3
10% - 20%   :  4
&gt; 20% :  5</t>
  </si>
  <si>
    <t>新(IA,IB)服务年生意额同比增长 （(当月-去年当月）/去年当月)</t>
  </si>
  <si>
    <t>新增(IA,IB)生意合同数目增长（(当月-上月)/上月)</t>
  </si>
  <si>
    <t>-40% - -20%     :  1
-20% - 0%   :  2
0% - 20%   :  3
20% - 40%   :  4
&gt; 40% :  5</t>
  </si>
  <si>
    <t>新(IA,IB)生意合同数目同比增长（(当月-去年当月)/去年当月)</t>
  </si>
  <si>
    <t xml:space="preserve">新业务(飘盈香，甲醛，厨房或其他)新年生意金额增长（(当月-上月)/上月)
</t>
  </si>
  <si>
    <t>-200% - -100%     :  1
-100% - 0% : 2
0% - 100% :3
100% - 300%   :  4
&gt; 300% :  5</t>
  </si>
  <si>
    <t xml:space="preserve">新兴业务(飘盈香，甲醛，厨房或其他)新年生意金额同比增长 （(当月-去年当月)/去年当月)
</t>
  </si>
  <si>
    <t>公司年生意额净增长比例（（当月-上月）/上月）</t>
  </si>
  <si>
    <t>公司年生意额净增长同比比例（（当月-去年当月）/去年当月）</t>
  </si>
  <si>
    <t>生意结构比例</t>
  </si>
  <si>
    <r>
      <rPr>
        <sz val="12"/>
        <color indexed="8"/>
        <rFont val="新細明體"/>
        <charset val="134"/>
      </rPr>
      <t>餐饮非餐饮</t>
    </r>
    <r>
      <rPr>
        <sz val="12"/>
        <color indexed="8"/>
        <rFont val="新細明體"/>
        <charset val="134"/>
      </rPr>
      <t>新生意年生意额比例
20% - 40%           （2：8和3：7之间）
40% - 70%         （3：7和4：6之间）
70% - 100%       （4：6和 5：5之间）
100% - 150%    （5：5 和 6：4之间）
150% - 230%    （6 ： 4 和 7：3之间）
&gt;230%                 （7：3以上）</t>
    </r>
  </si>
  <si>
    <t>20% - 40%     :  1
40% - 70%   :  2
70% - 100%   :  4
100% - 150%   :  5
150% - 230% : 3
&gt; 230% :  1</t>
  </si>
  <si>
    <t>当月IA, IB年生意额比例
20% - 40%           （2：8和3：7之间）
40% - 70%         （3：7和4：6之间）
70% - 100%       （4：6和 5：5之间）
100% - 150%    （5：5 和 6：4之间）
150% - 230%    （6 ： 4 和 7：3之间）
&gt;230%                 （7：3以上）</t>
  </si>
  <si>
    <t>停单情况</t>
  </si>
  <si>
    <t>停单金额占生意比例% （当月停单总月金额/当月生意额）</t>
  </si>
  <si>
    <t>0% - 0.8% : 5
0.8% - 1.6% : 4
1.6% - 2.4% : 3
2.4% - 3.2% : 2
X &gt; 3.2% : 1</t>
  </si>
  <si>
    <t>外勤部</t>
  </si>
  <si>
    <t>技术员生产力</t>
  </si>
  <si>
    <t>上月技术员平均生意额超出标准门栏比例 （标准：30000/月， 当地平均技术员生意额 - 标准生意额 / 标准生意额 ），主管/主任级别以下技术员</t>
  </si>
  <si>
    <t>&gt;20% : 5
0% - 10% : 4
-10% - 0% : 3
-20% - -10% : 2
'-30% - -20% : 1
&lt; -30% : 0</t>
  </si>
  <si>
    <t>上月技术员最高生意额技术员金额跟标准比较  （标准：30000/月)</t>
  </si>
  <si>
    <t>&gt;70% : 5
30% - 70% : 4
10% - 30% ： 3</t>
  </si>
  <si>
    <t>上月技术员最高生意额技术员金额</t>
  </si>
  <si>
    <t>仅供参考，不计算分数</t>
  </si>
  <si>
    <t>NIL</t>
  </si>
  <si>
    <t>技术员成本</t>
  </si>
  <si>
    <r>
      <rPr>
        <sz val="12"/>
        <color indexed="8"/>
        <rFont val="新細明體"/>
        <charset val="134"/>
      </rPr>
      <t>技术员用料比例 清洁（技术员</t>
    </r>
    <r>
      <rPr>
        <sz val="12"/>
        <color indexed="8"/>
        <rFont val="新細明體"/>
        <charset val="134"/>
      </rPr>
      <t>IA领货金额/当月IA生意额）</t>
    </r>
  </si>
  <si>
    <t>&lt;10% : 5
10% - 15% : 4
15% - 20% : 3
20% - 25% : 2
25% - 30% : 1
&gt;30% : 0</t>
  </si>
  <si>
    <t>技术员用料比例 灭虫（技术员IB领货金额/当月IB生意额）</t>
  </si>
  <si>
    <t>&lt;5% : 5
5% - 10% : 4
10% - 15% : 3
15% - 20% : 2
20% - 25% : 1
&gt;25% : 0</t>
  </si>
  <si>
    <t>获奖情况</t>
  </si>
  <si>
    <t>当月锦旗获奖数目占整体技术员比例 （锦旗数目/整体技术员数目）</t>
  </si>
  <si>
    <t>&gt;20% : 5
10% - 20% : 3
5% - 10% : 1
&lt;=0% : 0</t>
  </si>
  <si>
    <t>当月襟章颁发明细 （P:N) P为受颁技术员数目，N为襟章发放数目</t>
  </si>
  <si>
    <t xml:space="preserve"> :</t>
  </si>
  <si>
    <t>财务部</t>
  </si>
  <si>
    <t>财政状况</t>
  </si>
  <si>
    <t>IA,IB毛利率 （当月IA,IB生意额 - 材料订购 - 技术员工资）/当月IA,IB生意额</t>
  </si>
  <si>
    <t>&gt;55% : 5
50% - 55% : 4
45% - 50%% : 3
40% - 45% : 2
35% - 40% : 1
&lt;35% : 0</t>
  </si>
  <si>
    <t>工资占生意额比例</t>
  </si>
  <si>
    <t xml:space="preserve">20% - 25% : 5
25% - 28% : 4
28% - 30% : 3
30% - 35% : 2
&gt;35% : 1
</t>
  </si>
  <si>
    <t>利润状况</t>
  </si>
  <si>
    <t>纯利率</t>
  </si>
  <si>
    <t>&lt;5% : 1                                     5%-10% : 2                           11%-15% : 3                          16%-20% : 4                            &gt;20% : 5</t>
  </si>
  <si>
    <r>
      <rPr>
        <sz val="12"/>
        <color rgb="FF000000"/>
        <rFont val="新細明體"/>
        <charset val="134"/>
      </rPr>
      <t>纯利</t>
    </r>
    <r>
      <rPr>
        <sz val="12"/>
        <color rgb="FF000000"/>
        <rFont val="宋体"/>
        <charset val="134"/>
      </rPr>
      <t>跟上月横比增长</t>
    </r>
  </si>
  <si>
    <t>&gt;=1% : 1                              &gt;=1.5% : 2                               &gt;=2% : 3                              &gt;=2.5% : 4                          &gt;=3% : 5</t>
  </si>
  <si>
    <r>
      <rPr>
        <sz val="12"/>
        <color rgb="FF000000"/>
        <rFont val="新細明體"/>
        <charset val="134"/>
      </rPr>
      <t>纯利跟</t>
    </r>
    <r>
      <rPr>
        <sz val="12"/>
        <color rgb="FF000000"/>
        <rFont val="宋体"/>
        <charset val="134"/>
      </rPr>
      <t>去年同比增长</t>
    </r>
  </si>
  <si>
    <t>0-8% : 1                                  8%-16% : 2                            17%-25% : 3                      26%-34% : 4                       &gt;34% : 5</t>
  </si>
  <si>
    <t>收款情况</t>
  </si>
  <si>
    <t>收款效率（当月收款额/上月生意额）</t>
  </si>
  <si>
    <t>&gt; 100% : 5
95% - 100% : 4
90% - 95% : 3
85% - 90% : 2
80% - 85% : 1</t>
  </si>
  <si>
    <t>公司累积结余（到每月最后一天止）</t>
  </si>
  <si>
    <t>应收未收帐情况</t>
  </si>
  <si>
    <t>问题客人（超过90天没有结款）比例
(问题客户总月费金额/当月生意额）</t>
  </si>
  <si>
    <t>&lt;= 30% : 5
30% - 40% : 4
40% - 50% :３
50% - 60% : 2
60% - 70% : 1</t>
  </si>
  <si>
    <t>营运部</t>
  </si>
  <si>
    <t>整体情况</t>
  </si>
  <si>
    <t>新合同7天内安排首次比例 （成功7天首次客户数目/整体当月新IA,IB合同数目）</t>
  </si>
  <si>
    <t>95% - 100% ： 5
90% - 95% ： 4
85% - 90% ： 3
80% - 85% ： 2
75% - 80% ： 1
&lt;75% : 0</t>
  </si>
  <si>
    <t>物流情况</t>
  </si>
  <si>
    <t>运送皂液准确度 （实际送皂液/应送皂液）</t>
  </si>
  <si>
    <t>运送销售货品准确度 （实际送销售货品/应送销售货品）</t>
  </si>
  <si>
    <t>汽车支出平均 （C:M)
 C : 车辆数目，M：车的平均用油量</t>
  </si>
  <si>
    <t>仓库情况</t>
  </si>
  <si>
    <t xml:space="preserve">每月盘点准确度
</t>
  </si>
  <si>
    <t>&gt;108% : 0
104% - 108% ： 1
100% -104% ： 3
96% - 100% ： 5
92% - 96% ： 3
88% - 92% ： 1</t>
  </si>
  <si>
    <r>
      <rPr>
        <sz val="12"/>
        <color rgb="FF000000"/>
        <rFont val="新細明體"/>
        <charset val="134"/>
      </rPr>
      <t>新合同5天</t>
    </r>
    <r>
      <rPr>
        <sz val="12"/>
        <color rgb="FF000000"/>
        <rFont val="宋体"/>
        <charset val="134"/>
      </rPr>
      <t>内</t>
    </r>
    <r>
      <rPr>
        <sz val="12"/>
        <color rgb="FF000000"/>
        <rFont val="新細明體"/>
        <charset val="134"/>
      </rPr>
      <t>安排安</t>
    </r>
    <r>
      <rPr>
        <sz val="12"/>
        <color rgb="FF000000"/>
        <rFont val="宋体"/>
        <charset val="134"/>
      </rPr>
      <t>装</t>
    </r>
    <r>
      <rPr>
        <sz val="12"/>
        <color rgb="FF000000"/>
        <rFont val="新細明體"/>
        <charset val="134"/>
      </rPr>
      <t>比例 （成功5天安</t>
    </r>
    <r>
      <rPr>
        <sz val="12"/>
        <color rgb="FF000000"/>
        <rFont val="宋体"/>
        <charset val="134"/>
      </rPr>
      <t>装</t>
    </r>
    <r>
      <rPr>
        <sz val="12"/>
        <color rgb="FF000000"/>
        <rFont val="新細明體"/>
        <charset val="134"/>
      </rPr>
      <t>客</t>
    </r>
    <r>
      <rPr>
        <sz val="12"/>
        <color rgb="FF000000"/>
        <rFont val="宋体"/>
        <charset val="134"/>
      </rPr>
      <t>户数</t>
    </r>
    <r>
      <rPr>
        <sz val="12"/>
        <color rgb="FF000000"/>
        <rFont val="新細明體"/>
        <charset val="134"/>
      </rPr>
      <t>目/今月新IA</t>
    </r>
    <r>
      <rPr>
        <sz val="12"/>
        <color rgb="FF000000"/>
        <rFont val="宋体"/>
        <charset val="134"/>
      </rPr>
      <t>需安装</t>
    </r>
    <r>
      <rPr>
        <sz val="12"/>
        <color rgb="FF000000"/>
        <rFont val="新細明體"/>
        <charset val="134"/>
      </rPr>
      <t>服</t>
    </r>
    <r>
      <rPr>
        <sz val="12"/>
        <color rgb="FF000000"/>
        <rFont val="宋体"/>
        <charset val="134"/>
      </rPr>
      <t>务</t>
    </r>
    <r>
      <rPr>
        <sz val="12"/>
        <color rgb="FF000000"/>
        <rFont val="新細明體"/>
        <charset val="134"/>
      </rPr>
      <t>合同</t>
    </r>
    <r>
      <rPr>
        <sz val="12"/>
        <color rgb="FF000000"/>
        <rFont val="宋体"/>
        <charset val="134"/>
      </rPr>
      <t>数</t>
    </r>
    <r>
      <rPr>
        <sz val="12"/>
        <color rgb="FF000000"/>
        <rFont val="新細明體"/>
        <charset val="134"/>
      </rPr>
      <t>目）</t>
    </r>
  </si>
  <si>
    <t>95% - 100% ： 5
90% - 95% ： 4
85% - 90% ： 3
80% - 85% ： 2
75% - 80% ： 1
&lt;= 75% : 0</t>
  </si>
  <si>
    <t>质检情况</t>
  </si>
  <si>
    <t>当月质检客户数量效率 （跟标准每月客户拜访数目比较）
（估计客户每个约￥1500/月，当地服务客户金额/客户金额估值=客户约数量，客户约数量除6（希望每12个月拜访客户一次），等于标准每月客户拜访数目）</t>
  </si>
  <si>
    <t>&gt;90% : 5
70% - 90% :４
50% - 70% : 3
30% - 50% : 2
10% - 30% : 1
&lt;= 10% : 0</t>
  </si>
  <si>
    <t>质检问题客户数量比例 
（问题客户 ： 质检拜访客户分数低于70分。问题客户/当月质检拜访客户 = 质检问题客户数量比例）</t>
  </si>
  <si>
    <t>&gt;20% : 3
10% - 20% : 5
0% - 10% : 1</t>
  </si>
  <si>
    <t>表现满意技术员 (质检拜访表平均分数最高同事）</t>
  </si>
  <si>
    <t>客诉处理</t>
  </si>
  <si>
    <t>当月客诉数目比较（当月客诉数目 - 上月客诉数目 / 上月客诉数目）</t>
  </si>
  <si>
    <t>&lt;-30% : 5
-30% - -20% : 4
-20% - -10% : 3
-10% - 0% : 2
0% - 5% : 1
&gt;5% : 0</t>
  </si>
  <si>
    <t>客诉解决效率（高效客诉数目 = 2工作天内处理完成客诉数量）
（客诉解决效率 = 高效客诉解决数目/当月客诉数目）</t>
  </si>
  <si>
    <t>队长跟投诉技术员面谈比例 
（队长/组长面谈客诉技术员数目/客诉数目）</t>
  </si>
  <si>
    <t>15% - 20% ： 5
10% - 15% ： 3
5% - 10% ： 1
&lt;5% : 0</t>
  </si>
  <si>
    <r>
      <rPr>
        <sz val="12"/>
        <color indexed="8"/>
        <rFont val="新細明體"/>
        <charset val="134"/>
      </rPr>
      <t>高效回</t>
    </r>
    <r>
      <rPr>
        <sz val="12"/>
        <color indexed="8"/>
        <rFont val="宋体"/>
        <charset val="134"/>
      </rPr>
      <t>访</t>
    </r>
    <r>
      <rPr>
        <sz val="12"/>
        <color indexed="8"/>
        <rFont val="新細明體"/>
        <charset val="134"/>
      </rPr>
      <t>率 （高效回</t>
    </r>
    <r>
      <rPr>
        <sz val="12"/>
        <color indexed="8"/>
        <rFont val="宋体"/>
        <charset val="134"/>
      </rPr>
      <t>访</t>
    </r>
    <r>
      <rPr>
        <sz val="12"/>
        <color indexed="8"/>
        <rFont val="新細明體"/>
        <charset val="134"/>
      </rPr>
      <t xml:space="preserve"> = 客</t>
    </r>
    <r>
      <rPr>
        <sz val="12"/>
        <color indexed="8"/>
        <rFont val="宋体"/>
        <charset val="134"/>
      </rPr>
      <t>诉</t>
    </r>
    <r>
      <rPr>
        <sz val="12"/>
        <color indexed="8"/>
        <rFont val="新細明體"/>
        <charset val="134"/>
      </rPr>
      <t>后7天</t>
    </r>
    <r>
      <rPr>
        <sz val="12"/>
        <color indexed="8"/>
        <rFont val="宋体"/>
        <charset val="134"/>
      </rPr>
      <t>内电话</t>
    </r>
    <r>
      <rPr>
        <sz val="12"/>
        <color indexed="8"/>
        <rFont val="新細明體"/>
        <charset val="134"/>
      </rPr>
      <t>客</t>
    </r>
    <r>
      <rPr>
        <sz val="12"/>
        <color indexed="8"/>
        <rFont val="宋体"/>
        <charset val="134"/>
      </rPr>
      <t>户</t>
    </r>
    <r>
      <rPr>
        <sz val="12"/>
        <color indexed="8"/>
        <rFont val="新細明體"/>
        <charset val="134"/>
      </rPr>
      <t>回</t>
    </r>
    <r>
      <rPr>
        <sz val="12"/>
        <color indexed="8"/>
        <rFont val="宋体"/>
        <charset val="134"/>
      </rPr>
      <t>访数</t>
    </r>
    <r>
      <rPr>
        <sz val="12"/>
        <color indexed="8"/>
        <rFont val="新細明體"/>
        <charset val="134"/>
      </rPr>
      <t>目）
（高效回</t>
    </r>
    <r>
      <rPr>
        <sz val="12"/>
        <color indexed="8"/>
        <rFont val="宋体"/>
        <charset val="134"/>
      </rPr>
      <t>访</t>
    </r>
    <r>
      <rPr>
        <sz val="12"/>
        <color indexed="8"/>
        <rFont val="新細明體"/>
        <charset val="134"/>
      </rPr>
      <t>率=高效回</t>
    </r>
    <r>
      <rPr>
        <sz val="12"/>
        <color indexed="8"/>
        <rFont val="宋体"/>
        <charset val="134"/>
      </rPr>
      <t>访</t>
    </r>
    <r>
      <rPr>
        <sz val="12"/>
        <color indexed="8"/>
        <rFont val="新細明體"/>
        <charset val="134"/>
      </rPr>
      <t>/</t>
    </r>
    <r>
      <rPr>
        <sz val="12"/>
        <color indexed="8"/>
        <rFont val="宋体"/>
        <charset val="134"/>
      </rPr>
      <t>今月客诉数目</t>
    </r>
    <r>
      <rPr>
        <sz val="12"/>
        <color indexed="8"/>
        <rFont val="新細明體"/>
        <charset val="134"/>
      </rPr>
      <t>）</t>
    </r>
  </si>
  <si>
    <t>人事部</t>
  </si>
  <si>
    <t>所有同事劳动合同进展 (超过一个月没有签署劳动合同同事数目（张））</t>
  </si>
  <si>
    <t>0 : 5
1 - 3 : 4
3 - 5 : 3
&gt;5 : 0</t>
  </si>
  <si>
    <t>销售人员情况</t>
  </si>
  <si>
    <t>销售人员流失率 （工作满一个月的）（离职销售人员/当月所有销售人员）</t>
  </si>
  <si>
    <t>0% - 10% : 5
10% - 20% : 3
20% - 30% : 1
&gt;30% : 0</t>
  </si>
  <si>
    <t>销售区域空置率（公共区域/销售划分区域）</t>
  </si>
  <si>
    <t>0% - 20%     :  5
20% - 60%   :  3
60%  - 100% :  1</t>
  </si>
  <si>
    <t>外勤人员情况</t>
  </si>
  <si>
    <t>离职技术员（工作满一个月的）人数% （当月离职技术人员/整体外勤技术人员）</t>
  </si>
  <si>
    <t>0% - 5% : 5
5% - 10% : 3
10% - 15% : 1
&gt;15% : 0</t>
  </si>
  <si>
    <t>队长数目跟标准比例 （最多每5个技术员，就要有一个队长的设置) 
(技术员数目/6=标准队长数目， 比例 = 队长数目/标准队长数目）</t>
  </si>
  <si>
    <t>&gt;100% : 5
80% - 100% : 3
&lt;= 80% : 1</t>
  </si>
  <si>
    <t>组长数目跟标准比例 （最多每30个技术员，就要有一个组长的设置) 
(技术员数目/30=标准组长数目， 比例 = 组长数目/标准数目）</t>
  </si>
  <si>
    <t>新招技术员人数</t>
  </si>
  <si>
    <t>办公室人员情况</t>
  </si>
  <si>
    <t>离职办公室（工作满一个月的）人数% （当月离职办公室人员/整体办公室人员）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</si>
</sst>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0.00_ "/>
    <numFmt numFmtId="177" formatCode="0.0000_ "/>
    <numFmt numFmtId="178" formatCode="_-* #,##0.00_-;\-* #,##0.00_-;_-* &quot;-&quot;??_-;_-@_-"/>
  </numFmts>
  <fonts count="41">
    <font>
      <sz val="12"/>
      <color indexed="8"/>
      <name val="新細明體"/>
      <charset val="134"/>
    </font>
    <font>
      <sz val="10"/>
      <color indexed="8"/>
      <name val="新細明體"/>
      <charset val="134"/>
    </font>
    <font>
      <sz val="12"/>
      <color indexed="10"/>
      <name val="新細明體"/>
      <charset val="134"/>
    </font>
    <font>
      <sz val="12"/>
      <name val="新細明體"/>
      <charset val="134"/>
    </font>
    <font>
      <b/>
      <sz val="12"/>
      <color indexed="8"/>
      <name val="新細明體"/>
      <charset val="134"/>
    </font>
    <font>
      <b/>
      <sz val="28"/>
      <color indexed="8"/>
      <name val="新細明體"/>
      <charset val="134"/>
    </font>
    <font>
      <b/>
      <sz val="10"/>
      <color indexed="12"/>
      <name val="新細明體"/>
      <charset val="134"/>
    </font>
    <font>
      <b/>
      <sz val="10"/>
      <color indexed="8"/>
      <name val="新細明體"/>
      <charset val="134"/>
    </font>
    <font>
      <b/>
      <sz val="16"/>
      <color indexed="8"/>
      <name val="新細明體"/>
      <charset val="134"/>
    </font>
    <font>
      <b/>
      <sz val="14"/>
      <name val="新細明體"/>
      <charset val="134"/>
    </font>
    <font>
      <b/>
      <sz val="14"/>
      <color indexed="8"/>
      <name val="新細明體"/>
      <charset val="134"/>
    </font>
    <font>
      <sz val="10"/>
      <name val="新細明體"/>
      <charset val="134"/>
    </font>
    <font>
      <sz val="12"/>
      <color rgb="FF000000"/>
      <name val="宋体"/>
      <charset val="134"/>
    </font>
    <font>
      <sz val="12"/>
      <color rgb="FF000000"/>
      <name val="新細明體"/>
      <charset val="134"/>
    </font>
    <font>
      <b/>
      <sz val="14"/>
      <color indexed="10"/>
      <name val="新細明體"/>
      <charset val="134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indexed="8"/>
      <name val="宋体"/>
      <charset val="134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indexed="9"/>
      <name val="宋体"/>
      <charset val="134"/>
    </font>
    <font>
      <sz val="11"/>
      <color indexed="52"/>
      <name val="宋体"/>
      <charset val="134"/>
    </font>
    <font>
      <b/>
      <sz val="11"/>
      <color indexed="8"/>
      <name val="宋体"/>
      <charset val="134"/>
    </font>
    <font>
      <b/>
      <sz val="10"/>
      <color indexed="12"/>
      <name val="宋体"/>
      <charset val="134"/>
    </font>
    <font>
      <sz val="12"/>
      <color indexed="8"/>
      <name val="宋体"/>
      <charset val="134"/>
    </font>
  </fonts>
  <fills count="5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7"/>
        <bgColor indexed="64"/>
      </patternFill>
    </fill>
  </fills>
  <borders count="1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77">
    <xf numFmtId="0" fontId="0" fillId="0" borderId="0">
      <alignment vertical="center"/>
    </xf>
    <xf numFmtId="42" fontId="17" fillId="0" borderId="0" applyFont="0" applyFill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30" fillId="27" borderId="7" applyNumberFormat="0" applyAlignment="0" applyProtection="0">
      <alignment vertical="center"/>
    </xf>
    <xf numFmtId="44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21" borderId="10" applyNumberFormat="0" applyFont="0" applyAlignment="0" applyProtection="0">
      <alignment vertical="center"/>
    </xf>
    <xf numFmtId="0" fontId="24" fillId="3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3" fillId="13" borderId="8" applyNumberFormat="0" applyAlignment="0" applyProtection="0">
      <alignment vertical="center"/>
    </xf>
    <xf numFmtId="0" fontId="22" fillId="13" borderId="7" applyNumberFormat="0" applyAlignment="0" applyProtection="0">
      <alignment vertical="center"/>
    </xf>
    <xf numFmtId="0" fontId="33" fillId="33" borderId="13" applyNumberFormat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35" fillId="0" borderId="14" applyNumberFormat="0" applyFill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36" fillId="45" borderId="0" applyNumberFormat="0" applyBorder="0" applyAlignment="0" applyProtection="0">
      <alignment vertical="center"/>
    </xf>
    <xf numFmtId="0" fontId="21" fillId="48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21" fillId="49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38" fillId="0" borderId="16" applyNumberFormat="0" applyFill="0" applyAlignment="0" applyProtection="0">
      <alignment vertical="center"/>
    </xf>
    <xf numFmtId="0" fontId="21" fillId="52" borderId="0" applyNumberFormat="0" applyBorder="0" applyAlignment="0" applyProtection="0">
      <alignment vertical="center"/>
    </xf>
    <xf numFmtId="0" fontId="24" fillId="39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36" fillId="48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1" fillId="46" borderId="0" applyNumberFormat="0" applyBorder="0" applyAlignment="0" applyProtection="0">
      <alignment vertical="center"/>
    </xf>
    <xf numFmtId="0" fontId="36" fillId="43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0" fontId="36" fillId="47" borderId="0" applyNumberFormat="0" applyBorder="0" applyAlignment="0" applyProtection="0">
      <alignment vertical="center"/>
    </xf>
    <xf numFmtId="0" fontId="0" fillId="0" borderId="0">
      <alignment vertical="center"/>
    </xf>
    <xf numFmtId="0" fontId="37" fillId="0" borderId="15" applyNumberFormat="0" applyFill="0" applyAlignment="0" applyProtection="0">
      <alignment vertical="center"/>
    </xf>
    <xf numFmtId="0" fontId="0" fillId="51" borderId="17" applyNumberFormat="0" applyFont="0" applyAlignment="0" applyProtection="0">
      <alignment vertical="center"/>
    </xf>
    <xf numFmtId="0" fontId="36" fillId="50" borderId="0" applyNumberFormat="0" applyBorder="0" applyAlignment="0" applyProtection="0">
      <alignment vertical="center"/>
    </xf>
    <xf numFmtId="0" fontId="36" fillId="44" borderId="0" applyNumberFormat="0" applyBorder="0" applyAlignment="0" applyProtection="0">
      <alignment vertical="center"/>
    </xf>
    <xf numFmtId="0" fontId="36" fillId="40" borderId="0" applyNumberFormat="0" applyBorder="0" applyAlignment="0" applyProtection="0">
      <alignment vertical="center"/>
    </xf>
    <xf numFmtId="0" fontId="36" fillId="43" borderId="0" applyNumberFormat="0" applyBorder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0" fontId="36" fillId="42" borderId="0" applyNumberFormat="0" applyBorder="0" applyAlignment="0" applyProtection="0">
      <alignment vertical="center"/>
    </xf>
  </cellStyleXfs>
  <cellXfs count="135">
    <xf numFmtId="0" fontId="0" fillId="0" borderId="0" xfId="0">
      <alignment vertical="center"/>
    </xf>
    <xf numFmtId="0" fontId="1" fillId="0" borderId="0" xfId="68" applyFont="1">
      <alignment vertical="center"/>
    </xf>
    <xf numFmtId="0" fontId="0" fillId="0" borderId="0" xfId="68" applyFont="1" applyBorder="1">
      <alignment vertical="center"/>
    </xf>
    <xf numFmtId="0" fontId="2" fillId="0" borderId="0" xfId="68" applyFont="1" applyBorder="1">
      <alignment vertical="center"/>
    </xf>
    <xf numFmtId="0" fontId="0" fillId="0" borderId="0" xfId="68" applyNumberFormat="1" applyFont="1" applyFill="1" applyBorder="1">
      <alignment vertical="center"/>
    </xf>
    <xf numFmtId="0" fontId="3" fillId="0" borderId="0" xfId="68" applyNumberFormat="1" applyFont="1" applyFill="1" applyBorder="1" applyAlignment="1">
      <alignment horizontal="center" vertical="center" wrapText="1"/>
    </xf>
    <xf numFmtId="177" fontId="3" fillId="0" borderId="0" xfId="10" applyNumberFormat="1" applyFont="1" applyFill="1" applyBorder="1">
      <alignment vertical="center"/>
    </xf>
    <xf numFmtId="178" fontId="3" fillId="0" borderId="0" xfId="10" applyFont="1" applyFill="1">
      <alignment vertical="center"/>
    </xf>
    <xf numFmtId="0" fontId="3" fillId="0" borderId="0" xfId="68" applyFont="1" applyFill="1">
      <alignment vertical="center"/>
    </xf>
    <xf numFmtId="0" fontId="4" fillId="0" borderId="0" xfId="68" applyFont="1">
      <alignment vertical="center"/>
    </xf>
    <xf numFmtId="0" fontId="0" fillId="0" borderId="0" xfId="68" applyFont="1">
      <alignment vertical="center"/>
    </xf>
    <xf numFmtId="0" fontId="5" fillId="0" borderId="1" xfId="68" applyNumberFormat="1" applyFont="1" applyFill="1" applyBorder="1" applyAlignment="1">
      <alignment horizontal="center" vertical="center"/>
    </xf>
    <xf numFmtId="0" fontId="5" fillId="0" borderId="1" xfId="68" applyNumberFormat="1" applyFont="1" applyFill="1" applyBorder="1" applyAlignment="1">
      <alignment horizontal="center" vertical="center" wrapText="1"/>
    </xf>
    <xf numFmtId="177" fontId="5" fillId="0" borderId="1" xfId="68" applyNumberFormat="1" applyFont="1" applyFill="1" applyBorder="1" applyAlignment="1">
      <alignment horizontal="center" vertical="center"/>
    </xf>
    <xf numFmtId="0" fontId="5" fillId="0" borderId="1" xfId="68" applyFont="1" applyFill="1" applyBorder="1" applyAlignment="1">
      <alignment horizontal="center" vertical="center"/>
    </xf>
    <xf numFmtId="0" fontId="5" fillId="0" borderId="2" xfId="68" applyFont="1" applyFill="1" applyBorder="1" applyAlignment="1">
      <alignment horizontal="center" vertical="center"/>
    </xf>
    <xf numFmtId="0" fontId="4" fillId="0" borderId="1" xfId="68" applyNumberFormat="1" applyFont="1" applyBorder="1">
      <alignment vertical="center"/>
    </xf>
    <xf numFmtId="0" fontId="4" fillId="0" borderId="1" xfId="68" applyNumberFormat="1" applyFont="1" applyFill="1" applyBorder="1" applyAlignment="1">
      <alignment horizontal="center" vertical="center"/>
    </xf>
    <xf numFmtId="0" fontId="4" fillId="0" borderId="1" xfId="68" applyNumberFormat="1" applyFont="1" applyFill="1" applyBorder="1" applyAlignment="1">
      <alignment horizontal="center" vertical="center" wrapText="1"/>
    </xf>
    <xf numFmtId="177" fontId="4" fillId="0" borderId="1" xfId="10" applyNumberFormat="1" applyFont="1" applyFill="1" applyBorder="1" applyAlignment="1">
      <alignment horizontal="center" vertical="center"/>
    </xf>
    <xf numFmtId="178" fontId="4" fillId="0" borderId="1" xfId="10" applyFont="1" applyFill="1" applyBorder="1" applyAlignment="1">
      <alignment horizontal="center" vertical="center"/>
    </xf>
    <xf numFmtId="0" fontId="4" fillId="0" borderId="2" xfId="68" applyFont="1" applyFill="1" applyBorder="1" applyAlignment="1">
      <alignment horizontal="center" vertical="center"/>
    </xf>
    <xf numFmtId="0" fontId="4" fillId="0" borderId="1" xfId="68" applyNumberFormat="1" applyFont="1" applyBorder="1" applyAlignment="1">
      <alignment horizontal="center" vertical="center" wrapText="1"/>
    </xf>
    <xf numFmtId="0" fontId="6" fillId="0" borderId="1" xfId="68" applyNumberFormat="1" applyFont="1" applyFill="1" applyBorder="1" applyAlignment="1">
      <alignment horizontal="right" vertical="center"/>
    </xf>
    <xf numFmtId="0" fontId="6" fillId="2" borderId="1" xfId="68" applyNumberFormat="1" applyFont="1" applyFill="1" applyBorder="1" applyAlignment="1">
      <alignment horizontal="center" vertical="center" wrapText="1"/>
    </xf>
    <xf numFmtId="0" fontId="6" fillId="0" borderId="1" xfId="68" applyNumberFormat="1" applyFont="1" applyFill="1" applyBorder="1" applyAlignment="1">
      <alignment horizontal="center" vertical="center" wrapText="1"/>
    </xf>
    <xf numFmtId="178" fontId="7" fillId="0" borderId="2" xfId="10" applyFont="1" applyFill="1" applyBorder="1" applyAlignment="1">
      <alignment horizontal="center" vertical="center"/>
    </xf>
    <xf numFmtId="0" fontId="7" fillId="0" borderId="2" xfId="68" applyFont="1" applyFill="1" applyBorder="1" applyAlignment="1">
      <alignment horizontal="center" vertical="center"/>
    </xf>
    <xf numFmtId="0" fontId="7" fillId="0" borderId="1" xfId="68" applyNumberFormat="1" applyFont="1" applyBorder="1" applyAlignment="1">
      <alignment horizontal="center" vertical="center" wrapText="1"/>
    </xf>
    <xf numFmtId="177" fontId="6" fillId="2" borderId="2" xfId="10" applyNumberFormat="1" applyFont="1" applyFill="1" applyBorder="1" applyAlignment="1">
      <alignment horizontal="center" vertical="center"/>
    </xf>
    <xf numFmtId="177" fontId="6" fillId="0" borderId="2" xfId="10" applyNumberFormat="1" applyFont="1" applyFill="1" applyBorder="1" applyAlignment="1">
      <alignment horizontal="left" vertical="center"/>
    </xf>
    <xf numFmtId="0" fontId="6" fillId="0" borderId="1" xfId="68" applyNumberFormat="1" applyFont="1" applyFill="1" applyBorder="1" applyAlignment="1">
      <alignment horizontal="right" vertical="center" wrapText="1"/>
    </xf>
    <xf numFmtId="176" fontId="6" fillId="2" borderId="2" xfId="10" applyNumberFormat="1" applyFont="1" applyFill="1" applyBorder="1" applyAlignment="1">
      <alignment horizontal="center" vertical="center"/>
    </xf>
    <xf numFmtId="0" fontId="4" fillId="0" borderId="1" xfId="68" applyNumberFormat="1" applyFont="1" applyFill="1" applyBorder="1" applyAlignment="1">
      <alignment horizontal="right" vertical="center"/>
    </xf>
    <xf numFmtId="177" fontId="8" fillId="0" borderId="2" xfId="10" applyNumberFormat="1" applyFont="1" applyFill="1" applyBorder="1" applyAlignment="1">
      <alignment horizontal="center" vertical="center"/>
    </xf>
    <xf numFmtId="177" fontId="8" fillId="0" borderId="2" xfId="10" applyNumberFormat="1" applyFont="1" applyFill="1" applyBorder="1" applyAlignment="1">
      <alignment horizontal="left" vertical="center"/>
    </xf>
    <xf numFmtId="178" fontId="8" fillId="0" borderId="2" xfId="10" applyFont="1" applyFill="1" applyBorder="1" applyAlignment="1">
      <alignment horizontal="center" vertical="center"/>
    </xf>
    <xf numFmtId="0" fontId="8" fillId="0" borderId="2" xfId="68" applyFont="1" applyFill="1" applyBorder="1" applyAlignment="1">
      <alignment horizontal="center" vertical="center"/>
    </xf>
    <xf numFmtId="0" fontId="8" fillId="0" borderId="1" xfId="68" applyNumberFormat="1" applyFont="1" applyBorder="1" applyAlignment="1">
      <alignment horizontal="center" vertical="center" wrapText="1"/>
    </xf>
    <xf numFmtId="0" fontId="8" fillId="0" borderId="1" xfId="68" applyNumberFormat="1" applyFont="1" applyFill="1" applyBorder="1" applyAlignment="1">
      <alignment horizontal="center" vertical="center"/>
    </xf>
    <xf numFmtId="0" fontId="8" fillId="0" borderId="1" xfId="68" applyNumberFormat="1" applyFont="1" applyFill="1" applyBorder="1" applyAlignment="1">
      <alignment horizontal="center" vertical="center" wrapText="1"/>
    </xf>
    <xf numFmtId="177" fontId="8" fillId="0" borderId="2" xfId="10" applyNumberFormat="1" applyFont="1" applyFill="1" applyBorder="1" applyAlignment="1">
      <alignment horizontal="right" vertical="center"/>
    </xf>
    <xf numFmtId="178" fontId="8" fillId="0" borderId="2" xfId="10" applyFont="1" applyFill="1" applyBorder="1" applyAlignment="1">
      <alignment horizontal="right" vertical="center"/>
    </xf>
    <xf numFmtId="176" fontId="8" fillId="0" borderId="1" xfId="68" applyNumberFormat="1" applyFont="1" applyBorder="1" applyAlignment="1">
      <alignment horizontal="right" vertical="center" wrapText="1"/>
    </xf>
    <xf numFmtId="0" fontId="9" fillId="0" borderId="1" xfId="68" applyNumberFormat="1" applyFont="1" applyFill="1" applyBorder="1" applyAlignment="1">
      <alignment horizontal="left" vertical="center" readingOrder="1"/>
    </xf>
    <xf numFmtId="177" fontId="4" fillId="0" borderId="1" xfId="10" applyNumberFormat="1" applyFont="1" applyFill="1" applyBorder="1" applyAlignment="1">
      <alignment horizontal="left" vertical="center" readingOrder="1"/>
    </xf>
    <xf numFmtId="178" fontId="4" fillId="0" borderId="1" xfId="10" applyFont="1" applyFill="1" applyBorder="1" applyAlignment="1">
      <alignment horizontal="left" vertical="center" readingOrder="1"/>
    </xf>
    <xf numFmtId="0" fontId="4" fillId="0" borderId="2" xfId="68" applyFont="1" applyFill="1" applyBorder="1" applyAlignment="1">
      <alignment horizontal="left" vertical="center" readingOrder="1"/>
    </xf>
    <xf numFmtId="176" fontId="10" fillId="0" borderId="1" xfId="68" applyNumberFormat="1" applyFont="1" applyBorder="1">
      <alignment vertical="center"/>
    </xf>
    <xf numFmtId="0" fontId="0" fillId="2" borderId="3" xfId="68" applyNumberFormat="1" applyFont="1" applyFill="1" applyBorder="1" applyAlignment="1">
      <alignment horizontal="left" vertical="center" wrapText="1" readingOrder="1"/>
    </xf>
    <xf numFmtId="0" fontId="0" fillId="2" borderId="3" xfId="68" applyNumberFormat="1" applyFont="1" applyFill="1" applyBorder="1" applyAlignment="1">
      <alignment horizontal="center" vertical="center" wrapText="1"/>
    </xf>
    <xf numFmtId="177" fontId="0" fillId="2" borderId="3" xfId="10" applyNumberFormat="1" applyFont="1" applyFill="1" applyBorder="1">
      <alignment vertical="center"/>
    </xf>
    <xf numFmtId="178" fontId="0" fillId="2" borderId="3" xfId="10" applyFont="1" applyFill="1" applyBorder="1" applyAlignment="1">
      <alignment vertical="center" wrapText="1"/>
    </xf>
    <xf numFmtId="0" fontId="11" fillId="2" borderId="3" xfId="68" applyFont="1" applyFill="1" applyBorder="1">
      <alignment vertical="center"/>
    </xf>
    <xf numFmtId="176" fontId="10" fillId="2" borderId="3" xfId="68" applyNumberFormat="1" applyFont="1" applyFill="1" applyBorder="1">
      <alignment vertical="center"/>
    </xf>
    <xf numFmtId="0" fontId="0" fillId="2" borderId="4" xfId="68" applyNumberFormat="1" applyFont="1" applyFill="1" applyBorder="1" applyAlignment="1">
      <alignment horizontal="center" vertical="center" wrapText="1"/>
    </xf>
    <xf numFmtId="177" fontId="0" fillId="2" borderId="4" xfId="10" applyNumberFormat="1" applyFont="1" applyFill="1" applyBorder="1">
      <alignment vertical="center"/>
    </xf>
    <xf numFmtId="178" fontId="0" fillId="2" borderId="4" xfId="10" applyFont="1" applyFill="1" applyBorder="1" applyAlignment="1">
      <alignment vertical="center" wrapText="1"/>
    </xf>
    <xf numFmtId="176" fontId="10" fillId="2" borderId="4" xfId="68" applyNumberFormat="1" applyFont="1" applyFill="1" applyBorder="1">
      <alignment vertical="center"/>
    </xf>
    <xf numFmtId="0" fontId="0" fillId="2" borderId="4" xfId="68" applyNumberFormat="1" applyFont="1" applyFill="1" applyBorder="1" applyAlignment="1">
      <alignment horizontal="left" vertical="center" wrapText="1" readingOrder="1"/>
    </xf>
    <xf numFmtId="0" fontId="0" fillId="2" borderId="4" xfId="68" applyNumberFormat="1" applyFont="1" applyFill="1" applyBorder="1" applyAlignment="1">
      <alignment horizontal="left" vertical="center"/>
    </xf>
    <xf numFmtId="0" fontId="10" fillId="0" borderId="4" xfId="68" applyNumberFormat="1" applyFont="1" applyFill="1" applyBorder="1" applyAlignment="1">
      <alignment vertical="center" readingOrder="1"/>
    </xf>
    <xf numFmtId="0" fontId="0" fillId="0" borderId="4" xfId="68" applyNumberFormat="1" applyFont="1" applyFill="1" applyBorder="1" applyAlignment="1">
      <alignment horizontal="center" vertical="center" wrapText="1"/>
    </xf>
    <xf numFmtId="177" fontId="0" fillId="0" borderId="4" xfId="10" applyNumberFormat="1" applyFont="1" applyFill="1" applyBorder="1" applyAlignment="1">
      <alignment vertical="center" readingOrder="1"/>
    </xf>
    <xf numFmtId="178" fontId="0" fillId="0" borderId="4" xfId="10" applyFont="1" applyFill="1" applyBorder="1" applyAlignment="1">
      <alignment vertical="center" readingOrder="1"/>
    </xf>
    <xf numFmtId="0" fontId="0" fillId="0" borderId="4" xfId="68" applyFont="1" applyFill="1" applyBorder="1" applyAlignment="1">
      <alignment vertical="center" readingOrder="1"/>
    </xf>
    <xf numFmtId="176" fontId="10" fillId="0" borderId="4" xfId="68" applyNumberFormat="1" applyFont="1" applyBorder="1">
      <alignment vertical="center"/>
    </xf>
    <xf numFmtId="0" fontId="0" fillId="3" borderId="4" xfId="68" applyNumberFormat="1" applyFont="1" applyFill="1" applyBorder="1" applyAlignment="1">
      <alignment horizontal="left" vertical="center" wrapText="1" readingOrder="1"/>
    </xf>
    <xf numFmtId="0" fontId="0" fillId="3" borderId="4" xfId="68" applyNumberFormat="1" applyFont="1" applyFill="1" applyBorder="1" applyAlignment="1">
      <alignment horizontal="center" vertical="center" wrapText="1"/>
    </xf>
    <xf numFmtId="177" fontId="0" fillId="3" borderId="4" xfId="10" applyNumberFormat="1" applyFont="1" applyFill="1" applyBorder="1">
      <alignment vertical="center"/>
    </xf>
    <xf numFmtId="178" fontId="0" fillId="3" borderId="4" xfId="10" applyFont="1" applyFill="1" applyBorder="1" applyAlignment="1">
      <alignment vertical="center" wrapText="1"/>
    </xf>
    <xf numFmtId="0" fontId="3" fillId="3" borderId="4" xfId="68" applyFont="1" applyFill="1" applyBorder="1" applyAlignment="1">
      <alignment vertical="center" wrapText="1" readingOrder="1"/>
    </xf>
    <xf numFmtId="176" fontId="10" fillId="3" borderId="4" xfId="68" applyNumberFormat="1" applyFont="1" applyFill="1" applyBorder="1">
      <alignment vertical="center"/>
    </xf>
    <xf numFmtId="177" fontId="0" fillId="3" borderId="4" xfId="68" applyNumberFormat="1" applyFont="1" applyFill="1" applyBorder="1" applyAlignment="1">
      <alignment vertical="center" wrapText="1"/>
    </xf>
    <xf numFmtId="177" fontId="0" fillId="3" borderId="4" xfId="10" applyNumberFormat="1" applyFont="1" applyFill="1" applyBorder="1" applyAlignment="1">
      <alignment vertical="center" wrapText="1" readingOrder="1"/>
    </xf>
    <xf numFmtId="178" fontId="0" fillId="3" borderId="4" xfId="10" applyFont="1" applyFill="1" applyBorder="1" applyAlignment="1">
      <alignment horizontal="left" vertical="center" wrapText="1" readingOrder="1"/>
    </xf>
    <xf numFmtId="0" fontId="0" fillId="3" borderId="4" xfId="10" applyNumberFormat="1" applyFont="1" applyFill="1" applyBorder="1" applyAlignment="1">
      <alignment horizontal="right" vertical="center" wrapText="1" readingOrder="1"/>
    </xf>
    <xf numFmtId="177" fontId="0" fillId="0" borderId="4" xfId="10" applyNumberFormat="1" applyFont="1" applyFill="1" applyBorder="1">
      <alignment vertical="center"/>
    </xf>
    <xf numFmtId="178" fontId="0" fillId="0" borderId="4" xfId="10" applyFont="1" applyFill="1" applyBorder="1">
      <alignment vertical="center"/>
    </xf>
    <xf numFmtId="0" fontId="3" fillId="0" borderId="4" xfId="68" applyFont="1" applyFill="1" applyBorder="1">
      <alignment vertical="center"/>
    </xf>
    <xf numFmtId="0" fontId="0" fillId="4" borderId="4" xfId="68" applyNumberFormat="1" applyFont="1" applyFill="1" applyBorder="1" applyAlignment="1">
      <alignment horizontal="left" vertical="center" wrapText="1" readingOrder="1"/>
    </xf>
    <xf numFmtId="0" fontId="0" fillId="4" borderId="4" xfId="68" applyNumberFormat="1" applyFont="1" applyFill="1" applyBorder="1" applyAlignment="1">
      <alignment horizontal="center" vertical="center" wrapText="1"/>
    </xf>
    <xf numFmtId="177" fontId="0" fillId="4" borderId="4" xfId="10" applyNumberFormat="1" applyFont="1" applyFill="1" applyBorder="1" applyAlignment="1">
      <alignment horizontal="right" vertical="center" wrapText="1" readingOrder="1"/>
    </xf>
    <xf numFmtId="178" fontId="0" fillId="4" borderId="4" xfId="10" applyFont="1" applyFill="1" applyBorder="1" applyAlignment="1">
      <alignment horizontal="left" vertical="center" wrapText="1" readingOrder="1"/>
    </xf>
    <xf numFmtId="0" fontId="3" fillId="4" borderId="4" xfId="68" applyFont="1" applyFill="1" applyBorder="1" applyAlignment="1">
      <alignment horizontal="right" vertical="center" wrapText="1" readingOrder="1"/>
    </xf>
    <xf numFmtId="176" fontId="10" fillId="4" borderId="4" xfId="68" applyNumberFormat="1" applyFont="1" applyFill="1" applyBorder="1">
      <alignment vertical="center"/>
    </xf>
    <xf numFmtId="0" fontId="12" fillId="4" borderId="5" xfId="68" applyNumberFormat="1" applyFont="1" applyFill="1" applyBorder="1" applyAlignment="1">
      <alignment horizontal="left" vertical="center" wrapText="1" readingOrder="1"/>
    </xf>
    <xf numFmtId="0" fontId="12" fillId="4" borderId="4" xfId="68" applyNumberFormat="1" applyFont="1" applyFill="1" applyBorder="1" applyAlignment="1">
      <alignment horizontal="center" vertical="center" wrapText="1"/>
    </xf>
    <xf numFmtId="0" fontId="0" fillId="4" borderId="6" xfId="68" applyNumberFormat="1" applyFont="1" applyFill="1" applyBorder="1" applyAlignment="1">
      <alignment horizontal="left" vertical="center" wrapText="1" readingOrder="1"/>
    </xf>
    <xf numFmtId="0" fontId="13" fillId="4" borderId="4" xfId="68" applyNumberFormat="1" applyFont="1" applyFill="1" applyBorder="1" applyAlignment="1">
      <alignment horizontal="center" vertical="center" wrapText="1"/>
    </xf>
    <xf numFmtId="0" fontId="0" fillId="4" borderId="3" xfId="68" applyNumberFormat="1" applyFont="1" applyFill="1" applyBorder="1" applyAlignment="1">
      <alignment horizontal="left" vertical="center" wrapText="1" readingOrder="1"/>
    </xf>
    <xf numFmtId="177" fontId="0" fillId="4" borderId="4" xfId="10" applyNumberFormat="1" applyFont="1" applyFill="1" applyBorder="1">
      <alignment vertical="center"/>
    </xf>
    <xf numFmtId="178" fontId="0" fillId="4" borderId="4" xfId="10" applyFont="1" applyFill="1" applyBorder="1" applyAlignment="1">
      <alignment vertical="center" wrapText="1"/>
    </xf>
    <xf numFmtId="177" fontId="0" fillId="4" borderId="4" xfId="10" applyNumberFormat="1" applyFont="1" applyFill="1" applyBorder="1" applyAlignment="1">
      <alignment horizontal="right" vertical="center"/>
    </xf>
    <xf numFmtId="177" fontId="0" fillId="0" borderId="4" xfId="10" applyNumberFormat="1" applyFont="1" applyFill="1" applyBorder="1" applyAlignment="1">
      <alignment vertical="center" wrapText="1" readingOrder="1"/>
    </xf>
    <xf numFmtId="178" fontId="0" fillId="0" borderId="4" xfId="10" applyFont="1" applyFill="1" applyBorder="1" applyAlignment="1">
      <alignment vertical="center" wrapText="1" readingOrder="1"/>
    </xf>
    <xf numFmtId="0" fontId="2" fillId="0" borderId="4" xfId="68" applyFont="1" applyFill="1" applyBorder="1" applyAlignment="1">
      <alignment horizontal="right" vertical="center" wrapText="1" readingOrder="1"/>
    </xf>
    <xf numFmtId="0" fontId="0" fillId="5" borderId="4" xfId="68" applyNumberFormat="1" applyFont="1" applyFill="1" applyBorder="1" applyAlignment="1">
      <alignment horizontal="left" vertical="center" wrapText="1" readingOrder="1"/>
    </xf>
    <xf numFmtId="0" fontId="0" fillId="5" borderId="4" xfId="68" applyNumberFormat="1" applyFont="1" applyFill="1" applyBorder="1" applyAlignment="1">
      <alignment horizontal="center" vertical="center" wrapText="1"/>
    </xf>
    <xf numFmtId="177" fontId="0" fillId="5" borderId="4" xfId="10" applyNumberFormat="1" applyFont="1" applyFill="1" applyBorder="1" applyAlignment="1">
      <alignment horizontal="right" vertical="center" wrapText="1" readingOrder="1"/>
    </xf>
    <xf numFmtId="178" fontId="0" fillId="5" borderId="4" xfId="10" applyFont="1" applyFill="1" applyBorder="1" applyAlignment="1">
      <alignment horizontal="left" vertical="center" wrapText="1" readingOrder="1"/>
    </xf>
    <xf numFmtId="0" fontId="3" fillId="5" borderId="4" xfId="68" applyFont="1" applyFill="1" applyBorder="1" applyAlignment="1">
      <alignment horizontal="right" vertical="center" wrapText="1" readingOrder="1"/>
    </xf>
    <xf numFmtId="176" fontId="14" fillId="5" borderId="4" xfId="68" applyNumberFormat="1" applyFont="1" applyFill="1" applyBorder="1">
      <alignment vertical="center"/>
    </xf>
    <xf numFmtId="177" fontId="0" fillId="5" borderId="4" xfId="10" applyNumberFormat="1" applyFont="1" applyFill="1" applyBorder="1" applyAlignment="1">
      <alignment horizontal="right" vertical="center"/>
    </xf>
    <xf numFmtId="178" fontId="0" fillId="5" borderId="4" xfId="10" applyFont="1" applyFill="1" applyBorder="1" applyAlignment="1">
      <alignment vertical="center" wrapText="1"/>
    </xf>
    <xf numFmtId="177" fontId="0" fillId="5" borderId="4" xfId="10" applyNumberFormat="1" applyFont="1" applyFill="1" applyBorder="1" applyAlignment="1">
      <alignment vertical="center" wrapText="1"/>
    </xf>
    <xf numFmtId="0" fontId="13" fillId="5" borderId="4" xfId="68" applyNumberFormat="1" applyFont="1" applyFill="1" applyBorder="1" applyAlignment="1">
      <alignment horizontal="center" vertical="center" wrapText="1"/>
    </xf>
    <xf numFmtId="176" fontId="10" fillId="5" borderId="4" xfId="68" applyNumberFormat="1" applyFont="1" applyFill="1" applyBorder="1">
      <alignment vertical="center"/>
    </xf>
    <xf numFmtId="0" fontId="0" fillId="5" borderId="4" xfId="68" applyFont="1" applyFill="1" applyBorder="1" applyAlignment="1">
      <alignment horizontal="right" vertical="center" wrapText="1" readingOrder="1"/>
    </xf>
    <xf numFmtId="177" fontId="0" fillId="5" borderId="4" xfId="10" applyNumberFormat="1" applyFont="1" applyFill="1" applyBorder="1">
      <alignment vertical="center"/>
    </xf>
    <xf numFmtId="0" fontId="3" fillId="5" borderId="4" xfId="68" applyFont="1" applyFill="1" applyBorder="1" applyAlignment="1">
      <alignment vertical="center" wrapText="1" readingOrder="1"/>
    </xf>
    <xf numFmtId="0" fontId="0" fillId="6" borderId="4" xfId="68" applyNumberFormat="1" applyFont="1" applyFill="1" applyBorder="1" applyAlignment="1">
      <alignment vertical="center" readingOrder="1"/>
    </xf>
    <xf numFmtId="0" fontId="0" fillId="6" borderId="4" xfId="68" applyNumberFormat="1" applyFont="1" applyFill="1" applyBorder="1" applyAlignment="1">
      <alignment horizontal="center" vertical="center" wrapText="1"/>
    </xf>
    <xf numFmtId="177" fontId="0" fillId="6" borderId="4" xfId="10" applyNumberFormat="1" applyFont="1" applyFill="1" applyBorder="1" applyAlignment="1">
      <alignment horizontal="right" vertical="center" wrapText="1" readingOrder="1"/>
    </xf>
    <xf numFmtId="178" fontId="0" fillId="6" borderId="4" xfId="10" applyFont="1" applyFill="1" applyBorder="1" applyAlignment="1">
      <alignment horizontal="left" vertical="center" wrapText="1" readingOrder="1"/>
    </xf>
    <xf numFmtId="0" fontId="3" fillId="6" borderId="4" xfId="68" applyFont="1" applyFill="1" applyBorder="1" applyAlignment="1">
      <alignment horizontal="right" vertical="center" wrapText="1" readingOrder="1"/>
    </xf>
    <xf numFmtId="176" fontId="10" fillId="6" borderId="4" xfId="68" applyNumberFormat="1" applyFont="1" applyFill="1" applyBorder="1">
      <alignment vertical="center"/>
    </xf>
    <xf numFmtId="0" fontId="0" fillId="6" borderId="4" xfId="68" applyNumberFormat="1" applyFont="1" applyFill="1" applyBorder="1" applyAlignment="1">
      <alignment horizontal="left" vertical="center" readingOrder="1"/>
    </xf>
    <xf numFmtId="177" fontId="0" fillId="6" borderId="4" xfId="10" applyNumberFormat="1" applyFont="1" applyFill="1" applyBorder="1" applyAlignment="1">
      <alignment horizontal="right" vertical="center" readingOrder="1"/>
    </xf>
    <xf numFmtId="178" fontId="0" fillId="6" borderId="4" xfId="10" applyFont="1" applyFill="1" applyBorder="1" applyAlignment="1">
      <alignment vertical="center" wrapText="1"/>
    </xf>
    <xf numFmtId="0" fontId="0" fillId="6" borderId="4" xfId="68" applyNumberFormat="1" applyFont="1" applyFill="1" applyBorder="1" applyAlignment="1">
      <alignment horizontal="left" vertical="center" wrapText="1" readingOrder="1"/>
    </xf>
    <xf numFmtId="177" fontId="0" fillId="6" borderId="4" xfId="10" applyNumberFormat="1" applyFont="1" applyFill="1" applyBorder="1" applyAlignment="1">
      <alignment horizontal="right" vertical="center"/>
    </xf>
    <xf numFmtId="0" fontId="3" fillId="6" borderId="4" xfId="68" applyNumberFormat="1" applyFont="1" applyFill="1" applyBorder="1" applyAlignment="1">
      <alignment horizontal="left" vertical="center" wrapText="1" readingOrder="1"/>
    </xf>
    <xf numFmtId="0" fontId="3" fillId="6" borderId="4" xfId="68" applyNumberFormat="1" applyFont="1" applyFill="1" applyBorder="1" applyAlignment="1">
      <alignment horizontal="center" vertical="center" wrapText="1"/>
    </xf>
    <xf numFmtId="177" fontId="3" fillId="6" borderId="4" xfId="10" applyNumberFormat="1" applyFont="1" applyFill="1" applyBorder="1" applyAlignment="1">
      <alignment horizontal="right" vertical="center"/>
    </xf>
    <xf numFmtId="178" fontId="3" fillId="6" borderId="4" xfId="10" applyFont="1" applyFill="1" applyBorder="1" applyAlignment="1">
      <alignment vertical="center" wrapText="1"/>
    </xf>
    <xf numFmtId="0" fontId="0" fillId="0" borderId="0" xfId="68" applyNumberFormat="1" applyFont="1" applyFill="1" applyBorder="1" applyAlignment="1">
      <alignment horizontal="center" vertical="center" wrapText="1"/>
    </xf>
    <xf numFmtId="177" fontId="0" fillId="0" borderId="0" xfId="10" applyNumberFormat="1" applyFont="1" applyFill="1" applyBorder="1">
      <alignment vertical="center"/>
    </xf>
    <xf numFmtId="178" fontId="0" fillId="0" borderId="0" xfId="10" applyFont="1" applyFill="1" applyBorder="1">
      <alignment vertical="center"/>
    </xf>
    <xf numFmtId="0" fontId="0" fillId="0" borderId="0" xfId="68" applyFont="1" applyFill="1" applyBorder="1">
      <alignment vertical="center"/>
    </xf>
    <xf numFmtId="0" fontId="4" fillId="0" borderId="0" xfId="68" applyFont="1" applyBorder="1">
      <alignment vertical="center"/>
    </xf>
    <xf numFmtId="0" fontId="0" fillId="0" borderId="0" xfId="68" applyNumberFormat="1" applyFont="1" applyFill="1" applyAlignment="1">
      <alignment horizontal="center" vertical="center" wrapText="1"/>
    </xf>
    <xf numFmtId="177" fontId="0" fillId="0" borderId="0" xfId="10" applyNumberFormat="1" applyFont="1" applyFill="1">
      <alignment vertical="center"/>
    </xf>
    <xf numFmtId="178" fontId="0" fillId="0" borderId="0" xfId="10" applyFont="1" applyFill="1">
      <alignment vertical="center"/>
    </xf>
    <xf numFmtId="0" fontId="0" fillId="0" borderId="0" xfId="68" applyFont="1" applyFill="1">
      <alignment vertical="center"/>
    </xf>
    <xf numFmtId="178" fontId="0" fillId="2" borderId="3" xfId="10" applyFont="1" applyFill="1" applyBorder="1" applyAlignment="1" quotePrefix="1">
      <alignment vertical="center" wrapText="1"/>
    </xf>
    <xf numFmtId="178" fontId="0" fillId="2" borderId="4" xfId="10" applyFont="1" applyFill="1" applyBorder="1" applyAlignment="1" quotePrefix="1">
      <alignment vertical="center" wrapText="1"/>
    </xf>
  </cellXfs>
  <cellStyles count="77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差" xfId="6" builtinId="27"/>
    <cellStyle name="40% - 輔色2" xfId="7"/>
    <cellStyle name="40% - 强调文字颜色 3" xfId="8" builtinId="39"/>
    <cellStyle name="20% - 輔色4" xfId="9"/>
    <cellStyle name="千位分隔" xfId="10" builtinId="3"/>
    <cellStyle name="60% - 强调文字颜色 3" xfId="11" builtinId="40"/>
    <cellStyle name="超链接" xfId="12" builtinId="8"/>
    <cellStyle name="百分比" xfId="13" builtinId="5"/>
    <cellStyle name="已访问的超链接" xfId="14" builtinId="9"/>
    <cellStyle name="注释" xfId="15" builtinId="10"/>
    <cellStyle name="60% - 强调文字颜色 2" xfId="16" builtinId="36"/>
    <cellStyle name="标题 4" xfId="17" builtinId="19"/>
    <cellStyle name="警告文本" xfId="18" builtinId="11"/>
    <cellStyle name="标题" xfId="19" builtinId="15"/>
    <cellStyle name="解释性文本" xfId="20" builtinId="53"/>
    <cellStyle name="标题 1" xfId="21" builtinId="16"/>
    <cellStyle name="标题 2" xfId="22" builtinId="17"/>
    <cellStyle name="60% - 强调文字颜色 1" xfId="23" builtinId="32"/>
    <cellStyle name="标题 3" xfId="24" builtinId="18"/>
    <cellStyle name="60% - 强调文字颜色 4" xfId="25" builtinId="44"/>
    <cellStyle name="输出" xfId="26" builtinId="21"/>
    <cellStyle name="计算" xfId="27" builtinId="22"/>
    <cellStyle name="检查单元格" xfId="28" builtinId="23"/>
    <cellStyle name="20% - 强调文字颜色 6" xfId="29" builtinId="50"/>
    <cellStyle name="强调文字颜色 2" xfId="30" builtinId="33"/>
    <cellStyle name="链接单元格" xfId="31" builtinId="24"/>
    <cellStyle name="汇总" xfId="32" builtinId="25"/>
    <cellStyle name="好" xfId="33" builtinId="26"/>
    <cellStyle name="适中" xfId="34" builtinId="28"/>
    <cellStyle name="20% - 强调文字颜色 5" xfId="35" builtinId="46"/>
    <cellStyle name="强调文字颜色 1" xfId="36" builtinId="29"/>
    <cellStyle name="20% - 强调文字颜色 1" xfId="37" builtinId="30"/>
    <cellStyle name="40% - 强调文字颜色 1" xfId="38" builtinId="31"/>
    <cellStyle name="20% - 輔色2" xfId="39"/>
    <cellStyle name="20% - 强调文字颜色 2" xfId="40" builtinId="34"/>
    <cellStyle name="40% - 輔色1" xfId="41"/>
    <cellStyle name="40% - 强调文字颜色 2" xfId="42" builtinId="35"/>
    <cellStyle name="20% - 輔色3" xfId="43"/>
    <cellStyle name="强调文字颜色 3" xfId="44" builtinId="37"/>
    <cellStyle name="强调文字颜色 4" xfId="45" builtinId="41"/>
    <cellStyle name="20% - 强调文字颜色 4" xfId="46" builtinId="42"/>
    <cellStyle name="60% - 輔色1" xfId="47"/>
    <cellStyle name="40% - 輔色3" xfId="48"/>
    <cellStyle name="40% - 强调文字颜色 4" xfId="49" builtinId="43"/>
    <cellStyle name="20% - 輔色5" xfId="50"/>
    <cellStyle name="强调文字颜色 5" xfId="51" builtinId="45"/>
    <cellStyle name="60% - 輔色2" xfId="52"/>
    <cellStyle name="40% - 輔色4" xfId="53"/>
    <cellStyle name="40% - 强调文字颜色 5" xfId="54" builtinId="47"/>
    <cellStyle name="合計" xfId="55"/>
    <cellStyle name="20% - 輔色6" xfId="56"/>
    <cellStyle name="60% - 强调文字颜色 5" xfId="57" builtinId="48"/>
    <cellStyle name="强调文字颜色 6" xfId="58" builtinId="49"/>
    <cellStyle name="60% - 輔色3" xfId="59"/>
    <cellStyle name="40% - 輔色5" xfId="60"/>
    <cellStyle name="40% - 强调文字颜色 6" xfId="61" builtinId="51"/>
    <cellStyle name="60% - 强调文字颜色 6" xfId="62" builtinId="52"/>
    <cellStyle name="20% - 輔色1" xfId="63"/>
    <cellStyle name="60% - 輔色4" xfId="64"/>
    <cellStyle name="40% - 輔色6" xfId="65"/>
    <cellStyle name="60% - 輔色5" xfId="66"/>
    <cellStyle name="60% - 輔色6" xfId="67"/>
    <cellStyle name="一般 2" xfId="68"/>
    <cellStyle name="連結的儲存格" xfId="69"/>
    <cellStyle name="備註" xfId="70"/>
    <cellStyle name="輔色1" xfId="71"/>
    <cellStyle name="輔色2" xfId="72"/>
    <cellStyle name="輔色3" xfId="73"/>
    <cellStyle name="輔色4" xfId="74"/>
    <cellStyle name="輔色5" xfId="75"/>
    <cellStyle name="輔色6" xfId="76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161925</xdr:colOff>
      <xdr:row>0</xdr:row>
      <xdr:rowOff>85725</xdr:rowOff>
    </xdr:from>
    <xdr:to>
      <xdr:col>0</xdr:col>
      <xdr:colOff>733425</xdr:colOff>
      <xdr:row>0</xdr:row>
      <xdr:rowOff>572799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85725"/>
          <a:ext cx="571500" cy="4870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53"/>
  <sheetViews>
    <sheetView tabSelected="1" topLeftCell="A94" workbookViewId="0">
      <selection activeCell="H98" sqref="H98"/>
    </sheetView>
  </sheetViews>
  <sheetFormatPr defaultColWidth="9" defaultRowHeight="16.5" outlineLevelCol="5"/>
  <cols>
    <col min="1" max="1" width="33.5" style="4" customWidth="1"/>
    <col min="2" max="2" width="42.875" style="5" customWidth="1"/>
    <col min="3" max="3" width="17.75" style="6" customWidth="1"/>
    <col min="4" max="4" width="22.875" style="7" customWidth="1"/>
    <col min="5" max="5" width="10.625" style="8" customWidth="1"/>
    <col min="6" max="6" width="10.75" style="9" customWidth="1"/>
    <col min="7" max="16384" width="9" style="10"/>
  </cols>
  <sheetData>
    <row r="1" ht="52.5" customHeight="1" spans="1:6">
      <c r="A1" s="11" t="s">
        <v>0</v>
      </c>
      <c r="B1" s="12"/>
      <c r="C1" s="13"/>
      <c r="D1" s="14"/>
      <c r="E1" s="15"/>
      <c r="F1" s="16"/>
    </row>
    <row r="2" ht="33.75" spans="1:6">
      <c r="A2" s="17" t="s">
        <v>1</v>
      </c>
      <c r="B2" s="18"/>
      <c r="C2" s="19" t="s">
        <v>2</v>
      </c>
      <c r="D2" s="20" t="s">
        <v>3</v>
      </c>
      <c r="E2" s="21" t="s">
        <v>4</v>
      </c>
      <c r="F2" s="22" t="s">
        <v>5</v>
      </c>
    </row>
    <row r="3" s="1" customFormat="1" ht="15" spans="1:6">
      <c r="A3" s="23" t="s">
        <v>6</v>
      </c>
      <c r="B3" s="24"/>
      <c r="C3" s="25"/>
      <c r="D3" s="26"/>
      <c r="E3" s="27"/>
      <c r="F3" s="28"/>
    </row>
    <row r="4" s="1" customFormat="1" ht="15" spans="1:6">
      <c r="A4" s="23" t="s">
        <v>7</v>
      </c>
      <c r="B4" s="24"/>
      <c r="C4" s="25"/>
      <c r="D4" s="26"/>
      <c r="E4" s="27"/>
      <c r="F4" s="28"/>
    </row>
    <row r="5" s="1" customFormat="1" ht="15" spans="1:6">
      <c r="A5" s="23" t="s">
        <v>8</v>
      </c>
      <c r="B5" s="24"/>
      <c r="C5" s="25"/>
      <c r="D5" s="26"/>
      <c r="E5" s="27"/>
      <c r="F5" s="28"/>
    </row>
    <row r="6" s="1" customFormat="1" ht="15" spans="1:6">
      <c r="A6" s="23" t="s">
        <v>9</v>
      </c>
      <c r="B6" s="24"/>
      <c r="C6" s="25"/>
      <c r="D6" s="26"/>
      <c r="E6" s="27"/>
      <c r="F6" s="28"/>
    </row>
    <row r="7" s="1" customFormat="1" ht="15" spans="1:6">
      <c r="A7" s="23" t="s">
        <v>10</v>
      </c>
      <c r="B7" s="24"/>
      <c r="C7" s="25"/>
      <c r="D7" s="26"/>
      <c r="E7" s="27"/>
      <c r="F7" s="28"/>
    </row>
    <row r="8" s="1" customFormat="1" ht="15" spans="1:6">
      <c r="A8" s="23" t="s">
        <v>11</v>
      </c>
      <c r="B8" s="24"/>
      <c r="C8" s="25"/>
      <c r="D8" s="26"/>
      <c r="E8" s="27"/>
      <c r="F8" s="28"/>
    </row>
    <row r="9" s="1" customFormat="1" ht="15" spans="1:6">
      <c r="A9" s="23" t="s">
        <v>12</v>
      </c>
      <c r="B9" s="24"/>
      <c r="C9" s="25"/>
      <c r="D9" s="26"/>
      <c r="E9" s="27"/>
      <c r="F9" s="28"/>
    </row>
    <row r="10" s="1" customFormat="1" ht="15" spans="1:6">
      <c r="A10" s="23" t="s">
        <v>13</v>
      </c>
      <c r="B10" s="29"/>
      <c r="C10" s="30"/>
      <c r="D10" s="26"/>
      <c r="E10" s="27"/>
      <c r="F10" s="28"/>
    </row>
    <row r="11" s="1" customFormat="1" ht="15" spans="1:6">
      <c r="A11" s="23" t="s">
        <v>14</v>
      </c>
      <c r="B11" s="29"/>
      <c r="C11" s="30" t="s">
        <v>15</v>
      </c>
      <c r="D11" s="26"/>
      <c r="E11" s="27"/>
      <c r="F11" s="28"/>
    </row>
    <row r="12" s="1" customFormat="1" ht="15" spans="1:6">
      <c r="A12" s="23" t="s">
        <v>16</v>
      </c>
      <c r="B12" s="29"/>
      <c r="C12" s="30" t="s">
        <v>17</v>
      </c>
      <c r="D12" s="26"/>
      <c r="E12" s="27"/>
      <c r="F12" s="28"/>
    </row>
    <row r="13" s="1" customFormat="1" ht="15" spans="1:6">
      <c r="A13" s="23" t="s">
        <v>18</v>
      </c>
      <c r="B13" s="29"/>
      <c r="C13" s="30"/>
      <c r="D13" s="26"/>
      <c r="E13" s="27"/>
      <c r="F13" s="28"/>
    </row>
    <row r="14" s="1" customFormat="1" ht="15" spans="1:6">
      <c r="A14" s="23" t="s">
        <v>19</v>
      </c>
      <c r="B14" s="29"/>
      <c r="C14" s="30"/>
      <c r="D14" s="26"/>
      <c r="E14" s="27"/>
      <c r="F14" s="28"/>
    </row>
    <row r="15" s="1" customFormat="1" ht="15" spans="1:6">
      <c r="A15" s="23" t="s">
        <v>20</v>
      </c>
      <c r="B15" s="29"/>
      <c r="C15" s="30" t="s">
        <v>21</v>
      </c>
      <c r="D15" s="26"/>
      <c r="E15" s="27"/>
      <c r="F15" s="28"/>
    </row>
    <row r="16" s="1" customFormat="1" ht="15" spans="1:6">
      <c r="A16" s="23" t="s">
        <v>22</v>
      </c>
      <c r="B16" s="29"/>
      <c r="C16" s="30" t="s">
        <v>21</v>
      </c>
      <c r="D16" s="26"/>
      <c r="E16" s="27"/>
      <c r="F16" s="28"/>
    </row>
    <row r="17" s="1" customFormat="1" ht="15" spans="1:6">
      <c r="A17" s="23" t="s">
        <v>23</v>
      </c>
      <c r="B17" s="29"/>
      <c r="C17" s="30" t="s">
        <v>21</v>
      </c>
      <c r="D17" s="26"/>
      <c r="E17" s="27"/>
      <c r="F17" s="28"/>
    </row>
    <row r="18" s="1" customFormat="1" ht="15" spans="1:6">
      <c r="A18" s="23" t="s">
        <v>24</v>
      </c>
      <c r="B18" s="29"/>
      <c r="C18" s="30"/>
      <c r="D18" s="26"/>
      <c r="E18" s="27"/>
      <c r="F18" s="28"/>
    </row>
    <row r="19" s="1" customFormat="1" ht="15" spans="1:6">
      <c r="A19" s="23" t="s">
        <v>25</v>
      </c>
      <c r="B19" s="29"/>
      <c r="C19" s="30"/>
      <c r="D19" s="26"/>
      <c r="E19" s="27"/>
      <c r="F19" s="28"/>
    </row>
    <row r="20" s="1" customFormat="1" ht="15" spans="1:6">
      <c r="A20" s="23" t="s">
        <v>26</v>
      </c>
      <c r="B20" s="29"/>
      <c r="C20" s="30"/>
      <c r="D20" s="26"/>
      <c r="E20" s="27"/>
      <c r="F20" s="28"/>
    </row>
    <row r="21" s="1" customFormat="1" ht="15" spans="1:6">
      <c r="A21" s="23" t="s">
        <v>27</v>
      </c>
      <c r="B21" s="29"/>
      <c r="C21" s="30"/>
      <c r="D21" s="26"/>
      <c r="E21" s="27"/>
      <c r="F21" s="28"/>
    </row>
    <row r="22" s="1" customFormat="1" ht="15" spans="1:6">
      <c r="A22" s="23" t="s">
        <v>28</v>
      </c>
      <c r="B22" s="29"/>
      <c r="C22" s="30" t="s">
        <v>29</v>
      </c>
      <c r="D22" s="26"/>
      <c r="E22" s="27"/>
      <c r="F22" s="28"/>
    </row>
    <row r="23" s="1" customFormat="1" ht="15" spans="1:6">
      <c r="A23" s="23" t="s">
        <v>30</v>
      </c>
      <c r="B23" s="29"/>
      <c r="C23" s="30"/>
      <c r="D23" s="26"/>
      <c r="E23" s="27"/>
      <c r="F23" s="28"/>
    </row>
    <row r="24" s="1" customFormat="1" ht="15" spans="1:6">
      <c r="A24" s="23" t="s">
        <v>31</v>
      </c>
      <c r="B24" s="29"/>
      <c r="C24" s="30" t="s">
        <v>32</v>
      </c>
      <c r="D24" s="26"/>
      <c r="E24" s="27"/>
      <c r="F24" s="28"/>
    </row>
    <row r="25" s="1" customFormat="1" ht="15" spans="1:6">
      <c r="A25" s="23" t="s">
        <v>33</v>
      </c>
      <c r="B25" s="29"/>
      <c r="C25" s="30" t="s">
        <v>34</v>
      </c>
      <c r="D25" s="26"/>
      <c r="E25" s="27"/>
      <c r="F25" s="28"/>
    </row>
    <row r="26" s="1" customFormat="1" ht="15" spans="1:6">
      <c r="A26" s="23" t="s">
        <v>35</v>
      </c>
      <c r="B26" s="29"/>
      <c r="C26" s="30" t="s">
        <v>36</v>
      </c>
      <c r="D26" s="26"/>
      <c r="E26" s="27"/>
      <c r="F26" s="28"/>
    </row>
    <row r="27" s="1" customFormat="1" ht="15" spans="1:6">
      <c r="A27" s="23" t="s">
        <v>37</v>
      </c>
      <c r="B27" s="29"/>
      <c r="C27" s="30" t="s">
        <v>38</v>
      </c>
      <c r="D27" s="26"/>
      <c r="E27" s="27"/>
      <c r="F27" s="28"/>
    </row>
    <row r="28" s="1" customFormat="1" ht="15" spans="1:6">
      <c r="A28" s="23" t="s">
        <v>39</v>
      </c>
      <c r="B28" s="29"/>
      <c r="C28" s="30" t="s">
        <v>40</v>
      </c>
      <c r="D28" s="26"/>
      <c r="E28" s="27"/>
      <c r="F28" s="28"/>
    </row>
    <row r="29" s="1" customFormat="1" ht="15" spans="1:6">
      <c r="A29" s="23" t="s">
        <v>41</v>
      </c>
      <c r="B29" s="29"/>
      <c r="C29" s="30"/>
      <c r="D29" s="26"/>
      <c r="E29" s="27"/>
      <c r="F29" s="28"/>
    </row>
    <row r="30" s="1" customFormat="1" ht="15" spans="1:6">
      <c r="A30" s="23"/>
      <c r="B30" s="29"/>
      <c r="C30" s="30"/>
      <c r="D30" s="26"/>
      <c r="E30" s="27"/>
      <c r="F30" s="28"/>
    </row>
    <row r="31" s="1" customFormat="1" ht="15" spans="1:6">
      <c r="A31" s="23" t="s">
        <v>42</v>
      </c>
      <c r="B31" s="29"/>
      <c r="C31" s="30"/>
      <c r="D31" s="26"/>
      <c r="E31" s="27"/>
      <c r="F31" s="28"/>
    </row>
    <row r="32" s="1" customFormat="1" ht="15" spans="1:6">
      <c r="A32" s="23" t="s">
        <v>43</v>
      </c>
      <c r="B32" s="29"/>
      <c r="C32" s="30"/>
      <c r="D32" s="26"/>
      <c r="E32" s="27"/>
      <c r="F32" s="28"/>
    </row>
    <row r="33" s="1" customFormat="1" ht="15" spans="1:6">
      <c r="A33" s="23" t="s">
        <v>44</v>
      </c>
      <c r="B33" s="29"/>
      <c r="C33" s="30"/>
      <c r="D33" s="26"/>
      <c r="E33" s="27"/>
      <c r="F33" s="28"/>
    </row>
    <row r="34" s="1" customFormat="1" ht="15" spans="1:6">
      <c r="A34" s="23" t="s">
        <v>45</v>
      </c>
      <c r="B34" s="29"/>
      <c r="C34" s="30"/>
      <c r="D34" s="26"/>
      <c r="E34" s="27"/>
      <c r="F34" s="28"/>
    </row>
    <row r="35" s="1" customFormat="1" ht="15" spans="1:6">
      <c r="A35" s="23" t="s">
        <v>46</v>
      </c>
      <c r="B35" s="29"/>
      <c r="C35" s="30"/>
      <c r="D35" s="26"/>
      <c r="E35" s="27"/>
      <c r="F35" s="28"/>
    </row>
    <row r="36" s="1" customFormat="1" ht="15" spans="1:6">
      <c r="A36" s="23"/>
      <c r="B36" s="29"/>
      <c r="C36" s="30"/>
      <c r="D36" s="26"/>
      <c r="E36" s="27"/>
      <c r="F36" s="28"/>
    </row>
    <row r="37" s="1" customFormat="1" ht="15" spans="1:6">
      <c r="A37" s="23" t="s">
        <v>47</v>
      </c>
      <c r="B37" s="29"/>
      <c r="C37" s="30"/>
      <c r="D37" s="26"/>
      <c r="E37" s="27"/>
      <c r="F37" s="28"/>
    </row>
    <row r="38" s="1" customFormat="1" ht="15" spans="1:6">
      <c r="A38" s="23" t="s">
        <v>48</v>
      </c>
      <c r="B38" s="29"/>
      <c r="C38" s="30"/>
      <c r="D38" s="26"/>
      <c r="E38" s="27"/>
      <c r="F38" s="28"/>
    </row>
    <row r="39" s="1" customFormat="1" ht="15" spans="1:6">
      <c r="A39" s="23" t="s">
        <v>49</v>
      </c>
      <c r="B39" s="29"/>
      <c r="C39" s="30"/>
      <c r="D39" s="26"/>
      <c r="E39" s="27"/>
      <c r="F39" s="28"/>
    </row>
    <row r="40" s="1" customFormat="1" ht="15" spans="1:6">
      <c r="A40" s="23"/>
      <c r="B40" s="29"/>
      <c r="C40" s="30"/>
      <c r="D40" s="26"/>
      <c r="E40" s="27"/>
      <c r="F40" s="28"/>
    </row>
    <row r="41" s="1" customFormat="1" ht="15" spans="1:6">
      <c r="A41" s="23" t="s">
        <v>50</v>
      </c>
      <c r="B41" s="29"/>
      <c r="C41" s="30"/>
      <c r="D41" s="26"/>
      <c r="E41" s="27"/>
      <c r="F41" s="28"/>
    </row>
    <row r="42" s="1" customFormat="1" ht="15" spans="1:6">
      <c r="A42" s="23" t="s">
        <v>51</v>
      </c>
      <c r="B42" s="29"/>
      <c r="C42" s="30"/>
      <c r="D42" s="26"/>
      <c r="E42" s="27"/>
      <c r="F42" s="28"/>
    </row>
    <row r="43" s="1" customFormat="1" ht="15" spans="1:6">
      <c r="A43" s="23" t="s">
        <v>52</v>
      </c>
      <c r="B43" s="29"/>
      <c r="C43" s="30" t="s">
        <v>53</v>
      </c>
      <c r="D43" s="26"/>
      <c r="E43" s="27"/>
      <c r="F43" s="28"/>
    </row>
    <row r="44" s="1" customFormat="1" ht="15" spans="1:6">
      <c r="A44" s="23" t="s">
        <v>54</v>
      </c>
      <c r="B44" s="29"/>
      <c r="C44" s="30"/>
      <c r="D44" s="26"/>
      <c r="E44" s="27"/>
      <c r="F44" s="28"/>
    </row>
    <row r="45" s="1" customFormat="1" ht="15" spans="1:6">
      <c r="A45" s="23" t="s">
        <v>55</v>
      </c>
      <c r="B45" s="29"/>
      <c r="C45" s="30"/>
      <c r="D45" s="26"/>
      <c r="E45" s="27"/>
      <c r="F45" s="28"/>
    </row>
    <row r="46" s="1" customFormat="1" ht="15" spans="1:6">
      <c r="A46" s="23" t="s">
        <v>56</v>
      </c>
      <c r="B46" s="29"/>
      <c r="C46" s="30"/>
      <c r="D46" s="26"/>
      <c r="E46" s="27"/>
      <c r="F46" s="28"/>
    </row>
    <row r="47" s="1" customFormat="1" ht="15" spans="1:6">
      <c r="A47" s="23" t="s">
        <v>57</v>
      </c>
      <c r="B47" s="29"/>
      <c r="C47" s="30"/>
      <c r="D47" s="26"/>
      <c r="E47" s="27"/>
      <c r="F47" s="28"/>
    </row>
    <row r="48" s="1" customFormat="1" ht="15" spans="1:6">
      <c r="A48" s="23" t="s">
        <v>58</v>
      </c>
      <c r="B48" s="29"/>
      <c r="C48" s="30"/>
      <c r="D48" s="26"/>
      <c r="E48" s="27"/>
      <c r="F48" s="28"/>
    </row>
    <row r="49" s="1" customFormat="1" ht="15" spans="1:6">
      <c r="A49" s="23" t="s">
        <v>59</v>
      </c>
      <c r="B49" s="29"/>
      <c r="C49" s="30"/>
      <c r="D49" s="26"/>
      <c r="E49" s="27"/>
      <c r="F49" s="28"/>
    </row>
    <row r="50" s="1" customFormat="1" ht="15" spans="1:6">
      <c r="A50" s="23" t="s">
        <v>60</v>
      </c>
      <c r="B50" s="29"/>
      <c r="C50" s="30"/>
      <c r="D50" s="26"/>
      <c r="E50" s="27"/>
      <c r="F50" s="28"/>
    </row>
    <row r="51" s="1" customFormat="1" ht="15" spans="1:6">
      <c r="A51" s="23" t="s">
        <v>61</v>
      </c>
      <c r="B51" s="29"/>
      <c r="C51" s="30"/>
      <c r="D51" s="26"/>
      <c r="E51" s="27"/>
      <c r="F51" s="28"/>
    </row>
    <row r="52" s="1" customFormat="1" ht="15" spans="1:6">
      <c r="A52" s="23" t="s">
        <v>62</v>
      </c>
      <c r="B52" s="29"/>
      <c r="C52" s="30"/>
      <c r="D52" s="26"/>
      <c r="E52" s="27"/>
      <c r="F52" s="28"/>
    </row>
    <row r="53" s="1" customFormat="1" ht="15" spans="1:6">
      <c r="A53" s="23"/>
      <c r="B53" s="29"/>
      <c r="C53" s="30"/>
      <c r="D53" s="26"/>
      <c r="E53" s="27"/>
      <c r="F53" s="28"/>
    </row>
    <row r="54" s="1" customFormat="1" ht="15" spans="1:6">
      <c r="A54" s="23" t="s">
        <v>63</v>
      </c>
      <c r="B54" s="29"/>
      <c r="C54" s="30"/>
      <c r="D54" s="26"/>
      <c r="E54" s="27"/>
      <c r="F54" s="28"/>
    </row>
    <row r="55" s="1" customFormat="1" ht="15" spans="1:6">
      <c r="A55" s="23" t="s">
        <v>64</v>
      </c>
      <c r="B55" s="29"/>
      <c r="C55" s="30"/>
      <c r="D55" s="26"/>
      <c r="E55" s="27"/>
      <c r="F55" s="28"/>
    </row>
    <row r="56" s="1" customFormat="1" ht="15" spans="1:6">
      <c r="A56" s="23" t="s">
        <v>65</v>
      </c>
      <c r="B56" s="29"/>
      <c r="C56" s="30"/>
      <c r="D56" s="26"/>
      <c r="E56" s="27"/>
      <c r="F56" s="28"/>
    </row>
    <row r="57" s="1" customFormat="1" ht="15" spans="1:6">
      <c r="A57" s="23" t="s">
        <v>66</v>
      </c>
      <c r="B57" s="29"/>
      <c r="C57" s="30"/>
      <c r="D57" s="26"/>
      <c r="E57" s="27"/>
      <c r="F57" s="28"/>
    </row>
    <row r="58" s="1" customFormat="1" ht="15" spans="1:6">
      <c r="A58" s="23" t="s">
        <v>67</v>
      </c>
      <c r="B58" s="29"/>
      <c r="C58" s="30"/>
      <c r="D58" s="26"/>
      <c r="E58" s="27"/>
      <c r="F58" s="28"/>
    </row>
    <row r="59" s="1" customFormat="1" ht="15" spans="1:6">
      <c r="A59" s="23" t="s">
        <v>68</v>
      </c>
      <c r="B59" s="29"/>
      <c r="C59" s="30"/>
      <c r="D59" s="26"/>
      <c r="E59" s="27"/>
      <c r="F59" s="28"/>
    </row>
    <row r="60" s="1" customFormat="1" ht="29.25" spans="1:6">
      <c r="A60" s="31" t="s">
        <v>69</v>
      </c>
      <c r="B60" s="32"/>
      <c r="C60" s="30"/>
      <c r="D60" s="26"/>
      <c r="E60" s="27"/>
      <c r="F60" s="28"/>
    </row>
    <row r="61" s="1" customFormat="1" ht="15" spans="1:6">
      <c r="A61" s="23"/>
      <c r="B61" s="29"/>
      <c r="C61" s="30"/>
      <c r="D61" s="26"/>
      <c r="E61" s="27"/>
      <c r="F61" s="28"/>
    </row>
    <row r="62" s="1" customFormat="1" ht="15" spans="1:6">
      <c r="A62" s="23" t="s">
        <v>70</v>
      </c>
      <c r="B62" s="29"/>
      <c r="C62" s="30"/>
      <c r="D62" s="26"/>
      <c r="E62" s="27"/>
      <c r="F62" s="28"/>
    </row>
    <row r="63" s="1" customFormat="1" ht="15" spans="1:6">
      <c r="A63" s="23" t="s">
        <v>71</v>
      </c>
      <c r="B63" s="29"/>
      <c r="C63" s="30"/>
      <c r="D63" s="26"/>
      <c r="E63" s="27"/>
      <c r="F63" s="28"/>
    </row>
    <row r="64" s="1" customFormat="1" ht="15" spans="1:6">
      <c r="A64" s="23" t="s">
        <v>72</v>
      </c>
      <c r="B64" s="29"/>
      <c r="C64" s="30"/>
      <c r="D64" s="26"/>
      <c r="E64" s="27"/>
      <c r="F64" s="28"/>
    </row>
    <row r="65" s="1" customFormat="1" ht="15" spans="1:6">
      <c r="A65" s="23" t="s">
        <v>73</v>
      </c>
      <c r="B65" s="29"/>
      <c r="C65" s="30"/>
      <c r="D65" s="26"/>
      <c r="E65" s="27"/>
      <c r="F65" s="28"/>
    </row>
    <row r="66" s="1" customFormat="1" ht="15" spans="1:6">
      <c r="A66" s="23" t="s">
        <v>74</v>
      </c>
      <c r="B66" s="29"/>
      <c r="C66" s="30"/>
      <c r="D66" s="26"/>
      <c r="E66" s="27"/>
      <c r="F66" s="28"/>
    </row>
    <row r="67" s="1" customFormat="1" ht="15" spans="1:6">
      <c r="A67" s="23" t="s">
        <v>75</v>
      </c>
      <c r="B67" s="29"/>
      <c r="C67" s="30"/>
      <c r="D67" s="26"/>
      <c r="E67" s="27"/>
      <c r="F67" s="28"/>
    </row>
    <row r="68" s="1" customFormat="1" ht="15" spans="1:6">
      <c r="A68" s="23" t="s">
        <v>76</v>
      </c>
      <c r="B68" s="29"/>
      <c r="C68" s="30"/>
      <c r="D68" s="26"/>
      <c r="E68" s="27"/>
      <c r="F68" s="28"/>
    </row>
    <row r="69" s="1" customFormat="1" ht="15" spans="1:6">
      <c r="A69" s="23" t="s">
        <v>77</v>
      </c>
      <c r="B69" s="29"/>
      <c r="C69" s="30"/>
      <c r="D69" s="26"/>
      <c r="E69" s="27"/>
      <c r="F69" s="28"/>
    </row>
    <row r="70" s="1" customFormat="1" ht="15" spans="1:6">
      <c r="A70" s="23" t="s">
        <v>78</v>
      </c>
      <c r="B70" s="29"/>
      <c r="C70" s="30"/>
      <c r="D70" s="26"/>
      <c r="E70" s="27"/>
      <c r="F70" s="28"/>
    </row>
    <row r="71" s="1" customFormat="1" ht="15" spans="1:6">
      <c r="A71" s="23" t="s">
        <v>79</v>
      </c>
      <c r="B71" s="29"/>
      <c r="C71" s="30"/>
      <c r="D71" s="26"/>
      <c r="E71" s="27"/>
      <c r="F71" s="28"/>
    </row>
    <row r="72" s="1" customFormat="1" ht="15" spans="1:6">
      <c r="A72" s="23" t="s">
        <v>80</v>
      </c>
      <c r="B72" s="29"/>
      <c r="C72" s="30"/>
      <c r="D72" s="26"/>
      <c r="E72" s="27"/>
      <c r="F72" s="28"/>
    </row>
    <row r="73" s="1" customFormat="1" ht="15" spans="1:6">
      <c r="A73" s="23" t="s">
        <v>81</v>
      </c>
      <c r="B73" s="29"/>
      <c r="C73" s="30"/>
      <c r="D73" s="26"/>
      <c r="E73" s="27"/>
      <c r="F73" s="28"/>
    </row>
    <row r="74" s="1" customFormat="1" ht="15" spans="1:6">
      <c r="A74" s="23" t="s">
        <v>82</v>
      </c>
      <c r="B74" s="29"/>
      <c r="C74" s="30"/>
      <c r="D74" s="26"/>
      <c r="E74" s="27"/>
      <c r="F74" s="28"/>
    </row>
    <row r="75" s="1" customFormat="1" ht="15" spans="1:6">
      <c r="A75" s="23" t="s">
        <v>83</v>
      </c>
      <c r="B75" s="29"/>
      <c r="C75" s="30"/>
      <c r="D75" s="26"/>
      <c r="E75" s="27"/>
      <c r="F75" s="28"/>
    </row>
    <row r="76" s="1" customFormat="1" ht="15" spans="1:6">
      <c r="A76" s="23" t="s">
        <v>84</v>
      </c>
      <c r="B76" s="29"/>
      <c r="C76" s="30"/>
      <c r="D76" s="26"/>
      <c r="E76" s="27"/>
      <c r="F76" s="28"/>
    </row>
    <row r="77" ht="21.75" spans="1:6">
      <c r="A77" s="33"/>
      <c r="B77" s="34"/>
      <c r="C77" s="35"/>
      <c r="D77" s="36"/>
      <c r="E77" s="37"/>
      <c r="F77" s="38"/>
    </row>
    <row r="78" ht="21.75" spans="1:6">
      <c r="A78" s="39"/>
      <c r="B78" s="40"/>
      <c r="C78" s="41" t="s">
        <v>85</v>
      </c>
      <c r="D78" s="42"/>
      <c r="E78" s="42"/>
      <c r="F78" s="43">
        <f>SUM(F79:F131)</f>
        <v>32.2727272727273</v>
      </c>
    </row>
    <row r="79" ht="24.95" customHeight="1" spans="1:6">
      <c r="A79" s="44" t="s">
        <v>86</v>
      </c>
      <c r="B79" s="18"/>
      <c r="C79" s="45"/>
      <c r="D79" s="46"/>
      <c r="E79" s="47"/>
      <c r="F79" s="48">
        <f>SUM(E80:E90)/55*30</f>
        <v>11.4545454545455</v>
      </c>
    </row>
    <row r="80" s="2" customFormat="1" ht="82.5" spans="1:6">
      <c r="A80" s="49" t="s">
        <v>87</v>
      </c>
      <c r="B80" s="50" t="s">
        <v>88</v>
      </c>
      <c r="C80" s="51">
        <f>(B8-B7)/ABS(IF(B7=0,1,B7))</f>
        <v>0</v>
      </c>
      <c r="D80" s="135" t="s">
        <v>89</v>
      </c>
      <c r="E80" s="53">
        <f>IF(C80&gt;0.2,5,IF(C80&gt;0.1,4,IF(C80&gt;0,3,IF(C80&gt;-0.1,2,IF(C80&gt;-0.2,1,0)))))</f>
        <v>2</v>
      </c>
      <c r="F80" s="54"/>
    </row>
    <row r="81" s="2" customFormat="1" ht="82.5" spans="1:6">
      <c r="A81" s="49"/>
      <c r="B81" s="50" t="s">
        <v>90</v>
      </c>
      <c r="C81" s="51">
        <f>(B8-B9)/ABS(IF(B9=0,1,B9))</f>
        <v>0</v>
      </c>
      <c r="D81" s="135" t="s">
        <v>89</v>
      </c>
      <c r="E81" s="53">
        <f>IF(C81&gt;0.2,5,IF(C81&gt;0.1,4,IF(C81&gt;0,3,IF(C81&gt;-0.1,2,IF(C81&gt;-0.2,1,0)))))</f>
        <v>2</v>
      </c>
      <c r="F81" s="54"/>
    </row>
    <row r="82" s="2" customFormat="1" ht="82.5" spans="1:6">
      <c r="A82" s="49"/>
      <c r="B82" s="55" t="s">
        <v>91</v>
      </c>
      <c r="C82" s="56">
        <f>(B32-B31)/ABS(IF(B31=0,1,B31))</f>
        <v>0</v>
      </c>
      <c r="D82" s="136" t="s">
        <v>92</v>
      </c>
      <c r="E82" s="53">
        <f>IF(C82&gt;0.4,5,IF(C82&gt;0.2,4,IF(C82&gt;0,3,IF(C82&gt;-0.2,2,IF(C82&gt;-0.4,1,0)))))</f>
        <v>2</v>
      </c>
      <c r="F82" s="58"/>
    </row>
    <row r="83" s="2" customFormat="1" ht="82.5" spans="1:6">
      <c r="A83" s="49"/>
      <c r="B83" s="55" t="s">
        <v>93</v>
      </c>
      <c r="C83" s="56">
        <f>(B32-B35)/ABS(IF(B35=0,1,B35))</f>
        <v>0</v>
      </c>
      <c r="D83" s="136" t="s">
        <v>92</v>
      </c>
      <c r="E83" s="53">
        <f>IF(C83&gt;0.4,5,IF(C83&gt;0.2,4,IF(C83&gt;0,3,IF(C83&gt;-0.2,2,IF(C83&gt;-0.4,1,0)))))</f>
        <v>2</v>
      </c>
      <c r="F83" s="58"/>
    </row>
    <row r="84" s="2" customFormat="1" ht="82.5" spans="1:6">
      <c r="A84" s="49"/>
      <c r="B84" s="55" t="s">
        <v>94</v>
      </c>
      <c r="C84" s="56">
        <f>(B11-B10)/ABS(IF(B10=0,1,B10))</f>
        <v>0</v>
      </c>
      <c r="D84" s="136" t="s">
        <v>95</v>
      </c>
      <c r="E84" s="53">
        <f>IF(C84&gt;3,5,IF(C84&gt;1,4,IF(C84&gt;0,3,IF(C84&gt;-1,2,IF(C84&gt;-2,1,0)))))</f>
        <v>2</v>
      </c>
      <c r="F84" s="58"/>
    </row>
    <row r="85" s="2" customFormat="1" ht="82.5" spans="1:6">
      <c r="A85" s="49"/>
      <c r="B85" s="55" t="s">
        <v>96</v>
      </c>
      <c r="C85" s="56">
        <f>(B11-B12)/ABS(IF(B12=0,1,B12))</f>
        <v>0</v>
      </c>
      <c r="D85" s="136" t="s">
        <v>95</v>
      </c>
      <c r="E85" s="53">
        <f>IF(C85&gt;3,5,IF(C85&gt;1,4,IF(C85&gt;0,3,IF(C85&gt;-1,2,IF(C85&gt;-2,1,0)))))</f>
        <v>2</v>
      </c>
      <c r="F85" s="58"/>
    </row>
    <row r="86" s="2" customFormat="1" ht="82.5" spans="1:6">
      <c r="A86" s="49"/>
      <c r="B86" s="55" t="s">
        <v>97</v>
      </c>
      <c r="C86" s="56">
        <f>(B16-B15)/ABS(IF(B15=0,1,B15))</f>
        <v>0</v>
      </c>
      <c r="D86" s="135" t="s">
        <v>89</v>
      </c>
      <c r="E86" s="53">
        <f>IF(C86&gt;0.2,5,IF(C86&gt;0.1,4,IF(C86&gt;0,3,IF(C86&gt;-0.1,2,IF(C86&gt;-0.2,1,0)))))</f>
        <v>2</v>
      </c>
      <c r="F86" s="58"/>
    </row>
    <row r="87" s="2" customFormat="1" ht="82.5" spans="1:6">
      <c r="A87" s="49"/>
      <c r="B87" s="55" t="s">
        <v>98</v>
      </c>
      <c r="C87" s="56">
        <f>(B16-B17)/ABS(IF(B17=0,1,B17))</f>
        <v>0</v>
      </c>
      <c r="D87" s="135" t="s">
        <v>89</v>
      </c>
      <c r="E87" s="53">
        <f>IF(C87&gt;0.2,5,IF(C87&gt;0.1,4,IF(C87&gt;0,3,IF(C87&gt;-0.1,2,IF(C87&gt;-0.2,1,0)))))</f>
        <v>2</v>
      </c>
      <c r="F87" s="58"/>
    </row>
    <row r="88" s="2" customFormat="1" ht="115.5" spans="1:6">
      <c r="A88" s="59" t="s">
        <v>99</v>
      </c>
      <c r="B88" s="55" t="s">
        <v>100</v>
      </c>
      <c r="C88" s="56">
        <f>(B13/IF(B14=0,1,B14))</f>
        <v>0</v>
      </c>
      <c r="D88" s="57" t="s">
        <v>101</v>
      </c>
      <c r="E88" s="53">
        <f>IF(C88&gt;2.3,1,IF(C88&gt;1.5,3,IF(C88&gt;=1,5,IF(C88&gt;0.7,4,IF(C88&gt;0.4,2,IF(C88&gt;0.2,1,0))))))</f>
        <v>0</v>
      </c>
      <c r="F88" s="58"/>
    </row>
    <row r="89" s="2" customFormat="1" ht="115.5" spans="1:6">
      <c r="A89" s="59"/>
      <c r="B89" s="55" t="s">
        <v>102</v>
      </c>
      <c r="C89" s="56">
        <f>(B5/IF(B6=0,1,B6))</f>
        <v>0</v>
      </c>
      <c r="D89" s="57" t="s">
        <v>101</v>
      </c>
      <c r="E89" s="53">
        <f>IF(C89&gt;2.3,1,IF(C89&gt;1.5,3,IF(C89&gt;=1,5,IF(C89&gt;0.7,4,IF(C89&gt;0.4,2,IF(C89&gt;0.2,1,0))))))</f>
        <v>0</v>
      </c>
      <c r="F89" s="58"/>
    </row>
    <row r="90" s="2" customFormat="1" ht="82.5" spans="1:6">
      <c r="A90" s="60" t="s">
        <v>103</v>
      </c>
      <c r="B90" s="55" t="s">
        <v>104</v>
      </c>
      <c r="C90" s="56">
        <f>(B19/IF(B4=0,1,B4))</f>
        <v>0</v>
      </c>
      <c r="D90" s="57" t="s">
        <v>105</v>
      </c>
      <c r="E90" s="53">
        <f>IF(C90&gt;0.032,1,IF(C90&gt;0.024,2,IF(C90&gt;0.016,3,IF(C90&gt;0.008,4,IF(C90&gt;0,5,5)))))</f>
        <v>5</v>
      </c>
      <c r="F90" s="58"/>
    </row>
    <row r="91" s="2" customFormat="1" ht="24.95" customHeight="1" spans="1:6">
      <c r="A91" s="61" t="s">
        <v>106</v>
      </c>
      <c r="B91" s="62"/>
      <c r="C91" s="63"/>
      <c r="D91" s="64"/>
      <c r="E91" s="65"/>
      <c r="F91" s="66">
        <f>SUM(E92:F98)/25*20</f>
        <v>8</v>
      </c>
    </row>
    <row r="92" s="2" customFormat="1" ht="99" spans="1:6">
      <c r="A92" s="67" t="s">
        <v>107</v>
      </c>
      <c r="B92" s="68" t="s">
        <v>108</v>
      </c>
      <c r="C92" s="69">
        <f>(B20-30000)/30000</f>
        <v>-1</v>
      </c>
      <c r="D92" s="70" t="s">
        <v>109</v>
      </c>
      <c r="E92" s="71">
        <f>IF(C92&gt;0.2,5,IF(C92&gt;0,4,IF(C92&gt;-0.1,3,IF(C92&gt;-0.2,2,IF(C92&gt;-0.3,1,0)))))</f>
        <v>0</v>
      </c>
      <c r="F92" s="72"/>
    </row>
    <row r="93" s="2" customFormat="1" ht="49.5" spans="1:6">
      <c r="A93" s="67"/>
      <c r="B93" s="68" t="s">
        <v>110</v>
      </c>
      <c r="C93" s="69">
        <f>(B21-30000)/30000</f>
        <v>-1</v>
      </c>
      <c r="D93" s="70" t="s">
        <v>111</v>
      </c>
      <c r="E93" s="71">
        <f>IF(C93&gt;0.7,5,IF(C93&gt;0.3,4,IF(C93&gt;0.1,3,0)))</f>
        <v>0</v>
      </c>
      <c r="F93" s="72"/>
    </row>
    <row r="94" s="2" customFormat="1" ht="19.5" spans="1:6">
      <c r="A94" s="67"/>
      <c r="B94" s="68" t="s">
        <v>112</v>
      </c>
      <c r="C94" s="73">
        <f>B21</f>
        <v>0</v>
      </c>
      <c r="D94" s="70" t="s">
        <v>113</v>
      </c>
      <c r="E94" s="71" t="s">
        <v>114</v>
      </c>
      <c r="F94" s="72"/>
    </row>
    <row r="95" s="2" customFormat="1" ht="99" spans="1:6">
      <c r="A95" s="67" t="s">
        <v>115</v>
      </c>
      <c r="B95" s="68" t="s">
        <v>116</v>
      </c>
      <c r="C95" s="69">
        <f>B25/IF(B5=0,1,B5)</f>
        <v>0</v>
      </c>
      <c r="D95" s="70" t="s">
        <v>117</v>
      </c>
      <c r="E95" s="71">
        <f>IF(C95&gt;0.3,0,IF(C95&gt;0.25,1,IF(C95&gt;0.2,2,IF(C95&gt;0.15,3,IF(C95&gt;0.1,4,5)))))</f>
        <v>5</v>
      </c>
      <c r="F95" s="72"/>
    </row>
    <row r="96" s="2" customFormat="1" ht="99" spans="1:6">
      <c r="A96" s="67"/>
      <c r="B96" s="68" t="s">
        <v>118</v>
      </c>
      <c r="C96" s="69">
        <f>B26/IF(B6=0,1,B6)</f>
        <v>0</v>
      </c>
      <c r="D96" s="70" t="s">
        <v>119</v>
      </c>
      <c r="E96" s="71">
        <f>IF(C96&gt;0.25,0,IF(C96&gt;0.2,1,IF(C96&gt;0.15,2,IF(C96&gt;0.1,3,IF(C96&gt;0.05,4,5)))))</f>
        <v>5</v>
      </c>
      <c r="F96" s="72"/>
    </row>
    <row r="97" s="2" customFormat="1" ht="66" spans="1:6">
      <c r="A97" s="67" t="s">
        <v>120</v>
      </c>
      <c r="B97" s="68" t="s">
        <v>121</v>
      </c>
      <c r="C97" s="74">
        <f>B37/IF(B66=0,1,B66)</f>
        <v>0</v>
      </c>
      <c r="D97" s="75" t="s">
        <v>122</v>
      </c>
      <c r="E97" s="71">
        <f>IF(C97&gt;0.2,5,IF(C97&gt;0.1,3,IF(C97&gt;0.05,1,0)))</f>
        <v>0</v>
      </c>
      <c r="F97" s="72"/>
    </row>
    <row r="98" s="2" customFormat="1" ht="33" spans="1:6">
      <c r="A98" s="67"/>
      <c r="B98" s="68" t="s">
        <v>123</v>
      </c>
      <c r="C98" s="76" t="s">
        <v>124</v>
      </c>
      <c r="D98" s="70" t="s">
        <v>113</v>
      </c>
      <c r="E98" s="71" t="s">
        <v>114</v>
      </c>
      <c r="F98" s="72"/>
    </row>
    <row r="99" s="2" customFormat="1" ht="24.95" customHeight="1" spans="1:6">
      <c r="A99" s="61" t="s">
        <v>125</v>
      </c>
      <c r="B99" s="62"/>
      <c r="C99" s="77"/>
      <c r="D99" s="78"/>
      <c r="E99" s="79"/>
      <c r="F99" s="66">
        <f>SUM(E100:E107)/35*25</f>
        <v>4.28571428571429</v>
      </c>
    </row>
    <row r="100" s="2" customFormat="1" ht="99" spans="1:6">
      <c r="A100" s="80" t="s">
        <v>126</v>
      </c>
      <c r="B100" s="81" t="s">
        <v>127</v>
      </c>
      <c r="C100" s="82">
        <f>(B5+B6-B25-B26-B27)/IF((B5+B6)=0,1,B5+B6)</f>
        <v>0</v>
      </c>
      <c r="D100" s="83" t="s">
        <v>128</v>
      </c>
      <c r="E100" s="84">
        <f>IF(C100&gt;0.55,5,IF(C100&gt;0.5,4,IF(C100&gt;0.45,3,IF(C100&gt;0.4,2,IF(C100&gt;0.35,1,0)))))</f>
        <v>0</v>
      </c>
      <c r="F100" s="85"/>
    </row>
    <row r="101" s="2" customFormat="1" ht="99" spans="1:6">
      <c r="A101" s="80"/>
      <c r="B101" s="81" t="s">
        <v>129</v>
      </c>
      <c r="C101" s="82">
        <f>B28/IF(B4=0,1,B4)</f>
        <v>0</v>
      </c>
      <c r="D101" s="83" t="s">
        <v>130</v>
      </c>
      <c r="E101" s="84">
        <f>IF(C101&gt;0.35,1,IF(C101&gt;0.3,2,IF(C101&gt;0.28,3,IF(C101&gt;0.25,3,IF(C101&gt;0.2,5,0)))))</f>
        <v>0</v>
      </c>
      <c r="F101" s="85"/>
    </row>
    <row r="102" s="2" customFormat="1" ht="82.5" spans="1:6">
      <c r="A102" s="86" t="s">
        <v>131</v>
      </c>
      <c r="B102" s="87" t="s">
        <v>132</v>
      </c>
      <c r="C102" s="82">
        <f>B74/IF(B4=0,1,B4)</f>
        <v>0</v>
      </c>
      <c r="D102" s="83" t="s">
        <v>133</v>
      </c>
      <c r="E102" s="84">
        <f>IF(C102&gt;0.2,5,IF(C102&gt;0.15,4,IF(C102&gt;0.1,3,IF(C102&gt;0.05,2,1))))</f>
        <v>1</v>
      </c>
      <c r="F102" s="85"/>
    </row>
    <row r="103" s="2" customFormat="1" ht="82.5" spans="1:6">
      <c r="A103" s="88"/>
      <c r="B103" s="89" t="s">
        <v>134</v>
      </c>
      <c r="C103" s="82">
        <f>(B74-B73)/IF(B73=0,1,B73)</f>
        <v>0</v>
      </c>
      <c r="D103" s="83" t="s">
        <v>135</v>
      </c>
      <c r="E103" s="84">
        <f>IF(C103&gt;=0.03,5,IF(C103&gt;=0.025,4,IF(C103&gt;=0.02,3,IF(C103&gt;=0.015,2,IF(C103&gt;=0.01,1,0)))))</f>
        <v>0</v>
      </c>
      <c r="F103" s="85"/>
    </row>
    <row r="104" s="2" customFormat="1" ht="82.5" spans="1:6">
      <c r="A104" s="90"/>
      <c r="B104" s="89" t="s">
        <v>136</v>
      </c>
      <c r="C104" s="82">
        <f>(B74-B75)/IF(B75=0,1,B75)</f>
        <v>0</v>
      </c>
      <c r="D104" s="83" t="s">
        <v>137</v>
      </c>
      <c r="E104" s="84">
        <f>IF(C104&gt;0.34,5,IF(C104&gt;0.25,4,IF(C104&gt;0.16,3,IF(C104&gt;0.08,2,IF(C104&gt;0,1,0)))))</f>
        <v>0</v>
      </c>
      <c r="F104" s="85"/>
    </row>
    <row r="105" s="2" customFormat="1" ht="82.5" spans="1:6">
      <c r="A105" s="80" t="s">
        <v>138</v>
      </c>
      <c r="B105" s="81" t="s">
        <v>139</v>
      </c>
      <c r="C105" s="91">
        <f>B23/IF(B3=0,1,B3)</f>
        <v>0</v>
      </c>
      <c r="D105" s="92" t="s">
        <v>140</v>
      </c>
      <c r="E105" s="84">
        <f>IF(C105&gt;1,5,IF(C105&gt;0.95,4,IF(C105&gt;0.9,3,IF(C105&gt;0.85,2,IF(C105&gt;0.8,1,0)))))</f>
        <v>0</v>
      </c>
      <c r="F105" s="85"/>
    </row>
    <row r="106" s="2" customFormat="1" ht="19.5" spans="1:6">
      <c r="A106" s="80"/>
      <c r="B106" s="81" t="s">
        <v>141</v>
      </c>
      <c r="C106" s="93">
        <f>B29</f>
        <v>0</v>
      </c>
      <c r="D106" s="92" t="s">
        <v>113</v>
      </c>
      <c r="E106" s="84" t="s">
        <v>114</v>
      </c>
      <c r="F106" s="85"/>
    </row>
    <row r="107" s="2" customFormat="1" ht="82.5" spans="1:6">
      <c r="A107" s="80" t="s">
        <v>142</v>
      </c>
      <c r="B107" s="81" t="s">
        <v>143</v>
      </c>
      <c r="C107" s="82">
        <f>B22/IF(B4=0,1,B4)</f>
        <v>0</v>
      </c>
      <c r="D107" s="83" t="s">
        <v>144</v>
      </c>
      <c r="E107" s="84">
        <f>IF(C107&gt;0.7,0,IF(C107&gt;0.6,1,IF(C107&gt;0.5,2,IF(C107&gt;0.4,3,IF(C107&gt;0.3,4,5)))))</f>
        <v>5</v>
      </c>
      <c r="F107" s="85"/>
    </row>
    <row r="108" s="2" customFormat="1" ht="24.95" customHeight="1" spans="1:6">
      <c r="A108" s="61" t="s">
        <v>145</v>
      </c>
      <c r="B108" s="62"/>
      <c r="C108" s="94"/>
      <c r="D108" s="95"/>
      <c r="E108" s="96"/>
      <c r="F108" s="66">
        <f>SUM(E109:E122)/55*15</f>
        <v>0.818181818181818</v>
      </c>
    </row>
    <row r="109" s="3" customFormat="1" ht="99" spans="1:6">
      <c r="A109" s="97" t="s">
        <v>146</v>
      </c>
      <c r="B109" s="98" t="s">
        <v>147</v>
      </c>
      <c r="C109" s="99">
        <f>B52/IF(B32=0,1,B32)</f>
        <v>0</v>
      </c>
      <c r="D109" s="100" t="s">
        <v>148</v>
      </c>
      <c r="E109" s="101">
        <f>IF(C109&gt;0.95,5,IF(C109&gt;0.9,4,IF(C109&gt;0.85,3,IF(C109&gt;0.8,2,IF(C109&gt;=0.75,1,0)))))</f>
        <v>0</v>
      </c>
      <c r="F109" s="102"/>
    </row>
    <row r="110" s="3" customFormat="1" ht="99" spans="1:6">
      <c r="A110" s="97" t="s">
        <v>149</v>
      </c>
      <c r="B110" s="98" t="s">
        <v>150</v>
      </c>
      <c r="C110" s="99">
        <f>B57/IF(B56=0,1,B56)</f>
        <v>0</v>
      </c>
      <c r="D110" s="100" t="s">
        <v>148</v>
      </c>
      <c r="E110" s="101">
        <f>IF(C110&gt;0.95,5,IF(C110&gt;0.9,4,IF(C110&gt;0.85,3,IF(C110&gt;0.8,2,IF(C110&gt;=0.75,1,0)))))</f>
        <v>0</v>
      </c>
      <c r="F110" s="102"/>
    </row>
    <row r="111" s="3" customFormat="1" ht="99" spans="1:6">
      <c r="A111" s="97"/>
      <c r="B111" s="98" t="s">
        <v>151</v>
      </c>
      <c r="C111" s="99">
        <f>B59/IF(B58=0,1,B58)</f>
        <v>0</v>
      </c>
      <c r="D111" s="100" t="s">
        <v>148</v>
      </c>
      <c r="E111" s="101">
        <f>IF(C111&gt;0.95,5,IF(C111&gt;0.9,4,IF(C111&gt;0.85,3,IF(C111&gt;0.8,2,IF(C111&gt;=0.75,1,0)))))</f>
        <v>0</v>
      </c>
      <c r="F111" s="102"/>
    </row>
    <row r="112" s="3" customFormat="1" ht="33" spans="1:6">
      <c r="A112" s="97"/>
      <c r="B112" s="98" t="s">
        <v>152</v>
      </c>
      <c r="C112" s="103" t="s">
        <v>124</v>
      </c>
      <c r="D112" s="104" t="s">
        <v>113</v>
      </c>
      <c r="E112" s="101" t="s">
        <v>114</v>
      </c>
      <c r="F112" s="102"/>
    </row>
    <row r="113" s="3" customFormat="1" ht="99" spans="1:6">
      <c r="A113" s="97" t="s">
        <v>153</v>
      </c>
      <c r="B113" s="98" t="s">
        <v>154</v>
      </c>
      <c r="C113" s="105">
        <f>B60/100</f>
        <v>0</v>
      </c>
      <c r="D113" s="104" t="s">
        <v>155</v>
      </c>
      <c r="E113" s="101">
        <f>IF(C113&gt;1.08,0,IF(C113&gt;1.04,1,IF(C113&gt;1,3,IF(C113&gt;0.96,5,IF(C113&gt;0.92,3,IF(C113&gt;0.88,1,0))))))</f>
        <v>0</v>
      </c>
      <c r="F113" s="102"/>
    </row>
    <row r="114" s="3" customFormat="1" ht="99" spans="1:6">
      <c r="A114" s="97"/>
      <c r="B114" s="106" t="s">
        <v>156</v>
      </c>
      <c r="C114" s="105">
        <f>B51/IF(B34=0,1,B34)</f>
        <v>0</v>
      </c>
      <c r="D114" s="100" t="s">
        <v>157</v>
      </c>
      <c r="E114" s="101">
        <f>IF(C114&gt;0.95,5,IF(C114&gt;0.9,4,IF(C114&gt;0.85,3,IF(C114&gt;0.8,2,IF(C114&gt;=0.75,1,0)))))</f>
        <v>0</v>
      </c>
      <c r="F114" s="102"/>
    </row>
    <row r="115" s="2" customFormat="1" ht="99" spans="1:6">
      <c r="A115" s="97" t="s">
        <v>158</v>
      </c>
      <c r="B115" s="98" t="s">
        <v>159</v>
      </c>
      <c r="C115" s="99">
        <f>B48/(IF(B18=0,1,B18)/(1500*12))</f>
        <v>0</v>
      </c>
      <c r="D115" s="100" t="s">
        <v>160</v>
      </c>
      <c r="E115" s="101">
        <f>IF(C115&gt;0.9,5,IF(C115&gt;0.7,4,IF(C115&gt;0.5,3,IF(C115&gt;0.3,2,IF(C115&gt;0.1,1,0)))))</f>
        <v>0</v>
      </c>
      <c r="F115" s="107"/>
    </row>
    <row r="116" s="2" customFormat="1" ht="66" spans="1:6">
      <c r="A116" s="97"/>
      <c r="B116" s="98" t="s">
        <v>161</v>
      </c>
      <c r="C116" s="99">
        <f>B49/IF(B48=0,1,B48)</f>
        <v>0</v>
      </c>
      <c r="D116" s="100" t="s">
        <v>162</v>
      </c>
      <c r="E116" s="108">
        <f>IF(C116&gt;0.2,3,IF(C116&gt;0.1,5,IF(C116&gt;=0,1,0)))</f>
        <v>1</v>
      </c>
      <c r="F116" s="107"/>
    </row>
    <row r="117" s="2" customFormat="1" ht="33" spans="1:6">
      <c r="A117" s="97"/>
      <c r="B117" s="98" t="s">
        <v>163</v>
      </c>
      <c r="C117" s="99">
        <f>B50</f>
        <v>0</v>
      </c>
      <c r="D117" s="100" t="s">
        <v>113</v>
      </c>
      <c r="E117" s="101" t="s">
        <v>114</v>
      </c>
      <c r="F117" s="107"/>
    </row>
    <row r="118" s="2" customFormat="1" ht="99" spans="1:6">
      <c r="A118" s="97" t="s">
        <v>164</v>
      </c>
      <c r="B118" s="98" t="s">
        <v>165</v>
      </c>
      <c r="C118" s="99">
        <f>(B42-B41)/ABS(IF(B41=0,1,B41))</f>
        <v>0</v>
      </c>
      <c r="D118" s="100" t="s">
        <v>166</v>
      </c>
      <c r="E118" s="101">
        <f>IF(C118&gt;0.05,0,IF(C118&gt;0,1,IF(C118&gt;-0.1,2,IF(C118&gt;-0.2,3,IF(C118&gt;-0.3,4,5)))))</f>
        <v>2</v>
      </c>
      <c r="F118" s="107"/>
    </row>
    <row r="119" s="2" customFormat="1" ht="99" spans="1:6">
      <c r="A119" s="97"/>
      <c r="B119" s="98" t="s">
        <v>167</v>
      </c>
      <c r="C119" s="99">
        <f>B44/IF(B42=0,1,B42)</f>
        <v>0</v>
      </c>
      <c r="D119" s="100" t="s">
        <v>148</v>
      </c>
      <c r="E119" s="101">
        <f>IF(C119&gt;0.95,5,IF(C119&gt;0.9,4,IF(C119&gt;0.85,3,IF(C119&gt;0.8,2,IF(C119&gt;=0.75,1,0)))))</f>
        <v>0</v>
      </c>
      <c r="F119" s="107"/>
    </row>
    <row r="120" s="2" customFormat="1" ht="66" spans="1:6">
      <c r="A120" s="97"/>
      <c r="B120" s="98" t="s">
        <v>168</v>
      </c>
      <c r="C120" s="109">
        <f>B46/IF(B42=0,1,B42)</f>
        <v>0</v>
      </c>
      <c r="D120" s="100" t="s">
        <v>169</v>
      </c>
      <c r="E120" s="110">
        <f>IF(C120&gt;0.15,5,IF(C120&gt;0.1,3,IF(C120&gt;0.05,1,0)))</f>
        <v>0</v>
      </c>
      <c r="F120" s="107"/>
    </row>
    <row r="121" s="2" customFormat="1" ht="99" spans="1:6">
      <c r="A121" s="97"/>
      <c r="B121" s="98" t="s">
        <v>170</v>
      </c>
      <c r="C121" s="99">
        <f>B45/IF(B42=0,1,B42)</f>
        <v>0</v>
      </c>
      <c r="D121" s="100" t="s">
        <v>148</v>
      </c>
      <c r="E121" s="101">
        <f>IF(C121&gt;0.95,5,IF(C121&gt;0.9,4,IF(C121&gt;0.85,3,IF(C121&gt;0.8,2,IF(C121&gt;=0.75,1,0)))))</f>
        <v>0</v>
      </c>
      <c r="F121" s="107"/>
    </row>
    <row r="122" s="2" customFormat="1" ht="19.5" spans="1:6">
      <c r="A122" s="97"/>
      <c r="B122" s="98" t="s">
        <v>57</v>
      </c>
      <c r="C122" s="109">
        <f>B47</f>
        <v>0</v>
      </c>
      <c r="D122" s="104" t="s">
        <v>113</v>
      </c>
      <c r="E122" s="101" t="s">
        <v>114</v>
      </c>
      <c r="F122" s="107"/>
    </row>
    <row r="123" s="2" customFormat="1" ht="24.95" customHeight="1" spans="1:6">
      <c r="A123" s="61" t="s">
        <v>171</v>
      </c>
      <c r="B123" s="62"/>
      <c r="C123" s="94"/>
      <c r="D123" s="95"/>
      <c r="E123" s="96"/>
      <c r="F123" s="66">
        <f>SUM(E124:E131)/35*10</f>
        <v>7.71428571428571</v>
      </c>
    </row>
    <row r="124" s="2" customFormat="1" ht="66" spans="1:6">
      <c r="A124" s="111" t="s">
        <v>146</v>
      </c>
      <c r="B124" s="112" t="s">
        <v>172</v>
      </c>
      <c r="C124" s="113">
        <f>B62</f>
        <v>0</v>
      </c>
      <c r="D124" s="114" t="s">
        <v>173</v>
      </c>
      <c r="E124" s="115">
        <f>IF(C124&gt;5,0,IF(C124&gt;3,3,IF(C124&gt;1,4,5)))</f>
        <v>5</v>
      </c>
      <c r="F124" s="116"/>
    </row>
    <row r="125" s="2" customFormat="1" ht="66" spans="1:6">
      <c r="A125" s="117" t="s">
        <v>174</v>
      </c>
      <c r="B125" s="112" t="s">
        <v>175</v>
      </c>
      <c r="C125" s="118">
        <f>B63/IF(B69=0,1,B69)</f>
        <v>0</v>
      </c>
      <c r="D125" s="119" t="s">
        <v>176</v>
      </c>
      <c r="E125" s="115">
        <f>IF(C125&gt;0.3,0,IF(C125&gt;0.2,1,IF(C125&gt;0.1,3,5)))</f>
        <v>5</v>
      </c>
      <c r="F125" s="116"/>
    </row>
    <row r="126" s="2" customFormat="1" ht="49.5" spans="1:6">
      <c r="A126" s="117"/>
      <c r="B126" s="112" t="s">
        <v>177</v>
      </c>
      <c r="C126" s="118">
        <f>B72/IF(B71=0,1,B71)</f>
        <v>0</v>
      </c>
      <c r="D126" s="114" t="s">
        <v>178</v>
      </c>
      <c r="E126" s="115">
        <f>IF(C126&gt;0.6,1,IF(C126&gt;0.2,3,5))</f>
        <v>5</v>
      </c>
      <c r="F126" s="116"/>
    </row>
    <row r="127" s="2" customFormat="1" ht="66" spans="1:6">
      <c r="A127" s="120" t="s">
        <v>179</v>
      </c>
      <c r="B127" s="112" t="s">
        <v>180</v>
      </c>
      <c r="C127" s="121">
        <f>B64/IF(B66=0,1,B66)</f>
        <v>0</v>
      </c>
      <c r="D127" s="119" t="s">
        <v>181</v>
      </c>
      <c r="E127" s="115">
        <f>IF(C127&gt;0.15,0,IF(C127&gt;0.1,1,IF(C127&gt;0.05,3,5)))</f>
        <v>5</v>
      </c>
      <c r="F127" s="116"/>
    </row>
    <row r="128" s="2" customFormat="1" ht="66" spans="1:6">
      <c r="A128" s="120"/>
      <c r="B128" s="112" t="s">
        <v>182</v>
      </c>
      <c r="C128" s="121">
        <f>B67/(IF(B66=0,1,B66)/6)</f>
        <v>0</v>
      </c>
      <c r="D128" s="119" t="s">
        <v>183</v>
      </c>
      <c r="E128" s="115">
        <f>IF(C128&gt;1,5,IF(C128&gt;0.8,3,1))</f>
        <v>1</v>
      </c>
      <c r="F128" s="116"/>
    </row>
    <row r="129" s="2" customFormat="1" ht="66" spans="1:6">
      <c r="A129" s="120"/>
      <c r="B129" s="112" t="s">
        <v>184</v>
      </c>
      <c r="C129" s="113">
        <f>B68/(IF(B66=0,1,B66)/30)</f>
        <v>0</v>
      </c>
      <c r="D129" s="119" t="s">
        <v>183</v>
      </c>
      <c r="E129" s="115">
        <f>IF(C129&gt;1,5,IF(C129&gt;0.8,3,1))</f>
        <v>1</v>
      </c>
      <c r="F129" s="116"/>
    </row>
    <row r="130" s="2" customFormat="1" ht="19.5" hidden="1" spans="1:6">
      <c r="A130" s="120"/>
      <c r="B130" s="112" t="s">
        <v>185</v>
      </c>
      <c r="C130" s="113"/>
      <c r="D130" s="119" t="s">
        <v>113</v>
      </c>
      <c r="E130" s="115" t="s">
        <v>114</v>
      </c>
      <c r="F130" s="116"/>
    </row>
    <row r="131" s="2" customFormat="1" ht="66" spans="1:6">
      <c r="A131" s="122" t="s">
        <v>186</v>
      </c>
      <c r="B131" s="123" t="s">
        <v>187</v>
      </c>
      <c r="C131" s="124">
        <f>B65/IF(B70=0,1,B70)</f>
        <v>0</v>
      </c>
      <c r="D131" s="125" t="s">
        <v>176</v>
      </c>
      <c r="E131" s="115">
        <f>IF(C131&gt;0.3,0,IF(C131&gt;0.2,1,IF(C131&gt;0.1,3,5)))</f>
        <v>5</v>
      </c>
      <c r="F131" s="116"/>
    </row>
    <row r="132" s="2" customFormat="1" spans="1:6">
      <c r="A132" s="4"/>
      <c r="B132" s="126"/>
      <c r="C132" s="127"/>
      <c r="D132" s="128"/>
      <c r="E132" s="129"/>
      <c r="F132" s="130"/>
    </row>
    <row r="133" s="2" customFormat="1" spans="1:6">
      <c r="A133" s="4"/>
      <c r="B133" s="126"/>
      <c r="C133" s="127"/>
      <c r="D133" s="128"/>
      <c r="E133" s="129"/>
      <c r="F133" s="130"/>
    </row>
    <row r="134" s="2" customFormat="1" spans="1:6">
      <c r="A134" s="4"/>
      <c r="B134" s="126"/>
      <c r="C134" s="127"/>
      <c r="D134" s="128"/>
      <c r="E134" s="129"/>
      <c r="F134" s="130"/>
    </row>
    <row r="135" s="2" customFormat="1" spans="1:6">
      <c r="A135" s="4"/>
      <c r="B135" s="126"/>
      <c r="C135" s="127"/>
      <c r="D135" s="128"/>
      <c r="E135" s="129"/>
      <c r="F135" s="130"/>
    </row>
    <row r="136" s="2" customFormat="1" spans="1:6">
      <c r="A136" s="4"/>
      <c r="B136" s="126"/>
      <c r="C136" s="127"/>
      <c r="D136" s="128"/>
      <c r="E136" s="129"/>
      <c r="F136" s="130"/>
    </row>
    <row r="137" s="2" customFormat="1" spans="1:6">
      <c r="A137" s="4"/>
      <c r="B137" s="126"/>
      <c r="C137" s="127"/>
      <c r="D137" s="128"/>
      <c r="E137" s="129"/>
      <c r="F137" s="130"/>
    </row>
    <row r="138" s="2" customFormat="1" spans="1:6">
      <c r="A138" s="4"/>
      <c r="B138" s="126"/>
      <c r="C138" s="127"/>
      <c r="D138" s="128"/>
      <c r="E138" s="129"/>
      <c r="F138" s="130"/>
    </row>
    <row r="139" s="2" customFormat="1" spans="1:6">
      <c r="A139" s="4"/>
      <c r="B139" s="126"/>
      <c r="C139" s="127"/>
      <c r="D139" s="128"/>
      <c r="E139" s="129"/>
      <c r="F139" s="130"/>
    </row>
    <row r="140" s="2" customFormat="1" spans="1:6">
      <c r="A140" s="4"/>
      <c r="B140" s="126"/>
      <c r="C140" s="127"/>
      <c r="D140" s="128"/>
      <c r="E140" s="129"/>
      <c r="F140" s="130"/>
    </row>
    <row r="141" s="2" customFormat="1" spans="1:6">
      <c r="A141" s="4"/>
      <c r="B141" s="126"/>
      <c r="C141" s="127"/>
      <c r="D141" s="128"/>
      <c r="E141" s="129"/>
      <c r="F141" s="130"/>
    </row>
    <row r="142" s="2" customFormat="1" spans="1:6">
      <c r="A142" s="4"/>
      <c r="B142" s="126"/>
      <c r="C142" s="127"/>
      <c r="D142" s="128"/>
      <c r="E142" s="129"/>
      <c r="F142" s="130"/>
    </row>
    <row r="143" s="2" customFormat="1" spans="1:6">
      <c r="A143" s="4"/>
      <c r="B143" s="126"/>
      <c r="C143" s="127"/>
      <c r="D143" s="128"/>
      <c r="E143" s="129"/>
      <c r="F143" s="130"/>
    </row>
    <row r="144" s="2" customFormat="1" spans="1:6">
      <c r="A144" s="4"/>
      <c r="B144" s="126"/>
      <c r="C144" s="127"/>
      <c r="D144" s="128"/>
      <c r="E144" s="129"/>
      <c r="F144" s="130"/>
    </row>
    <row r="145" s="2" customFormat="1" spans="1:6">
      <c r="A145" s="4"/>
      <c r="B145" s="126"/>
      <c r="C145" s="127"/>
      <c r="D145" s="128"/>
      <c r="E145" s="129"/>
      <c r="F145" s="130"/>
    </row>
    <row r="146" s="2" customFormat="1" spans="1:6">
      <c r="A146" s="4"/>
      <c r="B146" s="126"/>
      <c r="C146" s="127"/>
      <c r="D146" s="128"/>
      <c r="E146" s="129"/>
      <c r="F146" s="130"/>
    </row>
    <row r="147" s="2" customFormat="1" spans="1:6">
      <c r="A147" s="4"/>
      <c r="B147" s="126"/>
      <c r="C147" s="127"/>
      <c r="D147" s="128"/>
      <c r="E147" s="129"/>
      <c r="F147" s="130"/>
    </row>
    <row r="148" s="2" customFormat="1" spans="1:6">
      <c r="A148" s="4"/>
      <c r="B148" s="126"/>
      <c r="C148" s="127"/>
      <c r="D148" s="128"/>
      <c r="E148" s="129"/>
      <c r="F148" s="130"/>
    </row>
    <row r="149" s="2" customFormat="1" spans="1:6">
      <c r="A149" s="4"/>
      <c r="B149" s="126"/>
      <c r="C149" s="127"/>
      <c r="D149" s="128"/>
      <c r="E149" s="129"/>
      <c r="F149" s="130"/>
    </row>
    <row r="150" s="2" customFormat="1" spans="1:6">
      <c r="A150" s="4"/>
      <c r="B150" s="126"/>
      <c r="C150" s="127"/>
      <c r="D150" s="128"/>
      <c r="E150" s="129"/>
      <c r="F150" s="130"/>
    </row>
    <row r="151" s="2" customFormat="1" spans="1:6">
      <c r="A151" s="4"/>
      <c r="B151" s="126"/>
      <c r="C151" s="127"/>
      <c r="D151" s="128"/>
      <c r="E151" s="129"/>
      <c r="F151" s="130"/>
    </row>
    <row r="152" s="2" customFormat="1" spans="1:6">
      <c r="A152" s="4"/>
      <c r="B152" s="126"/>
      <c r="C152" s="127"/>
      <c r="D152" s="128"/>
      <c r="E152" s="129"/>
      <c r="F152" s="130"/>
    </row>
    <row r="153" s="2" customFormat="1" spans="1:6">
      <c r="A153" s="4"/>
      <c r="B153" s="126"/>
      <c r="C153" s="127"/>
      <c r="D153" s="128"/>
      <c r="E153" s="129"/>
      <c r="F153" s="130"/>
    </row>
    <row r="154" s="2" customFormat="1" spans="1:6">
      <c r="A154" s="4"/>
      <c r="B154" s="126"/>
      <c r="C154" s="127"/>
      <c r="D154" s="128"/>
      <c r="E154" s="129"/>
      <c r="F154" s="130"/>
    </row>
    <row r="155" s="2" customFormat="1" spans="1:6">
      <c r="A155" s="4"/>
      <c r="B155" s="126"/>
      <c r="C155" s="127"/>
      <c r="D155" s="128"/>
      <c r="E155" s="129"/>
      <c r="F155" s="130"/>
    </row>
    <row r="156" s="2" customFormat="1" spans="1:6">
      <c r="A156" s="4"/>
      <c r="B156" s="126"/>
      <c r="C156" s="127"/>
      <c r="D156" s="128"/>
      <c r="E156" s="129"/>
      <c r="F156" s="130"/>
    </row>
    <row r="157" s="2" customFormat="1" spans="1:6">
      <c r="A157" s="4"/>
      <c r="B157" s="126"/>
      <c r="C157" s="127"/>
      <c r="D157" s="128"/>
      <c r="E157" s="129"/>
      <c r="F157" s="130"/>
    </row>
    <row r="158" s="2" customFormat="1" spans="1:6">
      <c r="A158" s="4"/>
      <c r="B158" s="126"/>
      <c r="C158" s="127"/>
      <c r="D158" s="128"/>
      <c r="E158" s="129"/>
      <c r="F158" s="130"/>
    </row>
    <row r="159" s="2" customFormat="1" spans="1:6">
      <c r="A159" s="4"/>
      <c r="B159" s="126"/>
      <c r="C159" s="127"/>
      <c r="D159" s="128"/>
      <c r="E159" s="129"/>
      <c r="F159" s="130"/>
    </row>
    <row r="160" s="2" customFormat="1" spans="1:6">
      <c r="A160" s="4"/>
      <c r="B160" s="126"/>
      <c r="C160" s="127"/>
      <c r="D160" s="128"/>
      <c r="E160" s="129"/>
      <c r="F160" s="130"/>
    </row>
    <row r="161" s="2" customFormat="1" spans="1:6">
      <c r="A161" s="4"/>
      <c r="B161" s="126"/>
      <c r="C161" s="127"/>
      <c r="D161" s="128"/>
      <c r="E161" s="129"/>
      <c r="F161" s="130"/>
    </row>
    <row r="162" s="2" customFormat="1" spans="1:6">
      <c r="A162" s="4"/>
      <c r="B162" s="126"/>
      <c r="C162" s="127"/>
      <c r="D162" s="128"/>
      <c r="E162" s="129"/>
      <c r="F162" s="130"/>
    </row>
    <row r="163" s="2" customFormat="1" spans="1:6">
      <c r="A163" s="4"/>
      <c r="B163" s="126"/>
      <c r="C163" s="127"/>
      <c r="D163" s="128"/>
      <c r="E163" s="129"/>
      <c r="F163" s="130"/>
    </row>
    <row r="164" s="2" customFormat="1" spans="1:6">
      <c r="A164" s="4"/>
      <c r="B164" s="126"/>
      <c r="C164" s="127"/>
      <c r="D164" s="128"/>
      <c r="E164" s="129"/>
      <c r="F164" s="130"/>
    </row>
    <row r="165" spans="2:5">
      <c r="B165" s="131"/>
      <c r="C165" s="132"/>
      <c r="D165" s="133"/>
      <c r="E165" s="134"/>
    </row>
    <row r="166" spans="2:5">
      <c r="B166" s="131"/>
      <c r="C166" s="132"/>
      <c r="D166" s="133"/>
      <c r="E166" s="134"/>
    </row>
    <row r="167" spans="2:5">
      <c r="B167" s="131"/>
      <c r="C167" s="132"/>
      <c r="D167" s="133"/>
      <c r="E167" s="134"/>
    </row>
    <row r="168" spans="2:5">
      <c r="B168" s="131"/>
      <c r="C168" s="132"/>
      <c r="D168" s="133"/>
      <c r="E168" s="134"/>
    </row>
    <row r="169" spans="2:5">
      <c r="B169" s="131"/>
      <c r="C169" s="132"/>
      <c r="D169" s="133"/>
      <c r="E169" s="134"/>
    </row>
    <row r="170" spans="2:5">
      <c r="B170" s="131"/>
      <c r="C170" s="132"/>
      <c r="D170" s="133"/>
      <c r="E170" s="134"/>
    </row>
    <row r="171" spans="2:5">
      <c r="B171" s="131"/>
      <c r="C171" s="132"/>
      <c r="D171" s="133"/>
      <c r="E171" s="134"/>
    </row>
    <row r="172" spans="2:5">
      <c r="B172" s="131"/>
      <c r="C172" s="132"/>
      <c r="D172" s="133"/>
      <c r="E172" s="134"/>
    </row>
    <row r="173" spans="2:5">
      <c r="B173" s="131"/>
      <c r="C173" s="132"/>
      <c r="D173" s="133"/>
      <c r="E173" s="134"/>
    </row>
    <row r="174" spans="2:5">
      <c r="B174" s="131"/>
      <c r="C174" s="132"/>
      <c r="D174" s="133"/>
      <c r="E174" s="134"/>
    </row>
    <row r="175" spans="2:5">
      <c r="B175" s="131"/>
      <c r="C175" s="132"/>
      <c r="D175" s="133"/>
      <c r="E175" s="134"/>
    </row>
    <row r="176" spans="2:5">
      <c r="B176" s="131"/>
      <c r="C176" s="132"/>
      <c r="D176" s="133"/>
      <c r="E176" s="134"/>
    </row>
    <row r="177" spans="2:5">
      <c r="B177" s="131"/>
      <c r="C177" s="132"/>
      <c r="D177" s="133"/>
      <c r="E177" s="134"/>
    </row>
    <row r="178" spans="2:5">
      <c r="B178" s="131"/>
      <c r="C178" s="132"/>
      <c r="D178" s="133"/>
      <c r="E178" s="134"/>
    </row>
    <row r="179" spans="2:5">
      <c r="B179" s="131"/>
      <c r="C179" s="132"/>
      <c r="D179" s="133"/>
      <c r="E179" s="134"/>
    </row>
    <row r="180" spans="2:5">
      <c r="B180" s="131"/>
      <c r="C180" s="132"/>
      <c r="D180" s="133"/>
      <c r="E180" s="134"/>
    </row>
    <row r="181" spans="2:5">
      <c r="B181" s="131"/>
      <c r="C181" s="132"/>
      <c r="D181" s="133"/>
      <c r="E181" s="134"/>
    </row>
    <row r="182" spans="2:5">
      <c r="B182" s="131"/>
      <c r="C182" s="132"/>
      <c r="D182" s="133"/>
      <c r="E182" s="134"/>
    </row>
    <row r="183" spans="2:5">
      <c r="B183" s="131"/>
      <c r="C183" s="132"/>
      <c r="D183" s="133"/>
      <c r="E183" s="134"/>
    </row>
    <row r="184" spans="2:5">
      <c r="B184" s="131"/>
      <c r="C184" s="132"/>
      <c r="D184" s="133"/>
      <c r="E184" s="134"/>
    </row>
    <row r="185" spans="2:5">
      <c r="B185" s="131"/>
      <c r="C185" s="132"/>
      <c r="D185" s="133"/>
      <c r="E185" s="134"/>
    </row>
    <row r="186" spans="2:5">
      <c r="B186" s="131"/>
      <c r="C186" s="132"/>
      <c r="D186" s="133"/>
      <c r="E186" s="134"/>
    </row>
    <row r="187" spans="2:5">
      <c r="B187" s="131"/>
      <c r="C187" s="132"/>
      <c r="D187" s="133"/>
      <c r="E187" s="134"/>
    </row>
    <row r="188" spans="2:5">
      <c r="B188" s="131"/>
      <c r="C188" s="132"/>
      <c r="D188" s="133"/>
      <c r="E188" s="134"/>
    </row>
    <row r="189" spans="2:5">
      <c r="B189" s="131"/>
      <c r="C189" s="132"/>
      <c r="D189" s="133"/>
      <c r="E189" s="134"/>
    </row>
    <row r="190" spans="2:5">
      <c r="B190" s="131"/>
      <c r="C190" s="132"/>
      <c r="D190" s="133"/>
      <c r="E190" s="134"/>
    </row>
    <row r="191" spans="2:5">
      <c r="B191" s="131"/>
      <c r="C191" s="132"/>
      <c r="D191" s="133"/>
      <c r="E191" s="134"/>
    </row>
    <row r="192" spans="2:5">
      <c r="B192" s="131"/>
      <c r="C192" s="132"/>
      <c r="D192" s="133"/>
      <c r="E192" s="134"/>
    </row>
    <row r="193" spans="2:5">
      <c r="B193" s="131"/>
      <c r="C193" s="132"/>
      <c r="D193" s="133"/>
      <c r="E193" s="134"/>
    </row>
    <row r="194" spans="2:5">
      <c r="B194" s="131"/>
      <c r="C194" s="132"/>
      <c r="D194" s="133"/>
      <c r="E194" s="134"/>
    </row>
    <row r="195" spans="2:5">
      <c r="B195" s="131"/>
      <c r="C195" s="132"/>
      <c r="D195" s="133"/>
      <c r="E195" s="134"/>
    </row>
    <row r="196" spans="2:5">
      <c r="B196" s="131"/>
      <c r="C196" s="132"/>
      <c r="D196" s="133"/>
      <c r="E196" s="134"/>
    </row>
    <row r="197" spans="2:5">
      <c r="B197" s="131"/>
      <c r="C197" s="132"/>
      <c r="D197" s="133"/>
      <c r="E197" s="134"/>
    </row>
    <row r="198" spans="2:5">
      <c r="B198" s="131"/>
      <c r="C198" s="132"/>
      <c r="D198" s="133"/>
      <c r="E198" s="134"/>
    </row>
    <row r="199" spans="2:5">
      <c r="B199" s="131"/>
      <c r="C199" s="132"/>
      <c r="D199" s="133"/>
      <c r="E199" s="134"/>
    </row>
    <row r="200" spans="2:5">
      <c r="B200" s="131"/>
      <c r="C200" s="132"/>
      <c r="D200" s="133"/>
      <c r="E200" s="134"/>
    </row>
    <row r="201" spans="2:5">
      <c r="B201" s="131"/>
      <c r="C201" s="132"/>
      <c r="D201" s="133"/>
      <c r="E201" s="134"/>
    </row>
    <row r="202" spans="2:5">
      <c r="B202" s="131"/>
      <c r="C202" s="132"/>
      <c r="D202" s="133"/>
      <c r="E202" s="134"/>
    </row>
    <row r="203" spans="2:5">
      <c r="B203" s="131"/>
      <c r="C203" s="132"/>
      <c r="D203" s="133"/>
      <c r="E203" s="134"/>
    </row>
    <row r="204" spans="2:5">
      <c r="B204" s="131"/>
      <c r="C204" s="132"/>
      <c r="D204" s="133"/>
      <c r="E204" s="134"/>
    </row>
    <row r="205" spans="2:5">
      <c r="B205" s="131"/>
      <c r="C205" s="132"/>
      <c r="D205" s="133"/>
      <c r="E205" s="134"/>
    </row>
    <row r="206" spans="2:5">
      <c r="B206" s="131"/>
      <c r="C206" s="132"/>
      <c r="D206" s="133"/>
      <c r="E206" s="134"/>
    </row>
    <row r="207" spans="2:5">
      <c r="B207" s="131"/>
      <c r="C207" s="132"/>
      <c r="D207" s="133"/>
      <c r="E207" s="134"/>
    </row>
    <row r="208" spans="2:5">
      <c r="B208" s="131"/>
      <c r="C208" s="132"/>
      <c r="D208" s="133"/>
      <c r="E208" s="134"/>
    </row>
    <row r="209" spans="2:5">
      <c r="B209" s="131"/>
      <c r="C209" s="132"/>
      <c r="D209" s="133"/>
      <c r="E209" s="134"/>
    </row>
    <row r="210" spans="2:5">
      <c r="B210" s="131"/>
      <c r="C210" s="132"/>
      <c r="D210" s="133"/>
      <c r="E210" s="134"/>
    </row>
    <row r="211" spans="2:5">
      <c r="B211" s="131"/>
      <c r="C211" s="132"/>
      <c r="D211" s="133"/>
      <c r="E211" s="134"/>
    </row>
    <row r="212" spans="2:5">
      <c r="B212" s="131"/>
      <c r="C212" s="132"/>
      <c r="D212" s="133"/>
      <c r="E212" s="134"/>
    </row>
    <row r="213" spans="2:5">
      <c r="B213" s="131"/>
      <c r="C213" s="132"/>
      <c r="D213" s="133"/>
      <c r="E213" s="134"/>
    </row>
    <row r="214" spans="2:5">
      <c r="B214" s="131"/>
      <c r="C214" s="132"/>
      <c r="D214" s="133"/>
      <c r="E214" s="134"/>
    </row>
    <row r="215" spans="2:5">
      <c r="B215" s="131"/>
      <c r="C215" s="132"/>
      <c r="D215" s="133"/>
      <c r="E215" s="134"/>
    </row>
    <row r="216" spans="2:5">
      <c r="B216" s="131"/>
      <c r="C216" s="132"/>
      <c r="D216" s="133"/>
      <c r="E216" s="134"/>
    </row>
    <row r="217" spans="2:5">
      <c r="B217" s="131"/>
      <c r="C217" s="132"/>
      <c r="D217" s="133"/>
      <c r="E217" s="134"/>
    </row>
    <row r="218" spans="2:5">
      <c r="B218" s="131"/>
      <c r="C218" s="132"/>
      <c r="D218" s="133"/>
      <c r="E218" s="134"/>
    </row>
    <row r="219" spans="2:5">
      <c r="B219" s="131"/>
      <c r="C219" s="132"/>
      <c r="D219" s="133"/>
      <c r="E219" s="134"/>
    </row>
    <row r="220" spans="2:5">
      <c r="B220" s="131"/>
      <c r="C220" s="132"/>
      <c r="D220" s="133"/>
      <c r="E220" s="134"/>
    </row>
    <row r="221" spans="2:5">
      <c r="B221" s="131"/>
      <c r="C221" s="132"/>
      <c r="D221" s="133"/>
      <c r="E221" s="134"/>
    </row>
    <row r="222" spans="2:5">
      <c r="B222" s="131"/>
      <c r="C222" s="132"/>
      <c r="D222" s="133"/>
      <c r="E222" s="134"/>
    </row>
    <row r="223" spans="2:5">
      <c r="B223" s="131"/>
      <c r="C223" s="132"/>
      <c r="D223" s="133"/>
      <c r="E223" s="134"/>
    </row>
    <row r="224" spans="2:5">
      <c r="B224" s="131"/>
      <c r="C224" s="132"/>
      <c r="D224" s="133"/>
      <c r="E224" s="134"/>
    </row>
    <row r="225" spans="2:5">
      <c r="B225" s="131"/>
      <c r="C225" s="132"/>
      <c r="D225" s="133"/>
      <c r="E225" s="134"/>
    </row>
    <row r="226" spans="2:5">
      <c r="B226" s="131"/>
      <c r="C226" s="132"/>
      <c r="D226" s="133"/>
      <c r="E226" s="134"/>
    </row>
    <row r="227" spans="2:5">
      <c r="B227" s="131"/>
      <c r="C227" s="132"/>
      <c r="D227" s="133"/>
      <c r="E227" s="134"/>
    </row>
    <row r="228" spans="2:5">
      <c r="B228" s="131"/>
      <c r="C228" s="132"/>
      <c r="D228" s="133"/>
      <c r="E228" s="134"/>
    </row>
    <row r="229" spans="2:5">
      <c r="B229" s="131"/>
      <c r="C229" s="132"/>
      <c r="D229" s="133"/>
      <c r="E229" s="134"/>
    </row>
    <row r="230" spans="2:5">
      <c r="B230" s="131"/>
      <c r="C230" s="132"/>
      <c r="D230" s="133"/>
      <c r="E230" s="134"/>
    </row>
    <row r="231" spans="2:5">
      <c r="B231" s="131"/>
      <c r="C231" s="132"/>
      <c r="D231" s="133"/>
      <c r="E231" s="134"/>
    </row>
    <row r="232" spans="2:5">
      <c r="B232" s="131"/>
      <c r="C232" s="132"/>
      <c r="D232" s="133"/>
      <c r="E232" s="134"/>
    </row>
    <row r="233" spans="2:5">
      <c r="B233" s="131"/>
      <c r="C233" s="132"/>
      <c r="D233" s="133"/>
      <c r="E233" s="134"/>
    </row>
    <row r="234" spans="2:5">
      <c r="B234" s="131"/>
      <c r="C234" s="132"/>
      <c r="D234" s="133"/>
      <c r="E234" s="134"/>
    </row>
    <row r="235" spans="2:5">
      <c r="B235" s="131"/>
      <c r="C235" s="132"/>
      <c r="D235" s="133"/>
      <c r="E235" s="134"/>
    </row>
    <row r="236" spans="2:5">
      <c r="B236" s="131"/>
      <c r="C236" s="132"/>
      <c r="D236" s="133"/>
      <c r="E236" s="134"/>
    </row>
    <row r="237" spans="2:5">
      <c r="B237" s="131"/>
      <c r="C237" s="132"/>
      <c r="D237" s="133"/>
      <c r="E237" s="134"/>
    </row>
    <row r="238" spans="2:5">
      <c r="B238" s="131"/>
      <c r="C238" s="132"/>
      <c r="D238" s="133"/>
      <c r="E238" s="134"/>
    </row>
    <row r="239" spans="2:5">
      <c r="B239" s="131"/>
      <c r="C239" s="132"/>
      <c r="D239" s="133"/>
      <c r="E239" s="134"/>
    </row>
    <row r="240" spans="2:5">
      <c r="B240" s="131"/>
      <c r="C240" s="132"/>
      <c r="D240" s="133"/>
      <c r="E240" s="134"/>
    </row>
    <row r="241" spans="2:5">
      <c r="B241" s="131"/>
      <c r="C241" s="132"/>
      <c r="D241" s="133"/>
      <c r="E241" s="134"/>
    </row>
    <row r="242" spans="2:5">
      <c r="B242" s="131"/>
      <c r="C242" s="132"/>
      <c r="D242" s="133"/>
      <c r="E242" s="134"/>
    </row>
    <row r="243" spans="2:5">
      <c r="B243" s="131"/>
      <c r="C243" s="132"/>
      <c r="D243" s="133"/>
      <c r="E243" s="134"/>
    </row>
    <row r="244" spans="2:5">
      <c r="B244" s="131"/>
      <c r="C244" s="132"/>
      <c r="D244" s="133"/>
      <c r="E244" s="134"/>
    </row>
    <row r="245" spans="2:5">
      <c r="B245" s="131"/>
      <c r="C245" s="132"/>
      <c r="D245" s="133"/>
      <c r="E245" s="134"/>
    </row>
    <row r="246" spans="2:5">
      <c r="B246" s="131"/>
      <c r="C246" s="132"/>
      <c r="D246" s="133"/>
      <c r="E246" s="134"/>
    </row>
    <row r="247" spans="2:5">
      <c r="B247" s="131"/>
      <c r="C247" s="132"/>
      <c r="D247" s="133"/>
      <c r="E247" s="134"/>
    </row>
    <row r="248" spans="2:5">
      <c r="B248" s="131"/>
      <c r="C248" s="132"/>
      <c r="D248" s="133"/>
      <c r="E248" s="134"/>
    </row>
    <row r="249" spans="2:5">
      <c r="B249" s="131"/>
      <c r="C249" s="132"/>
      <c r="D249" s="133"/>
      <c r="E249" s="134"/>
    </row>
    <row r="250" spans="2:5">
      <c r="B250" s="131"/>
      <c r="C250" s="132"/>
      <c r="D250" s="133"/>
      <c r="E250" s="134"/>
    </row>
    <row r="251" spans="2:5">
      <c r="B251" s="131"/>
      <c r="C251" s="132"/>
      <c r="D251" s="133"/>
      <c r="E251" s="134"/>
    </row>
    <row r="252" spans="2:5">
      <c r="B252" s="131"/>
      <c r="C252" s="132"/>
      <c r="D252" s="133"/>
      <c r="E252" s="134"/>
    </row>
    <row r="253" spans="2:5">
      <c r="B253" s="131"/>
      <c r="C253" s="132"/>
      <c r="D253" s="133"/>
      <c r="E253" s="134"/>
    </row>
  </sheetData>
  <sheetProtection selectLockedCells="1" selectUnlockedCells="1"/>
  <mergeCells count="17">
    <mergeCell ref="A1:E1"/>
    <mergeCell ref="A2:B2"/>
    <mergeCell ref="C78:E78"/>
    <mergeCell ref="A80:A87"/>
    <mergeCell ref="A88:A89"/>
    <mergeCell ref="A92:A94"/>
    <mergeCell ref="A95:A96"/>
    <mergeCell ref="A97:A98"/>
    <mergeCell ref="A100:A101"/>
    <mergeCell ref="A102:A104"/>
    <mergeCell ref="A105:A106"/>
    <mergeCell ref="A110:A112"/>
    <mergeCell ref="A113:A114"/>
    <mergeCell ref="A115:A117"/>
    <mergeCell ref="A118:A122"/>
    <mergeCell ref="A125:A126"/>
    <mergeCell ref="A127:A130"/>
  </mergeCells>
  <pageMargins left="0.699305555555556" right="0.699305555555556" top="0.75" bottom="0.75" header="0.3" footer="0.3"/>
  <pageSetup paperSize="9" orientation="portrait"/>
  <headerFooter alignWithMargins="0" scaleWithDoc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staff</dc:creator>
  <cp:lastModifiedBy>Administrator</cp:lastModifiedBy>
  <cp:revision>1</cp:revision>
  <dcterms:created xsi:type="dcterms:W3CDTF">2014-12-16T08:52:00Z</dcterms:created>
  <dcterms:modified xsi:type="dcterms:W3CDTF">2019-03-06T09:42:16Z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2052-11.1.0.8213</vt:lpwstr>
  </property>
</Properties>
</file>