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T\Documents\GitHub2\Daily-Report\dr\protected\commands\template\"/>
    </mc:Choice>
  </mc:AlternateContent>
  <xr:revisionPtr revIDLastSave="0" documentId="13_ncr:1_{5C9AA473-4503-48BE-9B91-42D3AC70562D}" xr6:coauthVersionLast="45" xr6:coauthVersionMax="45" xr10:uidLastSave="{00000000-0000-0000-0000-000000000000}"/>
  <bookViews>
    <workbookView xWindow="5475" yWindow="645" windowWidth="22155" windowHeight="13275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9" i="1" l="1"/>
  <c r="C134" i="1"/>
  <c r="E134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5" i="1"/>
  <c r="C124" i="1"/>
  <c r="E124" i="1" s="1"/>
  <c r="C123" i="1"/>
  <c r="E123" i="1" s="1"/>
  <c r="C122" i="1"/>
  <c r="E122" i="1" s="1"/>
  <c r="C121" i="1"/>
  <c r="E121" i="1" s="1"/>
  <c r="C120" i="1"/>
  <c r="C119" i="1"/>
  <c r="E118" i="1"/>
  <c r="C118" i="1"/>
  <c r="C117" i="1"/>
  <c r="E117" i="1" s="1"/>
  <c r="E116" i="1"/>
  <c r="C116" i="1"/>
  <c r="C115" i="1"/>
  <c r="C114" i="1"/>
  <c r="E114" i="1" s="1"/>
  <c r="C113" i="1"/>
  <c r="E113" i="1" s="1"/>
  <c r="C112" i="1"/>
  <c r="E112" i="1" s="1"/>
  <c r="C110" i="1"/>
  <c r="E110" i="1" s="1"/>
  <c r="C109" i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F102" i="1" s="1"/>
  <c r="C101" i="1"/>
  <c r="C100" i="1"/>
  <c r="E100" i="1" s="1"/>
  <c r="C99" i="1"/>
  <c r="E99" i="1" s="1"/>
  <c r="C98" i="1"/>
  <c r="E98" i="1" s="1"/>
  <c r="C97" i="1"/>
  <c r="C96" i="1"/>
  <c r="E96" i="1" s="1"/>
  <c r="E95" i="1"/>
  <c r="C95" i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F111" i="1" l="1"/>
  <c r="F82" i="1"/>
  <c r="F94" i="1"/>
  <c r="F126" i="1"/>
  <c r="F8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0" authorId="0" shapeId="0" xr:uid="{00000000-0006-0000-0000-000001000000}">
      <text>
        <r>
          <rPr>
            <sz val="9"/>
            <color rgb="FF000000"/>
            <rFont val="SimSun"/>
            <charset val="134"/>
          </rPr>
          <t>SAMSUNG:
不含保证薪金的同事</t>
        </r>
      </text>
    </comment>
    <comment ref="A24" authorId="0" shapeId="0" xr:uid="{00000000-0006-0000-0000-000002000000}">
      <text>
        <r>
          <rPr>
            <sz val="9"/>
            <color rgb="FF000000"/>
            <rFont val="SimSun"/>
            <charset val="134"/>
          </rPr>
          <t>这个是在20号的财务报表里面取得的</t>
        </r>
      </text>
    </comment>
    <comment ref="A28" authorId="0" shapeId="0" xr:uid="{00000000-0006-0000-0000-000003000000}">
      <text>
        <r>
          <rPr>
            <sz val="9"/>
            <color rgb="FF000000"/>
            <rFont val="SimSun"/>
            <charset val="134"/>
          </rPr>
          <t xml:space="preserve">
税前工资+公司部份社保+公司部份工积金 </t>
        </r>
      </text>
    </comment>
    <comment ref="A51" authorId="0" shapeId="0" xr:uid="{00000000-0006-0000-0000-000004000000}">
      <text>
        <r>
          <rPr>
            <sz val="9"/>
            <color rgb="FF000000"/>
            <rFont val="SimSun"/>
            <charset val="134"/>
          </rPr>
          <t>SAMSUNG:
只计算IA合同数量</t>
        </r>
      </text>
    </comment>
    <comment ref="A74" authorId="0" shapeId="0" xr:uid="{00000000-0006-0000-0000-000005000000}">
      <text>
        <r>
          <rPr>
            <sz val="9"/>
            <color rgb="FF000000"/>
            <rFont val="SimSun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<sst xmlns="http://schemas.openxmlformats.org/spreadsheetml/2006/main" count="217" uniqueCount="189">
  <si>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</si>
  <si>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</si>
  <si>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</si>
  <si>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</si>
  <si>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</si>
  <si>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</si>
  <si>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</si>
  <si>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</si>
  <si>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sz val="10"/>
        <color rgb="FF0000FF"/>
        <rFont val="新細明體"/>
        <charset val="134"/>
      </rPr>
      <t>今月IA生意</t>
    </r>
    <r>
      <rPr>
        <sz val="10"/>
        <color rgb="FF0000FF"/>
        <rFont val="宋体"/>
        <charset val="134"/>
      </rPr>
      <t>额</t>
    </r>
  </si>
  <si>
    <r>
      <rPr>
        <sz val="10"/>
        <color rgb="FF0000FF"/>
        <rFont val="新細明體"/>
        <charset val="134"/>
      </rPr>
      <t>今月IB生意</t>
    </r>
    <r>
      <rPr>
        <sz val="10"/>
        <color rgb="FF0000FF"/>
        <rFont val="宋体"/>
        <charset val="134"/>
      </rPr>
      <t>额</t>
    </r>
  </si>
  <si>
    <r>
      <rPr>
        <sz val="10"/>
        <color rgb="FF0000FF"/>
        <rFont val="新細明體"/>
        <charset val="134"/>
      </rPr>
      <t>上月新（IA，IB）服</t>
    </r>
    <r>
      <rPr>
        <sz val="10"/>
        <color rgb="FF0000FF"/>
        <rFont val="宋体"/>
        <charset val="134"/>
      </rPr>
      <t>务年</t>
    </r>
    <r>
      <rPr>
        <sz val="10"/>
        <color rgb="FF0000FF"/>
        <rFont val="新細明體"/>
        <charset val="134"/>
      </rPr>
      <t>生意</t>
    </r>
    <r>
      <rPr>
        <sz val="10"/>
        <color rgb="FF0000FF"/>
        <rFont val="宋体"/>
        <charset val="134"/>
      </rPr>
      <t>额</t>
    </r>
  </si>
  <si>
    <r>
      <rPr>
        <sz val="10"/>
        <color rgb="FF0000FF"/>
        <rFont val="新細明體"/>
        <charset val="134"/>
      </rPr>
      <t>今月新（IA，IB）服</t>
    </r>
    <r>
      <rPr>
        <sz val="10"/>
        <color rgb="FF0000FF"/>
        <rFont val="宋体"/>
        <charset val="134"/>
      </rPr>
      <t>务年</t>
    </r>
    <r>
      <rPr>
        <sz val="10"/>
        <color rgb="FF0000FF"/>
        <rFont val="新細明體"/>
        <charset val="134"/>
      </rPr>
      <t>生意</t>
    </r>
    <r>
      <rPr>
        <sz val="10"/>
        <color rgb="FF0000FF"/>
        <rFont val="宋体"/>
        <charset val="134"/>
      </rPr>
      <t>额</t>
    </r>
  </si>
  <si>
    <r>
      <rPr>
        <sz val="10"/>
        <color rgb="FF0000FF"/>
        <rFont val="新細明體"/>
        <charset val="134"/>
      </rPr>
      <t>去年今月新（IA，IB）服</t>
    </r>
    <r>
      <rPr>
        <sz val="10"/>
        <color rgb="FF0000FF"/>
        <rFont val="宋体"/>
        <charset val="134"/>
      </rPr>
      <t>务年</t>
    </r>
    <r>
      <rPr>
        <sz val="10"/>
        <color rgb="FF0000FF"/>
        <rFont val="新細明體"/>
        <charset val="134"/>
      </rPr>
      <t>生意</t>
    </r>
    <r>
      <rPr>
        <sz val="10"/>
        <color rgb="FF0000FF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</si>
  <si>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</si>
  <si>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</si>
  <si>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</si>
  <si>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</si>
  <si>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</si>
  <si>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</si>
  <si>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</si>
  <si>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</si>
  <si>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</si>
  <si>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</si>
  <si>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</si>
  <si>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</si>
  <si>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</si>
  <si>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</si>
  <si>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</si>
  <si>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</si>
  <si>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</si>
  <si>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</si>
  <si>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</si>
  <si>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</si>
  <si>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</si>
  <si>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</si>
  <si>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</si>
  <si>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</si>
  <si>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</si>
  <si>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</si>
  <si>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</si>
  <si>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</si>
  <si>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</si>
  <si>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</si>
  <si>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</si>
  <si>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</si>
  <si>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</si>
  <si>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</si>
  <si>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</si>
  <si>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</si>
  <si>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</si>
  <si>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</si>
  <si>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</si>
  <si>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</si>
  <si>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</si>
  <si>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</si>
  <si>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sz val="10"/>
        <color rgb="FF0000FF"/>
        <rFont val="新細明體"/>
        <charset val="134"/>
      </rPr>
      <t>客</t>
    </r>
    <r>
      <rPr>
        <sz val="10"/>
        <color rgb="FF0000FF"/>
        <rFont val="宋体"/>
        <charset val="134"/>
      </rPr>
      <t>诉</t>
    </r>
    <r>
      <rPr>
        <sz val="10"/>
        <color rgb="FF0000FF"/>
        <rFont val="新細明體"/>
        <charset val="134"/>
      </rPr>
      <t>后7天</t>
    </r>
    <r>
      <rPr>
        <sz val="10"/>
        <color rgb="FF0000FF"/>
        <rFont val="宋体"/>
        <charset val="134"/>
      </rPr>
      <t>内电话</t>
    </r>
    <r>
      <rPr>
        <sz val="10"/>
        <color rgb="FF0000FF"/>
        <rFont val="新細明體"/>
        <charset val="134"/>
      </rPr>
      <t>客</t>
    </r>
    <r>
      <rPr>
        <sz val="10"/>
        <color rgb="FF0000FF"/>
        <rFont val="宋体"/>
        <charset val="134"/>
      </rPr>
      <t>户</t>
    </r>
    <r>
      <rPr>
        <sz val="10"/>
        <color rgb="FF0000FF"/>
        <rFont val="新細明體"/>
        <charset val="134"/>
      </rPr>
      <t>回</t>
    </r>
    <r>
      <rPr>
        <sz val="10"/>
        <color rgb="FF0000FF"/>
        <rFont val="宋体"/>
        <charset val="134"/>
      </rPr>
      <t>访数</t>
    </r>
    <r>
      <rPr>
        <sz val="10"/>
        <color rgb="FF0000FF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</si>
  <si>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</si>
  <si>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</si>
  <si>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</si>
  <si>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</si>
  <si>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</si>
  <si>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</si>
  <si>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</si>
  <si>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</si>
  <si>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</si>
  <si>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</si>
  <si>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</si>
  <si>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</si>
  <si>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</si>
  <si>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今月应送洗地易（桶）</t>
  </si>
  <si>
    <t>今月实际送洗地易（桶）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</si>
  <si>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</si>
  <si>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</si>
  <si>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</si>
  <si>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</si>
  <si>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</si>
  <si>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</si>
  <si>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</si>
  <si>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</si>
  <si>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</si>
  <si>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</si>
  <si>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</si>
  <si>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</si>
  <si>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</si>
  <si>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</si>
  <si>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</si>
  <si>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r>
      <rPr>
        <sz val="10"/>
        <color rgb="FF0000FF"/>
        <rFont val="新細明體"/>
        <charset val="134"/>
      </rPr>
      <t>今月IAIB</t>
    </r>
    <r>
      <rPr>
        <sz val="10"/>
        <color rgb="FF0000FF"/>
        <rFont val="宋体"/>
        <charset val="134"/>
      </rPr>
      <t>服务数量</t>
    </r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</si>
  <si>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</si>
  <si>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</si>
  <si>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</si>
  <si>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</si>
  <si>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</si>
  <si>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</si>
  <si>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</si>
  <si>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</si>
  <si>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</si>
  <si>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</si>
  <si>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</si>
  <si>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</si>
  <si>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</si>
  <si>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</si>
  <si>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</si>
  <si>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rgb="FF000000"/>
        <rFont val="新細明體"/>
        <charset val="134"/>
      </rPr>
      <t>餐饮非餐饮</t>
    </r>
    <r>
      <rPr>
        <sz val="12"/>
        <color rgb="FF000000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</si>
  <si>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</si>
  <si>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</si>
  <si>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</si>
  <si>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</si>
  <si>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</si>
  <si>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</si>
  <si>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</si>
  <si>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</si>
  <si>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</si>
  <si>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技术员最高生意额技术员金额跟标准比较  （标准：30000/月)</t>
  </si>
  <si>
    <t>&gt;70% : 5
30% - 70% : 4
10% - 30% ： 3</t>
  </si>
  <si>
    <t>技术员最高生意额技术员金额</t>
  </si>
  <si>
    <t>仅供参考，不计算分数</t>
  </si>
  <si>
    <t>NIL</t>
  </si>
  <si>
    <t>技术员成本</t>
  </si>
  <si>
    <r>
      <rPr>
        <sz val="12"/>
        <color rgb="FF000000"/>
        <rFont val="新細明體"/>
        <charset val="134"/>
      </rPr>
      <t>技术员用料比例 清洁（技术员</t>
    </r>
    <r>
      <rPr>
        <sz val="12"/>
        <color rgb="FF000000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</si>
  <si>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</si>
  <si>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</si>
  <si>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</si>
  <si>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</si>
  <si>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</si>
  <si>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</si>
  <si>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</si>
  <si>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</si>
  <si>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</si>
  <si>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</si>
  <si>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</si>
  <si>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</si>
  <si>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>20% - 25% : 5
25% - 28% : 4
28% - 30% : 3
30% - 35% : 2
&gt;35% : 1</t>
  </si>
  <si>
    <t>利润状况</t>
  </si>
  <si>
    <t>纯利率</t>
  </si>
  <si>
    <t>&lt;5% : 1                                     5%-10% : 2                           11%-15% : 3                          16%-20% : 4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</si>
  <si>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</si>
  <si>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&gt;=1.5% : 2                               &gt;=2% : 3                              &gt;=2.5% : 4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</si>
  <si>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</si>
  <si>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8%-16% : 2                            17%-25% : 3                      26%-34% : 4                       &gt;34% : 5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</si>
  <si>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</si>
  <si>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</si>
  <si>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</si>
  <si>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</si>
  <si>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</si>
  <si>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</si>
  <si>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</si>
  <si>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</si>
  <si>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</si>
  <si>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</si>
  <si>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</si>
  <si>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</si>
  <si>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</si>
  <si>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</si>
  <si>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</si>
  <si>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</si>
  <si>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</si>
  <si>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</si>
  <si>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rgb="FF000000"/>
        <rFont val="新細明體"/>
        <charset val="134"/>
      </rP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</si>
  <si>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</si>
  <si>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</si>
  <si>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</si>
  <si>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 4
50% - 70% : 3
30% - 50% : 2
10% - 30% : 1
&lt;= 10% : 0</t>
  </si>
  <si>
    <t>质检问题客户数量比例                                         今月质检客户数量/今月（IA/IB）服务数目小于或大于10%时
（问题客户 ： 质检拜访客户分数低于70分。问题客户/当月质检拜访客户 = 质检问题客户数量比例）</t>
  </si>
  <si>
    <r>
      <rPr>
        <sz val="12"/>
        <color rgb="FF000000"/>
        <rFont val="新細明體"/>
        <charset val="134"/>
      </rPr>
      <t xml:space="preserve">&gt;20% : 3
10% - 20% : 5
0% - 10% : 1                    </t>
    </r>
    <r>
      <rPr>
        <sz val="12"/>
        <color rgb="FF000000"/>
        <rFont val="宋体"/>
        <charset val="134"/>
      </rPr>
      <t>或</t>
    </r>
    <r>
      <rPr>
        <sz val="12"/>
        <color rgb="FF000000"/>
        <rFont val="新細明體"/>
        <charset val="134"/>
      </rPr>
      <t xml:space="preserve">                                              &gt;20% : 1
10% - 20% : 3
0% - 10% : 5</t>
    </r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</si>
  <si>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</si>
  <si>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</si>
  <si>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</si>
  <si>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</si>
  <si>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</si>
  <si>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</si>
  <si>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</si>
  <si>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rgb="FF000000"/>
        <rFont val="新細明體"/>
        <charset val="134"/>
      </rPr>
      <t>高效回</t>
    </r>
    <r>
      <rPr>
        <sz val="12"/>
        <color rgb="FF000000"/>
        <rFont val="宋体"/>
        <charset val="134"/>
      </rPr>
      <t>访</t>
    </r>
    <r>
      <rPr>
        <sz val="12"/>
        <color rgb="FF000000"/>
        <rFont val="新細明體"/>
        <charset val="134"/>
      </rPr>
      <t>率 （高效回</t>
    </r>
    <r>
      <rPr>
        <sz val="12"/>
        <color rgb="FF000000"/>
        <rFont val="宋体"/>
        <charset val="134"/>
      </rPr>
      <t>访</t>
    </r>
    <r>
      <rPr>
        <sz val="12"/>
        <color rgb="FF000000"/>
        <rFont val="新細明體"/>
        <charset val="134"/>
      </rPr>
      <t xml:space="preserve"> = 客</t>
    </r>
    <r>
      <rPr>
        <sz val="12"/>
        <color rgb="FF000000"/>
        <rFont val="宋体"/>
        <charset val="134"/>
      </rPr>
      <t>诉</t>
    </r>
    <r>
      <rPr>
        <sz val="12"/>
        <color rgb="FF000000"/>
        <rFont val="新細明體"/>
        <charset val="134"/>
      </rPr>
      <t>后7天</t>
    </r>
    <r>
      <rPr>
        <sz val="12"/>
        <color rgb="FF000000"/>
        <rFont val="宋体"/>
        <charset val="134"/>
      </rPr>
      <t>内电话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</t>
    </r>
    <r>
      <rPr>
        <sz val="12"/>
        <color rgb="FF000000"/>
        <rFont val="新細明體"/>
        <charset val="134"/>
      </rPr>
      <t>回</t>
    </r>
    <r>
      <rPr>
        <sz val="12"/>
        <color rgb="FF000000"/>
        <rFont val="宋体"/>
        <charset val="134"/>
      </rPr>
      <t>访数</t>
    </r>
    <r>
      <rPr>
        <sz val="12"/>
        <color rgb="FF000000"/>
        <rFont val="新細明體"/>
        <charset val="134"/>
      </rPr>
      <t>目）
（高效回</t>
    </r>
    <r>
      <rPr>
        <sz val="12"/>
        <color rgb="FF000000"/>
        <rFont val="宋体"/>
        <charset val="134"/>
      </rPr>
      <t>访</t>
    </r>
    <r>
      <rPr>
        <sz val="12"/>
        <color rgb="FF000000"/>
        <rFont val="新細明體"/>
        <charset val="134"/>
      </rPr>
      <t>率=高效回</t>
    </r>
    <r>
      <rPr>
        <sz val="12"/>
        <color rgb="FF000000"/>
        <rFont val="宋体"/>
        <charset val="134"/>
      </rPr>
      <t>访</t>
    </r>
    <r>
      <rPr>
        <sz val="12"/>
        <color rgb="FF000000"/>
        <rFont val="新細明體"/>
        <charset val="134"/>
      </rPr>
      <t>/</t>
    </r>
    <r>
      <rPr>
        <sz val="12"/>
        <color rgb="FF000000"/>
        <rFont val="宋体"/>
        <charset val="134"/>
      </rPr>
      <t>今月客诉数目</t>
    </r>
    <r>
      <rPr>
        <sz val="12"/>
        <color rgb="FF000000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</si>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</sst>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_-* #,##0.00_-;\-* #,##0.00_-;_-* &quot;-&quot;??_-;_-@_-"/>
    <numFmt numFmtId="169" formatCode="0.0000_ "/>
    <numFmt numFmtId="170" formatCode="0.00_ "/>
  </numFmts>
  <fonts count="14">
    <font>
      <sz val="12"/>
      <color rgb="FF000000"/>
      <name val="新細明體"/>
      <charset val="134"/>
    </font>
    <font>
      <sz val="10"/>
      <color rgb="FF000000"/>
      <name val="新細明體"/>
      <charset val="134"/>
    </font>
    <font>
      <sz val="12"/>
      <color rgb="FFFF0000"/>
      <name val="新細明體"/>
      <charset val="134"/>
    </font>
    <font>
      <b/>
      <sz val="12"/>
      <color rgb="FF000000"/>
      <name val="新細明體"/>
      <charset val="134"/>
    </font>
    <font>
      <b/>
      <sz val="28"/>
      <color rgb="FF000000"/>
      <name val="新細明體"/>
      <charset val="134"/>
    </font>
    <font>
      <b/>
      <sz val="10"/>
      <color rgb="FF0000FF"/>
      <name val="新細明體"/>
      <charset val="134"/>
    </font>
    <font>
      <b/>
      <sz val="10"/>
      <color rgb="FF000000"/>
      <name val="新細明體"/>
      <charset val="134"/>
    </font>
    <font>
      <b/>
      <sz val="16"/>
      <color rgb="FF000000"/>
      <name val="新細明體"/>
      <charset val="134"/>
    </font>
    <font>
      <b/>
      <sz val="14"/>
      <color rgb="FF000000"/>
      <name val="新細明體"/>
      <charset val="134"/>
    </font>
    <font>
      <sz val="12"/>
      <color rgb="FF000000"/>
      <name val="宋体"/>
      <charset val="134"/>
    </font>
    <font>
      <b/>
      <sz val="14"/>
      <color rgb="FFFF0000"/>
      <name val="新細明體"/>
      <charset val="134"/>
    </font>
    <font>
      <sz val="10"/>
      <color rgb="FF0000FF"/>
      <name val="新細明體"/>
      <charset val="134"/>
    </font>
    <font>
      <sz val="10"/>
      <color rgb="FF0000FF"/>
      <name val="宋体"/>
      <charset val="134"/>
    </font>
    <font>
      <sz val="9"/>
      <color rgb="FF000000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CCFFCC"/>
        <bgColor rgb="FFFFFFFF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169" fontId="0" fillId="0" borderId="0" xfId="0" applyNumberFormat="1" applyFill="1" applyAlignment="1">
      <alignment vertical="center"/>
    </xf>
    <xf numFmtId="166" fontId="0" fillId="0" borderId="0" xfId="0" applyNumberForma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69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right" vertical="center"/>
    </xf>
    <xf numFmtId="169" fontId="5" fillId="2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6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69" fontId="5" fillId="0" borderId="2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 vertical="center" wrapText="1"/>
    </xf>
    <xf numFmtId="169" fontId="5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169" fontId="7" fillId="0" borderId="2" xfId="0" applyNumberFormat="1" applyFont="1" applyFill="1" applyBorder="1" applyAlignment="1">
      <alignment horizontal="center" vertical="center"/>
    </xf>
    <xf numFmtId="169" fontId="7" fillId="0" borderId="2" xfId="0" applyNumberFormat="1" applyFont="1" applyFill="1" applyBorder="1" applyAlignment="1">
      <alignment horizontal="left" vertical="center"/>
    </xf>
    <xf numFmtId="166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70" fontId="7" fillId="0" borderId="1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left" vertical="center" readingOrder="1"/>
    </xf>
    <xf numFmtId="169" fontId="3" fillId="0" borderId="1" xfId="0" applyNumberFormat="1" applyFont="1" applyFill="1" applyBorder="1" applyAlignment="1">
      <alignment horizontal="left" vertical="center" readingOrder="1"/>
    </xf>
    <xf numFmtId="166" fontId="3" fillId="0" borderId="1" xfId="0" applyNumberFormat="1" applyFont="1" applyFill="1" applyBorder="1" applyAlignment="1">
      <alignment horizontal="left" vertical="center" readingOrder="1"/>
    </xf>
    <xf numFmtId="0" fontId="3" fillId="0" borderId="2" xfId="0" applyFont="1" applyFill="1" applyBorder="1" applyAlignment="1">
      <alignment horizontal="left" vertical="center" readingOrder="1"/>
    </xf>
    <xf numFmtId="170" fontId="8" fillId="0" borderId="1" xfId="0" applyNumberFormat="1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169" fontId="0" fillId="2" borderId="3" xfId="0" applyNumberForma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70" fontId="8" fillId="2" borderId="3" xfId="0" applyNumberFormat="1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169" fontId="0" fillId="2" borderId="4" xfId="0" applyNumberFormat="1" applyFill="1" applyBorder="1" applyAlignment="1">
      <alignment vertical="center"/>
    </xf>
    <xf numFmtId="166" fontId="0" fillId="2" borderId="4" xfId="0" applyNumberFormat="1" applyFill="1" applyBorder="1" applyAlignment="1">
      <alignment vertical="center" wrapText="1"/>
    </xf>
    <xf numFmtId="170" fontId="8" fillId="2" borderId="4" xfId="0" applyNumberFormat="1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0" fontId="8" fillId="0" borderId="4" xfId="0" applyFont="1" applyFill="1" applyBorder="1" applyAlignment="1">
      <alignment vertical="center" readingOrder="1"/>
    </xf>
    <xf numFmtId="0" fontId="0" fillId="0" borderId="4" xfId="0" applyFill="1" applyBorder="1" applyAlignment="1">
      <alignment horizontal="center" vertical="center" wrapText="1"/>
    </xf>
    <xf numFmtId="169" fontId="0" fillId="0" borderId="4" xfId="0" applyNumberFormat="1" applyFill="1" applyBorder="1" applyAlignment="1">
      <alignment vertical="center" readingOrder="1"/>
    </xf>
    <xf numFmtId="166" fontId="0" fillId="0" borderId="4" xfId="0" applyNumberFormat="1" applyFill="1" applyBorder="1" applyAlignment="1">
      <alignment vertical="center" readingOrder="1"/>
    </xf>
    <xf numFmtId="0" fontId="0" fillId="0" borderId="4" xfId="0" applyFill="1" applyBorder="1" applyAlignment="1">
      <alignment vertical="center" readingOrder="1"/>
    </xf>
    <xf numFmtId="170" fontId="8" fillId="0" borderId="4" xfId="0" applyNumberFormat="1" applyFont="1" applyFill="1" applyBorder="1" applyAlignment="1">
      <alignment vertical="center"/>
    </xf>
    <xf numFmtId="0" fontId="0" fillId="3" borderId="4" xfId="0" applyFill="1" applyBorder="1" applyAlignment="1">
      <alignment horizontal="center" vertical="center" wrapText="1"/>
    </xf>
    <xf numFmtId="169" fontId="0" fillId="3" borderId="4" xfId="0" applyNumberFormat="1" applyFill="1" applyBorder="1" applyAlignment="1">
      <alignment vertical="center"/>
    </xf>
    <xf numFmtId="166" fontId="0" fillId="3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vertical="center" wrapText="1" readingOrder="1"/>
    </xf>
    <xf numFmtId="170" fontId="8" fillId="3" borderId="4" xfId="0" applyNumberFormat="1" applyFont="1" applyFill="1" applyBorder="1" applyAlignment="1">
      <alignment vertical="center"/>
    </xf>
    <xf numFmtId="169" fontId="0" fillId="3" borderId="4" xfId="0" applyNumberFormat="1" applyFill="1" applyBorder="1" applyAlignment="1">
      <alignment vertical="center" wrapText="1"/>
    </xf>
    <xf numFmtId="169" fontId="0" fillId="3" borderId="4" xfId="0" applyNumberFormat="1" applyFill="1" applyBorder="1" applyAlignment="1">
      <alignment vertical="center" wrapText="1" readingOrder="1"/>
    </xf>
    <xf numFmtId="166" fontId="0" fillId="3" borderId="4" xfId="0" applyNumberFormat="1" applyFill="1" applyBorder="1" applyAlignment="1">
      <alignment horizontal="left" vertical="center" wrapText="1" readingOrder="1"/>
    </xf>
    <xf numFmtId="0" fontId="0" fillId="3" borderId="4" xfId="0" applyFill="1" applyBorder="1" applyAlignment="1">
      <alignment horizontal="right" vertical="center" wrapText="1" readingOrder="1"/>
    </xf>
    <xf numFmtId="169" fontId="0" fillId="0" borderId="4" xfId="0" applyNumberFormat="1" applyFill="1" applyBorder="1" applyAlignment="1">
      <alignment vertical="center"/>
    </xf>
    <xf numFmtId="166" fontId="0" fillId="0" borderId="4" xfId="0" applyNumberForma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4" borderId="4" xfId="0" applyFill="1" applyBorder="1" applyAlignment="1">
      <alignment horizontal="left" vertical="center" wrapText="1" readingOrder="1"/>
    </xf>
    <xf numFmtId="0" fontId="0" fillId="4" borderId="4" xfId="0" applyFill="1" applyBorder="1" applyAlignment="1">
      <alignment horizontal="center" vertical="center" wrapText="1"/>
    </xf>
    <xf numFmtId="169" fontId="0" fillId="4" borderId="4" xfId="0" applyNumberFormat="1" applyFill="1" applyBorder="1" applyAlignment="1">
      <alignment horizontal="right" vertical="center" wrapText="1" readingOrder="1"/>
    </xf>
    <xf numFmtId="166" fontId="0" fillId="4" borderId="4" xfId="0" applyNumberFormat="1" applyFill="1" applyBorder="1" applyAlignment="1">
      <alignment horizontal="left" vertical="center" wrapText="1" readingOrder="1"/>
    </xf>
    <xf numFmtId="0" fontId="0" fillId="4" borderId="4" xfId="0" applyFill="1" applyBorder="1" applyAlignment="1">
      <alignment horizontal="right" vertical="center" wrapText="1" readingOrder="1"/>
    </xf>
    <xf numFmtId="170" fontId="8" fillId="4" borderId="4" xfId="0" applyNumberFormat="1" applyFont="1" applyFill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169" fontId="0" fillId="4" borderId="4" xfId="0" applyNumberFormat="1" applyFill="1" applyBorder="1" applyAlignment="1">
      <alignment vertical="center"/>
    </xf>
    <xf numFmtId="166" fontId="0" fillId="4" borderId="4" xfId="0" applyNumberFormat="1" applyFill="1" applyBorder="1" applyAlignment="1">
      <alignment vertical="center" wrapText="1"/>
    </xf>
    <xf numFmtId="169" fontId="0" fillId="4" borderId="4" xfId="0" applyNumberFormat="1" applyFill="1" applyBorder="1" applyAlignment="1">
      <alignment horizontal="right" vertical="center"/>
    </xf>
    <xf numFmtId="169" fontId="0" fillId="0" borderId="4" xfId="0" applyNumberFormat="1" applyFill="1" applyBorder="1" applyAlignment="1">
      <alignment vertical="center" wrapText="1" readingOrder="1"/>
    </xf>
    <xf numFmtId="166" fontId="0" fillId="0" borderId="4" xfId="0" applyNumberFormat="1" applyFill="1" applyBorder="1" applyAlignment="1">
      <alignment vertical="center" wrapText="1" readingOrder="1"/>
    </xf>
    <xf numFmtId="0" fontId="2" fillId="0" borderId="4" xfId="0" applyFont="1" applyFill="1" applyBorder="1" applyAlignment="1">
      <alignment horizontal="right" vertical="center" wrapText="1" readingOrder="1"/>
    </xf>
    <xf numFmtId="0" fontId="0" fillId="5" borderId="4" xfId="0" applyFill="1" applyBorder="1" applyAlignment="1">
      <alignment horizontal="left" vertical="center" wrapText="1" readingOrder="1"/>
    </xf>
    <xf numFmtId="0" fontId="0" fillId="5" borderId="4" xfId="0" applyFill="1" applyBorder="1" applyAlignment="1">
      <alignment horizontal="center" vertical="center" wrapText="1"/>
    </xf>
    <xf numFmtId="169" fontId="0" fillId="5" borderId="4" xfId="0" applyNumberFormat="1" applyFill="1" applyBorder="1" applyAlignment="1">
      <alignment horizontal="right" vertical="center" wrapText="1" readingOrder="1"/>
    </xf>
    <xf numFmtId="166" fontId="0" fillId="5" borderId="4" xfId="0" applyNumberFormat="1" applyFill="1" applyBorder="1" applyAlignment="1">
      <alignment horizontal="left" vertical="center" wrapText="1" readingOrder="1"/>
    </xf>
    <xf numFmtId="0" fontId="0" fillId="5" borderId="4" xfId="0" applyFill="1" applyBorder="1" applyAlignment="1">
      <alignment horizontal="right" vertical="center" wrapText="1" readingOrder="1"/>
    </xf>
    <xf numFmtId="170" fontId="10" fillId="5" borderId="4" xfId="0" applyNumberFormat="1" applyFont="1" applyFill="1" applyBorder="1" applyAlignment="1">
      <alignment vertical="center"/>
    </xf>
    <xf numFmtId="169" fontId="0" fillId="5" borderId="4" xfId="0" applyNumberFormat="1" applyFill="1" applyBorder="1" applyAlignment="1">
      <alignment horizontal="right" vertical="center"/>
    </xf>
    <xf numFmtId="166" fontId="0" fillId="5" borderId="4" xfId="0" applyNumberFormat="1" applyFill="1" applyBorder="1" applyAlignment="1">
      <alignment vertical="center" wrapText="1"/>
    </xf>
    <xf numFmtId="169" fontId="0" fillId="5" borderId="4" xfId="0" applyNumberFormat="1" applyFill="1" applyBorder="1" applyAlignment="1">
      <alignment vertical="center" wrapText="1"/>
    </xf>
    <xf numFmtId="170" fontId="8" fillId="5" borderId="4" xfId="0" applyNumberFormat="1" applyFont="1" applyFill="1" applyBorder="1" applyAlignment="1">
      <alignment vertical="center"/>
    </xf>
    <xf numFmtId="169" fontId="0" fillId="5" borderId="4" xfId="0" applyNumberFormat="1" applyFill="1" applyBorder="1" applyAlignment="1">
      <alignment vertical="center"/>
    </xf>
    <xf numFmtId="0" fontId="0" fillId="5" borderId="4" xfId="0" applyFill="1" applyBorder="1" applyAlignment="1">
      <alignment vertical="center" wrapText="1" readingOrder="1"/>
    </xf>
    <xf numFmtId="0" fontId="0" fillId="6" borderId="4" xfId="0" applyFill="1" applyBorder="1" applyAlignment="1">
      <alignment vertical="center" readingOrder="1"/>
    </xf>
    <xf numFmtId="0" fontId="0" fillId="6" borderId="4" xfId="0" applyFill="1" applyBorder="1" applyAlignment="1">
      <alignment horizontal="center" vertical="center" wrapText="1"/>
    </xf>
    <xf numFmtId="169" fontId="0" fillId="6" borderId="4" xfId="0" applyNumberFormat="1" applyFill="1" applyBorder="1" applyAlignment="1">
      <alignment horizontal="right" vertical="center" wrapText="1" readingOrder="1"/>
    </xf>
    <xf numFmtId="166" fontId="0" fillId="6" borderId="4" xfId="0" applyNumberFormat="1" applyFill="1" applyBorder="1" applyAlignment="1">
      <alignment horizontal="left" vertical="center" wrapText="1" readingOrder="1"/>
    </xf>
    <xf numFmtId="0" fontId="0" fillId="6" borderId="4" xfId="0" applyFill="1" applyBorder="1" applyAlignment="1">
      <alignment horizontal="right" vertical="center" wrapText="1" readingOrder="1"/>
    </xf>
    <xf numFmtId="170" fontId="8" fillId="6" borderId="4" xfId="0" applyNumberFormat="1" applyFont="1" applyFill="1" applyBorder="1" applyAlignment="1">
      <alignment vertical="center"/>
    </xf>
    <xf numFmtId="169" fontId="0" fillId="6" borderId="4" xfId="0" applyNumberFormat="1" applyFill="1" applyBorder="1" applyAlignment="1">
      <alignment horizontal="right" vertical="center" readingOrder="1"/>
    </xf>
    <xf numFmtId="166" fontId="0" fillId="6" borderId="4" xfId="0" applyNumberFormat="1" applyFill="1" applyBorder="1" applyAlignment="1">
      <alignment vertical="center" wrapText="1"/>
    </xf>
    <xf numFmtId="0" fontId="0" fillId="6" borderId="4" xfId="0" applyFill="1" applyBorder="1" applyAlignment="1">
      <alignment horizontal="left" vertical="center" wrapText="1" readingOrder="1"/>
    </xf>
    <xf numFmtId="169" fontId="0" fillId="6" borderId="4" xfId="0" applyNumberFormat="1" applyFill="1" applyBorder="1" applyAlignment="1">
      <alignment horizontal="right" vertical="center"/>
    </xf>
    <xf numFmtId="166" fontId="0" fillId="2" borderId="3" xfId="0" quotePrefix="1" applyNumberFormat="1" applyFill="1" applyBorder="1" applyAlignment="1">
      <alignment vertical="center" wrapText="1"/>
    </xf>
    <xf numFmtId="166" fontId="0" fillId="2" borderId="4" xfId="0" quotePrefix="1" applyNumberForma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9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9" fontId="7" fillId="0" borderId="2" xfId="0" applyNumberFormat="1" applyFont="1" applyFill="1" applyBorder="1" applyAlignment="1">
      <alignment horizontal="right" vertical="center"/>
    </xf>
    <xf numFmtId="166" fontId="7" fillId="0" borderId="2" xfId="0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horizontal="left" vertical="center" wrapText="1" readingOrder="1"/>
    </xf>
    <xf numFmtId="0" fontId="0" fillId="2" borderId="4" xfId="0" applyFill="1" applyBorder="1" applyAlignment="1">
      <alignment horizontal="left" vertical="center" wrapText="1" readingOrder="1"/>
    </xf>
    <xf numFmtId="0" fontId="0" fillId="3" borderId="4" xfId="0" applyFill="1" applyBorder="1" applyAlignment="1">
      <alignment horizontal="left" vertical="center" wrapText="1" readingOrder="1"/>
    </xf>
    <xf numFmtId="0" fontId="0" fillId="4" borderId="4" xfId="0" applyFill="1" applyBorder="1" applyAlignment="1">
      <alignment horizontal="left" vertical="center" wrapText="1" readingOrder="1"/>
    </xf>
    <xf numFmtId="0" fontId="9" fillId="4" borderId="5" xfId="0" applyFont="1" applyFill="1" applyBorder="1" applyAlignment="1">
      <alignment horizontal="left" vertical="center" wrapText="1" readingOrder="1"/>
    </xf>
    <xf numFmtId="0" fontId="0" fillId="4" borderId="6" xfId="0" applyFill="1" applyBorder="1" applyAlignment="1">
      <alignment horizontal="left" vertical="center" wrapText="1" readingOrder="1"/>
    </xf>
    <xf numFmtId="0" fontId="0" fillId="4" borderId="3" xfId="0" applyFill="1" applyBorder="1" applyAlignment="1">
      <alignment horizontal="left" vertical="center" wrapText="1" readingOrder="1"/>
    </xf>
    <xf numFmtId="0" fontId="0" fillId="5" borderId="4" xfId="0" applyFill="1" applyBorder="1" applyAlignment="1">
      <alignment horizontal="left" vertical="center" wrapText="1" readingOrder="1"/>
    </xf>
    <xf numFmtId="0" fontId="0" fillId="6" borderId="4" xfId="0" applyFill="1" applyBorder="1" applyAlignment="1">
      <alignment horizontal="left" vertical="center" readingOrder="1"/>
    </xf>
    <xf numFmtId="0" fontId="0" fillId="6" borderId="4" xfId="0" applyFill="1" applyBorder="1" applyAlignment="1">
      <alignment horizontal="left" vertical="center" wrapText="1" readingOrder="1"/>
    </xf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99695</xdr:rowOff>
    </xdr:from>
    <xdr:to>
      <xdr:col>0</xdr:col>
      <xdr:colOff>1505585</xdr:colOff>
      <xdr:row>0</xdr:row>
      <xdr:rowOff>539750</xdr:rowOff>
    </xdr:to>
    <xdr:pic>
      <xdr:nvPicPr>
        <xdr:cNvPr id="3" name="图片 2" descr="16274435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99695"/>
          <a:ext cx="1467485" cy="44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topLeftCell="A118" workbookViewId="0">
      <selection activeCell="C119" sqref="C119"/>
    </sheetView>
  </sheetViews>
  <sheetFormatPr defaultColWidth="9" defaultRowHeight="16.5"/>
  <cols>
    <col min="1" max="1" width="33.5" customWidth="1"/>
    <col min="2" max="2" width="42.875" style="3" customWidth="1"/>
    <col min="3" max="3" width="17.75" style="4" customWidth="1"/>
    <col min="4" max="4" width="22.875" style="5" customWidth="1"/>
    <col min="5" max="5" width="10.625" customWidth="1"/>
    <col min="6" max="6" width="10.75" style="6" customWidth="1"/>
  </cols>
  <sheetData>
    <row r="1" spans="1:6" ht="52.5" customHeight="1">
      <c r="A1" s="98" t="s">
        <v>0</v>
      </c>
      <c r="B1" s="99"/>
      <c r="C1" s="100"/>
      <c r="D1" s="98"/>
      <c r="E1" s="101"/>
      <c r="F1" s="7"/>
    </row>
    <row r="2" spans="1:6" ht="33.75" customHeight="1">
      <c r="A2" s="102" t="s">
        <v>1</v>
      </c>
      <c r="B2" s="103"/>
      <c r="C2" s="9" t="s">
        <v>2</v>
      </c>
      <c r="D2" s="10" t="s">
        <v>3</v>
      </c>
      <c r="E2" s="11" t="s">
        <v>4</v>
      </c>
      <c r="F2" s="8" t="s">
        <v>5</v>
      </c>
    </row>
    <row r="3" spans="1:6" s="1" customFormat="1" ht="15" customHeight="1">
      <c r="A3" s="12" t="s">
        <v>6</v>
      </c>
      <c r="B3" s="13">
        <v>0</v>
      </c>
      <c r="C3" s="14"/>
      <c r="D3" s="15"/>
      <c r="E3" s="16"/>
      <c r="F3" s="17"/>
    </row>
    <row r="4" spans="1:6" s="1" customFormat="1" ht="15" customHeight="1">
      <c r="A4" s="12" t="s">
        <v>7</v>
      </c>
      <c r="B4" s="13">
        <v>0</v>
      </c>
      <c r="C4" s="14"/>
      <c r="D4" s="15"/>
      <c r="E4" s="16"/>
      <c r="F4" s="17"/>
    </row>
    <row r="5" spans="1:6" s="1" customFormat="1" ht="15" customHeight="1">
      <c r="A5" s="12" t="s">
        <v>8</v>
      </c>
      <c r="B5" s="13">
        <v>0</v>
      </c>
      <c r="C5" s="14"/>
      <c r="D5" s="15"/>
      <c r="E5" s="16"/>
      <c r="F5" s="17"/>
    </row>
    <row r="6" spans="1:6" s="1" customFormat="1" ht="15" customHeight="1">
      <c r="A6" s="12" t="s">
        <v>9</v>
      </c>
      <c r="B6" s="13">
        <v>0</v>
      </c>
      <c r="C6" s="14"/>
      <c r="D6" s="15"/>
      <c r="E6" s="16"/>
      <c r="F6" s="17"/>
    </row>
    <row r="7" spans="1:6" s="1" customFormat="1" ht="15" customHeight="1">
      <c r="A7" s="12" t="s">
        <v>10</v>
      </c>
      <c r="B7" s="13">
        <v>0</v>
      </c>
      <c r="C7" s="14"/>
      <c r="D7" s="15"/>
      <c r="E7" s="16"/>
      <c r="F7" s="17"/>
    </row>
    <row r="8" spans="1:6" s="1" customFormat="1" ht="15" customHeight="1">
      <c r="A8" s="12" t="s">
        <v>11</v>
      </c>
      <c r="B8" s="13">
        <v>0</v>
      </c>
      <c r="C8" s="14"/>
      <c r="D8" s="15"/>
      <c r="E8" s="16"/>
      <c r="F8" s="17"/>
    </row>
    <row r="9" spans="1:6" s="1" customFormat="1" ht="15" customHeight="1">
      <c r="A9" s="12" t="s">
        <v>12</v>
      </c>
      <c r="B9" s="13">
        <v>0</v>
      </c>
      <c r="C9" s="14"/>
      <c r="D9" s="15"/>
      <c r="E9" s="16"/>
      <c r="F9" s="17"/>
    </row>
    <row r="10" spans="1:6" s="1" customFormat="1" ht="15" customHeight="1">
      <c r="A10" s="12" t="s">
        <v>13</v>
      </c>
      <c r="B10" s="13">
        <v>0</v>
      </c>
      <c r="C10" s="18"/>
      <c r="D10" s="15"/>
      <c r="E10" s="16"/>
      <c r="F10" s="17"/>
    </row>
    <row r="11" spans="1:6" s="1" customFormat="1" ht="15" customHeight="1">
      <c r="A11" s="12" t="s">
        <v>14</v>
      </c>
      <c r="B11" s="13">
        <v>0</v>
      </c>
      <c r="C11" s="18" t="s">
        <v>15</v>
      </c>
      <c r="D11" s="15"/>
      <c r="E11" s="16"/>
      <c r="F11" s="17"/>
    </row>
    <row r="12" spans="1:6" s="1" customFormat="1" ht="15" customHeight="1">
      <c r="A12" s="12" t="s">
        <v>16</v>
      </c>
      <c r="B12" s="13">
        <v>0</v>
      </c>
      <c r="C12" s="18" t="s">
        <v>17</v>
      </c>
      <c r="D12" s="15"/>
      <c r="E12" s="16"/>
      <c r="F12" s="17"/>
    </row>
    <row r="13" spans="1:6" s="1" customFormat="1" ht="15" customHeight="1">
      <c r="A13" s="12" t="s">
        <v>18</v>
      </c>
      <c r="B13" s="13">
        <v>0</v>
      </c>
      <c r="C13" s="18"/>
      <c r="D13" s="15"/>
      <c r="E13" s="16"/>
      <c r="F13" s="17"/>
    </row>
    <row r="14" spans="1:6" s="1" customFormat="1" ht="15" customHeight="1">
      <c r="A14" s="12" t="s">
        <v>19</v>
      </c>
      <c r="B14" s="13">
        <v>0</v>
      </c>
      <c r="C14" s="18"/>
      <c r="D14" s="15"/>
      <c r="E14" s="16"/>
      <c r="F14" s="17"/>
    </row>
    <row r="15" spans="1:6" s="1" customFormat="1" ht="15" customHeight="1">
      <c r="A15" s="12" t="s">
        <v>20</v>
      </c>
      <c r="B15" s="13">
        <v>0</v>
      </c>
      <c r="C15" s="18" t="s">
        <v>21</v>
      </c>
      <c r="D15" s="15"/>
      <c r="E15" s="16"/>
      <c r="F15" s="17"/>
    </row>
    <row r="16" spans="1:6" s="1" customFormat="1" ht="15" customHeight="1">
      <c r="A16" s="12" t="s">
        <v>22</v>
      </c>
      <c r="B16" s="13">
        <v>0</v>
      </c>
      <c r="C16" s="18" t="s">
        <v>21</v>
      </c>
      <c r="D16" s="15"/>
      <c r="E16" s="16"/>
      <c r="F16" s="17"/>
    </row>
    <row r="17" spans="1:6" s="1" customFormat="1" ht="15" customHeight="1">
      <c r="A17" s="12" t="s">
        <v>23</v>
      </c>
      <c r="B17" s="13">
        <v>0</v>
      </c>
      <c r="C17" s="18" t="s">
        <v>21</v>
      </c>
      <c r="D17" s="15"/>
      <c r="E17" s="16"/>
      <c r="F17" s="17"/>
    </row>
    <row r="18" spans="1:6" s="1" customFormat="1" ht="15" customHeight="1">
      <c r="A18" s="12" t="s">
        <v>24</v>
      </c>
      <c r="B18" s="13">
        <v>0</v>
      </c>
      <c r="C18" s="18"/>
      <c r="D18" s="15"/>
      <c r="E18" s="16"/>
      <c r="F18" s="17"/>
    </row>
    <row r="19" spans="1:6" s="1" customFormat="1" ht="15" customHeight="1">
      <c r="A19" s="12" t="s">
        <v>25</v>
      </c>
      <c r="B19" s="13">
        <v>0</v>
      </c>
      <c r="C19" s="18"/>
      <c r="D19" s="15"/>
      <c r="E19" s="16"/>
      <c r="F19" s="17"/>
    </row>
    <row r="20" spans="1:6" s="1" customFormat="1" ht="15" customHeight="1">
      <c r="A20" s="12" t="s">
        <v>26</v>
      </c>
      <c r="B20" s="13">
        <v>0</v>
      </c>
      <c r="C20" s="18"/>
      <c r="D20" s="15"/>
      <c r="E20" s="16"/>
      <c r="F20" s="17"/>
    </row>
    <row r="21" spans="1:6" s="1" customFormat="1" ht="15" customHeight="1">
      <c r="A21" s="12" t="s">
        <v>27</v>
      </c>
      <c r="B21" s="13">
        <v>0</v>
      </c>
      <c r="C21" s="18"/>
      <c r="D21" s="15"/>
      <c r="E21" s="16"/>
      <c r="F21" s="17"/>
    </row>
    <row r="22" spans="1:6" s="1" customFormat="1" ht="15" customHeight="1">
      <c r="A22" s="12" t="s">
        <v>28</v>
      </c>
      <c r="B22" s="13">
        <v>0</v>
      </c>
      <c r="C22" s="18" t="s">
        <v>29</v>
      </c>
      <c r="D22" s="15"/>
      <c r="E22" s="16"/>
      <c r="F22" s="17"/>
    </row>
    <row r="23" spans="1:6" s="1" customFormat="1" ht="15" customHeight="1">
      <c r="A23" s="12" t="s">
        <v>30</v>
      </c>
      <c r="B23" s="13">
        <v>0</v>
      </c>
      <c r="C23" s="18"/>
      <c r="D23" s="15"/>
      <c r="E23" s="16"/>
      <c r="F23" s="17"/>
    </row>
    <row r="24" spans="1:6" s="1" customFormat="1" ht="15" customHeight="1">
      <c r="A24" s="12" t="s">
        <v>31</v>
      </c>
      <c r="B24" s="13">
        <v>0</v>
      </c>
      <c r="C24" s="18" t="s">
        <v>32</v>
      </c>
      <c r="D24" s="15"/>
      <c r="E24" s="16"/>
      <c r="F24" s="17"/>
    </row>
    <row r="25" spans="1:6" s="1" customFormat="1" ht="15" customHeight="1">
      <c r="A25" s="12" t="s">
        <v>33</v>
      </c>
      <c r="B25" s="13">
        <v>0</v>
      </c>
      <c r="C25" s="18" t="s">
        <v>34</v>
      </c>
      <c r="D25" s="15"/>
      <c r="E25" s="16"/>
      <c r="F25" s="17"/>
    </row>
    <row r="26" spans="1:6" s="1" customFormat="1" ht="15" customHeight="1">
      <c r="A26" s="12" t="s">
        <v>35</v>
      </c>
      <c r="B26" s="13">
        <v>0</v>
      </c>
      <c r="C26" s="18" t="s">
        <v>36</v>
      </c>
      <c r="D26" s="15"/>
      <c r="E26" s="16"/>
      <c r="F26" s="17"/>
    </row>
    <row r="27" spans="1:6" s="1" customFormat="1" ht="15" customHeight="1">
      <c r="A27" s="12" t="s">
        <v>37</v>
      </c>
      <c r="B27" s="13">
        <v>0</v>
      </c>
      <c r="C27" s="18" t="s">
        <v>38</v>
      </c>
      <c r="D27" s="15"/>
      <c r="E27" s="16"/>
      <c r="F27" s="17"/>
    </row>
    <row r="28" spans="1:6" s="1" customFormat="1" ht="15" customHeight="1">
      <c r="A28" s="12" t="s">
        <v>39</v>
      </c>
      <c r="B28" s="13">
        <v>0</v>
      </c>
      <c r="C28" s="18" t="s">
        <v>40</v>
      </c>
      <c r="D28" s="15"/>
      <c r="E28" s="16"/>
      <c r="F28" s="17"/>
    </row>
    <row r="29" spans="1:6" s="1" customFormat="1" ht="15" customHeight="1">
      <c r="A29" s="12" t="s">
        <v>41</v>
      </c>
      <c r="B29" s="13">
        <v>0</v>
      </c>
      <c r="C29" s="18"/>
      <c r="D29" s="15"/>
      <c r="E29" s="16"/>
      <c r="F29" s="17"/>
    </row>
    <row r="30" spans="1:6" s="1" customFormat="1" ht="15" customHeight="1">
      <c r="A30" s="12"/>
      <c r="B30" s="13">
        <v>0</v>
      </c>
      <c r="C30" s="18"/>
      <c r="D30" s="15"/>
      <c r="E30" s="16"/>
      <c r="F30" s="17"/>
    </row>
    <row r="31" spans="1:6" s="1" customFormat="1" ht="15" customHeight="1">
      <c r="A31" s="12" t="s">
        <v>42</v>
      </c>
      <c r="B31" s="13">
        <v>0</v>
      </c>
      <c r="C31" s="18"/>
      <c r="D31" s="15"/>
      <c r="E31" s="16"/>
      <c r="F31" s="17"/>
    </row>
    <row r="32" spans="1:6" s="1" customFormat="1" ht="15" customHeight="1">
      <c r="A32" s="12" t="s">
        <v>43</v>
      </c>
      <c r="B32" s="13">
        <v>0</v>
      </c>
      <c r="C32" s="18"/>
      <c r="D32" s="15"/>
      <c r="E32" s="16"/>
      <c r="F32" s="17"/>
    </row>
    <row r="33" spans="1:6" s="1" customFormat="1" ht="15" customHeight="1">
      <c r="A33" s="12" t="s">
        <v>44</v>
      </c>
      <c r="B33" s="13">
        <v>0</v>
      </c>
      <c r="C33" s="18"/>
      <c r="D33" s="15"/>
      <c r="E33" s="16"/>
      <c r="F33" s="17"/>
    </row>
    <row r="34" spans="1:6" s="1" customFormat="1" ht="15" customHeight="1">
      <c r="A34" s="12" t="s">
        <v>45</v>
      </c>
      <c r="B34" s="13">
        <v>0</v>
      </c>
      <c r="C34" s="18"/>
      <c r="D34" s="15"/>
      <c r="E34" s="16"/>
      <c r="F34" s="17"/>
    </row>
    <row r="35" spans="1:6" s="1" customFormat="1" ht="15" customHeight="1">
      <c r="A35" s="12" t="s">
        <v>46</v>
      </c>
      <c r="B35" s="13">
        <v>0</v>
      </c>
      <c r="C35" s="18"/>
      <c r="D35" s="15"/>
      <c r="E35" s="16"/>
      <c r="F35" s="17"/>
    </row>
    <row r="36" spans="1:6" s="1" customFormat="1" ht="15" customHeight="1">
      <c r="A36" s="12"/>
      <c r="B36" s="13">
        <v>0</v>
      </c>
      <c r="C36" s="18"/>
      <c r="D36" s="15"/>
      <c r="E36" s="16"/>
      <c r="F36" s="17"/>
    </row>
    <row r="37" spans="1:6" s="1" customFormat="1" ht="15" customHeight="1">
      <c r="A37" s="12" t="s">
        <v>47</v>
      </c>
      <c r="B37" s="13">
        <v>0</v>
      </c>
      <c r="C37" s="18"/>
      <c r="D37" s="15"/>
      <c r="E37" s="16"/>
      <c r="F37" s="17"/>
    </row>
    <row r="38" spans="1:6" s="1" customFormat="1" ht="15" customHeight="1">
      <c r="A38" s="12" t="s">
        <v>48</v>
      </c>
      <c r="B38" s="13">
        <v>0</v>
      </c>
      <c r="C38" s="18"/>
      <c r="D38" s="15"/>
      <c r="E38" s="16"/>
      <c r="F38" s="17"/>
    </row>
    <row r="39" spans="1:6" s="1" customFormat="1" ht="15" customHeight="1">
      <c r="A39" s="12" t="s">
        <v>49</v>
      </c>
      <c r="B39" s="13">
        <v>0</v>
      </c>
      <c r="C39" s="18"/>
      <c r="D39" s="15"/>
      <c r="E39" s="16"/>
      <c r="F39" s="17"/>
    </row>
    <row r="40" spans="1:6" s="1" customFormat="1" ht="15" customHeight="1">
      <c r="A40" s="12"/>
      <c r="B40" s="13">
        <v>0</v>
      </c>
      <c r="C40" s="18"/>
      <c r="D40" s="15"/>
      <c r="E40" s="16"/>
      <c r="F40" s="17"/>
    </row>
    <row r="41" spans="1:6" s="1" customFormat="1" ht="15" customHeight="1">
      <c r="A41" s="12" t="s">
        <v>50</v>
      </c>
      <c r="B41" s="13">
        <v>0</v>
      </c>
      <c r="C41" s="18"/>
      <c r="D41" s="15"/>
      <c r="E41" s="16"/>
      <c r="F41" s="17"/>
    </row>
    <row r="42" spans="1:6" s="1" customFormat="1" ht="15" customHeight="1">
      <c r="A42" s="12" t="s">
        <v>51</v>
      </c>
      <c r="B42" s="13">
        <v>0</v>
      </c>
      <c r="C42" s="18"/>
      <c r="D42" s="15"/>
      <c r="E42" s="16"/>
      <c r="F42" s="17"/>
    </row>
    <row r="43" spans="1:6" s="1" customFormat="1" ht="15" customHeight="1">
      <c r="A43" s="12" t="s">
        <v>52</v>
      </c>
      <c r="B43" s="13">
        <v>0</v>
      </c>
      <c r="C43" s="18" t="s">
        <v>53</v>
      </c>
      <c r="D43" s="15"/>
      <c r="E43" s="16"/>
      <c r="F43" s="17"/>
    </row>
    <row r="44" spans="1:6" s="1" customFormat="1" ht="15" customHeight="1">
      <c r="A44" s="12" t="s">
        <v>54</v>
      </c>
      <c r="B44" s="13">
        <v>0</v>
      </c>
      <c r="C44" s="18"/>
      <c r="D44" s="15"/>
      <c r="E44" s="16"/>
      <c r="F44" s="17"/>
    </row>
    <row r="45" spans="1:6" s="1" customFormat="1" ht="15" customHeight="1">
      <c r="A45" s="12" t="s">
        <v>55</v>
      </c>
      <c r="B45" s="13">
        <v>0</v>
      </c>
      <c r="C45" s="18"/>
      <c r="D45" s="15"/>
      <c r="E45" s="16"/>
      <c r="F45" s="17"/>
    </row>
    <row r="46" spans="1:6" s="1" customFormat="1" ht="15" customHeight="1">
      <c r="A46" s="12" t="s">
        <v>56</v>
      </c>
      <c r="B46" s="13">
        <v>0</v>
      </c>
      <c r="C46" s="18"/>
      <c r="D46" s="15"/>
      <c r="E46" s="16"/>
      <c r="F46" s="17"/>
    </row>
    <row r="47" spans="1:6" s="1" customFormat="1" ht="15" customHeight="1">
      <c r="A47" s="12" t="s">
        <v>57</v>
      </c>
      <c r="B47" s="13">
        <v>0</v>
      </c>
      <c r="C47" s="18"/>
      <c r="D47" s="15"/>
      <c r="E47" s="16"/>
      <c r="F47" s="17"/>
    </row>
    <row r="48" spans="1:6" s="1" customFormat="1" ht="15" customHeight="1">
      <c r="A48" s="12" t="s">
        <v>58</v>
      </c>
      <c r="B48" s="13">
        <v>0</v>
      </c>
      <c r="C48" s="18"/>
      <c r="D48" s="15"/>
      <c r="E48" s="16"/>
      <c r="F48" s="17"/>
    </row>
    <row r="49" spans="1:6" s="1" customFormat="1" ht="15" customHeight="1">
      <c r="A49" s="12" t="s">
        <v>59</v>
      </c>
      <c r="B49" s="13">
        <v>0</v>
      </c>
      <c r="C49" s="18"/>
      <c r="D49" s="15"/>
      <c r="E49" s="16"/>
      <c r="F49" s="17"/>
    </row>
    <row r="50" spans="1:6" s="1" customFormat="1" ht="15" customHeight="1">
      <c r="A50" s="12" t="s">
        <v>60</v>
      </c>
      <c r="B50" s="13">
        <v>0</v>
      </c>
      <c r="C50" s="18"/>
      <c r="D50" s="15"/>
      <c r="E50" s="16"/>
      <c r="F50" s="17"/>
    </row>
    <row r="51" spans="1:6" s="1" customFormat="1" ht="15" customHeight="1">
      <c r="A51" s="12" t="s">
        <v>61</v>
      </c>
      <c r="B51" s="13">
        <v>0</v>
      </c>
      <c r="C51" s="18"/>
      <c r="D51" s="15"/>
      <c r="E51" s="16"/>
      <c r="F51" s="17"/>
    </row>
    <row r="52" spans="1:6" s="1" customFormat="1" ht="15" customHeight="1">
      <c r="A52" s="12" t="s">
        <v>62</v>
      </c>
      <c r="B52" s="13">
        <v>0</v>
      </c>
      <c r="C52" s="18"/>
      <c r="D52" s="15"/>
      <c r="E52" s="16"/>
      <c r="F52" s="17"/>
    </row>
    <row r="53" spans="1:6" s="1" customFormat="1" ht="15" customHeight="1">
      <c r="A53" s="12"/>
      <c r="B53" s="13">
        <v>0</v>
      </c>
      <c r="C53" s="18"/>
      <c r="D53" s="15"/>
      <c r="E53" s="16"/>
      <c r="F53" s="17"/>
    </row>
    <row r="54" spans="1:6" s="1" customFormat="1" ht="15" customHeight="1">
      <c r="A54" s="12" t="s">
        <v>63</v>
      </c>
      <c r="B54" s="13">
        <v>0</v>
      </c>
      <c r="C54" s="18"/>
      <c r="D54" s="15"/>
      <c r="E54" s="16"/>
      <c r="F54" s="17"/>
    </row>
    <row r="55" spans="1:6" s="1" customFormat="1" ht="15" customHeight="1">
      <c r="A55" s="12" t="s">
        <v>64</v>
      </c>
      <c r="B55" s="13">
        <v>0</v>
      </c>
      <c r="C55" s="18"/>
      <c r="D55" s="15"/>
      <c r="E55" s="16"/>
      <c r="F55" s="17"/>
    </row>
    <row r="56" spans="1:6" s="1" customFormat="1" ht="15" customHeight="1">
      <c r="A56" s="12" t="s">
        <v>65</v>
      </c>
      <c r="B56" s="13">
        <v>0</v>
      </c>
      <c r="C56" s="18"/>
      <c r="D56" s="15"/>
      <c r="E56" s="16"/>
      <c r="F56" s="17"/>
    </row>
    <row r="57" spans="1:6" s="1" customFormat="1" ht="15" customHeight="1">
      <c r="A57" s="12" t="s">
        <v>66</v>
      </c>
      <c r="B57" s="13">
        <v>0</v>
      </c>
      <c r="C57" s="18"/>
      <c r="D57" s="15"/>
      <c r="E57" s="16"/>
      <c r="F57" s="17"/>
    </row>
    <row r="58" spans="1:6" s="1" customFormat="1" ht="15" customHeight="1">
      <c r="A58" s="12" t="s">
        <v>67</v>
      </c>
      <c r="B58" s="13">
        <v>0</v>
      </c>
      <c r="C58" s="18"/>
      <c r="D58" s="15"/>
      <c r="E58" s="16"/>
      <c r="F58" s="17"/>
    </row>
    <row r="59" spans="1:6" s="1" customFormat="1" ht="15" customHeight="1">
      <c r="A59" s="12" t="s">
        <v>68</v>
      </c>
      <c r="B59" s="13">
        <v>0</v>
      </c>
      <c r="C59" s="18"/>
      <c r="D59" s="15"/>
      <c r="E59" s="16"/>
      <c r="F59" s="17"/>
    </row>
    <row r="60" spans="1:6" s="1" customFormat="1" ht="15" customHeight="1">
      <c r="A60" s="12" t="s">
        <v>69</v>
      </c>
      <c r="B60" s="13">
        <v>0</v>
      </c>
      <c r="C60" s="18"/>
      <c r="D60" s="15"/>
      <c r="E60" s="16"/>
      <c r="F60" s="17"/>
    </row>
    <row r="61" spans="1:6" s="1" customFormat="1" ht="15" customHeight="1">
      <c r="A61" s="12" t="s">
        <v>70</v>
      </c>
      <c r="B61" s="13">
        <v>0</v>
      </c>
      <c r="C61" s="18"/>
      <c r="D61" s="15"/>
      <c r="E61" s="16"/>
      <c r="F61" s="17"/>
    </row>
    <row r="62" spans="1:6" s="1" customFormat="1" ht="29.25" customHeight="1">
      <c r="A62" s="19" t="s">
        <v>71</v>
      </c>
      <c r="B62" s="13">
        <v>0</v>
      </c>
      <c r="C62" s="18"/>
      <c r="D62" s="15"/>
      <c r="E62" s="16"/>
      <c r="F62" s="17"/>
    </row>
    <row r="63" spans="1:6" s="1" customFormat="1" ht="15" customHeight="1">
      <c r="A63" s="12"/>
      <c r="B63" s="13"/>
      <c r="C63" s="18"/>
      <c r="D63" s="15"/>
      <c r="E63" s="16"/>
      <c r="F63" s="17"/>
    </row>
    <row r="64" spans="1:6" s="1" customFormat="1" ht="15" customHeight="1">
      <c r="A64" s="12" t="s">
        <v>72</v>
      </c>
      <c r="B64" s="13">
        <v>0</v>
      </c>
      <c r="C64" s="18"/>
      <c r="D64" s="15"/>
      <c r="E64" s="16"/>
      <c r="F64" s="17"/>
    </row>
    <row r="65" spans="1:6" s="1" customFormat="1" ht="15" customHeight="1">
      <c r="A65" s="12" t="s">
        <v>73</v>
      </c>
      <c r="B65" s="13">
        <v>0</v>
      </c>
      <c r="C65" s="18"/>
      <c r="D65" s="15"/>
      <c r="E65" s="16"/>
      <c r="F65" s="17"/>
    </row>
    <row r="66" spans="1:6" s="1" customFormat="1" ht="15" customHeight="1">
      <c r="A66" s="12" t="s">
        <v>74</v>
      </c>
      <c r="B66" s="13">
        <v>0</v>
      </c>
      <c r="C66" s="18"/>
      <c r="D66" s="15"/>
      <c r="E66" s="16"/>
      <c r="F66" s="17"/>
    </row>
    <row r="67" spans="1:6" s="1" customFormat="1" ht="15" customHeight="1">
      <c r="A67" s="12" t="s">
        <v>75</v>
      </c>
      <c r="B67" s="13">
        <v>0</v>
      </c>
      <c r="C67" s="18"/>
      <c r="D67" s="15"/>
      <c r="E67" s="16"/>
      <c r="F67" s="17"/>
    </row>
    <row r="68" spans="1:6" s="1" customFormat="1" ht="15" customHeight="1">
      <c r="A68" s="12" t="s">
        <v>76</v>
      </c>
      <c r="B68" s="13">
        <v>0</v>
      </c>
      <c r="C68" s="18"/>
      <c r="D68" s="15"/>
      <c r="E68" s="16"/>
      <c r="F68" s="17"/>
    </row>
    <row r="69" spans="1:6" s="1" customFormat="1" ht="15" customHeight="1">
      <c r="A69" s="12" t="s">
        <v>77</v>
      </c>
      <c r="B69" s="13">
        <v>0</v>
      </c>
      <c r="C69" s="18"/>
      <c r="D69" s="15"/>
      <c r="E69" s="16"/>
      <c r="F69" s="17"/>
    </row>
    <row r="70" spans="1:6" s="1" customFormat="1" ht="15" customHeight="1">
      <c r="A70" s="12" t="s">
        <v>78</v>
      </c>
      <c r="B70" s="13">
        <v>0</v>
      </c>
      <c r="C70" s="18"/>
      <c r="D70" s="15"/>
      <c r="E70" s="16"/>
      <c r="F70" s="17"/>
    </row>
    <row r="71" spans="1:6" s="1" customFormat="1" ht="15" customHeight="1">
      <c r="A71" s="12" t="s">
        <v>79</v>
      </c>
      <c r="B71" s="13">
        <v>0</v>
      </c>
      <c r="C71" s="18"/>
      <c r="D71" s="15"/>
      <c r="E71" s="16"/>
      <c r="F71" s="17"/>
    </row>
    <row r="72" spans="1:6" s="1" customFormat="1" ht="15" customHeight="1">
      <c r="A72" s="12" t="s">
        <v>80</v>
      </c>
      <c r="B72" s="13">
        <v>0</v>
      </c>
      <c r="C72" s="18"/>
      <c r="D72" s="15"/>
      <c r="E72" s="16"/>
      <c r="F72" s="17"/>
    </row>
    <row r="73" spans="1:6" s="1" customFormat="1" ht="15" customHeight="1">
      <c r="A73" s="12" t="s">
        <v>81</v>
      </c>
      <c r="B73" s="13">
        <v>0</v>
      </c>
      <c r="C73" s="18"/>
      <c r="D73" s="15"/>
      <c r="E73" s="16"/>
      <c r="F73" s="17"/>
    </row>
    <row r="74" spans="1:6" s="1" customFormat="1" ht="15" customHeight="1">
      <c r="A74" s="12" t="s">
        <v>82</v>
      </c>
      <c r="B74" s="13">
        <v>0</v>
      </c>
      <c r="C74" s="18"/>
      <c r="D74" s="15"/>
      <c r="E74" s="16"/>
      <c r="F74" s="17"/>
    </row>
    <row r="75" spans="1:6" s="1" customFormat="1" ht="15" customHeight="1">
      <c r="A75" s="12" t="s">
        <v>83</v>
      </c>
      <c r="B75" s="13">
        <v>0</v>
      </c>
      <c r="C75" s="18"/>
      <c r="D75" s="15"/>
      <c r="E75" s="16"/>
      <c r="F75" s="17"/>
    </row>
    <row r="76" spans="1:6" s="1" customFormat="1" ht="15" customHeight="1">
      <c r="A76" s="12" t="s">
        <v>84</v>
      </c>
      <c r="B76" s="13">
        <v>0</v>
      </c>
      <c r="C76" s="18"/>
      <c r="D76" s="15"/>
      <c r="E76" s="16"/>
      <c r="F76" s="17"/>
    </row>
    <row r="77" spans="1:6" s="1" customFormat="1" ht="15" customHeight="1">
      <c r="A77" s="12" t="s">
        <v>85</v>
      </c>
      <c r="B77" s="13">
        <v>0</v>
      </c>
      <c r="C77" s="18"/>
      <c r="D77" s="15"/>
      <c r="E77" s="16"/>
      <c r="F77" s="17"/>
    </row>
    <row r="78" spans="1:6" s="1" customFormat="1" ht="15" customHeight="1">
      <c r="A78" s="12" t="s">
        <v>86</v>
      </c>
      <c r="B78" s="13">
        <v>1</v>
      </c>
      <c r="C78" s="18"/>
      <c r="D78" s="15"/>
      <c r="E78" s="16"/>
      <c r="F78" s="17"/>
    </row>
    <row r="79" spans="1:6" s="1" customFormat="1" ht="15" customHeight="1">
      <c r="A79" s="12"/>
      <c r="B79" s="20"/>
      <c r="C79" s="18"/>
      <c r="D79" s="15"/>
      <c r="E79" s="16"/>
      <c r="F79" s="17"/>
    </row>
    <row r="80" spans="1:6" ht="21.75" customHeight="1">
      <c r="A80" s="21"/>
      <c r="B80" s="22"/>
      <c r="C80" s="23"/>
      <c r="D80" s="24"/>
      <c r="E80" s="25"/>
      <c r="F80" s="26"/>
    </row>
    <row r="81" spans="1:6" ht="21.75" customHeight="1">
      <c r="A81" s="27"/>
      <c r="B81" s="26"/>
      <c r="C81" s="104" t="s">
        <v>87</v>
      </c>
      <c r="D81" s="105"/>
      <c r="E81" s="105"/>
      <c r="F81" s="28">
        <f>SUM(F82:F134)</f>
        <v>33.636363636363633</v>
      </c>
    </row>
    <row r="82" spans="1:6" ht="24.95" customHeight="1">
      <c r="A82" s="29" t="s">
        <v>88</v>
      </c>
      <c r="B82" s="8"/>
      <c r="C82" s="30"/>
      <c r="D82" s="31"/>
      <c r="E82" s="32"/>
      <c r="F82" s="33">
        <f>SUM(E83:E93)/55*30</f>
        <v>11.454545454545455</v>
      </c>
    </row>
    <row r="83" spans="1:6" ht="82.5" customHeight="1">
      <c r="A83" s="106" t="s">
        <v>89</v>
      </c>
      <c r="B83" s="34" t="s">
        <v>90</v>
      </c>
      <c r="C83" s="35">
        <f>(B8-B7)/ABS(IF(B7=0,1,B7))</f>
        <v>0</v>
      </c>
      <c r="D83" s="96" t="s">
        <v>91</v>
      </c>
      <c r="E83" s="36">
        <f>IF(C83&gt;0.2,5,IF(C83&gt;0.1,4,IF(C83&gt;0,3,IF(C83&gt;-0.1,2,IF(C83&gt;-0.2,1,0)))))</f>
        <v>2</v>
      </c>
      <c r="F83" s="37"/>
    </row>
    <row r="84" spans="1:6" ht="82.5" customHeight="1">
      <c r="A84" s="106"/>
      <c r="B84" s="34" t="s">
        <v>92</v>
      </c>
      <c r="C84" s="35">
        <f>(B8-B9)/ABS(IF(B9=0,1,B9))</f>
        <v>0</v>
      </c>
      <c r="D84" s="96" t="s">
        <v>91</v>
      </c>
      <c r="E84" s="36">
        <f>IF(C84&gt;0.2,5,IF(C84&gt;0.1,4,IF(C84&gt;0,3,IF(C84&gt;-0.1,2,IF(C84&gt;-0.2,1,0)))))</f>
        <v>2</v>
      </c>
      <c r="F84" s="37"/>
    </row>
    <row r="85" spans="1:6" ht="82.5" customHeight="1">
      <c r="A85" s="106"/>
      <c r="B85" s="38" t="s">
        <v>93</v>
      </c>
      <c r="C85" s="39">
        <f>(B32-B31)/ABS(IF(B31=0,1,B31))</f>
        <v>0</v>
      </c>
      <c r="D85" s="97" t="s">
        <v>94</v>
      </c>
      <c r="E85" s="36">
        <f>IF(C85&gt;0.4,5,IF(C85&gt;0.2,4,IF(C85&gt;0,3,IF(C85&gt;-0.2,2,IF(C85&gt;-0.4,1,0)))))</f>
        <v>2</v>
      </c>
      <c r="F85" s="41"/>
    </row>
    <row r="86" spans="1:6" ht="82.5" customHeight="1">
      <c r="A86" s="106"/>
      <c r="B86" s="38" t="s">
        <v>95</v>
      </c>
      <c r="C86" s="39">
        <f>(B32-B35)/ABS(IF(B35=0,1,B35))</f>
        <v>0</v>
      </c>
      <c r="D86" s="97" t="s">
        <v>94</v>
      </c>
      <c r="E86" s="36">
        <f>IF(C86&gt;0.4,5,IF(C86&gt;0.2,4,IF(C86&gt;0,3,IF(C86&gt;-0.2,2,IF(C86&gt;-0.4,1,0)))))</f>
        <v>2</v>
      </c>
      <c r="F86" s="41"/>
    </row>
    <row r="87" spans="1:6" ht="82.5" customHeight="1">
      <c r="A87" s="106"/>
      <c r="B87" s="38" t="s">
        <v>96</v>
      </c>
      <c r="C87" s="39">
        <f>(B11-B10)/ABS(IF(B10=0,1,B10))</f>
        <v>0</v>
      </c>
      <c r="D87" s="97" t="s">
        <v>97</v>
      </c>
      <c r="E87" s="36">
        <f>IF(C87&gt;3,5,IF(C87&gt;1,4,IF(C87&gt;0,3,IF(C87&gt;-1,2,IF(C87&gt;-2,1,0)))))</f>
        <v>2</v>
      </c>
      <c r="F87" s="41"/>
    </row>
    <row r="88" spans="1:6" ht="82.5" customHeight="1">
      <c r="A88" s="106"/>
      <c r="B88" s="38" t="s">
        <v>98</v>
      </c>
      <c r="C88" s="39">
        <f>(B11-B12)/ABS(IF(B12=0,1,B12))</f>
        <v>0</v>
      </c>
      <c r="D88" s="97" t="s">
        <v>97</v>
      </c>
      <c r="E88" s="36">
        <f>IF(C88&gt;3,5,IF(C88&gt;1,4,IF(C88&gt;0,3,IF(C88&gt;-1,2,IF(C88&gt;-2,1,0)))))</f>
        <v>2</v>
      </c>
      <c r="F88" s="41"/>
    </row>
    <row r="89" spans="1:6" ht="82.5" customHeight="1">
      <c r="A89" s="106"/>
      <c r="B89" s="38" t="s">
        <v>99</v>
      </c>
      <c r="C89" s="39">
        <f>(B16-B15)/ABS(IF(B15=0,1,B15))</f>
        <v>0</v>
      </c>
      <c r="D89" s="96" t="s">
        <v>91</v>
      </c>
      <c r="E89" s="36">
        <f>IF(C89&gt;0.2,5,IF(C89&gt;0.1,4,IF(C89&gt;0,3,IF(C89&gt;-0.1,2,IF(C89&gt;-0.2,1,0)))))</f>
        <v>2</v>
      </c>
      <c r="F89" s="41"/>
    </row>
    <row r="90" spans="1:6" ht="82.5" customHeight="1">
      <c r="A90" s="106"/>
      <c r="B90" s="38" t="s">
        <v>100</v>
      </c>
      <c r="C90" s="39">
        <f>(B16-B17)/ABS(IF(B17=0,1,B17))</f>
        <v>0</v>
      </c>
      <c r="D90" s="96" t="s">
        <v>91</v>
      </c>
      <c r="E90" s="36">
        <f>IF(C90&gt;0.2,5,IF(C90&gt;0.1,4,IF(C90&gt;0,3,IF(C90&gt;-0.1,2,IF(C90&gt;-0.2,1,0)))))</f>
        <v>2</v>
      </c>
      <c r="F90" s="41"/>
    </row>
    <row r="91" spans="1:6" ht="115.5" customHeight="1">
      <c r="A91" s="107" t="s">
        <v>101</v>
      </c>
      <c r="B91" s="38" t="s">
        <v>102</v>
      </c>
      <c r="C91" s="39">
        <f>(B13/IF(B14=0,1,B14))</f>
        <v>0</v>
      </c>
      <c r="D91" s="40" t="s">
        <v>103</v>
      </c>
      <c r="E91" s="36">
        <f>IF(C91&gt;2.3,1,IF(C91&gt;1.5,3,IF(C91&gt;=1,5,IF(C91&gt;0.7,4,IF(C91&gt;0.4,2,IF(C91&gt;0.2,1,0))))))</f>
        <v>0</v>
      </c>
      <c r="F91" s="41"/>
    </row>
    <row r="92" spans="1:6" ht="115.5" customHeight="1">
      <c r="A92" s="107"/>
      <c r="B92" s="38" t="s">
        <v>104</v>
      </c>
      <c r="C92" s="39">
        <f>(B5/IF(B6=0,1,B6))</f>
        <v>0</v>
      </c>
      <c r="D92" s="40" t="s">
        <v>103</v>
      </c>
      <c r="E92" s="36">
        <f>IF(C92&gt;2.3,1,IF(C92&gt;1.5,3,IF(C92&gt;=1,5,IF(C92&gt;0.7,4,IF(C92&gt;0.4,2,IF(C92&gt;0.2,1,0))))))</f>
        <v>0</v>
      </c>
      <c r="F92" s="41"/>
    </row>
    <row r="93" spans="1:6" ht="82.5" customHeight="1">
      <c r="A93" s="42" t="s">
        <v>105</v>
      </c>
      <c r="B93" s="38" t="s">
        <v>106</v>
      </c>
      <c r="C93" s="39">
        <f>(B19/IF(B4=0,1,B4))</f>
        <v>0</v>
      </c>
      <c r="D93" s="40" t="s">
        <v>107</v>
      </c>
      <c r="E93" s="36">
        <f>IF(C93&gt;0.032,1,IF(C93&gt;0.024,2,IF(C93&gt;0.016,3,IF(C93&gt;0.008,4,IF(C93&gt;0,5,5)))))</f>
        <v>5</v>
      </c>
      <c r="F93" s="41"/>
    </row>
    <row r="94" spans="1:6" ht="24.95" customHeight="1">
      <c r="A94" s="43" t="s">
        <v>108</v>
      </c>
      <c r="B94" s="44"/>
      <c r="C94" s="45"/>
      <c r="D94" s="46"/>
      <c r="E94" s="47"/>
      <c r="F94" s="48">
        <f>SUM(E95:F101)/25*20</f>
        <v>8</v>
      </c>
    </row>
    <row r="95" spans="1:6" ht="99" customHeight="1">
      <c r="A95" s="108" t="s">
        <v>109</v>
      </c>
      <c r="B95" s="49" t="s">
        <v>110</v>
      </c>
      <c r="C95" s="50">
        <f>(B20-30000)/30000</f>
        <v>-1</v>
      </c>
      <c r="D95" s="51" t="s">
        <v>111</v>
      </c>
      <c r="E95" s="52">
        <f>IF(C95&gt;0.2,5,IF(C95&gt;0,4,IF(C95&gt;-0.1,3,IF(C95&gt;-0.2,2,IF(C95&gt;-0.3,1,0)))))</f>
        <v>0</v>
      </c>
      <c r="F95" s="53"/>
    </row>
    <row r="96" spans="1:6" ht="49.5" customHeight="1">
      <c r="A96" s="108"/>
      <c r="B96" s="49" t="s">
        <v>112</v>
      </c>
      <c r="C96" s="50">
        <f>(B21-30000)/30000</f>
        <v>-1</v>
      </c>
      <c r="D96" s="51" t="s">
        <v>113</v>
      </c>
      <c r="E96" s="52">
        <f>IF(C96&gt;0.7,5,IF(C96&gt;0.3,4,IF(C96&gt;0.1,3,0)))</f>
        <v>0</v>
      </c>
      <c r="F96" s="53"/>
    </row>
    <row r="97" spans="1:6" ht="19.5" customHeight="1">
      <c r="A97" s="108"/>
      <c r="B97" s="49" t="s">
        <v>114</v>
      </c>
      <c r="C97" s="54">
        <f>B21</f>
        <v>0</v>
      </c>
      <c r="D97" s="51" t="s">
        <v>115</v>
      </c>
      <c r="E97" s="52" t="s">
        <v>116</v>
      </c>
      <c r="F97" s="53"/>
    </row>
    <row r="98" spans="1:6" ht="99" customHeight="1">
      <c r="A98" s="108" t="s">
        <v>117</v>
      </c>
      <c r="B98" s="49" t="s">
        <v>118</v>
      </c>
      <c r="C98" s="50">
        <f>B25/IF(B5=0,1,B5)</f>
        <v>0</v>
      </c>
      <c r="D98" s="51" t="s">
        <v>119</v>
      </c>
      <c r="E98" s="52">
        <f>IF(C98&gt;0.3,0,IF(C98&gt;0.25,1,IF(C98&gt;0.2,2,IF(C98&gt;0.15,3,IF(C98&gt;0.1,4,5)))))</f>
        <v>5</v>
      </c>
      <c r="F98" s="53"/>
    </row>
    <row r="99" spans="1:6" ht="99" customHeight="1">
      <c r="A99" s="108"/>
      <c r="B99" s="49" t="s">
        <v>120</v>
      </c>
      <c r="C99" s="50">
        <f>B26/IF(B6=0,1,B6)</f>
        <v>0</v>
      </c>
      <c r="D99" s="51" t="s">
        <v>121</v>
      </c>
      <c r="E99" s="52">
        <f>IF(C99&gt;0.25,0,IF(C99&gt;0.2,1,IF(C99&gt;0.15,2,IF(C99&gt;0.1,3,IF(C99&gt;0.05,4,5)))))</f>
        <v>5</v>
      </c>
      <c r="F99" s="53"/>
    </row>
    <row r="100" spans="1:6" ht="66" customHeight="1">
      <c r="A100" s="108" t="s">
        <v>122</v>
      </c>
      <c r="B100" s="49" t="s">
        <v>123</v>
      </c>
      <c r="C100" s="55">
        <f>B37/IF(B68=0,1,B68)</f>
        <v>0</v>
      </c>
      <c r="D100" s="56" t="s">
        <v>124</v>
      </c>
      <c r="E100" s="52">
        <f>IF(C100&gt;0.2,5,IF(C100&gt;0.1,3,IF(C100&gt;0.05,1,0)))</f>
        <v>0</v>
      </c>
      <c r="F100" s="53"/>
    </row>
    <row r="101" spans="1:6" ht="33" customHeight="1">
      <c r="A101" s="108"/>
      <c r="B101" s="49" t="s">
        <v>125</v>
      </c>
      <c r="C101" s="57">
        <f>B38/IF(B39=0,1,B39)</f>
        <v>0</v>
      </c>
      <c r="D101" s="51" t="s">
        <v>115</v>
      </c>
      <c r="E101" s="52" t="s">
        <v>116</v>
      </c>
      <c r="F101" s="53"/>
    </row>
    <row r="102" spans="1:6" ht="24.95" customHeight="1">
      <c r="A102" s="43" t="s">
        <v>126</v>
      </c>
      <c r="B102" s="44"/>
      <c r="C102" s="58"/>
      <c r="D102" s="59"/>
      <c r="E102" s="60"/>
      <c r="F102" s="48">
        <f>SUM(E103:E110)/35*25</f>
        <v>4.2857142857142856</v>
      </c>
    </row>
    <row r="103" spans="1:6" ht="99" customHeight="1">
      <c r="A103" s="109" t="s">
        <v>127</v>
      </c>
      <c r="B103" s="62" t="s">
        <v>128</v>
      </c>
      <c r="C103" s="63">
        <f>(B5+B6-B25-B26-B27)/IF((B5+B6)=0,1,B5+B6)</f>
        <v>0</v>
      </c>
      <c r="D103" s="64" t="s">
        <v>129</v>
      </c>
      <c r="E103" s="65">
        <f>IF(C103&gt;0.55,5,IF(C103&gt;0.5,4,IF(C103&gt;0.45,3,IF(C103&gt;0.4,2,IF(C103&gt;0.35,1,0)))))</f>
        <v>0</v>
      </c>
      <c r="F103" s="66"/>
    </row>
    <row r="104" spans="1:6" ht="99" customHeight="1">
      <c r="A104" s="109"/>
      <c r="B104" s="62" t="s">
        <v>130</v>
      </c>
      <c r="C104" s="63">
        <f>B28/IF(B4=0,1,B4)</f>
        <v>0</v>
      </c>
      <c r="D104" s="64" t="s">
        <v>131</v>
      </c>
      <c r="E104" s="65">
        <f>IF(C104&gt;0.35,1,IF(C104&gt;0.3,2,IF(C104&gt;0.28,3,IF(C104&gt;0.25,3,IF(C104&gt;0.2,5,0)))))</f>
        <v>0</v>
      </c>
      <c r="F104" s="66"/>
    </row>
    <row r="105" spans="1:6" ht="82.5" customHeight="1">
      <c r="A105" s="110" t="s">
        <v>132</v>
      </c>
      <c r="B105" s="67" t="s">
        <v>133</v>
      </c>
      <c r="C105" s="63">
        <f>B76/IF(B4=0,1,B4)</f>
        <v>0</v>
      </c>
      <c r="D105" s="64" t="s">
        <v>134</v>
      </c>
      <c r="E105" s="65">
        <f>IF(C105&gt;0.2,5,IF(C105&gt;0.15,4,IF(C105&gt;0.1,3,IF(C105&gt;0.05,2,1))))</f>
        <v>1</v>
      </c>
      <c r="F105" s="66"/>
    </row>
    <row r="106" spans="1:6" ht="82.5" customHeight="1">
      <c r="A106" s="111"/>
      <c r="B106" s="62" t="s">
        <v>135</v>
      </c>
      <c r="C106" s="63">
        <f>(B76-B75)/ABS(IF(B75=0,1,B75))</f>
        <v>0</v>
      </c>
      <c r="D106" s="64" t="s">
        <v>136</v>
      </c>
      <c r="E106" s="65">
        <f>IF(C106&gt;=0.03,5,IF(C106&gt;=0.025,4,IF(C106&gt;=0.02,3,IF(C106&gt;=0.015,2,IF(C106&gt;=0.01,1,0)))))</f>
        <v>0</v>
      </c>
      <c r="F106" s="66"/>
    </row>
    <row r="107" spans="1:6" ht="82.5" customHeight="1">
      <c r="A107" s="112"/>
      <c r="B107" s="62" t="s">
        <v>137</v>
      </c>
      <c r="C107" s="63">
        <f>(B76-B77)/ABS(IF(B77=0,1,B77))</f>
        <v>0</v>
      </c>
      <c r="D107" s="64" t="s">
        <v>138</v>
      </c>
      <c r="E107" s="65">
        <f>IF(C107&gt;0.34,5,IF(C107&gt;0.25,4,IF(C107&gt;0.16,3,IF(C107&gt;0.08,2,IF(C107&gt;0,1,0)))))</f>
        <v>0</v>
      </c>
      <c r="F107" s="66"/>
    </row>
    <row r="108" spans="1:6" ht="82.5" customHeight="1">
      <c r="A108" s="109" t="s">
        <v>139</v>
      </c>
      <c r="B108" s="62" t="s">
        <v>140</v>
      </c>
      <c r="C108" s="68">
        <f>B23/IF(B3=0,1,B3)</f>
        <v>0</v>
      </c>
      <c r="D108" s="69" t="s">
        <v>141</v>
      </c>
      <c r="E108" s="65">
        <f>IF(C108&gt;1,5,IF(C108&gt;0.95,4,IF(C108&gt;0.9,3,IF(C108&gt;0.85,2,IF(C108&gt;0.8,1,0)))))</f>
        <v>0</v>
      </c>
      <c r="F108" s="66"/>
    </row>
    <row r="109" spans="1:6" ht="19.5" customHeight="1">
      <c r="A109" s="109"/>
      <c r="B109" s="62" t="s">
        <v>142</v>
      </c>
      <c r="C109" s="70">
        <f>B29</f>
        <v>0</v>
      </c>
      <c r="D109" s="69" t="s">
        <v>115</v>
      </c>
      <c r="E109" s="65" t="s">
        <v>116</v>
      </c>
      <c r="F109" s="66"/>
    </row>
    <row r="110" spans="1:6" ht="82.5" customHeight="1">
      <c r="A110" s="61" t="s">
        <v>143</v>
      </c>
      <c r="B110" s="62" t="s">
        <v>144</v>
      </c>
      <c r="C110" s="63">
        <f>B22/IF(B4=0,1,B4)</f>
        <v>0</v>
      </c>
      <c r="D110" s="64" t="s">
        <v>145</v>
      </c>
      <c r="E110" s="65">
        <f>IF(C110&gt;0.7,0,IF(C110&gt;0.6,1,IF(C110&gt;0.5,2,IF(C110&gt;0.4,3,IF(C110&gt;0.3,4,5)))))</f>
        <v>5</v>
      </c>
      <c r="F110" s="66"/>
    </row>
    <row r="111" spans="1:6" ht="24.95" customHeight="1">
      <c r="A111" s="43" t="s">
        <v>146</v>
      </c>
      <c r="B111" s="44"/>
      <c r="C111" s="71"/>
      <c r="D111" s="72"/>
      <c r="E111" s="73"/>
      <c r="F111" s="48">
        <f>SUM(E112:E125)/55*15</f>
        <v>2.1818181818181817</v>
      </c>
    </row>
    <row r="112" spans="1:6" s="2" customFormat="1" ht="99" customHeight="1">
      <c r="A112" s="74" t="s">
        <v>147</v>
      </c>
      <c r="B112" s="75" t="s">
        <v>148</v>
      </c>
      <c r="C112" s="76">
        <f>B52/IF(B32=0,1,B32)</f>
        <v>0</v>
      </c>
      <c r="D112" s="77" t="s">
        <v>149</v>
      </c>
      <c r="E112" s="78">
        <f>IF(C112&gt;0.95,5,IF(C112&gt;0.9,4,IF(C112&gt;0.85,3,IF(C112&gt;0.8,2,IF(C112&gt;=0.75,1,0)))))</f>
        <v>0</v>
      </c>
      <c r="F112" s="79"/>
    </row>
    <row r="113" spans="1:6" s="2" customFormat="1" ht="99" customHeight="1">
      <c r="A113" s="113" t="s">
        <v>150</v>
      </c>
      <c r="B113" s="75" t="s">
        <v>151</v>
      </c>
      <c r="C113" s="76">
        <f>B57/IF(B56=0,1,B56)</f>
        <v>0</v>
      </c>
      <c r="D113" s="77" t="s">
        <v>149</v>
      </c>
      <c r="E113" s="78">
        <f>IF(C113&gt;0.95,5,IF(C113&gt;0.9,4,IF(C113&gt;0.85,3,IF(C113&gt;0.8,2,IF(C113&gt;=0.75,1,0)))))</f>
        <v>0</v>
      </c>
      <c r="F113" s="79"/>
    </row>
    <row r="114" spans="1:6" s="2" customFormat="1" ht="99" customHeight="1">
      <c r="A114" s="113"/>
      <c r="B114" s="75" t="s">
        <v>152</v>
      </c>
      <c r="C114" s="76">
        <f>(B59+B61)/IF((B58+B60)=0,1,(B59+B61))</f>
        <v>0</v>
      </c>
      <c r="D114" s="77" t="s">
        <v>149</v>
      </c>
      <c r="E114" s="78">
        <f>IF(C114&gt;0.95,5,IF(C114&gt;0.9,4,IF(C114&gt;0.85,3,IF(C114&gt;0.8,2,IF(C114&gt;=0.75,1,0)))))</f>
        <v>0</v>
      </c>
      <c r="F114" s="79"/>
    </row>
    <row r="115" spans="1:6" s="2" customFormat="1" ht="33" customHeight="1">
      <c r="A115" s="113"/>
      <c r="B115" s="75" t="s">
        <v>153</v>
      </c>
      <c r="C115" s="80">
        <f>B55</f>
        <v>0</v>
      </c>
      <c r="D115" s="81" t="s">
        <v>115</v>
      </c>
      <c r="E115" s="78" t="s">
        <v>116</v>
      </c>
      <c r="F115" s="79"/>
    </row>
    <row r="116" spans="1:6" s="2" customFormat="1" ht="99" customHeight="1">
      <c r="A116" s="113" t="s">
        <v>154</v>
      </c>
      <c r="B116" s="75" t="s">
        <v>155</v>
      </c>
      <c r="C116" s="82">
        <f>B62/100</f>
        <v>0</v>
      </c>
      <c r="D116" s="81" t="s">
        <v>156</v>
      </c>
      <c r="E116" s="78">
        <f>IF(C116&gt;1.08,0,IF(C116&gt;1.04,1,IF(C116&gt;1,3,IF(C116&gt;0.96,5,IF(C116&gt;0.92,3,IF(C116&gt;0.88,1,0))))))</f>
        <v>0</v>
      </c>
      <c r="F116" s="79"/>
    </row>
    <row r="117" spans="1:6" s="2" customFormat="1" ht="99" customHeight="1">
      <c r="A117" s="113"/>
      <c r="B117" s="75" t="s">
        <v>157</v>
      </c>
      <c r="C117" s="82">
        <f>IF(AND(B51=0,B34=0),1,B51/IF(B34=0,1,B34))</f>
        <v>1</v>
      </c>
      <c r="D117" s="77" t="s">
        <v>158</v>
      </c>
      <c r="E117" s="78">
        <f>IF(C117&gt;0.95,5,IF(C117&gt;0.9,4,IF(C117&gt;0.85,3,IF(C117&gt;0.8,2,IF(C117&gt;=0.75,1,0)))))</f>
        <v>5</v>
      </c>
      <c r="F117" s="79"/>
    </row>
    <row r="118" spans="1:6" ht="99" customHeight="1">
      <c r="A118" s="113" t="s">
        <v>159</v>
      </c>
      <c r="B118" s="75" t="s">
        <v>160</v>
      </c>
      <c r="C118" s="76">
        <f>B48/(IF(B18=0,1,B18)/(1500*12))</f>
        <v>0</v>
      </c>
      <c r="D118" s="77" t="s">
        <v>161</v>
      </c>
      <c r="E118" s="78">
        <f>IF(C118&gt;0.9,5,IF(C118&gt;0.7,4,IF(C118&gt;0.5,3,IF(C118&gt;0.3,2,IF(C118&gt;0.1,1,0)))))</f>
        <v>0</v>
      </c>
      <c r="F118" s="83"/>
    </row>
    <row r="119" spans="1:6" ht="115.5" customHeight="1">
      <c r="A119" s="113"/>
      <c r="B119" s="75" t="s">
        <v>162</v>
      </c>
      <c r="C119" s="76">
        <f>B49/IF(B48=0,1,B48)</f>
        <v>0</v>
      </c>
      <c r="D119" s="77" t="s">
        <v>163</v>
      </c>
      <c r="E119" s="78">
        <f>IF(B48/B78&gt;=0.1,IF(C119&gt;0.2,1,IF(C119&gt;0.1,3,5)),IF(C119&gt;0.2,3,IF(C119&gt;0.1,5,1)))</f>
        <v>1</v>
      </c>
      <c r="F119" s="83"/>
    </row>
    <row r="120" spans="1:6" ht="33" customHeight="1">
      <c r="A120" s="113"/>
      <c r="B120" s="75" t="s">
        <v>164</v>
      </c>
      <c r="C120" s="76">
        <f>B50</f>
        <v>0</v>
      </c>
      <c r="D120" s="77" t="s">
        <v>115</v>
      </c>
      <c r="E120" s="78" t="s">
        <v>116</v>
      </c>
      <c r="F120" s="83"/>
    </row>
    <row r="121" spans="1:6" ht="99" customHeight="1">
      <c r="A121" s="113" t="s">
        <v>165</v>
      </c>
      <c r="B121" s="75" t="s">
        <v>166</v>
      </c>
      <c r="C121" s="76">
        <f>(B42-B41)/ABS(IF(B41=0,1,B41))</f>
        <v>0</v>
      </c>
      <c r="D121" s="77" t="s">
        <v>167</v>
      </c>
      <c r="E121" s="78">
        <f>IF(C121&gt;0.05,0,IF(C121&gt;0,1,IF(C121&gt;-0.1,2,IF(C121&gt;-0.2,3,IF(C121&gt;-0.3,4,5)))))</f>
        <v>2</v>
      </c>
      <c r="F121" s="83"/>
    </row>
    <row r="122" spans="1:6" ht="99" customHeight="1">
      <c r="A122" s="113"/>
      <c r="B122" s="75" t="s">
        <v>168</v>
      </c>
      <c r="C122" s="76">
        <f>B44/IF(B42=0,1,B42)</f>
        <v>0</v>
      </c>
      <c r="D122" s="77" t="s">
        <v>149</v>
      </c>
      <c r="E122" s="78">
        <f>IF(C122&gt;0.95,5,IF(C122&gt;0.9,4,IF(C122&gt;0.85,3,IF(C122&gt;0.8,2,IF(C122&gt;=0.75,1,0)))))</f>
        <v>0</v>
      </c>
      <c r="F122" s="83"/>
    </row>
    <row r="123" spans="1:6" ht="66" customHeight="1">
      <c r="A123" s="113"/>
      <c r="B123" s="75" t="s">
        <v>169</v>
      </c>
      <c r="C123" s="84">
        <f>B46/IF(B42=0,1,B42)</f>
        <v>0</v>
      </c>
      <c r="D123" s="77" t="s">
        <v>170</v>
      </c>
      <c r="E123" s="85">
        <f>IF(C123&gt;0.15,5,IF(C123&gt;0.1,3,IF(C123&gt;0.05,1,0)))</f>
        <v>0</v>
      </c>
      <c r="F123" s="83"/>
    </row>
    <row r="124" spans="1:6" ht="99" customHeight="1">
      <c r="A124" s="113"/>
      <c r="B124" s="75" t="s">
        <v>171</v>
      </c>
      <c r="C124" s="76">
        <f>B45/IF(B42=0,1,B42)</f>
        <v>0</v>
      </c>
      <c r="D124" s="77" t="s">
        <v>149</v>
      </c>
      <c r="E124" s="78">
        <f>IF(C124&gt;0.95,5,IF(C124&gt;0.9,4,IF(C124&gt;0.85,3,IF(C124&gt;0.8,2,IF(C124&gt;=0.75,1,0)))))</f>
        <v>0</v>
      </c>
      <c r="F124" s="83"/>
    </row>
    <row r="125" spans="1:6" ht="19.5" customHeight="1">
      <c r="A125" s="113"/>
      <c r="B125" s="75" t="s">
        <v>57</v>
      </c>
      <c r="C125" s="84">
        <f>B47</f>
        <v>0</v>
      </c>
      <c r="D125" s="81" t="s">
        <v>115</v>
      </c>
      <c r="E125" s="78" t="s">
        <v>116</v>
      </c>
      <c r="F125" s="83"/>
    </row>
    <row r="126" spans="1:6" ht="24.95" customHeight="1">
      <c r="A126" s="43" t="s">
        <v>172</v>
      </c>
      <c r="B126" s="44"/>
      <c r="C126" s="71"/>
      <c r="D126" s="72"/>
      <c r="E126" s="73"/>
      <c r="F126" s="48">
        <f>SUM(E127:E134)/35*10</f>
        <v>7.7142857142857144</v>
      </c>
    </row>
    <row r="127" spans="1:6" ht="66" customHeight="1">
      <c r="A127" s="86" t="s">
        <v>147</v>
      </c>
      <c r="B127" s="87" t="s">
        <v>173</v>
      </c>
      <c r="C127" s="88">
        <f>B64</f>
        <v>0</v>
      </c>
      <c r="D127" s="89" t="s">
        <v>174</v>
      </c>
      <c r="E127" s="90">
        <f>IF(C127&gt;5,0,IF(C127&gt;3,3,IF(C127&gt;1,4,5)))</f>
        <v>5</v>
      </c>
      <c r="F127" s="91"/>
    </row>
    <row r="128" spans="1:6" ht="66" customHeight="1">
      <c r="A128" s="114" t="s">
        <v>175</v>
      </c>
      <c r="B128" s="87" t="s">
        <v>176</v>
      </c>
      <c r="C128" s="92">
        <f>B65/IF(B71=0,1,B71)</f>
        <v>0</v>
      </c>
      <c r="D128" s="93" t="s">
        <v>177</v>
      </c>
      <c r="E128" s="90">
        <f>IF(C128&gt;0.3,0,IF(C128&gt;0.2,1,IF(C128&gt;0.1,3,5)))</f>
        <v>5</v>
      </c>
      <c r="F128" s="91"/>
    </row>
    <row r="129" spans="1:6" ht="49.5" customHeight="1">
      <c r="A129" s="114"/>
      <c r="B129" s="87" t="s">
        <v>178</v>
      </c>
      <c r="C129" s="92">
        <f>B74/IF(B73=0,1,B73)</f>
        <v>0</v>
      </c>
      <c r="D129" s="89" t="s">
        <v>179</v>
      </c>
      <c r="E129" s="90">
        <f>IF(C129&gt;0.6,1,IF(C129&gt;0.2,3,5))</f>
        <v>5</v>
      </c>
      <c r="F129" s="91"/>
    </row>
    <row r="130" spans="1:6" ht="66" customHeight="1">
      <c r="A130" s="115" t="s">
        <v>180</v>
      </c>
      <c r="B130" s="87" t="s">
        <v>181</v>
      </c>
      <c r="C130" s="95">
        <f>B66/IF(B68=0,1,B68)</f>
        <v>0</v>
      </c>
      <c r="D130" s="93" t="s">
        <v>182</v>
      </c>
      <c r="E130" s="90">
        <f>IF(C130&gt;0.15,0,IF(C130&gt;0.1,1,IF(C130&gt;0.05,3,5)))</f>
        <v>5</v>
      </c>
      <c r="F130" s="91"/>
    </row>
    <row r="131" spans="1:6" ht="66" customHeight="1">
      <c r="A131" s="115"/>
      <c r="B131" s="87" t="s">
        <v>183</v>
      </c>
      <c r="C131" s="95">
        <f>B69/(IF(B68=0,1,B68)/6)</f>
        <v>0</v>
      </c>
      <c r="D131" s="93" t="s">
        <v>184</v>
      </c>
      <c r="E131" s="90">
        <f>IF(C131&gt;1,5,IF(C131&gt;0.8,3,1))</f>
        <v>1</v>
      </c>
      <c r="F131" s="91"/>
    </row>
    <row r="132" spans="1:6" ht="66" customHeight="1">
      <c r="A132" s="115"/>
      <c r="B132" s="87" t="s">
        <v>185</v>
      </c>
      <c r="C132" s="88">
        <f>B70/(IF(B68=0,1,B68)/30)</f>
        <v>0</v>
      </c>
      <c r="D132" s="93" t="s">
        <v>184</v>
      </c>
      <c r="E132" s="90">
        <f>IF(C132&gt;1,5,IF(C132&gt;0.8,3,1))</f>
        <v>1</v>
      </c>
      <c r="F132" s="91"/>
    </row>
    <row r="133" spans="1:6" ht="19.5" hidden="1" customHeight="1">
      <c r="A133" s="115"/>
      <c r="B133" s="87" t="s">
        <v>186</v>
      </c>
      <c r="C133" s="88"/>
      <c r="D133" s="93" t="s">
        <v>115</v>
      </c>
      <c r="E133" s="90" t="s">
        <v>116</v>
      </c>
      <c r="F133" s="91"/>
    </row>
    <row r="134" spans="1:6" ht="66" customHeight="1">
      <c r="A134" s="94" t="s">
        <v>187</v>
      </c>
      <c r="B134" s="87" t="s">
        <v>188</v>
      </c>
      <c r="C134" s="95">
        <f>B67/IF(B72=0,1,B72)</f>
        <v>0</v>
      </c>
      <c r="D134" s="93" t="s">
        <v>177</v>
      </c>
      <c r="E134" s="90">
        <f>IF(C134&gt;0.3,0,IF(C134&gt;0.2,1,IF(C134&gt;0.1,3,5)))</f>
        <v>5</v>
      </c>
      <c r="F134" s="91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7">
    <mergeCell ref="A128:A129"/>
    <mergeCell ref="A130:A133"/>
    <mergeCell ref="A108:A109"/>
    <mergeCell ref="A113:A115"/>
    <mergeCell ref="A116:A117"/>
    <mergeCell ref="A118:A120"/>
    <mergeCell ref="A121:A125"/>
    <mergeCell ref="A95:A97"/>
    <mergeCell ref="A98:A99"/>
    <mergeCell ref="A100:A101"/>
    <mergeCell ref="A103:A104"/>
    <mergeCell ref="A105:A107"/>
    <mergeCell ref="A1:E1"/>
    <mergeCell ref="A2:B2"/>
    <mergeCell ref="C81:E81"/>
    <mergeCell ref="A83:A90"/>
    <mergeCell ref="A91:A92"/>
  </mergeCells>
  <pageMargins left="0.69930555555555995" right="0.69930555555555995" top="0.75" bottom="0.75" header="0.3" footer="0.3"/>
  <pageSetup paperSize="9" orientation="portrait"/>
  <headerFooter scaleWithDoc="0"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IT</cp:lastModifiedBy>
  <dcterms:created xsi:type="dcterms:W3CDTF">2014-12-16T16:52:00Z</dcterms:created>
  <dcterms:modified xsi:type="dcterms:W3CDTF">2021-10-19T07:44:22Z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CC13768A7335447C980F17A62172F7F4</vt:lpwstr>
  </property>
</Properties>
</file>