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微軟用戶</author>
  </authors>
  <commentList>
    <comment ref="A20" authorId="0">
      <text>
        <r>
          <rPr>
            <sz val="9"/>
            <rFont val="SimSun"/>
            <charset val="134"/>
          </rPr>
          <t>SAMSUNG:
不含保證薪金的同事</t>
        </r>
      </text>
    </comment>
    <comment ref="B22" authorId="1">
      <text>
        <r>
          <rPr>
            <b/>
            <sz val="9"/>
            <rFont val="SimSun"/>
            <charset val="134"/>
          </rPr>
          <t>微軟用戶:</t>
        </r>
        <r>
          <rPr>
            <sz val="9"/>
            <rFont val="SimSun"/>
            <charset val="134"/>
          </rPr>
          <t xml:space="preserve">
備註：截止目前6月份超過90天未收到款客戶金額為：5526.2，此為客戶倒閉或者服務效果不好強行扣除費用，已於2016年6月營業摘要扣除專營權費用</t>
        </r>
      </text>
    </comment>
    <comment ref="A24" authorId="0">
      <text>
        <r>
          <rPr>
            <sz val="9"/>
            <rFont val="SimSun"/>
            <charset val="134"/>
          </rPr>
          <t>這個是在20號的財務報表裏面取得的</t>
        </r>
      </text>
    </comment>
    <comment ref="A28" authorId="0">
      <text>
        <r>
          <rPr>
            <sz val="9"/>
            <rFont val="SimSun"/>
            <charset val="134"/>
          </rPr>
          <t xml:space="preserve">
稅前工資+公司部份社保+公司部份工積金 </t>
        </r>
      </text>
    </comment>
    <comment ref="A51" authorId="0">
      <text>
        <r>
          <rPr>
            <sz val="9"/>
            <rFont val="SimSun"/>
            <charset val="134"/>
          </rPr>
          <t>SAMSUNG:
只計算IA合同數量</t>
        </r>
      </text>
    </comment>
    <comment ref="A72" authorId="0">
      <text>
        <r>
          <rPr>
            <sz val="9"/>
            <rFont val="SimSun"/>
            <charset val="134"/>
          </rPr>
          <t>SAMSUNG:
新地區銷售人少也要劃分區域，以市場適合劃分多少區域為准</t>
        </r>
      </text>
    </comment>
  </commentList>
</comments>
</file>

<file path=xl/sharedStrings.xml><?xml version="1.0" encoding="utf-8"?>
<sst xmlns="http://schemas.openxmlformats.org/spreadsheetml/2006/main" count="206" uniqueCount="185">
  <si>
    <t>地區表現標準月報表</t>
  </si>
  <si>
    <t>管理專案</t>
  </si>
  <si>
    <t>成績</t>
  </si>
  <si>
    <t>評分標準</t>
  </si>
  <si>
    <t>得分</t>
  </si>
  <si>
    <t>部門得分/總得分</t>
  </si>
  <si>
    <t>上月生意額</t>
  </si>
  <si>
    <t>今月生意額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</si>
  <si>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</si>
  <si>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</si>
  <si>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</si>
  <si>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</si>
  <si>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</si>
  <si>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t>上月新業務年生意額</t>
  </si>
  <si>
    <t>今月新業務年生意額</t>
  </si>
  <si>
    <t>今月IC+飄盈香+甲醛+廚房其他年生意額</t>
  </si>
  <si>
    <t>去年今月新業務年生意額</t>
  </si>
  <si>
    <t>去年今月IC+飄盈香+甲醛+廚房其他年生意額</t>
  </si>
  <si>
    <t>今月餐飲年生意額</t>
  </si>
  <si>
    <t>今月非餐飲年生意額</t>
  </si>
  <si>
    <t>上月生意淨增長 （年生意額）</t>
  </si>
  <si>
    <t>新增服務年金額+更改服務年差額-終止服務年金額</t>
  </si>
  <si>
    <t>今月生意淨增長 （年生意額）</t>
  </si>
  <si>
    <t>去年今月生意額淨增長 （年生意額）</t>
  </si>
  <si>
    <t>今月服務金額</t>
  </si>
  <si>
    <t>今月停單月生意額</t>
  </si>
  <si>
    <t>技術員當月平均生意額</t>
  </si>
  <si>
    <t>當月最高技術員生意金額</t>
  </si>
  <si>
    <t>問題客戶（應收報表超過90天）總金額</t>
  </si>
  <si>
    <t>在應收帳報表裏面</t>
  </si>
  <si>
    <t>今月收款額</t>
  </si>
  <si>
    <t>今月材料訂購金額</t>
  </si>
  <si>
    <t>IA+IB成本</t>
  </si>
  <si>
    <t>技術員今月領貨金額（IA）</t>
  </si>
  <si>
    <t>IA成本</t>
  </si>
  <si>
    <t>技術員今月領貨金額（IB）</t>
  </si>
  <si>
    <t>IB成本</t>
  </si>
  <si>
    <t>今月技術員總工資</t>
  </si>
  <si>
    <t>財務報表技術員總工資裏面</t>
  </si>
  <si>
    <t>今月工資總金額</t>
  </si>
  <si>
    <t>財務報表總工資裏面</t>
  </si>
  <si>
    <t>上月底公司累計結餘</t>
  </si>
  <si>
    <t>上月新（IA，IB）服務合同數目</t>
  </si>
  <si>
    <t>今月新（IA，IB）服務合同數目</t>
  </si>
  <si>
    <t>今月新IA服務合同數目</t>
  </si>
  <si>
    <t>今月新IA需安裝服務合同數目</t>
  </si>
  <si>
    <t>去年今月新（IA，IB）服務合同數目</t>
  </si>
  <si>
    <t>錦旗今月數目</t>
  </si>
  <si>
    <t>襟章獲頒技術員數目</t>
  </si>
  <si>
    <t>襟章發放數目</t>
  </si>
  <si>
    <t>上月客訴數目</t>
  </si>
  <si>
    <t>今月客訴數目</t>
  </si>
  <si>
    <t>當月解決客訴數目</t>
  </si>
  <si>
    <t>日報表裏面當月的數目</t>
  </si>
  <si>
    <t>2天內解決客訴數目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</si>
  <si>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訴</t>
    </r>
    <r>
      <rPr>
        <b/>
        <sz val="10"/>
        <color indexed="12"/>
        <rFont val="新細明體"/>
        <charset val="134"/>
      </rPr>
      <t>後7天</t>
    </r>
    <r>
      <rPr>
        <b/>
        <sz val="10"/>
        <color indexed="12"/>
        <rFont val="宋体"/>
        <charset val="134"/>
      </rPr>
      <t>內電話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戶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訪數</t>
    </r>
    <r>
      <rPr>
        <b/>
        <sz val="10"/>
        <color indexed="12"/>
        <rFont val="新細明體"/>
        <charset val="134"/>
      </rPr>
      <t>目</t>
    </r>
  </si>
  <si>
    <t>隊長/組長跟客訴技術員面談數目</t>
  </si>
  <si>
    <t>問題客戶需要隊長/組長跟進數目</t>
  </si>
  <si>
    <t>今月質檢客戶數量</t>
  </si>
  <si>
    <t>低於70分質檢客戶數量</t>
  </si>
  <si>
    <t>質檢拜訪平均分數最高同事</t>
  </si>
  <si>
    <t>5天成功安裝機器合同數目</t>
  </si>
  <si>
    <t>7天成功安排首次合同數目</t>
  </si>
  <si>
    <t>車輛數目</t>
  </si>
  <si>
    <t>今月平均每部車用油金額</t>
  </si>
  <si>
    <t>今月應送皂液（桶）</t>
  </si>
  <si>
    <t>今月實際送皂液（桶）</t>
  </si>
  <si>
    <t>今月應送紙品（箱）</t>
  </si>
  <si>
    <t>今月實際送紙品（箱）</t>
  </si>
  <si>
    <t>上月盤點準確度
（實際貨品量/儲存電腦數量）%</t>
  </si>
  <si>
    <t>超過一個月沒有簽署勞動合同同事數目（張）</t>
  </si>
  <si>
    <t>今月銷售離職人數（工作滿一個月）數目</t>
  </si>
  <si>
    <t>今月技術員離職人數（工作滿一個月）數目</t>
  </si>
  <si>
    <t>今月辦公室離職人數（工作滿一個月）數目</t>
  </si>
  <si>
    <t>技術員今月整體人員數目</t>
  </si>
  <si>
    <t>現有隊長數目</t>
  </si>
  <si>
    <t>現有組長數目</t>
  </si>
  <si>
    <t>今月銷售人員數目</t>
  </si>
  <si>
    <t>今月辦公室人員數目</t>
  </si>
  <si>
    <t>銷售劃分區域</t>
  </si>
  <si>
    <t>銷售公共區域</t>
  </si>
  <si>
    <t>總分 (100分滿分）</t>
  </si>
  <si>
    <t>銷售部</t>
  </si>
  <si>
    <t>新生意情況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</si>
  <si>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</si>
  <si>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</si>
  <si>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</si>
  <si>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</si>
  <si>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</si>
  <si>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</si>
  <si>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</si>
  <si>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</si>
  <si>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</si>
  <si>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</si>
  <si>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</si>
  <si>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</si>
  <si>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</si>
  <si>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</si>
  <si>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</si>
  <si>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生意結構比例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</si>
  <si>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</si>
  <si>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</si>
  <si>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</si>
  <si>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</si>
  <si>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停單情況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</si>
  <si>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</si>
  <si>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</si>
  <si>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</si>
  <si>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</si>
  <si>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</si>
  <si>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</si>
  <si>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</si>
  <si>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</si>
  <si>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</si>
  <si>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</si>
  <si>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NIL</t>
  </si>
  <si>
    <t>技術員成本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</si>
  <si>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</si>
  <si>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</si>
  <si>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</si>
  <si>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</si>
  <si>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</si>
  <si>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</si>
  <si>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</si>
  <si>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</si>
  <si>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 xml:space="preserve"> :</t>
  </si>
  <si>
    <t>財務部</t>
  </si>
  <si>
    <t>財政狀況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</si>
  <si>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</si>
  <si>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</si>
  <si>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</si>
  <si>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>20% ~ 24% : 5
25% ~ 34% : 4
35% ~ 39% : 3
40% ~ 49% : 2
&gt;50% : 1</t>
  </si>
  <si>
    <t>收款情況</t>
  </si>
  <si>
    <t>收款效率（當月收款額/上月生意額）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</si>
  <si>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</si>
  <si>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</si>
  <si>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</si>
  <si>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</si>
  <si>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&lt;= 30% : 5
31% ~ 40% : 4
41% ~ 50% :3
51% ~ 60% : 2
61% ~ 70% : 1</t>
  </si>
  <si>
    <t>營運部</t>
  </si>
  <si>
    <t>整體情況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</si>
  <si>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</si>
  <si>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</si>
  <si>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</si>
  <si>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</si>
  <si>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</si>
  <si>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</si>
  <si>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倉庫情況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</si>
  <si>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</si>
  <si>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</si>
  <si>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</si>
  <si>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</si>
  <si>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</si>
  <si>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</si>
  <si>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</si>
  <si>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</si>
  <si>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3
10% ~ 19% : 5
0% ~ 9% : 1</t>
  </si>
  <si>
    <t>表現滿意技術員 (質檢拜訪表平均分數最高同事）</t>
  </si>
  <si>
    <t>客訴處理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</si>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</sst>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0_ "/>
    <numFmt numFmtId="178" formatCode="_-* #,##0.00_-;\-* #,##0.00_-;_-* &quot;-&quot;??_-;_-@_-"/>
  </numFmts>
  <fonts count="42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Arial"/>
      <charset val="134"/>
    </font>
    <font>
      <sz val="10"/>
      <name val="新細明體"/>
      <charset val="134"/>
    </font>
    <font>
      <sz val="12"/>
      <color indexed="8"/>
      <name val="新細明體"/>
      <charset val="136"/>
    </font>
    <font>
      <b/>
      <sz val="14"/>
      <color indexed="10"/>
      <name val="新細明體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b/>
      <sz val="9"/>
      <name val="SimSun"/>
      <charset val="134"/>
    </font>
    <font>
      <sz val="9"/>
      <name val="SimSun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18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5" borderId="7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6" fillId="26" borderId="13" applyNumberFormat="0" applyAlignment="0" applyProtection="0">
      <alignment vertical="center"/>
    </xf>
    <xf numFmtId="0" fontId="27" fillId="26" borderId="5" applyNumberFormat="0" applyAlignment="0" applyProtection="0">
      <alignment vertical="center"/>
    </xf>
    <xf numFmtId="0" fontId="29" fillId="27" borderId="8" applyNumberFormat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0" borderId="14" applyNumberFormat="0" applyFill="0" applyAlignment="0" applyProtection="0">
      <alignment vertical="center"/>
    </xf>
    <xf numFmtId="0" fontId="0" fillId="48" borderId="15" applyNumberFormat="0" applyFont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11" fillId="2" borderId="3" xfId="10" applyFont="1" applyFill="1" applyBorder="1" applyAlignment="1">
      <alignment horizontal="left" vertical="center" wrapText="1"/>
    </xf>
    <xf numFmtId="0" fontId="12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8" fontId="11" fillId="2" borderId="4" xfId="10" applyFont="1" applyFill="1" applyBorder="1" applyAlignment="1">
      <alignment horizontal="left" vertical="center" wrapText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13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11" fillId="3" borderId="4" xfId="10" applyFont="1" applyFill="1" applyBorder="1" applyAlignment="1">
      <alignment horizontal="left"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8" fontId="13" fillId="3" borderId="4" xfId="1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77" fontId="0" fillId="3" borderId="4" xfId="10" applyNumberFormat="1" applyFont="1" applyFill="1" applyBorder="1" applyAlignment="1">
      <alignment vertical="center" wrapText="1" readingOrder="1"/>
    </xf>
    <xf numFmtId="178" fontId="11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11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177" fontId="0" fillId="4" borderId="4" xfId="10" applyNumberFormat="1" applyFont="1" applyFill="1" applyBorder="1">
      <alignment vertical="center"/>
    </xf>
    <xf numFmtId="178" fontId="11" fillId="4" borderId="4" xfId="1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8" fontId="13" fillId="4" borderId="4" xfId="10" applyFont="1" applyFill="1" applyBorder="1" applyAlignment="1">
      <alignment horizontal="left" vertical="center" wrapText="1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11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4" fillId="5" borderId="4" xfId="68" applyNumberFormat="1" applyFont="1" applyFill="1" applyBorder="1">
      <alignment vertical="center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/>
    </xf>
    <xf numFmtId="178" fontId="13" fillId="5" borderId="4" xfId="10" applyFont="1" applyFill="1" applyBorder="1" applyAlignment="1">
      <alignment horizontal="left" vertical="center" wrapText="1"/>
    </xf>
    <xf numFmtId="177" fontId="0" fillId="5" borderId="4" xfId="10" applyNumberFormat="1" applyFont="1" applyFill="1" applyBorder="1" applyAlignment="1">
      <alignment vertical="center" wrapText="1"/>
    </xf>
    <xf numFmtId="178" fontId="11" fillId="5" borderId="4" xfId="10" applyFont="1" applyFill="1" applyBorder="1" applyAlignment="1">
      <alignment horizontal="left" vertical="center" wrapText="1"/>
    </xf>
    <xf numFmtId="176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8" fontId="13" fillId="5" borderId="4" xfId="10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178" fontId="13" fillId="0" borderId="4" xfId="10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11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11" fillId="6" borderId="4" xfId="10" applyFont="1" applyFill="1" applyBorder="1" applyAlignment="1">
      <alignment horizontal="left"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/>
    </xf>
    <xf numFmtId="178" fontId="13" fillId="6" borderId="4" xfId="10" applyFont="1" applyFill="1" applyBorder="1" applyAlignment="1">
      <alignment horizontal="left" vertical="center" wrapText="1"/>
    </xf>
    <xf numFmtId="0" fontId="3" fillId="6" borderId="4" xfId="68" applyNumberFormat="1" applyFont="1" applyFill="1" applyBorder="1" applyAlignment="1">
      <alignment horizontal="left" vertical="center" wrapText="1" readingOrder="1"/>
    </xf>
    <xf numFmtId="177" fontId="3" fillId="6" borderId="4" xfId="10" applyNumberFormat="1" applyFont="1" applyFill="1" applyBorder="1" applyAlignment="1">
      <alignment horizontal="right" vertical="center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11" fillId="2" borderId="3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abSelected="1" workbookViewId="0">
      <selection activeCell="H121" sqref="H121"/>
    </sheetView>
  </sheetViews>
  <sheetFormatPr defaultColWidth="9" defaultRowHeight="16.2" outlineLevelCol="5"/>
  <cols>
    <col min="1" max="1" width="33.5" style="4" customWidth="1"/>
    <col min="2" max="2" width="42.8796296296296" style="5" customWidth="1"/>
    <col min="3" max="3" width="17.75" style="6" customWidth="1"/>
    <col min="4" max="4" width="22.8796296296296" style="7" customWidth="1"/>
    <col min="5" max="5" width="8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1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4.55" spans="1:6">
      <c r="A3" s="23" t="s">
        <v>6</v>
      </c>
      <c r="B3" s="24"/>
      <c r="C3" s="25"/>
      <c r="D3" s="26"/>
      <c r="E3" s="27"/>
      <c r="F3" s="28"/>
    </row>
    <row r="4" s="1" customFormat="1" ht="14.55" spans="1:6">
      <c r="A4" s="23" t="s">
        <v>7</v>
      </c>
      <c r="B4" s="24"/>
      <c r="C4" s="25"/>
      <c r="D4" s="26"/>
      <c r="E4" s="27"/>
      <c r="F4" s="28"/>
    </row>
    <row r="5" s="1" customFormat="1" ht="14.55" spans="1:6">
      <c r="A5" s="23" t="s">
        <v>8</v>
      </c>
      <c r="B5" s="24"/>
      <c r="C5" s="25"/>
      <c r="D5" s="26"/>
      <c r="E5" s="27"/>
      <c r="F5" s="28"/>
    </row>
    <row r="6" s="1" customFormat="1" ht="14.55" spans="1:6">
      <c r="A6" s="23" t="s">
        <v>9</v>
      </c>
      <c r="B6" s="24"/>
      <c r="C6" s="25"/>
      <c r="D6" s="26"/>
      <c r="E6" s="27"/>
      <c r="F6" s="28"/>
    </row>
    <row r="7" s="1" customFormat="1" ht="14.55" spans="1:6">
      <c r="A7" s="23" t="s">
        <v>10</v>
      </c>
      <c r="B7" s="24"/>
      <c r="C7" s="25"/>
      <c r="D7" s="26"/>
      <c r="E7" s="27"/>
      <c r="F7" s="28"/>
    </row>
    <row r="8" s="1" customFormat="1" ht="14.55" spans="1:6">
      <c r="A8" s="23" t="s">
        <v>11</v>
      </c>
      <c r="B8" s="24"/>
      <c r="C8" s="25"/>
      <c r="D8" s="26"/>
      <c r="E8" s="27"/>
      <c r="F8" s="28"/>
    </row>
    <row r="9" s="1" customFormat="1" ht="14.55" spans="1:6">
      <c r="A9" s="23" t="s">
        <v>12</v>
      </c>
      <c r="B9" s="24"/>
      <c r="C9" s="25"/>
      <c r="D9" s="26"/>
      <c r="E9" s="27"/>
      <c r="F9" s="28"/>
    </row>
    <row r="10" s="1" customFormat="1" ht="14.55" spans="1:6">
      <c r="A10" s="23" t="s">
        <v>13</v>
      </c>
      <c r="B10" s="29"/>
      <c r="C10" s="30"/>
      <c r="D10" s="26"/>
      <c r="E10" s="27"/>
      <c r="F10" s="28"/>
    </row>
    <row r="11" s="1" customFormat="1" ht="14.5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4.5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4.55" spans="1:6">
      <c r="A13" s="23" t="s">
        <v>18</v>
      </c>
      <c r="B13" s="29"/>
      <c r="C13" s="30"/>
      <c r="D13" s="26"/>
      <c r="E13" s="27"/>
      <c r="F13" s="28"/>
    </row>
    <row r="14" s="1" customFormat="1" ht="14.55" spans="1:6">
      <c r="A14" s="23" t="s">
        <v>19</v>
      </c>
      <c r="B14" s="29"/>
      <c r="C14" s="30"/>
      <c r="D14" s="26"/>
      <c r="E14" s="27"/>
      <c r="F14" s="28"/>
    </row>
    <row r="15" s="1" customFormat="1" ht="14.5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4.5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4.5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4.55" spans="1:6">
      <c r="A18" s="23" t="s">
        <v>24</v>
      </c>
      <c r="B18" s="29"/>
      <c r="C18" s="30"/>
      <c r="D18" s="26"/>
      <c r="E18" s="27"/>
      <c r="F18" s="28"/>
    </row>
    <row r="19" s="1" customFormat="1" ht="14.55" spans="1:6">
      <c r="A19" s="23" t="s">
        <v>25</v>
      </c>
      <c r="B19" s="29"/>
      <c r="C19" s="30"/>
      <c r="D19" s="26"/>
      <c r="E19" s="27"/>
      <c r="F19" s="28"/>
    </row>
    <row r="20" s="1" customFormat="1" ht="14.55" spans="1:6">
      <c r="A20" s="23" t="s">
        <v>26</v>
      </c>
      <c r="B20" s="29"/>
      <c r="C20" s="30"/>
      <c r="D20" s="26"/>
      <c r="E20" s="27"/>
      <c r="F20" s="28"/>
    </row>
    <row r="21" s="1" customFormat="1" ht="14.55" spans="1:6">
      <c r="A21" s="23" t="s">
        <v>27</v>
      </c>
      <c r="B21" s="29"/>
      <c r="C21" s="30"/>
      <c r="D21" s="26"/>
      <c r="E21" s="27"/>
      <c r="F21" s="28"/>
    </row>
    <row r="22" s="1" customFormat="1" ht="14.5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4.55" spans="1:6">
      <c r="A23" s="23" t="s">
        <v>30</v>
      </c>
      <c r="B23" s="29"/>
      <c r="C23" s="30"/>
      <c r="D23" s="26"/>
      <c r="E23" s="27"/>
      <c r="F23" s="28"/>
    </row>
    <row r="24" s="1" customFormat="1" ht="14.5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4.5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4.5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4.5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4.5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4.55" spans="1:6">
      <c r="A29" s="23" t="s">
        <v>41</v>
      </c>
      <c r="B29" s="29"/>
      <c r="C29" s="30"/>
      <c r="D29" s="26"/>
      <c r="E29" s="27"/>
      <c r="F29" s="28"/>
    </row>
    <row r="30" s="1" customFormat="1" ht="14.55" spans="1:6">
      <c r="A30" s="23"/>
      <c r="B30" s="29"/>
      <c r="C30" s="30"/>
      <c r="D30" s="26"/>
      <c r="E30" s="27"/>
      <c r="F30" s="28"/>
    </row>
    <row r="31" s="1" customFormat="1" ht="14.55" spans="1:6">
      <c r="A31" s="23" t="s">
        <v>42</v>
      </c>
      <c r="B31" s="29"/>
      <c r="C31" s="30"/>
      <c r="D31" s="26"/>
      <c r="E31" s="27"/>
      <c r="F31" s="28"/>
    </row>
    <row r="32" s="1" customFormat="1" ht="14.55" spans="1:6">
      <c r="A32" s="23" t="s">
        <v>43</v>
      </c>
      <c r="B32" s="29"/>
      <c r="C32" s="30"/>
      <c r="D32" s="26"/>
      <c r="E32" s="27"/>
      <c r="F32" s="28"/>
    </row>
    <row r="33" s="1" customFormat="1" ht="14.55" spans="1:6">
      <c r="A33" s="23" t="s">
        <v>44</v>
      </c>
      <c r="B33" s="29"/>
      <c r="C33" s="30"/>
      <c r="D33" s="26"/>
      <c r="E33" s="27"/>
      <c r="F33" s="28"/>
    </row>
    <row r="34" s="1" customFormat="1" ht="14.55" spans="1:6">
      <c r="A34" s="23" t="s">
        <v>45</v>
      </c>
      <c r="B34" s="29"/>
      <c r="C34" s="30"/>
      <c r="D34" s="26"/>
      <c r="E34" s="27"/>
      <c r="F34" s="28"/>
    </row>
    <row r="35" s="1" customFormat="1" ht="14.55" spans="1:6">
      <c r="A35" s="23" t="s">
        <v>46</v>
      </c>
      <c r="B35" s="29"/>
      <c r="C35" s="30"/>
      <c r="D35" s="26"/>
      <c r="E35" s="27"/>
      <c r="F35" s="28"/>
    </row>
    <row r="36" s="1" customFormat="1" ht="14.55" spans="1:6">
      <c r="A36" s="23"/>
      <c r="B36" s="29"/>
      <c r="C36" s="30"/>
      <c r="D36" s="26"/>
      <c r="E36" s="27"/>
      <c r="F36" s="28"/>
    </row>
    <row r="37" s="1" customFormat="1" ht="14.55" spans="1:6">
      <c r="A37" s="23" t="s">
        <v>47</v>
      </c>
      <c r="B37" s="29"/>
      <c r="C37" s="30"/>
      <c r="D37" s="26"/>
      <c r="E37" s="27"/>
      <c r="F37" s="28"/>
    </row>
    <row r="38" s="1" customFormat="1" ht="14.55" spans="1:6">
      <c r="A38" s="23" t="s">
        <v>48</v>
      </c>
      <c r="B38" s="29"/>
      <c r="C38" s="30"/>
      <c r="D38" s="26"/>
      <c r="E38" s="27"/>
      <c r="F38" s="28"/>
    </row>
    <row r="39" s="1" customFormat="1" ht="14.55" spans="1:6">
      <c r="A39" s="23" t="s">
        <v>49</v>
      </c>
      <c r="B39" s="29"/>
      <c r="C39" s="30"/>
      <c r="D39" s="26"/>
      <c r="E39" s="27"/>
      <c r="F39" s="28"/>
    </row>
    <row r="40" s="1" customFormat="1" ht="14.55" spans="1:6">
      <c r="A40" s="23"/>
      <c r="B40" s="29"/>
      <c r="C40" s="30"/>
      <c r="D40" s="26"/>
      <c r="E40" s="27"/>
      <c r="F40" s="28"/>
    </row>
    <row r="41" s="1" customFormat="1" ht="14.55" spans="1:6">
      <c r="A41" s="23" t="s">
        <v>50</v>
      </c>
      <c r="B41" s="29"/>
      <c r="C41" s="30"/>
      <c r="D41" s="26"/>
      <c r="E41" s="27"/>
      <c r="F41" s="28"/>
    </row>
    <row r="42" s="1" customFormat="1" ht="14.55" spans="1:6">
      <c r="A42" s="23" t="s">
        <v>51</v>
      </c>
      <c r="B42" s="29"/>
      <c r="C42" s="30"/>
      <c r="D42" s="26"/>
      <c r="E42" s="27"/>
      <c r="F42" s="28"/>
    </row>
    <row r="43" s="1" customFormat="1" ht="14.5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4.55" spans="1:6">
      <c r="A44" s="23" t="s">
        <v>54</v>
      </c>
      <c r="B44" s="29"/>
      <c r="C44" s="30"/>
      <c r="D44" s="26"/>
      <c r="E44" s="27"/>
      <c r="F44" s="28"/>
    </row>
    <row r="45" s="1" customFormat="1" ht="14.55" spans="1:6">
      <c r="A45" s="23" t="s">
        <v>55</v>
      </c>
      <c r="B45" s="29"/>
      <c r="C45" s="30"/>
      <c r="D45" s="26"/>
      <c r="E45" s="27"/>
      <c r="F45" s="28"/>
    </row>
    <row r="46" s="1" customFormat="1" ht="14.55" spans="1:6">
      <c r="A46" s="23" t="s">
        <v>56</v>
      </c>
      <c r="B46" s="29"/>
      <c r="C46" s="30"/>
      <c r="D46" s="26"/>
      <c r="E46" s="27"/>
      <c r="F46" s="28"/>
    </row>
    <row r="47" s="1" customFormat="1" ht="14.55" spans="1:6">
      <c r="A47" s="23" t="s">
        <v>57</v>
      </c>
      <c r="B47" s="29"/>
      <c r="C47" s="30"/>
      <c r="D47" s="26"/>
      <c r="E47" s="27"/>
      <c r="F47" s="28"/>
    </row>
    <row r="48" s="1" customFormat="1" ht="14.55" spans="1:6">
      <c r="A48" s="23" t="s">
        <v>58</v>
      </c>
      <c r="B48" s="29"/>
      <c r="C48" s="30"/>
      <c r="D48" s="26"/>
      <c r="E48" s="27"/>
      <c r="F48" s="28"/>
    </row>
    <row r="49" s="1" customFormat="1" ht="14.55" spans="1:6">
      <c r="A49" s="23" t="s">
        <v>59</v>
      </c>
      <c r="B49" s="29"/>
      <c r="C49" s="30"/>
      <c r="D49" s="26"/>
      <c r="E49" s="27"/>
      <c r="F49" s="28"/>
    </row>
    <row r="50" s="1" customFormat="1" ht="14.55" spans="1:6">
      <c r="A50" s="23" t="s">
        <v>60</v>
      </c>
      <c r="B50" s="29"/>
      <c r="C50" s="30"/>
      <c r="D50" s="26"/>
      <c r="E50" s="27"/>
      <c r="F50" s="28"/>
    </row>
    <row r="51" s="1" customFormat="1" ht="14.55" spans="1:6">
      <c r="A51" s="23" t="s">
        <v>61</v>
      </c>
      <c r="B51" s="29"/>
      <c r="C51" s="30"/>
      <c r="D51" s="26"/>
      <c r="E51" s="27"/>
      <c r="F51" s="28"/>
    </row>
    <row r="52" s="1" customFormat="1" ht="14.55" spans="1:6">
      <c r="A52" s="23" t="s">
        <v>62</v>
      </c>
      <c r="B52" s="29"/>
      <c r="C52" s="30"/>
      <c r="D52" s="26"/>
      <c r="E52" s="27"/>
      <c r="F52" s="28"/>
    </row>
    <row r="53" s="1" customFormat="1" ht="14.55" spans="1:6">
      <c r="A53" s="23"/>
      <c r="B53" s="29"/>
      <c r="C53" s="30"/>
      <c r="D53" s="26"/>
      <c r="E53" s="27"/>
      <c r="F53" s="28"/>
    </row>
    <row r="54" s="1" customFormat="1" ht="14.55" spans="1:6">
      <c r="A54" s="23" t="s">
        <v>63</v>
      </c>
      <c r="B54" s="29"/>
      <c r="C54" s="30"/>
      <c r="D54" s="26"/>
      <c r="E54" s="27"/>
      <c r="F54" s="28"/>
    </row>
    <row r="55" s="1" customFormat="1" ht="14.55" spans="1:6">
      <c r="A55" s="23" t="s">
        <v>64</v>
      </c>
      <c r="B55" s="29"/>
      <c r="C55" s="30"/>
      <c r="D55" s="26"/>
      <c r="E55" s="27"/>
      <c r="F55" s="28"/>
    </row>
    <row r="56" s="1" customFormat="1" ht="14.55" spans="1:6">
      <c r="A56" s="23" t="s">
        <v>65</v>
      </c>
      <c r="B56" s="29"/>
      <c r="C56" s="30"/>
      <c r="D56" s="26"/>
      <c r="E56" s="27"/>
      <c r="F56" s="28"/>
    </row>
    <row r="57" s="1" customFormat="1" ht="14.55" spans="1:6">
      <c r="A57" s="23" t="s">
        <v>66</v>
      </c>
      <c r="B57" s="29"/>
      <c r="C57" s="30"/>
      <c r="D57" s="26"/>
      <c r="E57" s="27"/>
      <c r="F57" s="28"/>
    </row>
    <row r="58" s="1" customFormat="1" ht="14.55" spans="1:6">
      <c r="A58" s="23" t="s">
        <v>67</v>
      </c>
      <c r="B58" s="29"/>
      <c r="C58" s="30"/>
      <c r="D58" s="26"/>
      <c r="E58" s="27"/>
      <c r="F58" s="28"/>
    </row>
    <row r="59" s="1" customFormat="1" ht="14.55" spans="1:6">
      <c r="A59" s="23" t="s">
        <v>68</v>
      </c>
      <c r="B59" s="29"/>
      <c r="C59" s="30"/>
      <c r="D59" s="26"/>
      <c r="E59" s="27"/>
      <c r="F59" s="28"/>
    </row>
    <row r="60" s="1" customFormat="1" ht="28.35" spans="1:6">
      <c r="A60" s="31" t="s">
        <v>69</v>
      </c>
      <c r="B60" s="32"/>
      <c r="C60" s="30"/>
      <c r="D60" s="26"/>
      <c r="E60" s="27"/>
      <c r="F60" s="28"/>
    </row>
    <row r="61" s="1" customFormat="1" ht="14.55" spans="1:6">
      <c r="A61" s="23"/>
      <c r="B61" s="29"/>
      <c r="C61" s="30"/>
      <c r="D61" s="26"/>
      <c r="E61" s="27"/>
      <c r="F61" s="28"/>
    </row>
    <row r="62" s="1" customFormat="1" ht="14.55" spans="1:6">
      <c r="A62" s="23" t="s">
        <v>70</v>
      </c>
      <c r="B62" s="29"/>
      <c r="C62" s="30"/>
      <c r="D62" s="26"/>
      <c r="E62" s="27"/>
      <c r="F62" s="28"/>
    </row>
    <row r="63" s="1" customFormat="1" ht="14.55" spans="1:6">
      <c r="A63" s="23" t="s">
        <v>71</v>
      </c>
      <c r="B63" s="29"/>
      <c r="C63" s="30"/>
      <c r="D63" s="26"/>
      <c r="E63" s="27"/>
      <c r="F63" s="28"/>
    </row>
    <row r="64" s="1" customFormat="1" ht="14.55" spans="1:6">
      <c r="A64" s="23" t="s">
        <v>72</v>
      </c>
      <c r="B64" s="29"/>
      <c r="C64" s="30"/>
      <c r="D64" s="26"/>
      <c r="E64" s="27"/>
      <c r="F64" s="28"/>
    </row>
    <row r="65" s="1" customFormat="1" ht="14.55" spans="1:6">
      <c r="A65" s="23" t="s">
        <v>73</v>
      </c>
      <c r="B65" s="29"/>
      <c r="C65" s="30"/>
      <c r="D65" s="26"/>
      <c r="E65" s="27"/>
      <c r="F65" s="28"/>
    </row>
    <row r="66" s="1" customFormat="1" ht="14.55" spans="1:6">
      <c r="A66" s="23" t="s">
        <v>74</v>
      </c>
      <c r="B66" s="29"/>
      <c r="C66" s="30"/>
      <c r="D66" s="26"/>
      <c r="E66" s="27"/>
      <c r="F66" s="28"/>
    </row>
    <row r="67" s="1" customFormat="1" ht="14.55" spans="1:6">
      <c r="A67" s="23" t="s">
        <v>75</v>
      </c>
      <c r="B67" s="29"/>
      <c r="C67" s="30"/>
      <c r="D67" s="26"/>
      <c r="E67" s="27"/>
      <c r="F67" s="28"/>
    </row>
    <row r="68" s="1" customFormat="1" ht="14.55" spans="1:6">
      <c r="A68" s="23" t="s">
        <v>76</v>
      </c>
      <c r="B68" s="29"/>
      <c r="C68" s="30"/>
      <c r="D68" s="26"/>
      <c r="E68" s="27"/>
      <c r="F68" s="28"/>
    </row>
    <row r="69" s="1" customFormat="1" ht="14.55" spans="1:6">
      <c r="A69" s="23" t="s">
        <v>77</v>
      </c>
      <c r="B69" s="29"/>
      <c r="C69" s="30"/>
      <c r="D69" s="26"/>
      <c r="E69" s="27"/>
      <c r="F69" s="28"/>
    </row>
    <row r="70" s="1" customFormat="1" ht="14.55" spans="1:6">
      <c r="A70" s="23" t="s">
        <v>78</v>
      </c>
      <c r="B70" s="29"/>
      <c r="C70" s="30"/>
      <c r="D70" s="26"/>
      <c r="E70" s="27"/>
      <c r="F70" s="28"/>
    </row>
    <row r="71" s="1" customFormat="1" ht="14.55" spans="1:6">
      <c r="A71" s="23" t="s">
        <v>79</v>
      </c>
      <c r="B71" s="29"/>
      <c r="C71" s="30"/>
      <c r="D71" s="26"/>
      <c r="E71" s="27"/>
      <c r="F71" s="28"/>
    </row>
    <row r="72" s="1" customFormat="1" ht="14.55" spans="1:6">
      <c r="A72" s="23" t="s">
        <v>80</v>
      </c>
      <c r="B72" s="29"/>
      <c r="C72" s="30"/>
      <c r="D72" s="26"/>
      <c r="E72" s="27"/>
      <c r="F72" s="28"/>
    </row>
    <row r="73" ht="22.95" spans="1:6">
      <c r="A73" s="33"/>
      <c r="B73" s="34"/>
      <c r="C73" s="35"/>
      <c r="D73" s="36"/>
      <c r="E73" s="37"/>
      <c r="F73" s="38"/>
    </row>
    <row r="74" ht="22.95" spans="1:6">
      <c r="A74" s="39"/>
      <c r="B74" s="40"/>
      <c r="C74" s="41" t="s">
        <v>81</v>
      </c>
      <c r="D74" s="42"/>
      <c r="E74" s="42"/>
      <c r="F74" s="43">
        <f>SUM(F75:F124)</f>
        <v>37.237012987013</v>
      </c>
    </row>
    <row r="75" ht="24.95" customHeight="1" spans="1:6">
      <c r="A75" s="44" t="s">
        <v>82</v>
      </c>
      <c r="B75" s="18"/>
      <c r="C75" s="45"/>
      <c r="D75" s="46"/>
      <c r="E75" s="47"/>
      <c r="F75" s="48">
        <f>SUM(E76:E86)/55*30</f>
        <v>14.7272727272727</v>
      </c>
    </row>
    <row r="76" s="2" customFormat="1" ht="75" spans="1:6">
      <c r="A76" s="49" t="s">
        <v>83</v>
      </c>
      <c r="B76" s="50" t="s">
        <v>84</v>
      </c>
      <c r="C76" s="51">
        <f>(B8-B7)/ABS(IF(B7=0,1,B7))</f>
        <v>0</v>
      </c>
      <c r="D76" s="139" t="s">
        <v>85</v>
      </c>
      <c r="E76" s="53">
        <f>IF(C76&gt;=0.15,5,IF(C76&gt;=0.9,4,IF(C76&gt;=0,3,IF(C76&gt;=-0.14,2,IF(C76&gt;=-0.3,1,0)))))</f>
        <v>3</v>
      </c>
      <c r="F76" s="54"/>
    </row>
    <row r="77" s="2" customFormat="1" ht="75" spans="1:6">
      <c r="A77" s="49"/>
      <c r="B77" s="50" t="s">
        <v>86</v>
      </c>
      <c r="C77" s="51">
        <f>(B8-B9)/ABS(IF(B9=0,1,B9))</f>
        <v>0</v>
      </c>
      <c r="D77" s="139" t="s">
        <v>87</v>
      </c>
      <c r="E77" s="53">
        <f>IF(C77&gt;=0.15,5,IF(C77&gt;=0.9,4,IF(C77&gt;=0,3,IF(C77&gt;-0.14,2,IF(C77&gt;-0.3,1,0)))))</f>
        <v>3</v>
      </c>
      <c r="F77" s="54"/>
    </row>
    <row r="78" s="2" customFormat="1" ht="75" spans="1:6">
      <c r="A78" s="49"/>
      <c r="B78" s="55" t="s">
        <v>88</v>
      </c>
      <c r="C78" s="56">
        <f>(B32-B31)/ABS(IF(B31=0,1,B31))</f>
        <v>0</v>
      </c>
      <c r="D78" s="139" t="s">
        <v>89</v>
      </c>
      <c r="E78" s="53">
        <f>IF(C78&gt;=0.3,5,IF(C78&gt;=0.2,4,IF(C78&gt;=0.05,3,IF(C78&gt;=-0.09,2,IF(C78&gt;=-0.2,1,0)))))</f>
        <v>2</v>
      </c>
      <c r="F78" s="57"/>
    </row>
    <row r="79" s="2" customFormat="1" ht="75" spans="1:6">
      <c r="A79" s="49"/>
      <c r="B79" s="55" t="s">
        <v>90</v>
      </c>
      <c r="C79" s="56">
        <f>(B32-B35)/ABS(IF(B35=0,1,B35))</f>
        <v>0</v>
      </c>
      <c r="D79" s="139" t="s">
        <v>91</v>
      </c>
      <c r="E79" s="53">
        <f>IF(C79&gt;=0.3,5,IF(C79&gt;=0.2,4,IF(C79&gt;=0.1,3,IF(C79&gt;=-0.09,2,IF(C79&gt;=-0.2,1,0)))))</f>
        <v>2</v>
      </c>
      <c r="F79" s="57"/>
    </row>
    <row r="80" s="2" customFormat="1" ht="75" spans="1:6">
      <c r="A80" s="49"/>
      <c r="B80" s="55" t="s">
        <v>92</v>
      </c>
      <c r="C80" s="56">
        <f>(B11-B10)/ABS(IF(B10=0,1,B10))</f>
        <v>0</v>
      </c>
      <c r="D80" s="139" t="s">
        <v>93</v>
      </c>
      <c r="E80" s="53">
        <f>IF(C80&gt;=1.5,5,IF(C80&gt;=1,4,IF(C80&gt;=0,3,IF(C80&gt;=-0.99,2,IF(C80&gt;-2,1,0)))))</f>
        <v>3</v>
      </c>
      <c r="F80" s="57"/>
    </row>
    <row r="81" s="2" customFormat="1" ht="75" spans="1:6">
      <c r="A81" s="49"/>
      <c r="B81" s="55" t="s">
        <v>94</v>
      </c>
      <c r="C81" s="56">
        <f>(B11-B12)/ABS(IF(B12=0,1,B12))</f>
        <v>0</v>
      </c>
      <c r="D81" s="139" t="s">
        <v>93</v>
      </c>
      <c r="E81" s="53">
        <f>IF(C81&gt;=1.5,5,IF(C81&gt;=1,4,IF(C81&gt;=0,3,IF(C81&gt;=-0.99,2,IF(C81&gt;=-2,1,0)))))</f>
        <v>3</v>
      </c>
      <c r="F81" s="57"/>
    </row>
    <row r="82" s="2" customFormat="1" ht="75" spans="1:6">
      <c r="A82" s="49"/>
      <c r="B82" s="55" t="s">
        <v>95</v>
      </c>
      <c r="C82" s="56">
        <f>(B16-B15)/ABS(IF(B15=0,1,B15))</f>
        <v>0</v>
      </c>
      <c r="D82" s="139" t="s">
        <v>96</v>
      </c>
      <c r="E82" s="53">
        <f>IF(C82&gt;=0.15,5,IF(C82&gt;=0.09,4,IF(C82&gt;=0,3,IF(C82&gt;=-0.09,2,IF(C82&gt;=-0.2,1,0)))))</f>
        <v>3</v>
      </c>
      <c r="F82" s="57"/>
    </row>
    <row r="83" s="2" customFormat="1" ht="75" spans="1:6">
      <c r="A83" s="49"/>
      <c r="B83" s="55" t="s">
        <v>97</v>
      </c>
      <c r="C83" s="56">
        <f>(B16-B17)/ABS(IF(B17=0,1,B17))</f>
        <v>0</v>
      </c>
      <c r="D83" s="139" t="s">
        <v>98</v>
      </c>
      <c r="E83" s="53">
        <f>IF(C83&gt;=0.15,5,IF(C83&gt;=0.09,4,IF(C83&gt;=0,3,IF(C83&gt;=-0.15,2,IF(C83&gt;=-0.3,1,0)))))</f>
        <v>3</v>
      </c>
      <c r="F83" s="57"/>
    </row>
    <row r="84" s="2" customFormat="1" ht="90" spans="1:6">
      <c r="A84" s="58" t="s">
        <v>99</v>
      </c>
      <c r="B84" s="59" t="s">
        <v>100</v>
      </c>
      <c r="C84" s="56">
        <f>(B13/IF(B14=0,1,B14))</f>
        <v>0</v>
      </c>
      <c r="D84" s="60" t="s">
        <v>101</v>
      </c>
      <c r="E84" s="53">
        <f>IF(C84&gt;=2.3,1,IF(C84&gt;=1.5,3,IF(C84&gt;=1,5,IF(C84&gt;=0.7,4,IF(C84&gt;=0.4,2,IF(C84&gt;=0.2,1,0))))))</f>
        <v>0</v>
      </c>
      <c r="F84" s="57"/>
    </row>
    <row r="85" s="2" customFormat="1" ht="90" spans="1:6">
      <c r="A85" s="58"/>
      <c r="B85" s="59" t="s">
        <v>102</v>
      </c>
      <c r="C85" s="56">
        <f>(B5/IF(B6=0,1,B6))</f>
        <v>0</v>
      </c>
      <c r="D85" s="60" t="s">
        <v>103</v>
      </c>
      <c r="E85" s="53">
        <f>IF(C85&gt;=1,1,IF(C85&gt;=0.8,3,IF(C85&gt;=0.6,5,IF(C85&gt;=0.4,4,IF(C85&gt;=0.2,2,IF(C85&gt;=0.05,1,0))))))</f>
        <v>0</v>
      </c>
      <c r="F85" s="57"/>
    </row>
    <row r="86" s="2" customFormat="1" ht="75" spans="1:6">
      <c r="A86" s="61" t="s">
        <v>104</v>
      </c>
      <c r="B86" s="55" t="s">
        <v>105</v>
      </c>
      <c r="C86" s="56">
        <f>(B19/IF(B4=0,1,B4))</f>
        <v>0</v>
      </c>
      <c r="D86" s="60" t="s">
        <v>106</v>
      </c>
      <c r="E86" s="53">
        <f>IF(C86&gt;=0.039,1,IF(C86&gt;=0.029,2,IF(C86&gt;=0.02,3,IF(C86&gt;=0.009,4,IF(C86&gt;=0,5)))))</f>
        <v>5</v>
      </c>
      <c r="F86" s="57"/>
    </row>
    <row r="87" s="2" customFormat="1" ht="24.95" customHeight="1" spans="1:6">
      <c r="A87" s="62" t="s">
        <v>107</v>
      </c>
      <c r="B87" s="63"/>
      <c r="C87" s="64"/>
      <c r="D87" s="65"/>
      <c r="E87" s="66"/>
      <c r="F87" s="67">
        <f>SUM(E88:F94)/25*20</f>
        <v>8</v>
      </c>
    </row>
    <row r="88" s="2" customFormat="1" ht="90" spans="1:6">
      <c r="A88" s="68" t="s">
        <v>108</v>
      </c>
      <c r="B88" s="69" t="s">
        <v>109</v>
      </c>
      <c r="C88" s="70">
        <f>(B20-30000)/30000</f>
        <v>-1</v>
      </c>
      <c r="D88" s="71" t="s">
        <v>110</v>
      </c>
      <c r="E88" s="72">
        <f>IF(C88&gt;=0.2,5,IF(C88&gt;=0,4,IF(C88&gt;=-0.09,3,IF(C88&gt;=-0.19,2,IF(C88&gt;=-0.29,1,0)))))</f>
        <v>0</v>
      </c>
      <c r="F88" s="73"/>
    </row>
    <row r="89" s="2" customFormat="1" ht="46.2" spans="1:6">
      <c r="A89" s="68"/>
      <c r="B89" s="69" t="s">
        <v>111</v>
      </c>
      <c r="C89" s="70">
        <f>(B21-30000)/30000</f>
        <v>-1</v>
      </c>
      <c r="D89" s="71" t="s">
        <v>112</v>
      </c>
      <c r="E89" s="72">
        <f>IF(C89&gt;=0.7,5,IF(C89&gt;=0.3,4,IF(C89&gt;=0.1,3,0)))</f>
        <v>0</v>
      </c>
      <c r="F89" s="73"/>
    </row>
    <row r="90" s="2" customFormat="1" ht="32.4" spans="1:6">
      <c r="A90" s="68"/>
      <c r="B90" s="69" t="s">
        <v>113</v>
      </c>
      <c r="C90" s="74">
        <f>B21</f>
        <v>0</v>
      </c>
      <c r="D90" s="75" t="s">
        <v>114</v>
      </c>
      <c r="E90" s="72" t="s">
        <v>115</v>
      </c>
      <c r="F90" s="73"/>
    </row>
    <row r="91" s="2" customFormat="1" ht="90" spans="1:6">
      <c r="A91" s="68" t="s">
        <v>116</v>
      </c>
      <c r="B91" s="69" t="s">
        <v>117</v>
      </c>
      <c r="C91" s="70">
        <f>B25/IF(B5=0,1,B5)</f>
        <v>0</v>
      </c>
      <c r="D91" s="71" t="s">
        <v>118</v>
      </c>
      <c r="E91" s="72">
        <f>IF(C91&gt;0.31,0,IF(C91&gt;=0.26,1,IF(C91&gt;=0.21,2,IF(C91&gt;=0.16,3,IF(C91&gt;=0.11,4,5)))))</f>
        <v>5</v>
      </c>
      <c r="F91" s="73"/>
    </row>
    <row r="92" s="2" customFormat="1" ht="90" spans="1:6">
      <c r="A92" s="68"/>
      <c r="B92" s="69" t="s">
        <v>119</v>
      </c>
      <c r="C92" s="70">
        <f>B26/IF(B6=0,1,B6)</f>
        <v>0</v>
      </c>
      <c r="D92" s="71" t="s">
        <v>120</v>
      </c>
      <c r="E92" s="72">
        <f>IF(C92&gt;0.26,0,IF(C92&gt;=0.21,1,IF(C92&gt;=0.16,2,IF(C92&gt;=0.11,3,IF(C92&gt;=0.06,4,5)))))</f>
        <v>5</v>
      </c>
      <c r="F92" s="73"/>
    </row>
    <row r="93" s="2" customFormat="1" ht="60" spans="1:6">
      <c r="A93" s="68" t="s">
        <v>121</v>
      </c>
      <c r="B93" s="76" t="s">
        <v>122</v>
      </c>
      <c r="C93" s="77">
        <f>B37/IF(B66=0,1,B66)</f>
        <v>0</v>
      </c>
      <c r="D93" s="78" t="s">
        <v>123</v>
      </c>
      <c r="E93" s="72">
        <f>IF(C93&gt;0.2,5,IF(C93&gt;=0.1,3,IF(C93&gt;=0.1,1,0)))</f>
        <v>0</v>
      </c>
      <c r="F93" s="73"/>
    </row>
    <row r="94" s="2" customFormat="1" ht="32.4" spans="1:6">
      <c r="A94" s="68"/>
      <c r="B94" s="76" t="s">
        <v>124</v>
      </c>
      <c r="C94" s="79" t="s">
        <v>125</v>
      </c>
      <c r="D94" s="75" t="s">
        <v>114</v>
      </c>
      <c r="E94" s="72" t="s">
        <v>115</v>
      </c>
      <c r="F94" s="73"/>
    </row>
    <row r="95" s="2" customFormat="1" ht="24.95" customHeight="1" spans="1:6">
      <c r="A95" s="62" t="s">
        <v>126</v>
      </c>
      <c r="B95" s="63"/>
      <c r="C95" s="80"/>
      <c r="D95" s="81"/>
      <c r="E95" s="82"/>
      <c r="F95" s="67">
        <f>SUM(E96:E100)/20*25</f>
        <v>6.25</v>
      </c>
    </row>
    <row r="96" s="2" customFormat="1" ht="90" spans="1:6">
      <c r="A96" s="83" t="s">
        <v>127</v>
      </c>
      <c r="B96" s="84" t="s">
        <v>128</v>
      </c>
      <c r="C96" s="85">
        <f>(B5+B6-B25-B26-B27)/IF((B5+B6)=0,1,B5+B6)</f>
        <v>0</v>
      </c>
      <c r="D96" s="86" t="s">
        <v>129</v>
      </c>
      <c r="E96" s="87">
        <f>IF(C96&gt;=0.55,5,IF(C96&gt;=0.5,4,IF(C96&gt;=0.45,3,IF(C96&gt;=0.4,2,IF(C96&gt;=0.36,1,0)))))</f>
        <v>0</v>
      </c>
      <c r="F96" s="88"/>
    </row>
    <row r="97" s="2" customFormat="1" ht="75" spans="1:6">
      <c r="A97" s="83"/>
      <c r="B97" s="84" t="s">
        <v>130</v>
      </c>
      <c r="C97" s="85">
        <f>B28/IF(B4=0,1,B4)</f>
        <v>0</v>
      </c>
      <c r="D97" s="86" t="s">
        <v>131</v>
      </c>
      <c r="E97" s="87">
        <f>IF(C97&gt;0.5,1,IF(C97&gt;=0.4,2,IF(C97&gt;=0.35,3,IF(C97&gt;=0.25,4,IF(C97&gt;=0.2,5,0)))))</f>
        <v>0</v>
      </c>
      <c r="F97" s="88"/>
    </row>
    <row r="98" s="2" customFormat="1" ht="75" spans="1:6">
      <c r="A98" s="83" t="s">
        <v>132</v>
      </c>
      <c r="B98" s="84" t="s">
        <v>133</v>
      </c>
      <c r="C98" s="89">
        <f>B23/IF(B3=0,1,B3)</f>
        <v>0</v>
      </c>
      <c r="D98" s="90" t="s">
        <v>134</v>
      </c>
      <c r="E98" s="87">
        <f>IF(C98&gt;=1,5,IF(C98&gt;=0.95,4,IF(C98&gt;=0.9,3,IF(C98&gt;=0.85,2,IF(C98&gt;=0.8,1,0)))))</f>
        <v>0</v>
      </c>
      <c r="F98" s="88"/>
    </row>
    <row r="99" s="2" customFormat="1" ht="32.4" spans="1:6">
      <c r="A99" s="83"/>
      <c r="B99" s="91" t="s">
        <v>135</v>
      </c>
      <c r="C99" s="92">
        <f>B29</f>
        <v>0</v>
      </c>
      <c r="D99" s="93" t="s">
        <v>114</v>
      </c>
      <c r="E99" s="87" t="s">
        <v>115</v>
      </c>
      <c r="F99" s="88"/>
    </row>
    <row r="100" s="2" customFormat="1" ht="75" spans="1:6">
      <c r="A100" s="83" t="s">
        <v>136</v>
      </c>
      <c r="B100" s="91" t="s">
        <v>137</v>
      </c>
      <c r="C100" s="85">
        <f>B22/IF(B4=0,1,B4)</f>
        <v>0</v>
      </c>
      <c r="D100" s="86" t="s">
        <v>138</v>
      </c>
      <c r="E100" s="87">
        <f>IF(C100&gt;=0.8,0,IF(C100&gt;=0.61,1,IF(C100&gt;=0.51,2,IF(C100&gt;=0.41,3,IF(C100&gt;=0.31,4,5)))))</f>
        <v>5</v>
      </c>
      <c r="F100" s="88"/>
    </row>
    <row r="101" s="2" customFormat="1" ht="24.95" customHeight="1" spans="1:6">
      <c r="A101" s="62" t="s">
        <v>139</v>
      </c>
      <c r="B101" s="63"/>
      <c r="C101" s="94"/>
      <c r="D101" s="95"/>
      <c r="E101" s="96"/>
      <c r="F101" s="67">
        <f>SUM(E102:E115)/55*15</f>
        <v>0.545454545454545</v>
      </c>
    </row>
    <row r="102" s="3" customFormat="1" ht="96" spans="1:6">
      <c r="A102" s="97" t="s">
        <v>140</v>
      </c>
      <c r="B102" s="98" t="s">
        <v>141</v>
      </c>
      <c r="C102" s="99">
        <f>B52/IF(B32=0,1,B32)</f>
        <v>0</v>
      </c>
      <c r="D102" s="100" t="s">
        <v>142</v>
      </c>
      <c r="E102" s="101">
        <f t="shared" ref="E102:E104" si="0">IF(C102&gt;=0.95,5,IF(C102&gt;=0.9,4,IF(C102&gt;=0.85,3,IF(C102&gt;=0.8,2,IF(C102&gt;=0.75,1,0)))))</f>
        <v>0</v>
      </c>
      <c r="F102" s="102"/>
    </row>
    <row r="103" s="3" customFormat="1" ht="96" spans="1:6">
      <c r="A103" s="97" t="s">
        <v>143</v>
      </c>
      <c r="B103" s="98" t="s">
        <v>144</v>
      </c>
      <c r="C103" s="99">
        <f>B57/IF(B56=0,1,B56)</f>
        <v>0</v>
      </c>
      <c r="D103" s="100" t="s">
        <v>142</v>
      </c>
      <c r="E103" s="101">
        <f t="shared" si="0"/>
        <v>0</v>
      </c>
      <c r="F103" s="102"/>
    </row>
    <row r="104" s="3" customFormat="1" ht="96" spans="1:6">
      <c r="A104" s="97"/>
      <c r="B104" s="98" t="s">
        <v>145</v>
      </c>
      <c r="C104" s="99">
        <f>B59/IF(B58=0,1,B58)</f>
        <v>0</v>
      </c>
      <c r="D104" s="100" t="s">
        <v>142</v>
      </c>
      <c r="E104" s="101">
        <f t="shared" si="0"/>
        <v>0</v>
      </c>
      <c r="F104" s="102"/>
    </row>
    <row r="105" s="3" customFormat="1" ht="32.4" spans="1:6">
      <c r="A105" s="97"/>
      <c r="B105" s="103" t="s">
        <v>146</v>
      </c>
      <c r="C105" s="104" t="s">
        <v>125</v>
      </c>
      <c r="D105" s="105" t="s">
        <v>114</v>
      </c>
      <c r="E105" s="101" t="s">
        <v>115</v>
      </c>
      <c r="F105" s="102"/>
    </row>
    <row r="106" s="3" customFormat="1" ht="96" spans="1:6">
      <c r="A106" s="97" t="s">
        <v>147</v>
      </c>
      <c r="B106" s="98" t="s">
        <v>148</v>
      </c>
      <c r="C106" s="106">
        <f>B60/100</f>
        <v>0</v>
      </c>
      <c r="D106" s="107" t="s">
        <v>149</v>
      </c>
      <c r="E106" s="101">
        <f>IF(C106&gt;=1.08,0,IF(C106&gt;=1.04,1,IF(C106&gt;=1.01,3,IF(C106&gt;=0.96,5,IF(C106&gt;=0.92,3,IF(C106&gt;=0.88,1,0))))))</f>
        <v>0</v>
      </c>
      <c r="F106" s="102"/>
    </row>
    <row r="107" s="3" customFormat="1" ht="96" spans="1:6">
      <c r="A107" s="97"/>
      <c r="B107" s="98" t="s">
        <v>150</v>
      </c>
      <c r="C107" s="106">
        <f>B51/IF(B34=0,1,B34)</f>
        <v>0</v>
      </c>
      <c r="D107" s="100" t="s">
        <v>151</v>
      </c>
      <c r="E107" s="101">
        <f>IF(C107&gt;=0.96,5,IF(C107&gt;=0.91,4,IF(C107&gt;=0.86,3,IF(C107&gt;=0.81,2,IF(C107&gt;=0.76,1,0)))))</f>
        <v>0</v>
      </c>
      <c r="F107" s="102"/>
    </row>
    <row r="108" s="2" customFormat="1" ht="97.2" spans="1:6">
      <c r="A108" s="97" t="s">
        <v>152</v>
      </c>
      <c r="B108" s="98" t="s">
        <v>153</v>
      </c>
      <c r="C108" s="99">
        <f>B48/(IF(B18=0,1,B18)/(1500*12))</f>
        <v>0</v>
      </c>
      <c r="D108" s="100" t="s">
        <v>154</v>
      </c>
      <c r="E108" s="101">
        <f>IF(C108&gt;=0.9,5,IF(C108&gt;=0.7,4,IF(C108&gt;=0.5,3,IF(C108&gt;=0.3,2,IF(C108&gt;=0.1,1,0)))))</f>
        <v>0</v>
      </c>
      <c r="F108" s="108"/>
    </row>
    <row r="109" s="2" customFormat="1" ht="64.8" spans="1:6">
      <c r="A109" s="97"/>
      <c r="B109" s="98" t="s">
        <v>155</v>
      </c>
      <c r="C109" s="99">
        <f>B49/IF(B48=0,1,B48)</f>
        <v>0</v>
      </c>
      <c r="D109" s="100" t="s">
        <v>156</v>
      </c>
      <c r="E109" s="109">
        <f>IF(C109&gt;0.2,3,IF(C109&gt;=0.1,5,IF(C109&gt;=0,1,0)))</f>
        <v>1</v>
      </c>
      <c r="F109" s="108"/>
    </row>
    <row r="110" s="2" customFormat="1" ht="32.4" spans="1:6">
      <c r="A110" s="97"/>
      <c r="B110" s="103" t="s">
        <v>157</v>
      </c>
      <c r="C110" s="99">
        <f>B50</f>
        <v>0</v>
      </c>
      <c r="D110" s="110" t="s">
        <v>114</v>
      </c>
      <c r="E110" s="101" t="s">
        <v>115</v>
      </c>
      <c r="F110" s="108"/>
    </row>
    <row r="111" s="2" customFormat="1" ht="90" spans="1:6">
      <c r="A111" s="97" t="s">
        <v>158</v>
      </c>
      <c r="B111" s="98" t="s">
        <v>159</v>
      </c>
      <c r="C111" s="99">
        <f>(B42-B41)/ABS(IF(B41=0,1,B41))</f>
        <v>0</v>
      </c>
      <c r="D111" s="100" t="s">
        <v>160</v>
      </c>
      <c r="E111" s="101">
        <f>IF(C111&gt;=6,0,IF(C111&gt;=0,1,IF(C111&gt;=-0.04,2,IF(C111&gt;=-0.09,3,IF(C111&gt;=-0.14,4,5)))))</f>
        <v>1</v>
      </c>
      <c r="F111" s="108"/>
    </row>
    <row r="112" s="2" customFormat="1" ht="96" spans="1:6">
      <c r="A112" s="97"/>
      <c r="B112" s="98" t="s">
        <v>161</v>
      </c>
      <c r="C112" s="99">
        <f>B44/IF(B42=0,1,B42)</f>
        <v>0</v>
      </c>
      <c r="D112" s="100" t="s">
        <v>162</v>
      </c>
      <c r="E112" s="101">
        <f>IF(C112&gt;=0.95,5,IF(C112&gt;=0.9,4,IF(C112&gt;=0.85,3,IF(C112&gt;=0.8,2,IF(C112&gt;=0.75,1,0)))))</f>
        <v>0</v>
      </c>
      <c r="F112" s="108"/>
    </row>
    <row r="113" s="2" customFormat="1" ht="63.6" spans="1:6">
      <c r="A113" s="97"/>
      <c r="B113" s="111" t="s">
        <v>163</v>
      </c>
      <c r="C113" s="112">
        <f>B46/IF(B42=0,1,B42)</f>
        <v>0</v>
      </c>
      <c r="D113" s="100" t="s">
        <v>164</v>
      </c>
      <c r="E113" s="113">
        <f>IF(C113&gt;=0.08,5,IF(C113&gt;=0.06,3,IF(C113&gt;=0.04,1,0)))</f>
        <v>0</v>
      </c>
      <c r="F113" s="108"/>
    </row>
    <row r="114" s="2" customFormat="1" ht="96" spans="1:6">
      <c r="A114" s="97"/>
      <c r="B114" s="98" t="s">
        <v>165</v>
      </c>
      <c r="C114" s="99">
        <f>B45/IF(B42=0,1,B42)</f>
        <v>0</v>
      </c>
      <c r="D114" s="100" t="s">
        <v>162</v>
      </c>
      <c r="E114" s="101">
        <f>IF(C114&gt;=0.95,5,IF(C114&gt;=0.9,4,IF(C114&gt;=0.85,3,IF(C114&gt;=0.8,2,IF(C114&gt;=0.75,1,0)))))</f>
        <v>0</v>
      </c>
      <c r="F114" s="108"/>
    </row>
    <row r="115" s="2" customFormat="1" ht="32.4" spans="1:6">
      <c r="A115" s="97"/>
      <c r="B115" s="111" t="s">
        <v>166</v>
      </c>
      <c r="C115" s="112">
        <f>B47</f>
        <v>0</v>
      </c>
      <c r="D115" s="105" t="s">
        <v>114</v>
      </c>
      <c r="E115" s="101" t="s">
        <v>115</v>
      </c>
      <c r="F115" s="108"/>
    </row>
    <row r="116" s="2" customFormat="1" ht="24.95" customHeight="1" spans="1:6">
      <c r="A116" s="62" t="s">
        <v>167</v>
      </c>
      <c r="B116" s="63"/>
      <c r="C116" s="94"/>
      <c r="D116" s="114"/>
      <c r="E116" s="96"/>
      <c r="F116" s="67">
        <f>SUM(E117:E124)/35*10</f>
        <v>7.71428571428571</v>
      </c>
    </row>
    <row r="117" s="2" customFormat="1" ht="60" spans="1:6">
      <c r="A117" s="115" t="s">
        <v>140</v>
      </c>
      <c r="B117" s="116" t="s">
        <v>168</v>
      </c>
      <c r="C117" s="117">
        <f>B62</f>
        <v>0</v>
      </c>
      <c r="D117" s="118" t="s">
        <v>169</v>
      </c>
      <c r="E117" s="119">
        <f>IF(C117&gt;6,0,IF(C117&gt;=4,3,IF(C117&gt;=1,4,5)))</f>
        <v>5</v>
      </c>
      <c r="F117" s="120"/>
    </row>
    <row r="118" s="2" customFormat="1" ht="60" spans="1:6">
      <c r="A118" s="121" t="s">
        <v>170</v>
      </c>
      <c r="B118" s="116" t="s">
        <v>171</v>
      </c>
      <c r="C118" s="122">
        <f>B63/IF(B69=0,1,B69)</f>
        <v>0</v>
      </c>
      <c r="D118" s="123" t="s">
        <v>172</v>
      </c>
      <c r="E118" s="119">
        <f>IF(C118&gt;0.31,0,IF(C118&gt;=0.21,1,IF(C118&gt;=0.11,3,5)))</f>
        <v>5</v>
      </c>
      <c r="F118" s="120"/>
    </row>
    <row r="119" s="2" customFormat="1" ht="45" spans="1:6">
      <c r="A119" s="121"/>
      <c r="B119" s="116" t="s">
        <v>173</v>
      </c>
      <c r="C119" s="122">
        <f>B72/IF(B71=0,1,B71)</f>
        <v>0</v>
      </c>
      <c r="D119" s="118" t="s">
        <v>174</v>
      </c>
      <c r="E119" s="119">
        <f>IF(C119&gt;=0.61,1,IF(C119&gt;=0.21,3,5))</f>
        <v>5</v>
      </c>
      <c r="F119" s="120"/>
    </row>
    <row r="120" s="2" customFormat="1" ht="60" spans="1:6">
      <c r="A120" s="124" t="s">
        <v>175</v>
      </c>
      <c r="B120" s="125" t="s">
        <v>176</v>
      </c>
      <c r="C120" s="126">
        <f>B64/IF(B66=0,1,B66)</f>
        <v>0</v>
      </c>
      <c r="D120" s="123" t="s">
        <v>177</v>
      </c>
      <c r="E120" s="119">
        <f>IF(C120&gt;0.16,0,IF(C120&gt;=0.11,1,IF(C120&gt;=0.06,3,5)))</f>
        <v>5</v>
      </c>
      <c r="F120" s="120"/>
    </row>
    <row r="121" s="2" customFormat="1" ht="64.8" spans="1:6">
      <c r="A121" s="124"/>
      <c r="B121" s="125" t="s">
        <v>178</v>
      </c>
      <c r="C121" s="126">
        <f>B67/(IF(B66=0,1,B66)/6)</f>
        <v>0</v>
      </c>
      <c r="D121" s="123" t="s">
        <v>179</v>
      </c>
      <c r="E121" s="119">
        <f>IF(C121&gt;=1,5,IF(C121&gt;=0.8,3,1))</f>
        <v>1</v>
      </c>
      <c r="F121" s="120"/>
    </row>
    <row r="122" s="2" customFormat="1" ht="64.8" spans="1:6">
      <c r="A122" s="124"/>
      <c r="B122" s="125" t="s">
        <v>180</v>
      </c>
      <c r="C122" s="117">
        <f>B68/(IF(B66=0,1,B66)/30)</f>
        <v>0</v>
      </c>
      <c r="D122" s="123" t="s">
        <v>181</v>
      </c>
      <c r="E122" s="119">
        <f>IF(C122&gt;=1,5,IF(C122&gt;=0.81,3,1))</f>
        <v>1</v>
      </c>
      <c r="F122" s="120"/>
    </row>
    <row r="123" s="2" customFormat="1" ht="32.4" hidden="1" spans="1:6">
      <c r="A123" s="124"/>
      <c r="B123" s="125" t="s">
        <v>182</v>
      </c>
      <c r="C123" s="117"/>
      <c r="D123" s="127" t="s">
        <v>114</v>
      </c>
      <c r="E123" s="119" t="s">
        <v>115</v>
      </c>
      <c r="F123" s="120"/>
    </row>
    <row r="124" s="2" customFormat="1" ht="60" spans="1:6">
      <c r="A124" s="128" t="s">
        <v>183</v>
      </c>
      <c r="B124" s="125" t="s">
        <v>184</v>
      </c>
      <c r="C124" s="129">
        <f>B65/IF(B70=0,1,B70)</f>
        <v>0</v>
      </c>
      <c r="D124" s="123" t="s">
        <v>172</v>
      </c>
      <c r="E124" s="119">
        <f>IF(C124&gt;0.31,0,IF(C124&gt;=0.21,1,IF(C124&gt;=0.11,3,5)))</f>
        <v>5</v>
      </c>
      <c r="F124" s="120"/>
    </row>
    <row r="125" s="2" customFormat="1" spans="1:6">
      <c r="A125" s="4"/>
      <c r="B125" s="130"/>
      <c r="C125" s="131"/>
      <c r="D125" s="132"/>
      <c r="E125" s="133"/>
      <c r="F125" s="134"/>
    </row>
    <row r="126" s="2" customFormat="1" spans="1:6">
      <c r="A126" s="4"/>
      <c r="B126" s="130"/>
      <c r="C126" s="131"/>
      <c r="D126" s="132"/>
      <c r="E126" s="133"/>
      <c r="F126" s="134"/>
    </row>
    <row r="127" s="2" customFormat="1" spans="1:6">
      <c r="A127" s="4"/>
      <c r="B127" s="130"/>
      <c r="C127" s="131"/>
      <c r="D127" s="132"/>
      <c r="E127" s="133"/>
      <c r="F127" s="134"/>
    </row>
    <row r="128" s="2" customFormat="1" spans="1:6">
      <c r="A128" s="4"/>
      <c r="B128" s="130"/>
      <c r="C128" s="131"/>
      <c r="D128" s="132"/>
      <c r="E128" s="133"/>
      <c r="F128" s="134"/>
    </row>
    <row r="129" s="2" customFormat="1" spans="1:6">
      <c r="A129" s="4"/>
      <c r="B129" s="130"/>
      <c r="C129" s="131"/>
      <c r="D129" s="132"/>
      <c r="E129" s="133"/>
      <c r="F129" s="134"/>
    </row>
    <row r="130" s="2" customFormat="1" spans="1:6">
      <c r="A130" s="4"/>
      <c r="B130" s="130"/>
      <c r="C130" s="131"/>
      <c r="D130" s="132"/>
      <c r="E130" s="133"/>
      <c r="F130" s="134"/>
    </row>
    <row r="131" s="2" customFormat="1" spans="1:6">
      <c r="A131" s="4"/>
      <c r="B131" s="130"/>
      <c r="C131" s="131"/>
      <c r="D131" s="132"/>
      <c r="E131" s="133"/>
      <c r="F131" s="134"/>
    </row>
    <row r="132" s="2" customFormat="1" spans="1:6">
      <c r="A132" s="4"/>
      <c r="B132" s="130"/>
      <c r="C132" s="131"/>
      <c r="D132" s="132"/>
      <c r="E132" s="133"/>
      <c r="F132" s="134"/>
    </row>
    <row r="133" s="2" customFormat="1" spans="1:6">
      <c r="A133" s="4"/>
      <c r="B133" s="130"/>
      <c r="C133" s="131"/>
      <c r="D133" s="132"/>
      <c r="E133" s="133"/>
      <c r="F133" s="134"/>
    </row>
    <row r="134" s="2" customFormat="1" spans="1:6">
      <c r="A134" s="4"/>
      <c r="B134" s="130"/>
      <c r="C134" s="131"/>
      <c r="D134" s="132"/>
      <c r="E134" s="133"/>
      <c r="F134" s="134"/>
    </row>
    <row r="135" s="2" customFormat="1" spans="1:6">
      <c r="A135" s="4"/>
      <c r="B135" s="130"/>
      <c r="C135" s="131"/>
      <c r="D135" s="132"/>
      <c r="E135" s="133"/>
      <c r="F135" s="134"/>
    </row>
    <row r="136" s="2" customFormat="1" spans="1:6">
      <c r="A136" s="4"/>
      <c r="B136" s="130"/>
      <c r="C136" s="131"/>
      <c r="D136" s="132"/>
      <c r="E136" s="133"/>
      <c r="F136" s="134"/>
    </row>
    <row r="137" s="2" customFormat="1" spans="1:6">
      <c r="A137" s="4"/>
      <c r="B137" s="130"/>
      <c r="C137" s="131"/>
      <c r="D137" s="132"/>
      <c r="E137" s="133"/>
      <c r="F137" s="134"/>
    </row>
    <row r="138" s="2" customFormat="1" spans="1:6">
      <c r="A138" s="4"/>
      <c r="B138" s="130"/>
      <c r="C138" s="131"/>
      <c r="D138" s="132"/>
      <c r="E138" s="133"/>
      <c r="F138" s="134"/>
    </row>
    <row r="139" s="2" customFormat="1" spans="1:6">
      <c r="A139" s="4"/>
      <c r="B139" s="130"/>
      <c r="C139" s="131"/>
      <c r="D139" s="132"/>
      <c r="E139" s="133"/>
      <c r="F139" s="134"/>
    </row>
    <row r="140" s="2" customFormat="1" spans="1:6">
      <c r="A140" s="4"/>
      <c r="B140" s="130"/>
      <c r="C140" s="131"/>
      <c r="D140" s="132"/>
      <c r="E140" s="133"/>
      <c r="F140" s="134"/>
    </row>
    <row r="141" s="2" customFormat="1" spans="1:6">
      <c r="A141" s="4"/>
      <c r="B141" s="130"/>
      <c r="C141" s="131"/>
      <c r="D141" s="132"/>
      <c r="E141" s="133"/>
      <c r="F141" s="134"/>
    </row>
    <row r="142" s="2" customFormat="1" spans="1:6">
      <c r="A142" s="4"/>
      <c r="B142" s="130"/>
      <c r="C142" s="131"/>
      <c r="D142" s="132"/>
      <c r="E142" s="133"/>
      <c r="F142" s="134"/>
    </row>
    <row r="143" s="2" customFormat="1" spans="1:6">
      <c r="A143" s="4"/>
      <c r="B143" s="130"/>
      <c r="C143" s="131"/>
      <c r="D143" s="132"/>
      <c r="E143" s="133"/>
      <c r="F143" s="134"/>
    </row>
    <row r="144" s="2" customFormat="1" spans="1:6">
      <c r="A144" s="4"/>
      <c r="B144" s="130"/>
      <c r="C144" s="131"/>
      <c r="D144" s="132"/>
      <c r="E144" s="133"/>
      <c r="F144" s="134"/>
    </row>
    <row r="145" s="2" customFormat="1" spans="1:6">
      <c r="A145" s="4"/>
      <c r="B145" s="130"/>
      <c r="C145" s="131"/>
      <c r="D145" s="132"/>
      <c r="E145" s="133"/>
      <c r="F145" s="134"/>
    </row>
    <row r="146" s="2" customFormat="1" spans="1:6">
      <c r="A146" s="4"/>
      <c r="B146" s="130"/>
      <c r="C146" s="131"/>
      <c r="D146" s="132"/>
      <c r="E146" s="133"/>
      <c r="F146" s="134"/>
    </row>
    <row r="147" s="2" customFormat="1" spans="1:6">
      <c r="A147" s="4"/>
      <c r="B147" s="130"/>
      <c r="C147" s="131"/>
      <c r="D147" s="132"/>
      <c r="E147" s="133"/>
      <c r="F147" s="134"/>
    </row>
    <row r="148" s="2" customFormat="1" spans="1:6">
      <c r="A148" s="4"/>
      <c r="B148" s="130"/>
      <c r="C148" s="131"/>
      <c r="D148" s="132"/>
      <c r="E148" s="133"/>
      <c r="F148" s="134"/>
    </row>
    <row r="149" s="2" customFormat="1" spans="1:6">
      <c r="A149" s="4"/>
      <c r="B149" s="130"/>
      <c r="C149" s="131"/>
      <c r="D149" s="132"/>
      <c r="E149" s="133"/>
      <c r="F149" s="134"/>
    </row>
    <row r="150" s="2" customFormat="1" spans="1:6">
      <c r="A150" s="4"/>
      <c r="B150" s="130"/>
      <c r="C150" s="131"/>
      <c r="D150" s="132"/>
      <c r="E150" s="133"/>
      <c r="F150" s="134"/>
    </row>
    <row r="151" s="2" customFormat="1" spans="1:6">
      <c r="A151" s="4"/>
      <c r="B151" s="130"/>
      <c r="C151" s="131"/>
      <c r="D151" s="132"/>
      <c r="E151" s="133"/>
      <c r="F151" s="134"/>
    </row>
    <row r="152" s="2" customFormat="1" spans="1:6">
      <c r="A152" s="4"/>
      <c r="B152" s="130"/>
      <c r="C152" s="131"/>
      <c r="D152" s="132"/>
      <c r="E152" s="133"/>
      <c r="F152" s="134"/>
    </row>
    <row r="153" s="2" customFormat="1" spans="1:6">
      <c r="A153" s="4"/>
      <c r="B153" s="130"/>
      <c r="C153" s="131"/>
      <c r="D153" s="132"/>
      <c r="E153" s="133"/>
      <c r="F153" s="134"/>
    </row>
    <row r="154" s="2" customFormat="1" spans="1:6">
      <c r="A154" s="4"/>
      <c r="B154" s="130"/>
      <c r="C154" s="131"/>
      <c r="D154" s="132"/>
      <c r="E154" s="133"/>
      <c r="F154" s="134"/>
    </row>
    <row r="155" s="2" customFormat="1" spans="1:6">
      <c r="A155" s="4"/>
      <c r="B155" s="130"/>
      <c r="C155" s="131"/>
      <c r="D155" s="132"/>
      <c r="E155" s="133"/>
      <c r="F155" s="134"/>
    </row>
    <row r="156" s="2" customFormat="1" spans="1:6">
      <c r="A156" s="4"/>
      <c r="B156" s="130"/>
      <c r="C156" s="131"/>
      <c r="D156" s="132"/>
      <c r="E156" s="133"/>
      <c r="F156" s="134"/>
    </row>
    <row r="157" s="2" customFormat="1" spans="1:6">
      <c r="A157" s="4"/>
      <c r="B157" s="130"/>
      <c r="C157" s="131"/>
      <c r="D157" s="132"/>
      <c r="E157" s="133"/>
      <c r="F157" s="134"/>
    </row>
    <row r="158" spans="2:5">
      <c r="B158" s="135"/>
      <c r="C158" s="136"/>
      <c r="D158" s="137"/>
      <c r="E158" s="138"/>
    </row>
    <row r="159" spans="2:5">
      <c r="B159" s="135"/>
      <c r="C159" s="136"/>
      <c r="D159" s="137"/>
      <c r="E159" s="138"/>
    </row>
    <row r="160" spans="2:5">
      <c r="B160" s="135"/>
      <c r="C160" s="136"/>
      <c r="D160" s="137"/>
      <c r="E160" s="138"/>
    </row>
    <row r="161" spans="2:5">
      <c r="B161" s="135"/>
      <c r="C161" s="136"/>
      <c r="D161" s="137"/>
      <c r="E161" s="138"/>
    </row>
    <row r="162" spans="2:5">
      <c r="B162" s="135"/>
      <c r="C162" s="136"/>
      <c r="D162" s="137"/>
      <c r="E162" s="138"/>
    </row>
    <row r="163" spans="2:5">
      <c r="B163" s="135"/>
      <c r="C163" s="136"/>
      <c r="D163" s="137"/>
      <c r="E163" s="138"/>
    </row>
    <row r="164" spans="2:5">
      <c r="B164" s="135"/>
      <c r="C164" s="136"/>
      <c r="D164" s="137"/>
      <c r="E164" s="138"/>
    </row>
    <row r="165" spans="2:5">
      <c r="B165" s="135"/>
      <c r="C165" s="136"/>
      <c r="D165" s="137"/>
      <c r="E165" s="138"/>
    </row>
    <row r="166" spans="2:5">
      <c r="B166" s="135"/>
      <c r="C166" s="136"/>
      <c r="D166" s="137"/>
      <c r="E166" s="138"/>
    </row>
    <row r="167" spans="2:5">
      <c r="B167" s="135"/>
      <c r="C167" s="136"/>
      <c r="D167" s="137"/>
      <c r="E167" s="138"/>
    </row>
    <row r="168" spans="2:5">
      <c r="B168" s="135"/>
      <c r="C168" s="136"/>
      <c r="D168" s="137"/>
      <c r="E168" s="138"/>
    </row>
    <row r="169" spans="2:5">
      <c r="B169" s="135"/>
      <c r="C169" s="136"/>
      <c r="D169" s="137"/>
      <c r="E169" s="138"/>
    </row>
    <row r="170" spans="2:5">
      <c r="B170" s="135"/>
      <c r="C170" s="136"/>
      <c r="D170" s="137"/>
      <c r="E170" s="138"/>
    </row>
    <row r="171" spans="2:5">
      <c r="B171" s="135"/>
      <c r="C171" s="136"/>
      <c r="D171" s="137"/>
      <c r="E171" s="138"/>
    </row>
    <row r="172" spans="2:5">
      <c r="B172" s="135"/>
      <c r="C172" s="136"/>
      <c r="D172" s="137"/>
      <c r="E172" s="138"/>
    </row>
    <row r="173" spans="2:5">
      <c r="B173" s="135"/>
      <c r="C173" s="136"/>
      <c r="D173" s="137"/>
      <c r="E173" s="138"/>
    </row>
    <row r="174" spans="2:5">
      <c r="B174" s="135"/>
      <c r="C174" s="136"/>
      <c r="D174" s="137"/>
      <c r="E174" s="138"/>
    </row>
    <row r="175" spans="2:5">
      <c r="B175" s="135"/>
      <c r="C175" s="136"/>
      <c r="D175" s="137"/>
      <c r="E175" s="138"/>
    </row>
    <row r="176" spans="2:5">
      <c r="B176" s="135"/>
      <c r="C176" s="136"/>
      <c r="D176" s="137"/>
      <c r="E176" s="138"/>
    </row>
    <row r="177" spans="2:5">
      <c r="B177" s="135"/>
      <c r="C177" s="136"/>
      <c r="D177" s="137"/>
      <c r="E177" s="138"/>
    </row>
    <row r="178" spans="2:5">
      <c r="B178" s="135"/>
      <c r="C178" s="136"/>
      <c r="D178" s="137"/>
      <c r="E178" s="138"/>
    </row>
    <row r="179" spans="2:5">
      <c r="B179" s="135"/>
      <c r="C179" s="136"/>
      <c r="D179" s="137"/>
      <c r="E179" s="138"/>
    </row>
    <row r="180" spans="2:5">
      <c r="B180" s="135"/>
      <c r="C180" s="136"/>
      <c r="D180" s="137"/>
      <c r="E180" s="138"/>
    </row>
    <row r="181" spans="2:5">
      <c r="B181" s="135"/>
      <c r="C181" s="136"/>
      <c r="D181" s="137"/>
      <c r="E181" s="138"/>
    </row>
    <row r="182" spans="2:5">
      <c r="B182" s="135"/>
      <c r="C182" s="136"/>
      <c r="D182" s="137"/>
      <c r="E182" s="138"/>
    </row>
    <row r="183" spans="2:5">
      <c r="B183" s="135"/>
      <c r="C183" s="136"/>
      <c r="D183" s="137"/>
      <c r="E183" s="138"/>
    </row>
    <row r="184" spans="2:5">
      <c r="B184" s="135"/>
      <c r="C184" s="136"/>
      <c r="D184" s="137"/>
      <c r="E184" s="138"/>
    </row>
    <row r="185" spans="2:5">
      <c r="B185" s="135"/>
      <c r="C185" s="136"/>
      <c r="D185" s="137"/>
      <c r="E185" s="138"/>
    </row>
    <row r="186" spans="2:5">
      <c r="B186" s="135"/>
      <c r="C186" s="136"/>
      <c r="D186" s="137"/>
      <c r="E186" s="138"/>
    </row>
    <row r="187" spans="2:5">
      <c r="B187" s="135"/>
      <c r="C187" s="136"/>
      <c r="D187" s="137"/>
      <c r="E187" s="138"/>
    </row>
    <row r="188" spans="2:5">
      <c r="B188" s="135"/>
      <c r="C188" s="136"/>
      <c r="D188" s="137"/>
      <c r="E188" s="138"/>
    </row>
    <row r="189" spans="2:5">
      <c r="B189" s="135"/>
      <c r="C189" s="136"/>
      <c r="D189" s="137"/>
      <c r="E189" s="138"/>
    </row>
    <row r="190" spans="2:5">
      <c r="B190" s="135"/>
      <c r="C190" s="136"/>
      <c r="D190" s="137"/>
      <c r="E190" s="138"/>
    </row>
    <row r="191" spans="2:5">
      <c r="B191" s="135"/>
      <c r="C191" s="136"/>
      <c r="D191" s="137"/>
      <c r="E191" s="138"/>
    </row>
    <row r="192" spans="2:5">
      <c r="B192" s="135"/>
      <c r="C192" s="136"/>
      <c r="D192" s="137"/>
      <c r="E192" s="138"/>
    </row>
    <row r="193" spans="2:5">
      <c r="B193" s="135"/>
      <c r="C193" s="136"/>
      <c r="D193" s="137"/>
      <c r="E193" s="138"/>
    </row>
    <row r="194" spans="2:5">
      <c r="B194" s="135"/>
      <c r="C194" s="136"/>
      <c r="D194" s="137"/>
      <c r="E194" s="138"/>
    </row>
    <row r="195" spans="2:5">
      <c r="B195" s="135"/>
      <c r="C195" s="136"/>
      <c r="D195" s="137"/>
      <c r="E195" s="138"/>
    </row>
    <row r="196" spans="2:5">
      <c r="B196" s="135"/>
      <c r="C196" s="136"/>
      <c r="D196" s="137"/>
      <c r="E196" s="138"/>
    </row>
    <row r="197" spans="2:5">
      <c r="B197" s="135"/>
      <c r="C197" s="136"/>
      <c r="D197" s="137"/>
      <c r="E197" s="138"/>
    </row>
    <row r="198" spans="2:5">
      <c r="B198" s="135"/>
      <c r="C198" s="136"/>
      <c r="D198" s="137"/>
      <c r="E198" s="138"/>
    </row>
    <row r="199" spans="2:5">
      <c r="B199" s="135"/>
      <c r="C199" s="136"/>
      <c r="D199" s="137"/>
      <c r="E199" s="138"/>
    </row>
    <row r="200" spans="2:5">
      <c r="B200" s="135"/>
      <c r="C200" s="136"/>
      <c r="D200" s="137"/>
      <c r="E200" s="138"/>
    </row>
    <row r="201" spans="2:5">
      <c r="B201" s="135"/>
      <c r="C201" s="136"/>
      <c r="D201" s="137"/>
      <c r="E201" s="138"/>
    </row>
    <row r="202" spans="2:5">
      <c r="B202" s="135"/>
      <c r="C202" s="136"/>
      <c r="D202" s="137"/>
      <c r="E202" s="138"/>
    </row>
    <row r="203" spans="2:5">
      <c r="B203" s="135"/>
      <c r="C203" s="136"/>
      <c r="D203" s="137"/>
      <c r="E203" s="138"/>
    </row>
    <row r="204" spans="2:5">
      <c r="B204" s="135"/>
      <c r="C204" s="136"/>
      <c r="D204" s="137"/>
      <c r="E204" s="138"/>
    </row>
    <row r="205" spans="2:5">
      <c r="B205" s="135"/>
      <c r="C205" s="136"/>
      <c r="D205" s="137"/>
      <c r="E205" s="138"/>
    </row>
    <row r="206" spans="2:5">
      <c r="B206" s="135"/>
      <c r="C206" s="136"/>
      <c r="D206" s="137"/>
      <c r="E206" s="138"/>
    </row>
    <row r="207" spans="2:5">
      <c r="B207" s="135"/>
      <c r="C207" s="136"/>
      <c r="D207" s="137"/>
      <c r="E207" s="138"/>
    </row>
    <row r="208" spans="2:5">
      <c r="B208" s="135"/>
      <c r="C208" s="136"/>
      <c r="D208" s="137"/>
      <c r="E208" s="138"/>
    </row>
    <row r="209" spans="2:5">
      <c r="B209" s="135"/>
      <c r="C209" s="136"/>
      <c r="D209" s="137"/>
      <c r="E209" s="138"/>
    </row>
    <row r="210" spans="2:5">
      <c r="B210" s="135"/>
      <c r="C210" s="136"/>
      <c r="D210" s="137"/>
      <c r="E210" s="138"/>
    </row>
    <row r="211" spans="2:5">
      <c r="B211" s="135"/>
      <c r="C211" s="136"/>
      <c r="D211" s="137"/>
      <c r="E211" s="138"/>
    </row>
    <row r="212" spans="2:5">
      <c r="B212" s="135"/>
      <c r="C212" s="136"/>
      <c r="D212" s="137"/>
      <c r="E212" s="138"/>
    </row>
    <row r="213" spans="2:5">
      <c r="B213" s="135"/>
      <c r="C213" s="136"/>
      <c r="D213" s="137"/>
      <c r="E213" s="138"/>
    </row>
    <row r="214" spans="2:5">
      <c r="B214" s="135"/>
      <c r="C214" s="136"/>
      <c r="D214" s="137"/>
      <c r="E214" s="138"/>
    </row>
    <row r="215" spans="2:5">
      <c r="B215" s="135"/>
      <c r="C215" s="136"/>
      <c r="D215" s="137"/>
      <c r="E215" s="138"/>
    </row>
    <row r="216" spans="2:5">
      <c r="B216" s="135"/>
      <c r="C216" s="136"/>
      <c r="D216" s="137"/>
      <c r="E216" s="138"/>
    </row>
    <row r="217" spans="2:5">
      <c r="B217" s="135"/>
      <c r="C217" s="136"/>
      <c r="D217" s="137"/>
      <c r="E217" s="138"/>
    </row>
    <row r="218" spans="2:5">
      <c r="B218" s="135"/>
      <c r="C218" s="136"/>
      <c r="D218" s="137"/>
      <c r="E218" s="138"/>
    </row>
    <row r="219" spans="2:5">
      <c r="B219" s="135"/>
      <c r="C219" s="136"/>
      <c r="D219" s="137"/>
      <c r="E219" s="138"/>
    </row>
    <row r="220" spans="2:5">
      <c r="B220" s="135"/>
      <c r="C220" s="136"/>
      <c r="D220" s="137"/>
      <c r="E220" s="138"/>
    </row>
    <row r="221" spans="2:5">
      <c r="B221" s="135"/>
      <c r="C221" s="136"/>
      <c r="D221" s="137"/>
      <c r="E221" s="138"/>
    </row>
    <row r="222" spans="2:5">
      <c r="B222" s="135"/>
      <c r="C222" s="136"/>
      <c r="D222" s="137"/>
      <c r="E222" s="138"/>
    </row>
    <row r="223" spans="2:5">
      <c r="B223" s="135"/>
      <c r="C223" s="136"/>
      <c r="D223" s="137"/>
      <c r="E223" s="138"/>
    </row>
    <row r="224" spans="2:5">
      <c r="B224" s="135"/>
      <c r="C224" s="136"/>
      <c r="D224" s="137"/>
      <c r="E224" s="138"/>
    </row>
    <row r="225" spans="2:5">
      <c r="B225" s="135"/>
      <c r="C225" s="136"/>
      <c r="D225" s="137"/>
      <c r="E225" s="138"/>
    </row>
    <row r="226" spans="2:5">
      <c r="B226" s="135"/>
      <c r="C226" s="136"/>
      <c r="D226" s="137"/>
      <c r="E226" s="138"/>
    </row>
    <row r="227" spans="2:5">
      <c r="B227" s="135"/>
      <c r="C227" s="136"/>
      <c r="D227" s="137"/>
      <c r="E227" s="138"/>
    </row>
    <row r="228" spans="2:5">
      <c r="B228" s="135"/>
      <c r="C228" s="136"/>
      <c r="D228" s="137"/>
      <c r="E228" s="138"/>
    </row>
    <row r="229" spans="2:5">
      <c r="B229" s="135"/>
      <c r="C229" s="136"/>
      <c r="D229" s="137"/>
      <c r="E229" s="138"/>
    </row>
    <row r="230" spans="2:5">
      <c r="B230" s="135"/>
      <c r="C230" s="136"/>
      <c r="D230" s="137"/>
      <c r="E230" s="138"/>
    </row>
    <row r="231" spans="2:5">
      <c r="B231" s="135"/>
      <c r="C231" s="136"/>
      <c r="D231" s="137"/>
      <c r="E231" s="138"/>
    </row>
    <row r="232" spans="2:5">
      <c r="B232" s="135"/>
      <c r="C232" s="136"/>
      <c r="D232" s="137"/>
      <c r="E232" s="138"/>
    </row>
    <row r="233" spans="2:5">
      <c r="B233" s="135"/>
      <c r="C233" s="136"/>
      <c r="D233" s="137"/>
      <c r="E233" s="138"/>
    </row>
    <row r="234" spans="2:5">
      <c r="B234" s="135"/>
      <c r="C234" s="136"/>
      <c r="D234" s="137"/>
      <c r="E234" s="138"/>
    </row>
    <row r="235" spans="2:5">
      <c r="B235" s="135"/>
      <c r="C235" s="136"/>
      <c r="D235" s="137"/>
      <c r="E235" s="138"/>
    </row>
    <row r="236" spans="2:5">
      <c r="B236" s="135"/>
      <c r="C236" s="136"/>
      <c r="D236" s="137"/>
      <c r="E236" s="138"/>
    </row>
    <row r="237" spans="2:5">
      <c r="B237" s="135"/>
      <c r="C237" s="136"/>
      <c r="D237" s="137"/>
      <c r="E237" s="138"/>
    </row>
    <row r="238" spans="2:5">
      <c r="B238" s="135"/>
      <c r="C238" s="136"/>
      <c r="D238" s="137"/>
      <c r="E238" s="138"/>
    </row>
    <row r="239" spans="2:5">
      <c r="B239" s="135"/>
      <c r="C239" s="136"/>
      <c r="D239" s="137"/>
      <c r="E239" s="138"/>
    </row>
    <row r="240" spans="2:5">
      <c r="B240" s="135"/>
      <c r="C240" s="136"/>
      <c r="D240" s="137"/>
      <c r="E240" s="138"/>
    </row>
    <row r="241" spans="2:5">
      <c r="B241" s="135"/>
      <c r="C241" s="136"/>
      <c r="D241" s="137"/>
      <c r="E241" s="138"/>
    </row>
    <row r="242" spans="2:5">
      <c r="B242" s="135"/>
      <c r="C242" s="136"/>
      <c r="D242" s="137"/>
      <c r="E242" s="138"/>
    </row>
    <row r="243" spans="2:5">
      <c r="B243" s="135"/>
      <c r="C243" s="136"/>
      <c r="D243" s="137"/>
      <c r="E243" s="138"/>
    </row>
    <row r="244" spans="2:5">
      <c r="B244" s="135"/>
      <c r="C244" s="136"/>
      <c r="D244" s="137"/>
      <c r="E244" s="138"/>
    </row>
    <row r="245" spans="2:5">
      <c r="B245" s="135"/>
      <c r="C245" s="136"/>
      <c r="D245" s="137"/>
      <c r="E245" s="138"/>
    </row>
    <row r="246" spans="2:5">
      <c r="B246" s="135"/>
      <c r="C246" s="136"/>
      <c r="D246" s="137"/>
      <c r="E246" s="138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ignoredErrors>
    <ignoredError sqref="E11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Vivienne</cp:lastModifiedBy>
  <cp:revision>1</cp:revision>
  <dcterms:created xsi:type="dcterms:W3CDTF">2014-12-16T08:52:00Z</dcterms:created>
  <dcterms:modified xsi:type="dcterms:W3CDTF">2021-02-08T02:59:32Z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