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<sst xmlns="http://schemas.openxmlformats.org/spreadsheetml/2006/main" count="206" uniqueCount="185">
  <si>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</si>
  <si>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</si>
  <si>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</si>
  <si>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</si>
  <si>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</si>
  <si>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</si>
  <si>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</si>
  <si>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</si>
  <si>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</si>
  <si>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</si>
  <si>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</si>
  <si>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</si>
  <si>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</si>
  <si>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</si>
  <si>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</si>
  <si>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</si>
  <si>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</si>
  <si>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</si>
  <si>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</si>
  <si>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</si>
  <si>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</si>
  <si>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</si>
  <si>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</si>
  <si>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</si>
  <si>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</si>
  <si>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</si>
  <si>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</si>
  <si>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</si>
  <si>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</si>
  <si>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</si>
  <si>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</si>
  <si>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</si>
  <si>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</si>
  <si>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</si>
  <si>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</si>
  <si>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</si>
  <si>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</si>
  <si>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</si>
  <si>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</si>
  <si>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</si>
  <si>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</si>
  <si>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</si>
  <si>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</si>
  <si>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</si>
  <si>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</si>
  <si>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</si>
  <si>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</si>
  <si>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</si>
  <si>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</si>
  <si>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</si>
  <si>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</si>
  <si>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</si>
  <si>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</si>
  <si>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</si>
  <si>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</si>
  <si>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</si>
  <si>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</si>
  <si>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</si>
  <si>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</si>
  <si>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</si>
  <si>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</si>
  <si>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</si>
  <si>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</si>
  <si>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</si>
  <si>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</si>
  <si>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</si>
  <si>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</si>
  <si>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</si>
  <si>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</si>
  <si>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</si>
  <si>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</si>
  <si>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</si>
  <si>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</si>
  <si>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</si>
  <si>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</si>
  <si>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</si>
  <si>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</si>
  <si>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</si>
  <si>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</si>
  <si>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</si>
  <si>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</si>
  <si>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</si>
  <si>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</si>
  <si>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</si>
  <si>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</si>
  <si>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</si>
  <si>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</si>
  <si>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</si>
  <si>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</si>
  <si>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</si>
  <si>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</si>
  <si>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</si>
  <si>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</si>
  <si>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</si>
  <si>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</si>
  <si>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</si>
  <si>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</si>
  <si>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</si>
  <si>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</si>
  <si>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生意结构比例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</si>
  <si>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</si>
  <si>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</si>
  <si>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</si>
  <si>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</si>
  <si>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停单情况</t>
  </si>
  <si>
    <t>停單金額占生意比例% （當月停單總月金額/當月生意額）</t>
  </si>
  <si>
    <t>0% ~ 0.8% : 5
0.9% ~ 1.9% : 4
2.0% ~ 2.8% : 3
2.9% ~ 3.8% : 2
&gt;= 3.9% : 1</t>
  </si>
  <si>
    <t>外勤部</t>
  </si>
  <si>
    <t>技术员生产力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</si>
  <si>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</si>
  <si>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</si>
  <si>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</si>
  <si>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</si>
  <si>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</si>
  <si>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</si>
  <si>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</si>
  <si>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技术员成本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</si>
  <si>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</si>
  <si>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</si>
  <si>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</si>
  <si>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</si>
  <si>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获奖情况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</si>
  <si>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</si>
  <si>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</si>
  <si>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</si>
  <si>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</si>
  <si>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财务部</t>
  </si>
  <si>
    <t>财政状况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</si>
  <si>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</si>
  <si>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</si>
  <si>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</si>
  <si>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>20% ~ 24% : 5
25% ~ 34% : 4
35% ~ 39% : 3
40% ~ 49% : 2
&gt;50% : 1</t>
  </si>
  <si>
    <t>收款情况</t>
  </si>
  <si>
    <t>收款效率（當月收款額/上月生意額）</t>
  </si>
  <si>
    <t>&gt; =100% : 5
95% ~ 99% : 4
90% ~ 94% : 3
85% ~ 89% : 2
80% ~ 84% : 1</t>
  </si>
  <si>
    <t>公司累積結餘（到每月最後一天止）</t>
  </si>
  <si>
    <t>应收未收帐情况</t>
  </si>
  <si>
    <t>問題客人（超過90天沒有結款）比例
(問題客戶總月費金額/當月生意額）</t>
  </si>
  <si>
    <t>&lt;= 30% : 5
31% ~ 40% : 4
41% ~ 50% :3
51% ~ 60% : 2
61% ~ 70% : 1</t>
  </si>
  <si>
    <t>营运部</t>
  </si>
  <si>
    <t>整体情况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</si>
  <si>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</si>
  <si>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</si>
  <si>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物流情况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</si>
  <si>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</si>
  <si>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</si>
  <si>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</si>
  <si>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仓库情况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</si>
  <si>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</si>
  <si>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</si>
  <si>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</si>
  <si>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</si>
  <si>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质检情况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</si>
  <si>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</si>
  <si>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</si>
  <si>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</si>
  <si>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</si>
  <si>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</si>
  <si>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客诉处理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</si>
  <si>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</si>
  <si>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</si>
  <si>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</si>
  <si>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</si>
  <si>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</si>
  <si>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</si>
  <si>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</si>
  <si>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</si>
  <si>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</si>
  <si>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</si>
  <si>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</si>
  <si>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销售人员情况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</si>
  <si>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</si>
  <si>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</si>
  <si>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</si>
  <si>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</si>
  <si>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外勤人员情况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</si>
  <si>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</si>
  <si>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</si>
  <si>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</si>
  <si>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</si>
  <si>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</si>
  <si>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</si>
  <si>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</si>
  <si>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办公室人员情况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</si>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</sst>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</numFmts>
  <fonts count="40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2"/>
      <color indexed="8"/>
      <name val="新細明體"/>
      <charset val="136"/>
    </font>
    <font>
      <b/>
      <sz val="14"/>
      <color indexed="10"/>
      <name val="新細明體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9"/>
      <name val="宋体"/>
      <charset val="134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6" borderId="7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4" fillId="31" borderId="12" applyNumberFormat="0" applyAlignment="0" applyProtection="0">
      <alignment vertical="center"/>
    </xf>
    <xf numFmtId="0" fontId="35" fillId="31" borderId="6" applyNumberFormat="0" applyAlignment="0" applyProtection="0">
      <alignment vertical="center"/>
    </xf>
    <xf numFmtId="0" fontId="36" fillId="32" borderId="13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4" applyNumberFormat="0" applyFill="0" applyAlignment="0" applyProtection="0">
      <alignment vertical="center"/>
    </xf>
    <xf numFmtId="0" fontId="0" fillId="48" borderId="15" applyNumberFormat="0" applyFont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11" fillId="2" borderId="3" xfId="10" applyFont="1" applyFill="1" applyBorder="1" applyAlignment="1">
      <alignment horizontal="left" vertical="center" wrapText="1"/>
    </xf>
    <xf numFmtId="0" fontId="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11" fillId="2" borderId="4" xfId="10" applyFont="1" applyFill="1" applyBorder="1" applyAlignment="1">
      <alignment horizontal="left" vertical="center" wrapText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12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11" fillId="3" borderId="4" xfId="10" applyFont="1" applyFill="1" applyBorder="1" applyAlignment="1">
      <alignment horizontal="left" vertical="center" wrapText="1"/>
    </xf>
    <xf numFmtId="0" fontId="0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8" fontId="12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7" fontId="0" fillId="3" borderId="4" xfId="10" applyNumberFormat="1" applyFont="1" applyFill="1" applyBorder="1" applyAlignment="1">
      <alignment vertical="center" wrapText="1" readingOrder="1"/>
    </xf>
    <xf numFmtId="178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0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11" fillId="4" borderId="4" xfId="10" applyFont="1" applyFill="1" applyBorder="1" applyAlignment="1">
      <alignment horizontal="left" vertical="center" wrapText="1" readingOrder="1"/>
    </xf>
    <xf numFmtId="0" fontId="0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177" fontId="0" fillId="4" borderId="4" xfId="10" applyNumberFormat="1" applyFont="1" applyFill="1" applyBorder="1">
      <alignment vertical="center"/>
    </xf>
    <xf numFmtId="178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8" fontId="12" fillId="4" borderId="4" xfId="10" applyFont="1" applyFill="1" applyBorder="1" applyAlignment="1">
      <alignment horizontal="left" vertical="center" wrapText="1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0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11" fillId="5" borderId="4" xfId="10" applyFont="1" applyFill="1" applyBorder="1" applyAlignment="1">
      <alignment horizontal="left" vertical="center" wrapText="1" readingOrder="1"/>
    </xf>
    <xf numFmtId="0" fontId="0" fillId="5" borderId="4" xfId="68" applyFont="1" applyFill="1" applyBorder="1" applyAlignment="1">
      <alignment horizontal="right" vertical="center" wrapText="1" readingOrder="1"/>
    </xf>
    <xf numFmtId="176" fontId="13" fillId="5" borderId="4" xfId="68" applyNumberFormat="1" applyFont="1" applyFill="1" applyBorder="1">
      <alignment vertical="center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/>
    </xf>
    <xf numFmtId="178" fontId="12" fillId="5" borderId="4" xfId="10" applyFont="1" applyFill="1" applyBorder="1" applyAlignment="1">
      <alignment horizontal="left" vertical="center" wrapText="1"/>
    </xf>
    <xf numFmtId="177" fontId="0" fillId="5" borderId="4" xfId="10" applyNumberFormat="1" applyFont="1" applyFill="1" applyBorder="1" applyAlignment="1">
      <alignment vertical="center" wrapText="1"/>
    </xf>
    <xf numFmtId="178" fontId="11" fillId="5" borderId="4" xfId="10" applyFont="1" applyFill="1" applyBorder="1" applyAlignment="1">
      <alignment horizontal="left" vertical="center" wrapText="1"/>
    </xf>
    <xf numFmtId="176" fontId="10" fillId="5" borderId="4" xfId="68" applyNumberFormat="1" applyFont="1" applyFill="1" applyBorder="1">
      <alignment vertical="center"/>
    </xf>
    <xf numFmtId="178" fontId="12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177" fontId="0" fillId="5" borderId="4" xfId="10" applyNumberFormat="1" applyFont="1" applyFill="1" applyBorder="1">
      <alignment vertical="center"/>
    </xf>
    <xf numFmtId="0" fontId="0" fillId="5" borderId="4" xfId="68" applyFont="1" applyFill="1" applyBorder="1" applyAlignment="1">
      <alignment vertical="center" wrapText="1" readingOrder="1"/>
    </xf>
    <xf numFmtId="178" fontId="12" fillId="0" borderId="4" xfId="10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11" fillId="6" borderId="4" xfId="10" applyFont="1" applyFill="1" applyBorder="1" applyAlignment="1">
      <alignment horizontal="left" vertical="center" wrapText="1" readingOrder="1"/>
    </xf>
    <xf numFmtId="0" fontId="0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11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/>
    </xf>
    <xf numFmtId="178" fontId="12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left" vertical="center" wrapText="1" readingOrder="1"/>
    </xf>
    <xf numFmtId="177" fontId="3" fillId="6" borderId="4" xfId="10" applyNumberFormat="1" applyFont="1" applyFill="1" applyBorder="1" applyAlignment="1">
      <alignment horizontal="right" vertical="center"/>
    </xf>
    <xf numFmtId="0" fontId="3" fillId="6" borderId="4" xfId="68" applyFont="1" applyFill="1" applyBorder="1" applyAlignment="1">
      <alignment horizontal="right" vertical="center" wrapText="1" readingOrder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11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59" workbookViewId="0">
      <selection activeCell="J76" sqref="J76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ht="21.75" spans="1:6">
      <c r="A73" s="33"/>
      <c r="B73" s="34"/>
      <c r="C73" s="34"/>
      <c r="D73" s="35"/>
      <c r="E73" s="36"/>
      <c r="F73" s="37"/>
    </row>
    <row r="74" ht="21.75" spans="1:6">
      <c r="A74" s="38"/>
      <c r="B74" s="39"/>
      <c r="C74" s="40" t="s">
        <v>81</v>
      </c>
      <c r="D74" s="41"/>
      <c r="E74" s="41"/>
      <c r="F74" s="42">
        <f>SUM(F75:F124)</f>
        <v>34.237012987013</v>
      </c>
    </row>
    <row r="75" ht="24.95" customHeight="1" spans="1:6">
      <c r="A75" s="43" t="s">
        <v>82</v>
      </c>
      <c r="B75" s="44"/>
      <c r="C75" s="45"/>
      <c r="D75" s="46"/>
      <c r="E75" s="47"/>
      <c r="F75" s="48">
        <f>SUM(E76:E86)/55*30</f>
        <v>11.4545454545455</v>
      </c>
    </row>
    <row r="76" s="2" customFormat="1" ht="75" spans="1:6">
      <c r="A76" s="49" t="s">
        <v>83</v>
      </c>
      <c r="B76" s="50" t="s">
        <v>84</v>
      </c>
      <c r="C76" s="51">
        <f>(B8-B7)/ABS(IF(B7=0,1,B7))</f>
        <v>0</v>
      </c>
      <c r="D76" s="139" t="s">
        <v>85</v>
      </c>
      <c r="E76" s="53">
        <f>IF(C76&gt;0.2,5,IF(C76&gt;0.1,4,IF(C76&gt;0,3,IF(C76&gt;-0.1,2,IF(C76&gt;-0.2,1,0)))))</f>
        <v>2</v>
      </c>
      <c r="F76" s="54"/>
    </row>
    <row r="77" s="2" customFormat="1" ht="75" spans="1:6">
      <c r="A77" s="49"/>
      <c r="B77" s="50" t="s">
        <v>86</v>
      </c>
      <c r="C77" s="51">
        <f>(B8-B9)/ABS(IF(B9=0,1,B9))</f>
        <v>0</v>
      </c>
      <c r="D77" s="139" t="s">
        <v>87</v>
      </c>
      <c r="E77" s="53">
        <f>IF(C77&gt;0.2,5,IF(C77&gt;0.1,4,IF(C77&gt;0,3,IF(C77&gt;-0.1,2,IF(C77&gt;-0.2,1,0)))))</f>
        <v>2</v>
      </c>
      <c r="F77" s="54"/>
    </row>
    <row r="78" s="2" customFormat="1" ht="75" spans="1:6">
      <c r="A78" s="49"/>
      <c r="B78" s="55" t="s">
        <v>88</v>
      </c>
      <c r="C78" s="56">
        <f>(B32-B31)/ABS(IF(B31=0,1,B31))</f>
        <v>0</v>
      </c>
      <c r="D78" s="139" t="s">
        <v>89</v>
      </c>
      <c r="E78" s="53">
        <f>IF(C78&gt;0.4,5,IF(C78&gt;0.2,4,IF(C78&gt;0,3,IF(C78&gt;-0.2,2,IF(C78&gt;-0.4,1,0)))))</f>
        <v>2</v>
      </c>
      <c r="F78" s="57"/>
    </row>
    <row r="79" s="2" customFormat="1" ht="75" spans="1:6">
      <c r="A79" s="49"/>
      <c r="B79" s="55" t="s">
        <v>90</v>
      </c>
      <c r="C79" s="56">
        <f>(B32-B35)/ABS(IF(B35=0,1,B35))</f>
        <v>0</v>
      </c>
      <c r="D79" s="139" t="s">
        <v>91</v>
      </c>
      <c r="E79" s="53">
        <f>IF(C79&gt;0.4,5,IF(C79&gt;0.2,4,IF(C79&gt;0,3,IF(C79&gt;-0.2,2,IF(C79&gt;-0.4,1,0)))))</f>
        <v>2</v>
      </c>
      <c r="F79" s="57"/>
    </row>
    <row r="80" s="2" customFormat="1" ht="75" spans="1:6">
      <c r="A80" s="49"/>
      <c r="B80" s="55" t="s">
        <v>92</v>
      </c>
      <c r="C80" s="56">
        <f>(B11-B10)/ABS(IF(B10=0,1,B10))</f>
        <v>0</v>
      </c>
      <c r="D80" s="139" t="s">
        <v>93</v>
      </c>
      <c r="E80" s="53">
        <f>IF(C80&gt;3,5,IF(C80&gt;1,4,IF(C80&gt;0,3,IF(C80&gt;-1,2,IF(C80&gt;-2,1,0)))))</f>
        <v>2</v>
      </c>
      <c r="F80" s="57"/>
    </row>
    <row r="81" s="2" customFormat="1" ht="75" spans="1:6">
      <c r="A81" s="49"/>
      <c r="B81" s="55" t="s">
        <v>94</v>
      </c>
      <c r="C81" s="56">
        <f>(B11-B12)/ABS(IF(B12=0,1,B12))</f>
        <v>0</v>
      </c>
      <c r="D81" s="139" t="s">
        <v>93</v>
      </c>
      <c r="E81" s="53">
        <f>IF(C81&gt;3,5,IF(C81&gt;1,4,IF(C81&gt;0,3,IF(C81&gt;-1,2,IF(C81&gt;-2,1,0)))))</f>
        <v>2</v>
      </c>
      <c r="F81" s="57"/>
    </row>
    <row r="82" s="2" customFormat="1" ht="75" spans="1:6">
      <c r="A82" s="49"/>
      <c r="B82" s="55" t="s">
        <v>95</v>
      </c>
      <c r="C82" s="56">
        <f>(B16-B15)/ABS(IF(B15=0,1,B15))</f>
        <v>0</v>
      </c>
      <c r="D82" s="139" t="s">
        <v>96</v>
      </c>
      <c r="E82" s="53">
        <f>IF(C82&gt;0.2,5,IF(C82&gt;0.1,4,IF(C82&gt;0,3,IF(C82&gt;-0.1,2,IF(C82&gt;-0.2,1,0)))))</f>
        <v>2</v>
      </c>
      <c r="F82" s="57"/>
    </row>
    <row r="83" s="2" customFormat="1" ht="75" spans="1:6">
      <c r="A83" s="49"/>
      <c r="B83" s="55" t="s">
        <v>97</v>
      </c>
      <c r="C83" s="56">
        <f>(B16-B17)/ABS(IF(B17=0,1,B17))</f>
        <v>0</v>
      </c>
      <c r="D83" s="139" t="s">
        <v>98</v>
      </c>
      <c r="E83" s="53">
        <f>IF(C83&gt;0.2,5,IF(C83&gt;0.1,4,IF(C83&gt;0,3,IF(C83&gt;-0.1,2,IF(C83&gt;-0.2,1,0)))))</f>
        <v>2</v>
      </c>
      <c r="F83" s="57"/>
    </row>
    <row r="84" s="2" customFormat="1" ht="90" spans="1:6">
      <c r="A84" s="58" t="s">
        <v>99</v>
      </c>
      <c r="B84" s="59" t="s">
        <v>100</v>
      </c>
      <c r="C84" s="56">
        <f>(B13/IF(B14=0,1,B14))</f>
        <v>0</v>
      </c>
      <c r="D84" s="60" t="s">
        <v>101</v>
      </c>
      <c r="E84" s="53">
        <f>IF(C84&gt;2.3,1,IF(C84&gt;1.5,3,IF(C84&gt;=1,5,IF(C84&gt;0.7,4,IF(C84&gt;0.4,2,IF(C84&gt;0.2,1,0))))))</f>
        <v>0</v>
      </c>
      <c r="F84" s="57"/>
    </row>
    <row r="85" s="2" customFormat="1" ht="90" spans="1:6">
      <c r="A85" s="58"/>
      <c r="B85" s="59" t="s">
        <v>102</v>
      </c>
      <c r="C85" s="56">
        <f>(B5/IF(B6=0,1,B6))</f>
        <v>0</v>
      </c>
      <c r="D85" s="60" t="s">
        <v>103</v>
      </c>
      <c r="E85" s="53">
        <f>IF(C85&gt;2.3,1,IF(C85&gt;1.5,3,IF(C85&gt;=1,5,IF(C85&gt;0.7,4,IF(C85&gt;0.4,2,IF(C85&gt;0.2,1,0))))))</f>
        <v>0</v>
      </c>
      <c r="F85" s="57"/>
    </row>
    <row r="86" s="2" customFormat="1" ht="75" spans="1:6">
      <c r="A86" s="61" t="s">
        <v>104</v>
      </c>
      <c r="B86" s="55" t="s">
        <v>105</v>
      </c>
      <c r="C86" s="56">
        <f>(B19/IF(B4=0,1,B4))</f>
        <v>0</v>
      </c>
      <c r="D86" s="60" t="s">
        <v>106</v>
      </c>
      <c r="E86" s="53">
        <f>IF(C86&gt;0.032,1,IF(C86&gt;0.024,2,IF(C86&gt;0.016,3,IF(C86&gt;0.008,4,IF(C86&gt;0,5,5)))))</f>
        <v>5</v>
      </c>
      <c r="F86" s="57"/>
    </row>
    <row r="87" s="2" customFormat="1" ht="24.95" customHeight="1" spans="1:6">
      <c r="A87" s="62" t="s">
        <v>107</v>
      </c>
      <c r="B87" s="63"/>
      <c r="C87" s="64"/>
      <c r="D87" s="65"/>
      <c r="E87" s="66"/>
      <c r="F87" s="67">
        <f>SUM(E88:E94)/25*20</f>
        <v>8</v>
      </c>
    </row>
    <row r="88" s="2" customFormat="1" ht="90" spans="1:6">
      <c r="A88" s="68" t="s">
        <v>108</v>
      </c>
      <c r="B88" s="69" t="s">
        <v>109</v>
      </c>
      <c r="C88" s="70">
        <f>(B20-30000)/30000</f>
        <v>-1</v>
      </c>
      <c r="D88" s="71" t="s">
        <v>110</v>
      </c>
      <c r="E88" s="72">
        <f>IF(C88&gt;0.2,5,IF(C88&gt;0,4,IF(C88&gt;-0.1,3,IF(C88&gt;-0.2,2,IF(C88&gt;-0.3,1,0)))))</f>
        <v>0</v>
      </c>
      <c r="F88" s="73"/>
    </row>
    <row r="89" s="2" customFormat="1" ht="46.5" spans="1:6">
      <c r="A89" s="68"/>
      <c r="B89" s="69" t="s">
        <v>111</v>
      </c>
      <c r="C89" s="70">
        <f>(B21-30000)/30000</f>
        <v>-1</v>
      </c>
      <c r="D89" s="71" t="s">
        <v>112</v>
      </c>
      <c r="E89" s="72">
        <f>IF(C89&gt;0.7,5,IF(C89&gt;0.3,4,IF(C89&gt;0.1,3,)))</f>
        <v>0</v>
      </c>
      <c r="F89" s="73"/>
    </row>
    <row r="90" s="2" customFormat="1" ht="19.5" spans="1:6">
      <c r="A90" s="68"/>
      <c r="B90" s="69" t="s">
        <v>113</v>
      </c>
      <c r="C90" s="74">
        <f>B21</f>
        <v>0</v>
      </c>
      <c r="D90" s="75" t="s">
        <v>114</v>
      </c>
      <c r="E90" s="72" t="s">
        <v>115</v>
      </c>
      <c r="F90" s="73"/>
    </row>
    <row r="91" s="2" customFormat="1" ht="90" spans="1:6">
      <c r="A91" s="68" t="s">
        <v>116</v>
      </c>
      <c r="B91" s="69" t="s">
        <v>117</v>
      </c>
      <c r="C91" s="70">
        <f>B25/IF(B5=0,1,B5)</f>
        <v>0</v>
      </c>
      <c r="D91" s="71" t="s">
        <v>118</v>
      </c>
      <c r="E91" s="72">
        <f>IF(C91&gt;0.3,0,IF(C91&gt;0.25,1,IF(C91&gt;0.2,2,IF(C91&gt;0.15,3,IF(C91&gt;0.1,4,5)))))</f>
        <v>5</v>
      </c>
      <c r="F91" s="73"/>
    </row>
    <row r="92" s="2" customFormat="1" ht="90" spans="1:6">
      <c r="A92" s="68"/>
      <c r="B92" s="69" t="s">
        <v>119</v>
      </c>
      <c r="C92" s="70">
        <f>B26/IF(B6=0,1,B6)</f>
        <v>0</v>
      </c>
      <c r="D92" s="71" t="s">
        <v>120</v>
      </c>
      <c r="E92" s="72">
        <f>IF(C92&gt;0.25,0,IF(C92&gt;0.2,1,IF(C92&gt;0.15,2,IF(C92&gt;0.1,3,IF(C92&gt;0.05,4,5)))))</f>
        <v>5</v>
      </c>
      <c r="F92" s="73"/>
    </row>
    <row r="93" s="2" customFormat="1" ht="60" spans="1:6">
      <c r="A93" s="68" t="s">
        <v>121</v>
      </c>
      <c r="B93" s="76" t="s">
        <v>122</v>
      </c>
      <c r="C93" s="77">
        <f>B37/IF(B66=0,1,B66)</f>
        <v>0</v>
      </c>
      <c r="D93" s="78" t="s">
        <v>123</v>
      </c>
      <c r="E93" s="72">
        <f>IF(C93&gt;0.2,5,IF(C93&gt;0.1,3,IF(C93&gt;0.05,1,0)))</f>
        <v>0</v>
      </c>
      <c r="F93" s="73"/>
    </row>
    <row r="94" s="2" customFormat="1" ht="33" spans="1:6">
      <c r="A94" s="68"/>
      <c r="B94" s="76" t="s">
        <v>124</v>
      </c>
      <c r="C94" s="79" t="s">
        <v>125</v>
      </c>
      <c r="D94" s="75" t="s">
        <v>114</v>
      </c>
      <c r="E94" s="72" t="s">
        <v>115</v>
      </c>
      <c r="F94" s="73"/>
    </row>
    <row r="95" s="2" customFormat="1" ht="24.95" customHeight="1" spans="1:6">
      <c r="A95" s="62" t="s">
        <v>126</v>
      </c>
      <c r="B95" s="63"/>
      <c r="C95" s="80"/>
      <c r="D95" s="81"/>
      <c r="E95" s="82"/>
      <c r="F95" s="67">
        <f>SUM(E96:E100)/20*25</f>
        <v>6.25</v>
      </c>
    </row>
    <row r="96" s="2" customFormat="1" ht="90" spans="1:6">
      <c r="A96" s="83" t="s">
        <v>127</v>
      </c>
      <c r="B96" s="84" t="s">
        <v>128</v>
      </c>
      <c r="C96" s="85">
        <f>(B5+B6-B25-B26-B27)/IF((B5+B6)=0,1,B5+B6)</f>
        <v>0</v>
      </c>
      <c r="D96" s="86" t="s">
        <v>129</v>
      </c>
      <c r="E96" s="87">
        <f>IF(C96&gt;0.55,5,IF(C96&gt;0.5,4,IF(C96&gt;0.45,3,IF(C96&gt;0.4,2,IF(C96&gt;0.35,1,0)))))</f>
        <v>0</v>
      </c>
      <c r="F96" s="88"/>
    </row>
    <row r="97" s="2" customFormat="1" ht="75" spans="1:6">
      <c r="A97" s="83"/>
      <c r="B97" s="84" t="s">
        <v>130</v>
      </c>
      <c r="C97" s="85">
        <f>B28/IF(B4=0,1,B4)</f>
        <v>0</v>
      </c>
      <c r="D97" s="86" t="s">
        <v>131</v>
      </c>
      <c r="E97" s="87">
        <f>IF(C97&gt;0.35,1,IF(C97&gt;0.3,2,IF(C97&gt;0.28,3,IF(C97&gt;0.25,3,IF(C97&gt;0.2,5,0)))))</f>
        <v>0</v>
      </c>
      <c r="F97" s="88"/>
    </row>
    <row r="98" s="2" customFormat="1" ht="75" spans="1:6">
      <c r="A98" s="83" t="s">
        <v>132</v>
      </c>
      <c r="B98" s="84" t="s">
        <v>133</v>
      </c>
      <c r="C98" s="89">
        <f>B23/IF(B3=0,1,B3)</f>
        <v>0</v>
      </c>
      <c r="D98" s="90" t="s">
        <v>134</v>
      </c>
      <c r="E98" s="87">
        <f>IF(C98&gt;1,5,IF(C98&gt;0.95,4,IF(C98&gt;0.9,3,IF(C98&gt;0.85,2,IF(C98&gt;0.8,1,0)))))</f>
        <v>0</v>
      </c>
      <c r="F98" s="88"/>
    </row>
    <row r="99" s="2" customFormat="1" ht="19.5" spans="1:6">
      <c r="A99" s="83"/>
      <c r="B99" s="91" t="s">
        <v>135</v>
      </c>
      <c r="C99" s="92">
        <f>B29</f>
        <v>0</v>
      </c>
      <c r="D99" s="93" t="s">
        <v>114</v>
      </c>
      <c r="E99" s="87" t="s">
        <v>115</v>
      </c>
      <c r="F99" s="88"/>
    </row>
    <row r="100" s="2" customFormat="1" ht="75" spans="1:6">
      <c r="A100" s="83" t="s">
        <v>136</v>
      </c>
      <c r="B100" s="91" t="s">
        <v>137</v>
      </c>
      <c r="C100" s="85">
        <f>B22/IF(B4=0,1,B4)</f>
        <v>0</v>
      </c>
      <c r="D100" s="86" t="s">
        <v>138</v>
      </c>
      <c r="E100" s="87">
        <f>IF(C100&gt;0.7,0,IF(C100&gt;0.6,1,IF(C100&gt;0.5,2,IF(C100&gt;0.4,3,IF(C100&gt;0.3,4,5)))))</f>
        <v>5</v>
      </c>
      <c r="F100" s="88"/>
    </row>
    <row r="101" s="2" customFormat="1" ht="24.95" customHeight="1" spans="1:6">
      <c r="A101" s="62" t="s">
        <v>139</v>
      </c>
      <c r="B101" s="63"/>
      <c r="C101" s="94"/>
      <c r="D101" s="95"/>
      <c r="E101" s="96"/>
      <c r="F101" s="67">
        <f>SUM(E102:E115)/55*15</f>
        <v>0.818181818181818</v>
      </c>
    </row>
    <row r="102" s="3" customFormat="1" ht="97.5" spans="1:6">
      <c r="A102" s="97" t="s">
        <v>140</v>
      </c>
      <c r="B102" s="98" t="s">
        <v>141</v>
      </c>
      <c r="C102" s="99">
        <f>B52/IF(B32=0,1,B32)</f>
        <v>0</v>
      </c>
      <c r="D102" s="100" t="s">
        <v>142</v>
      </c>
      <c r="E102" s="101">
        <f>IF(C102&gt;0.95,5,IF(C102&gt;0.9,4,IF(C102&gt;0.85,3,IF(C102&gt;0.8,2,IF(C102&gt;=0.75,1,0)))))</f>
        <v>0</v>
      </c>
      <c r="F102" s="102"/>
    </row>
    <row r="103" s="3" customFormat="1" ht="97.5" spans="1:6">
      <c r="A103" s="97" t="s">
        <v>143</v>
      </c>
      <c r="B103" s="98" t="s">
        <v>144</v>
      </c>
      <c r="C103" s="99">
        <f>B57/IF(B56=0,1,B56)</f>
        <v>0</v>
      </c>
      <c r="D103" s="100" t="s">
        <v>142</v>
      </c>
      <c r="E103" s="101">
        <f>IF(C103&gt;0.95,5,IF(C103&gt;0.9,4,IF(C103&gt;0.85,3,IF(C103&gt;0.8,2,IF(C103&gt;=0.75,1,0)))))</f>
        <v>0</v>
      </c>
      <c r="F103" s="102"/>
    </row>
    <row r="104" s="3" customFormat="1" ht="97.5" spans="1:6">
      <c r="A104" s="97"/>
      <c r="B104" s="98" t="s">
        <v>145</v>
      </c>
      <c r="C104" s="99">
        <f>B59/IF(B58=0,1,B58)</f>
        <v>0</v>
      </c>
      <c r="D104" s="100" t="s">
        <v>142</v>
      </c>
      <c r="E104" s="101">
        <f>IF(C104&gt;0.95,5,IF(C104&gt;0.9,4,IF(C104&gt;0.85,3,IF(C104&gt;0.8,2,IF(C104&gt;=0.75,1,0)))))</f>
        <v>0</v>
      </c>
      <c r="F104" s="102"/>
    </row>
    <row r="105" s="3" customFormat="1" ht="33" spans="1:6">
      <c r="A105" s="97"/>
      <c r="B105" s="103" t="s">
        <v>146</v>
      </c>
      <c r="C105" s="104" t="s">
        <v>125</v>
      </c>
      <c r="D105" s="105" t="s">
        <v>114</v>
      </c>
      <c r="E105" s="101" t="s">
        <v>115</v>
      </c>
      <c r="F105" s="102"/>
    </row>
    <row r="106" s="3" customFormat="1" ht="97.5" spans="1:6">
      <c r="A106" s="97" t="s">
        <v>147</v>
      </c>
      <c r="B106" s="98" t="s">
        <v>148</v>
      </c>
      <c r="C106" s="106">
        <f>B60/100</f>
        <v>0</v>
      </c>
      <c r="D106" s="107" t="s">
        <v>149</v>
      </c>
      <c r="E106" s="101">
        <f>IF(C106&gt;1.08,0,IF(C106&gt;1.04,1,IF(C106&gt;1,3,IF(C106&gt;0.96,5,IF(C106&gt;0.92,3,IF(C106&gt;0.88,1,0))))))</f>
        <v>0</v>
      </c>
      <c r="F106" s="102"/>
    </row>
    <row r="107" s="3" customFormat="1" ht="97.5" spans="1:6">
      <c r="A107" s="97"/>
      <c r="B107" s="98" t="s">
        <v>150</v>
      </c>
      <c r="C107" s="106">
        <f>B51/IF(B33=0,1,B33)</f>
        <v>0</v>
      </c>
      <c r="D107" s="100" t="s">
        <v>151</v>
      </c>
      <c r="E107" s="101">
        <f>IF(C107&gt;0.95,5,IF(C107&gt;0.9,4,IF(C107&gt;0.85,3,IF(C107&gt;0.8,2,IF(C107&gt;=0.75,1,0)))))</f>
        <v>0</v>
      </c>
      <c r="F107" s="102"/>
    </row>
    <row r="108" s="2" customFormat="1" ht="99" spans="1:6">
      <c r="A108" s="97" t="s">
        <v>152</v>
      </c>
      <c r="B108" s="98" t="s">
        <v>153</v>
      </c>
      <c r="C108" s="99">
        <f>B48/(IF(B18=0,1,B18)/(1500*12))</f>
        <v>0</v>
      </c>
      <c r="D108" s="100" t="s">
        <v>154</v>
      </c>
      <c r="E108" s="101">
        <f>IF(C108&gt;0.9,5,IF(C108&gt;0.7,4,IF(C108&gt;0.5,3,IF(C108&gt;0.3,2,IF(C108&gt;0.1,1,0)))))</f>
        <v>0</v>
      </c>
      <c r="F108" s="108"/>
    </row>
    <row r="109" s="2" customFormat="1" ht="66" spans="1:6">
      <c r="A109" s="97"/>
      <c r="B109" s="98" t="s">
        <v>155</v>
      </c>
      <c r="C109" s="99">
        <f>B49/IF(B48=0,1,B48)</f>
        <v>0</v>
      </c>
      <c r="D109" s="100" t="s">
        <v>156</v>
      </c>
      <c r="E109" s="101">
        <f>IF(C109&gt;0.2,3,IF(C109&gt;0.1,5,IF(C109&gt;=0,1,0)))</f>
        <v>1</v>
      </c>
      <c r="F109" s="108"/>
    </row>
    <row r="110" s="2" customFormat="1" ht="33" spans="1:6">
      <c r="A110" s="97"/>
      <c r="B110" s="103" t="s">
        <v>157</v>
      </c>
      <c r="C110" s="99">
        <f>B50</f>
        <v>0</v>
      </c>
      <c r="D110" s="109" t="s">
        <v>114</v>
      </c>
      <c r="E110" s="101" t="s">
        <v>115</v>
      </c>
      <c r="F110" s="108"/>
    </row>
    <row r="111" s="2" customFormat="1" ht="90" spans="1:6">
      <c r="A111" s="97" t="s">
        <v>158</v>
      </c>
      <c r="B111" s="98" t="s">
        <v>159</v>
      </c>
      <c r="C111" s="99">
        <f>(B42-B41)/ABS(IF(B41=0,1,B41))</f>
        <v>0</v>
      </c>
      <c r="D111" s="100" t="s">
        <v>160</v>
      </c>
      <c r="E111" s="101">
        <f>IF(C111&gt;0.05,0,IF(C111&gt;0,1,IF(C111&gt;-0.1,2,IF(C111&gt;-0.2,3,IF(C111&gt;-0.3,4,5)))))</f>
        <v>2</v>
      </c>
      <c r="F111" s="108"/>
    </row>
    <row r="112" s="2" customFormat="1" ht="97.5" spans="1:6">
      <c r="A112" s="97"/>
      <c r="B112" s="98" t="s">
        <v>161</v>
      </c>
      <c r="C112" s="99">
        <f>B44/IF(B42=0,1,B42)</f>
        <v>0</v>
      </c>
      <c r="D112" s="100" t="s">
        <v>162</v>
      </c>
      <c r="E112" s="101">
        <f>IF(C112&gt;0.95,5,IF(C112&gt;0.9,4,IF(C112&gt;0.85,3,IF(C112&gt;0.8,2,IF(C112&gt;=0.75,1,0)))))</f>
        <v>0</v>
      </c>
      <c r="F112" s="108"/>
    </row>
    <row r="113" s="2" customFormat="1" ht="64.5" spans="1:6">
      <c r="A113" s="97"/>
      <c r="B113" s="110" t="s">
        <v>163</v>
      </c>
      <c r="C113" s="111">
        <f>B46/IF(B42=0,1,B42)</f>
        <v>0</v>
      </c>
      <c r="D113" s="100" t="s">
        <v>164</v>
      </c>
      <c r="E113" s="112">
        <f>IF(C113&gt;0.15,5,IF(C113&gt;0.1,3,IF(C113&gt;0.05,1,0)))</f>
        <v>0</v>
      </c>
      <c r="F113" s="108"/>
    </row>
    <row r="114" s="2" customFormat="1" ht="97.5" spans="1:6">
      <c r="A114" s="97"/>
      <c r="B114" s="98" t="s">
        <v>165</v>
      </c>
      <c r="C114" s="99">
        <f>B45/IF(B42=0,1,B42)</f>
        <v>0</v>
      </c>
      <c r="D114" s="100" t="s">
        <v>162</v>
      </c>
      <c r="E114" s="101">
        <f>IF(C114&gt;0.95,5,IF(C114&gt;0.9,4,IF(C114&gt;0.85,3,IF(C114&gt;0.8,2,IF(C114&gt;=0.75,1,0)))))</f>
        <v>0</v>
      </c>
      <c r="F114" s="108"/>
    </row>
    <row r="115" s="2" customFormat="1" ht="19.5" spans="1:6">
      <c r="A115" s="97"/>
      <c r="B115" s="110" t="s">
        <v>166</v>
      </c>
      <c r="C115" s="111">
        <f>B47</f>
        <v>0</v>
      </c>
      <c r="D115" s="105" t="s">
        <v>114</v>
      </c>
      <c r="E115" s="101" t="s">
        <v>115</v>
      </c>
      <c r="F115" s="108"/>
    </row>
    <row r="116" s="2" customFormat="1" ht="24.95" customHeight="1" spans="1:6">
      <c r="A116" s="62" t="s">
        <v>167</v>
      </c>
      <c r="B116" s="63"/>
      <c r="C116" s="94"/>
      <c r="D116" s="113"/>
      <c r="E116" s="96"/>
      <c r="F116" s="67">
        <f>SUM(E117:E124)/35*10</f>
        <v>7.71428571428571</v>
      </c>
    </row>
    <row r="117" s="2" customFormat="1" ht="60" spans="1:6">
      <c r="A117" s="114" t="s">
        <v>140</v>
      </c>
      <c r="B117" s="115" t="s">
        <v>168</v>
      </c>
      <c r="C117" s="116">
        <f>B62</f>
        <v>0</v>
      </c>
      <c r="D117" s="117" t="s">
        <v>169</v>
      </c>
      <c r="E117" s="118">
        <f>IF(C117&gt;5,0,IF(C117&gt;3,3,IF(C117&gt;1,4,5)))</f>
        <v>5</v>
      </c>
      <c r="F117" s="119"/>
    </row>
    <row r="118" s="2" customFormat="1" ht="60" spans="1:6">
      <c r="A118" s="120" t="s">
        <v>170</v>
      </c>
      <c r="B118" s="115" t="s">
        <v>171</v>
      </c>
      <c r="C118" s="121">
        <f>B63/IF(B69=0,1,B69)</f>
        <v>0</v>
      </c>
      <c r="D118" s="122" t="s">
        <v>172</v>
      </c>
      <c r="E118" s="118">
        <f>IF(C118&gt;0.3,0,IF(C118&gt;0.2,1,IF(C118&gt;0.1,3,5)))</f>
        <v>5</v>
      </c>
      <c r="F118" s="119"/>
    </row>
    <row r="119" s="2" customFormat="1" ht="45" spans="1:6">
      <c r="A119" s="120"/>
      <c r="B119" s="115" t="s">
        <v>173</v>
      </c>
      <c r="C119" s="121">
        <f>B72/IF(B71=0,1,B71)</f>
        <v>0</v>
      </c>
      <c r="D119" s="117" t="s">
        <v>174</v>
      </c>
      <c r="E119" s="118">
        <f>IF(C119&gt;0.6,1,IF(C119&gt;0.2,3,5))</f>
        <v>5</v>
      </c>
      <c r="F119" s="119"/>
    </row>
    <row r="120" s="2" customFormat="1" ht="60" spans="1:6">
      <c r="A120" s="123" t="s">
        <v>175</v>
      </c>
      <c r="B120" s="124" t="s">
        <v>176</v>
      </c>
      <c r="C120" s="125">
        <f>B64/IF(B66=0,1,B66)</f>
        <v>0</v>
      </c>
      <c r="D120" s="122" t="s">
        <v>177</v>
      </c>
      <c r="E120" s="118">
        <f>IF(C120&gt;0.15,0,IF(C120&gt;0.1,1,IF(C120&gt;0.05,3,5)))</f>
        <v>5</v>
      </c>
      <c r="F120" s="119"/>
    </row>
    <row r="121" s="2" customFormat="1" ht="66" spans="1:6">
      <c r="A121" s="123"/>
      <c r="B121" s="124" t="s">
        <v>178</v>
      </c>
      <c r="C121" s="125">
        <f>B67/(IF(B66=0,1,B66)/6)</f>
        <v>0</v>
      </c>
      <c r="D121" s="122" t="s">
        <v>179</v>
      </c>
      <c r="E121" s="118">
        <f>IF(C121&gt;1,5,IF(C121&gt;0.8,3,1))</f>
        <v>1</v>
      </c>
      <c r="F121" s="119"/>
    </row>
    <row r="122" s="2" customFormat="1" ht="66" spans="1:6">
      <c r="A122" s="123"/>
      <c r="B122" s="124" t="s">
        <v>180</v>
      </c>
      <c r="C122" s="116">
        <f>B68/(IF(B66=0,1,B66)/30)</f>
        <v>0</v>
      </c>
      <c r="D122" s="122" t="s">
        <v>181</v>
      </c>
      <c r="E122" s="118">
        <f>IF(C122&gt;1,5,IF(C122&gt;0.8,3,1))</f>
        <v>1</v>
      </c>
      <c r="F122" s="119"/>
    </row>
    <row r="123" s="2" customFormat="1" ht="19.5" hidden="1" spans="1:6">
      <c r="A123" s="123"/>
      <c r="B123" s="124" t="s">
        <v>182</v>
      </c>
      <c r="C123" s="116"/>
      <c r="D123" s="126" t="s">
        <v>114</v>
      </c>
      <c r="E123" s="118" t="s">
        <v>115</v>
      </c>
      <c r="F123" s="119"/>
    </row>
    <row r="124" s="2" customFormat="1" ht="60" spans="1:6">
      <c r="A124" s="127" t="s">
        <v>183</v>
      </c>
      <c r="B124" s="124" t="s">
        <v>184</v>
      </c>
      <c r="C124" s="128">
        <f>B65/IF(B70=0,1,B70)</f>
        <v>0</v>
      </c>
      <c r="D124" s="122" t="s">
        <v>172</v>
      </c>
      <c r="E124" s="129">
        <f>IF(C124&gt;0.3,0,IF(C124&gt;0.2,1,IF(C124&gt;0.1,3,5)))</f>
        <v>5</v>
      </c>
      <c r="F124" s="119"/>
    </row>
    <row r="125" s="2" customFormat="1" spans="1:6">
      <c r="A125" s="4"/>
      <c r="B125" s="130"/>
      <c r="C125" s="131"/>
      <c r="D125" s="132"/>
      <c r="E125" s="133"/>
      <c r="F125" s="134"/>
    </row>
    <row r="126" s="2" customFormat="1" spans="1:6">
      <c r="A126" s="4"/>
      <c r="B126" s="130"/>
      <c r="C126" s="131"/>
      <c r="D126" s="132"/>
      <c r="E126" s="133"/>
      <c r="F126" s="134"/>
    </row>
    <row r="127" s="2" customFormat="1" spans="1:6">
      <c r="A127" s="4"/>
      <c r="B127" s="130"/>
      <c r="C127" s="131"/>
      <c r="D127" s="132"/>
      <c r="E127" s="133"/>
      <c r="F127" s="134"/>
    </row>
    <row r="128" s="2" customFormat="1" spans="1:6">
      <c r="A128" s="4"/>
      <c r="B128" s="130"/>
      <c r="C128" s="131"/>
      <c r="D128" s="132"/>
      <c r="E128" s="133"/>
      <c r="F128" s="134"/>
    </row>
    <row r="129" s="2" customFormat="1" spans="1:6">
      <c r="A129" s="4"/>
      <c r="B129" s="130"/>
      <c r="C129" s="131"/>
      <c r="D129" s="132"/>
      <c r="E129" s="133"/>
      <c r="F129" s="134"/>
    </row>
    <row r="130" s="2" customFormat="1" spans="1:6">
      <c r="A130" s="4"/>
      <c r="B130" s="130"/>
      <c r="C130" s="131"/>
      <c r="D130" s="132"/>
      <c r="E130" s="133"/>
      <c r="F130" s="134"/>
    </row>
    <row r="131" s="2" customFormat="1" spans="1:6">
      <c r="A131" s="4"/>
      <c r="B131" s="130"/>
      <c r="C131" s="131"/>
      <c r="D131" s="132"/>
      <c r="E131" s="133"/>
      <c r="F131" s="134"/>
    </row>
    <row r="132" s="2" customFormat="1" spans="1:6">
      <c r="A132" s="4"/>
      <c r="B132" s="130"/>
      <c r="C132" s="131"/>
      <c r="D132" s="132"/>
      <c r="E132" s="133"/>
      <c r="F132" s="134"/>
    </row>
    <row r="133" s="2" customFormat="1" spans="1:6">
      <c r="A133" s="4"/>
      <c r="B133" s="130"/>
      <c r="C133" s="131"/>
      <c r="D133" s="132"/>
      <c r="E133" s="133"/>
      <c r="F133" s="134"/>
    </row>
    <row r="134" s="2" customFormat="1" spans="1:6">
      <c r="A134" s="4"/>
      <c r="B134" s="130"/>
      <c r="C134" s="131"/>
      <c r="D134" s="132"/>
      <c r="E134" s="133"/>
      <c r="F134" s="134"/>
    </row>
    <row r="135" s="2" customFormat="1" spans="1:6">
      <c r="A135" s="4"/>
      <c r="B135" s="130"/>
      <c r="C135" s="131"/>
      <c r="D135" s="132"/>
      <c r="E135" s="133"/>
      <c r="F135" s="134"/>
    </row>
    <row r="136" s="2" customFormat="1" spans="1:6">
      <c r="A136" s="4"/>
      <c r="B136" s="130"/>
      <c r="C136" s="131"/>
      <c r="D136" s="132"/>
      <c r="E136" s="133"/>
      <c r="F136" s="134"/>
    </row>
    <row r="137" s="2" customFormat="1" spans="1:6">
      <c r="A137" s="4"/>
      <c r="B137" s="130"/>
      <c r="C137" s="131"/>
      <c r="D137" s="132"/>
      <c r="E137" s="133"/>
      <c r="F137" s="134"/>
    </row>
    <row r="138" s="2" customFormat="1" spans="1:6">
      <c r="A138" s="4"/>
      <c r="B138" s="130"/>
      <c r="C138" s="131"/>
      <c r="D138" s="132"/>
      <c r="E138" s="133"/>
      <c r="F138" s="134"/>
    </row>
    <row r="139" s="2" customFormat="1" spans="1:6">
      <c r="A139" s="4"/>
      <c r="B139" s="130"/>
      <c r="C139" s="131"/>
      <c r="D139" s="132"/>
      <c r="E139" s="133"/>
      <c r="F139" s="134"/>
    </row>
    <row r="140" s="2" customFormat="1" spans="1:6">
      <c r="A140" s="4"/>
      <c r="B140" s="130"/>
      <c r="C140" s="131"/>
      <c r="D140" s="132"/>
      <c r="E140" s="133"/>
      <c r="F140" s="134"/>
    </row>
    <row r="141" s="2" customFormat="1" spans="1:6">
      <c r="A141" s="4"/>
      <c r="B141" s="130"/>
      <c r="C141" s="131"/>
      <c r="D141" s="132"/>
      <c r="E141" s="133"/>
      <c r="F141" s="134"/>
    </row>
    <row r="142" s="2" customFormat="1" spans="1:6">
      <c r="A142" s="4"/>
      <c r="B142" s="130"/>
      <c r="C142" s="131"/>
      <c r="D142" s="132"/>
      <c r="E142" s="133"/>
      <c r="F142" s="134"/>
    </row>
    <row r="143" s="2" customFormat="1" spans="1:6">
      <c r="A143" s="4"/>
      <c r="B143" s="130"/>
      <c r="C143" s="131"/>
      <c r="D143" s="132"/>
      <c r="E143" s="133"/>
      <c r="F143" s="134"/>
    </row>
    <row r="144" s="2" customFormat="1" spans="1:6">
      <c r="A144" s="4"/>
      <c r="B144" s="130"/>
      <c r="C144" s="131"/>
      <c r="D144" s="132"/>
      <c r="E144" s="133"/>
      <c r="F144" s="134"/>
    </row>
    <row r="145" s="2" customFormat="1" spans="1:6">
      <c r="A145" s="4"/>
      <c r="B145" s="130"/>
      <c r="C145" s="131"/>
      <c r="D145" s="132"/>
      <c r="E145" s="133"/>
      <c r="F145" s="134"/>
    </row>
    <row r="146" s="2" customFormat="1" spans="1:6">
      <c r="A146" s="4"/>
      <c r="B146" s="130"/>
      <c r="C146" s="131"/>
      <c r="D146" s="132"/>
      <c r="E146" s="133"/>
      <c r="F146" s="134"/>
    </row>
    <row r="147" s="2" customFormat="1" spans="1:6">
      <c r="A147" s="4"/>
      <c r="B147" s="130"/>
      <c r="C147" s="131"/>
      <c r="D147" s="132"/>
      <c r="E147" s="133"/>
      <c r="F147" s="134"/>
    </row>
    <row r="148" s="2" customFormat="1" spans="1:6">
      <c r="A148" s="4"/>
      <c r="B148" s="130"/>
      <c r="C148" s="131"/>
      <c r="D148" s="132"/>
      <c r="E148" s="133"/>
      <c r="F148" s="134"/>
    </row>
    <row r="149" s="2" customFormat="1" spans="1:6">
      <c r="A149" s="4"/>
      <c r="B149" s="130"/>
      <c r="C149" s="131"/>
      <c r="D149" s="132"/>
      <c r="E149" s="133"/>
      <c r="F149" s="134"/>
    </row>
    <row r="150" s="2" customFormat="1" spans="1:6">
      <c r="A150" s="4"/>
      <c r="B150" s="130"/>
      <c r="C150" s="131"/>
      <c r="D150" s="132"/>
      <c r="E150" s="133"/>
      <c r="F150" s="134"/>
    </row>
    <row r="151" s="2" customFormat="1" spans="1:6">
      <c r="A151" s="4"/>
      <c r="B151" s="130"/>
      <c r="C151" s="131"/>
      <c r="D151" s="132"/>
      <c r="E151" s="133"/>
      <c r="F151" s="134"/>
    </row>
    <row r="152" s="2" customFormat="1" spans="1:6">
      <c r="A152" s="4"/>
      <c r="B152" s="130"/>
      <c r="C152" s="131"/>
      <c r="D152" s="132"/>
      <c r="E152" s="133"/>
      <c r="F152" s="134"/>
    </row>
    <row r="153" s="2" customFormat="1" spans="1:6">
      <c r="A153" s="4"/>
      <c r="B153" s="130"/>
      <c r="C153" s="131"/>
      <c r="D153" s="132"/>
      <c r="E153" s="133"/>
      <c r="F153" s="134"/>
    </row>
    <row r="154" s="2" customFormat="1" spans="1:6">
      <c r="A154" s="4"/>
      <c r="B154" s="130"/>
      <c r="C154" s="131"/>
      <c r="D154" s="132"/>
      <c r="E154" s="133"/>
      <c r="F154" s="134"/>
    </row>
    <row r="155" s="2" customFormat="1" spans="1:6">
      <c r="A155" s="4"/>
      <c r="B155" s="130"/>
      <c r="C155" s="131"/>
      <c r="D155" s="132"/>
      <c r="E155" s="133"/>
      <c r="F155" s="134"/>
    </row>
    <row r="156" s="2" customFormat="1" spans="1:6">
      <c r="A156" s="4"/>
      <c r="B156" s="130"/>
      <c r="C156" s="131"/>
      <c r="D156" s="132"/>
      <c r="E156" s="133"/>
      <c r="F156" s="134"/>
    </row>
    <row r="157" s="2" customFormat="1" spans="1:6">
      <c r="A157" s="4"/>
      <c r="B157" s="130"/>
      <c r="C157" s="131"/>
      <c r="D157" s="132"/>
      <c r="E157" s="133"/>
      <c r="F157" s="134"/>
    </row>
    <row r="158" spans="2:5">
      <c r="B158" s="135"/>
      <c r="C158" s="136"/>
      <c r="D158" s="137"/>
      <c r="E158" s="138"/>
    </row>
    <row r="159" spans="2:5">
      <c r="B159" s="135"/>
      <c r="C159" s="136"/>
      <c r="D159" s="137"/>
      <c r="E159" s="138"/>
    </row>
    <row r="160" spans="2:5">
      <c r="B160" s="135"/>
      <c r="C160" s="136"/>
      <c r="D160" s="137"/>
      <c r="E160" s="138"/>
    </row>
    <row r="161" spans="2:5">
      <c r="B161" s="135"/>
      <c r="C161" s="136"/>
      <c r="D161" s="137"/>
      <c r="E161" s="138"/>
    </row>
    <row r="162" spans="2:5">
      <c r="B162" s="135"/>
      <c r="C162" s="136"/>
      <c r="D162" s="137"/>
      <c r="E162" s="138"/>
    </row>
    <row r="163" spans="2:5">
      <c r="B163" s="135"/>
      <c r="C163" s="136"/>
      <c r="D163" s="137"/>
      <c r="E163" s="138"/>
    </row>
    <row r="164" spans="2:5">
      <c r="B164" s="135"/>
      <c r="C164" s="136"/>
      <c r="D164" s="137"/>
      <c r="E164" s="138"/>
    </row>
    <row r="165" spans="2:5">
      <c r="B165" s="135"/>
      <c r="C165" s="136"/>
      <c r="D165" s="137"/>
      <c r="E165" s="138"/>
    </row>
    <row r="166" spans="2:5">
      <c r="B166" s="135"/>
      <c r="C166" s="136"/>
      <c r="D166" s="137"/>
      <c r="E166" s="138"/>
    </row>
    <row r="167" spans="2:5">
      <c r="B167" s="135"/>
      <c r="C167" s="136"/>
      <c r="D167" s="137"/>
      <c r="E167" s="138"/>
    </row>
    <row r="168" spans="2:5">
      <c r="B168" s="135"/>
      <c r="C168" s="136"/>
      <c r="D168" s="137"/>
      <c r="E168" s="138"/>
    </row>
    <row r="169" spans="2:5">
      <c r="B169" s="135"/>
      <c r="C169" s="136"/>
      <c r="D169" s="137"/>
      <c r="E169" s="138"/>
    </row>
    <row r="170" spans="2:5">
      <c r="B170" s="135"/>
      <c r="C170" s="136"/>
      <c r="D170" s="137"/>
      <c r="E170" s="138"/>
    </row>
    <row r="171" spans="2:5">
      <c r="B171" s="135"/>
      <c r="C171" s="136"/>
      <c r="D171" s="137"/>
      <c r="E171" s="138"/>
    </row>
    <row r="172" spans="2:5">
      <c r="B172" s="135"/>
      <c r="C172" s="136"/>
      <c r="D172" s="137"/>
      <c r="E172" s="138"/>
    </row>
    <row r="173" spans="2:5">
      <c r="B173" s="135"/>
      <c r="C173" s="136"/>
      <c r="D173" s="137"/>
      <c r="E173" s="138"/>
    </row>
    <row r="174" spans="2:5">
      <c r="B174" s="135"/>
      <c r="C174" s="136"/>
      <c r="D174" s="137"/>
      <c r="E174" s="138"/>
    </row>
    <row r="175" spans="2:5">
      <c r="B175" s="135"/>
      <c r="C175" s="136"/>
      <c r="D175" s="137"/>
      <c r="E175" s="138"/>
    </row>
    <row r="176" spans="2:5">
      <c r="B176" s="135"/>
      <c r="C176" s="136"/>
      <c r="D176" s="137"/>
      <c r="E176" s="138"/>
    </row>
    <row r="177" spans="2:5">
      <c r="B177" s="135"/>
      <c r="C177" s="136"/>
      <c r="D177" s="137"/>
      <c r="E177" s="138"/>
    </row>
    <row r="178" spans="2:5">
      <c r="B178" s="135"/>
      <c r="C178" s="136"/>
      <c r="D178" s="137"/>
      <c r="E178" s="138"/>
    </row>
    <row r="179" spans="2:5">
      <c r="B179" s="135"/>
      <c r="C179" s="136"/>
      <c r="D179" s="137"/>
      <c r="E179" s="138"/>
    </row>
    <row r="180" spans="2:5">
      <c r="B180" s="135"/>
      <c r="C180" s="136"/>
      <c r="D180" s="137"/>
      <c r="E180" s="138"/>
    </row>
    <row r="181" spans="2:5">
      <c r="B181" s="135"/>
      <c r="C181" s="136"/>
      <c r="D181" s="137"/>
      <c r="E181" s="138"/>
    </row>
    <row r="182" spans="2:5">
      <c r="B182" s="135"/>
      <c r="C182" s="136"/>
      <c r="D182" s="137"/>
      <c r="E182" s="138"/>
    </row>
    <row r="183" spans="2:5">
      <c r="B183" s="135"/>
      <c r="C183" s="136"/>
      <c r="D183" s="137"/>
      <c r="E183" s="138"/>
    </row>
    <row r="184" spans="2:5">
      <c r="B184" s="135"/>
      <c r="C184" s="136"/>
      <c r="D184" s="137"/>
      <c r="E184" s="138"/>
    </row>
    <row r="185" spans="2:5">
      <c r="B185" s="135"/>
      <c r="C185" s="136"/>
      <c r="D185" s="137"/>
      <c r="E185" s="138"/>
    </row>
    <row r="186" spans="2:5">
      <c r="B186" s="135"/>
      <c r="C186" s="136"/>
      <c r="D186" s="137"/>
      <c r="E186" s="138"/>
    </row>
    <row r="187" spans="2:5">
      <c r="B187" s="135"/>
      <c r="C187" s="136"/>
      <c r="D187" s="137"/>
      <c r="E187" s="138"/>
    </row>
    <row r="188" spans="2:5">
      <c r="B188" s="135"/>
      <c r="C188" s="136"/>
      <c r="D188" s="137"/>
      <c r="E188" s="138"/>
    </row>
    <row r="189" spans="2:5">
      <c r="B189" s="135"/>
      <c r="C189" s="136"/>
      <c r="D189" s="137"/>
      <c r="E189" s="138"/>
    </row>
    <row r="190" spans="2:5">
      <c r="B190" s="135"/>
      <c r="C190" s="136"/>
      <c r="D190" s="137"/>
      <c r="E190" s="138"/>
    </row>
    <row r="191" spans="2:5">
      <c r="B191" s="135"/>
      <c r="C191" s="136"/>
      <c r="D191" s="137"/>
      <c r="E191" s="138"/>
    </row>
    <row r="192" spans="2:5">
      <c r="B192" s="135"/>
      <c r="C192" s="136"/>
      <c r="D192" s="137"/>
      <c r="E192" s="138"/>
    </row>
    <row r="193" spans="2:5">
      <c r="B193" s="135"/>
      <c r="C193" s="136"/>
      <c r="D193" s="137"/>
      <c r="E193" s="138"/>
    </row>
    <row r="194" spans="2:5">
      <c r="B194" s="135"/>
      <c r="C194" s="136"/>
      <c r="D194" s="137"/>
      <c r="E194" s="138"/>
    </row>
    <row r="195" spans="2:5">
      <c r="B195" s="135"/>
      <c r="C195" s="136"/>
      <c r="D195" s="137"/>
      <c r="E195" s="138"/>
    </row>
    <row r="196" spans="2:5">
      <c r="B196" s="135"/>
      <c r="C196" s="136"/>
      <c r="D196" s="137"/>
      <c r="E196" s="138"/>
    </row>
    <row r="197" spans="2:5">
      <c r="B197" s="135"/>
      <c r="C197" s="136"/>
      <c r="D197" s="137"/>
      <c r="E197" s="138"/>
    </row>
    <row r="198" spans="2:5">
      <c r="B198" s="135"/>
      <c r="C198" s="136"/>
      <c r="D198" s="137"/>
      <c r="E198" s="138"/>
    </row>
    <row r="199" spans="2:5">
      <c r="B199" s="135"/>
      <c r="C199" s="136"/>
      <c r="D199" s="137"/>
      <c r="E199" s="138"/>
    </row>
    <row r="200" spans="2:5">
      <c r="B200" s="135"/>
      <c r="C200" s="136"/>
      <c r="D200" s="137"/>
      <c r="E200" s="138"/>
    </row>
    <row r="201" spans="2:5">
      <c r="B201" s="135"/>
      <c r="C201" s="136"/>
      <c r="D201" s="137"/>
      <c r="E201" s="138"/>
    </row>
    <row r="202" spans="2:5">
      <c r="B202" s="135"/>
      <c r="C202" s="136"/>
      <c r="D202" s="137"/>
      <c r="E202" s="138"/>
    </row>
    <row r="203" spans="2:5">
      <c r="B203" s="135"/>
      <c r="C203" s="136"/>
      <c r="D203" s="137"/>
      <c r="E203" s="138"/>
    </row>
    <row r="204" spans="2:5">
      <c r="B204" s="135"/>
      <c r="C204" s="136"/>
      <c r="D204" s="137"/>
      <c r="E204" s="138"/>
    </row>
    <row r="205" spans="2:5">
      <c r="B205" s="135"/>
      <c r="C205" s="136"/>
      <c r="D205" s="137"/>
      <c r="E205" s="138"/>
    </row>
    <row r="206" spans="2:5">
      <c r="B206" s="135"/>
      <c r="C206" s="136"/>
      <c r="D206" s="137"/>
      <c r="E206" s="138"/>
    </row>
    <row r="207" spans="2:5">
      <c r="B207" s="135"/>
      <c r="C207" s="136"/>
      <c r="D207" s="137"/>
      <c r="E207" s="138"/>
    </row>
    <row r="208" spans="2:5">
      <c r="B208" s="135"/>
      <c r="C208" s="136"/>
      <c r="D208" s="137"/>
      <c r="E208" s="138"/>
    </row>
    <row r="209" spans="2:5">
      <c r="B209" s="135"/>
      <c r="C209" s="136"/>
      <c r="D209" s="137"/>
      <c r="E209" s="138"/>
    </row>
    <row r="210" spans="2:5">
      <c r="B210" s="135"/>
      <c r="C210" s="136"/>
      <c r="D210" s="137"/>
      <c r="E210" s="138"/>
    </row>
    <row r="211" spans="2:5">
      <c r="B211" s="135"/>
      <c r="C211" s="136"/>
      <c r="D211" s="137"/>
      <c r="E211" s="138"/>
    </row>
    <row r="212" spans="2:5">
      <c r="B212" s="135"/>
      <c r="C212" s="136"/>
      <c r="D212" s="137"/>
      <c r="E212" s="138"/>
    </row>
    <row r="213" spans="2:5">
      <c r="B213" s="135"/>
      <c r="C213" s="136"/>
      <c r="D213" s="137"/>
      <c r="E213" s="138"/>
    </row>
    <row r="214" spans="2:5">
      <c r="B214" s="135"/>
      <c r="C214" s="136"/>
      <c r="D214" s="137"/>
      <c r="E214" s="138"/>
    </row>
    <row r="215" spans="2:5">
      <c r="B215" s="135"/>
      <c r="C215" s="136"/>
      <c r="D215" s="137"/>
      <c r="E215" s="138"/>
    </row>
    <row r="216" spans="2:5">
      <c r="B216" s="135"/>
      <c r="C216" s="136"/>
      <c r="D216" s="137"/>
      <c r="E216" s="138"/>
    </row>
    <row r="217" spans="2:5">
      <c r="B217" s="135"/>
      <c r="C217" s="136"/>
      <c r="D217" s="137"/>
      <c r="E217" s="138"/>
    </row>
    <row r="218" spans="2:5">
      <c r="B218" s="135"/>
      <c r="C218" s="136"/>
      <c r="D218" s="137"/>
      <c r="E218" s="138"/>
    </row>
    <row r="219" spans="2:5">
      <c r="B219" s="135"/>
      <c r="C219" s="136"/>
      <c r="D219" s="137"/>
      <c r="E219" s="138"/>
    </row>
    <row r="220" spans="2:5">
      <c r="B220" s="135"/>
      <c r="C220" s="136"/>
      <c r="D220" s="137"/>
      <c r="E220" s="138"/>
    </row>
    <row r="221" spans="2:5">
      <c r="B221" s="135"/>
      <c r="C221" s="136"/>
      <c r="D221" s="137"/>
      <c r="E221" s="138"/>
    </row>
    <row r="222" spans="2:5">
      <c r="B222" s="135"/>
      <c r="C222" s="136"/>
      <c r="D222" s="137"/>
      <c r="E222" s="138"/>
    </row>
    <row r="223" spans="2:5">
      <c r="B223" s="135"/>
      <c r="C223" s="136"/>
      <c r="D223" s="137"/>
      <c r="E223" s="138"/>
    </row>
    <row r="224" spans="2:5">
      <c r="B224" s="135"/>
      <c r="C224" s="136"/>
      <c r="D224" s="137"/>
      <c r="E224" s="138"/>
    </row>
    <row r="225" spans="2:5">
      <c r="B225" s="135"/>
      <c r="C225" s="136"/>
      <c r="D225" s="137"/>
      <c r="E225" s="138"/>
    </row>
    <row r="226" spans="2:5">
      <c r="B226" s="135"/>
      <c r="C226" s="136"/>
      <c r="D226" s="137"/>
      <c r="E226" s="138"/>
    </row>
    <row r="227" spans="2:5">
      <c r="B227" s="135"/>
      <c r="C227" s="136"/>
      <c r="D227" s="137"/>
      <c r="E227" s="138"/>
    </row>
    <row r="228" spans="2:5">
      <c r="B228" s="135"/>
      <c r="C228" s="136"/>
      <c r="D228" s="137"/>
      <c r="E228" s="138"/>
    </row>
    <row r="229" spans="2:5">
      <c r="B229" s="135"/>
      <c r="C229" s="136"/>
      <c r="D229" s="137"/>
      <c r="E229" s="138"/>
    </row>
    <row r="230" spans="2:5">
      <c r="B230" s="135"/>
      <c r="C230" s="136"/>
      <c r="D230" s="137"/>
      <c r="E230" s="138"/>
    </row>
    <row r="231" spans="2:5">
      <c r="B231" s="135"/>
      <c r="C231" s="136"/>
      <c r="D231" s="137"/>
      <c r="E231" s="138"/>
    </row>
    <row r="232" spans="2:5">
      <c r="B232" s="135"/>
      <c r="C232" s="136"/>
      <c r="D232" s="137"/>
      <c r="E232" s="138"/>
    </row>
    <row r="233" spans="2:5">
      <c r="B233" s="135"/>
      <c r="C233" s="136"/>
      <c r="D233" s="137"/>
      <c r="E233" s="138"/>
    </row>
    <row r="234" spans="2:5">
      <c r="B234" s="135"/>
      <c r="C234" s="136"/>
      <c r="D234" s="137"/>
      <c r="E234" s="138"/>
    </row>
    <row r="235" spans="2:5">
      <c r="B235" s="135"/>
      <c r="C235" s="136"/>
      <c r="D235" s="137"/>
      <c r="E235" s="138"/>
    </row>
    <row r="236" spans="2:5">
      <c r="B236" s="135"/>
      <c r="C236" s="136"/>
      <c r="D236" s="137"/>
      <c r="E236" s="138"/>
    </row>
    <row r="237" spans="2:5">
      <c r="B237" s="135"/>
      <c r="C237" s="136"/>
      <c r="D237" s="137"/>
      <c r="E237" s="138"/>
    </row>
    <row r="238" spans="2:5">
      <c r="B238" s="135"/>
      <c r="C238" s="136"/>
      <c r="D238" s="137"/>
      <c r="E238" s="138"/>
    </row>
    <row r="239" spans="2:5">
      <c r="B239" s="135"/>
      <c r="C239" s="136"/>
      <c r="D239" s="137"/>
      <c r="E239" s="138"/>
    </row>
    <row r="240" spans="2:5">
      <c r="B240" s="135"/>
      <c r="C240" s="136"/>
      <c r="D240" s="137"/>
      <c r="E240" s="138"/>
    </row>
    <row r="241" spans="2:5">
      <c r="B241" s="135"/>
      <c r="C241" s="136"/>
      <c r="D241" s="137"/>
      <c r="E241" s="138"/>
    </row>
    <row r="242" spans="2:5">
      <c r="B242" s="135"/>
      <c r="C242" s="136"/>
      <c r="D242" s="137"/>
      <c r="E242" s="138"/>
    </row>
    <row r="243" spans="2:5">
      <c r="B243" s="135"/>
      <c r="C243" s="136"/>
      <c r="D243" s="137"/>
      <c r="E243" s="138"/>
    </row>
    <row r="244" spans="2:5">
      <c r="B244" s="135"/>
      <c r="C244" s="136"/>
      <c r="D244" s="137"/>
      <c r="E244" s="138"/>
    </row>
    <row r="245" spans="2:5">
      <c r="B245" s="135"/>
      <c r="C245" s="136"/>
      <c r="D245" s="137"/>
      <c r="E245" s="138"/>
    </row>
    <row r="246" spans="2:5">
      <c r="B246" s="135"/>
      <c r="C246" s="136"/>
      <c r="D246" s="137"/>
      <c r="E246" s="138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2021-02-22T02:53:50Z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