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IT\Documents\GitHub2\Daily-Report_TW\protected\commands\template\"/>
    </mc:Choice>
  </mc:AlternateContent>
  <xr:revisionPtr revIDLastSave="0" documentId="13_ncr:1_{448790A2-B61F-429F-B5C4-52E8A82271CC}" xr6:coauthVersionLast="45" xr6:coauthVersionMax="45" xr10:uidLastSave="{00000000-0000-0000-0000-000000000000}"/>
  <bookViews>
    <workbookView xWindow="930" yWindow="810" windowWidth="24705" windowHeight="13035" xr2:uid="{00000000-000D-0000-FFFF-FFFF00000000}"/>
  </bookViews>
  <sheets>
    <sheet name="1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7" i="1" l="1"/>
  <c r="C96" i="1"/>
  <c r="E126" i="1"/>
  <c r="C126" i="1"/>
  <c r="E124" i="1"/>
  <c r="C124" i="1"/>
  <c r="E123" i="1"/>
  <c r="C123" i="1"/>
  <c r="E122" i="1"/>
  <c r="C122" i="1"/>
  <c r="E121" i="1"/>
  <c r="C121" i="1"/>
  <c r="E120" i="1"/>
  <c r="C120" i="1"/>
  <c r="E119" i="1"/>
  <c r="C119" i="1"/>
  <c r="F118" i="1"/>
  <c r="C117" i="1"/>
  <c r="E116" i="1"/>
  <c r="C116" i="1"/>
  <c r="E115" i="1"/>
  <c r="C115" i="1"/>
  <c r="E114" i="1"/>
  <c r="C114" i="1"/>
  <c r="E113" i="1"/>
  <c r="C113" i="1"/>
  <c r="C112" i="1"/>
  <c r="E111" i="1"/>
  <c r="C111" i="1"/>
  <c r="E110" i="1"/>
  <c r="C110" i="1"/>
  <c r="E109" i="1"/>
  <c r="C109" i="1"/>
  <c r="E108" i="1"/>
  <c r="C108" i="1"/>
  <c r="E106" i="1"/>
  <c r="C106" i="1"/>
  <c r="E105" i="1"/>
  <c r="C105" i="1"/>
  <c r="E104" i="1"/>
  <c r="C104" i="1"/>
  <c r="F103" i="1"/>
  <c r="E102" i="1"/>
  <c r="C102" i="1"/>
  <c r="C101" i="1"/>
  <c r="E100" i="1"/>
  <c r="C100" i="1"/>
  <c r="E99" i="1"/>
  <c r="C99" i="1"/>
  <c r="E98" i="1"/>
  <c r="C98" i="1"/>
  <c r="F97" i="1"/>
  <c r="E95" i="1"/>
  <c r="C95" i="1"/>
  <c r="E94" i="1"/>
  <c r="C94" i="1"/>
  <c r="E93" i="1"/>
  <c r="F89" i="1" s="1"/>
  <c r="C93" i="1"/>
  <c r="C92" i="1"/>
  <c r="E91" i="1"/>
  <c r="C91" i="1"/>
  <c r="E90" i="1"/>
  <c r="C90" i="1"/>
  <c r="E88" i="1"/>
  <c r="C88" i="1"/>
  <c r="E87" i="1"/>
  <c r="C87" i="1"/>
  <c r="E86" i="1"/>
  <c r="C86" i="1"/>
  <c r="E85" i="1"/>
  <c r="C85" i="1"/>
  <c r="E84" i="1"/>
  <c r="C84" i="1"/>
  <c r="E83" i="1"/>
  <c r="C83" i="1"/>
  <c r="E82" i="1"/>
  <c r="C82" i="1"/>
  <c r="E81" i="1"/>
  <c r="C81" i="1"/>
  <c r="E80" i="1"/>
  <c r="C80" i="1"/>
  <c r="E79" i="1"/>
  <c r="C79" i="1"/>
  <c r="E78" i="1"/>
  <c r="F77" i="1" s="1"/>
  <c r="C78" i="1"/>
  <c r="F7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SAMSUNG</author>
  </authors>
  <commentList>
    <comment ref="A20" authorId="0" shapeId="0" xr:uid="{00000000-0006-0000-0000-000001000000}">
      <text>
        <r>
          <rPr>
            <sz val="9"/>
            <rFont val="宋体"/>
            <charset val="134"/>
          </rPr>
          <t>SAMSUNG:
不含保证薪金的同事</t>
        </r>
      </text>
    </comment>
    <comment ref="A24" authorId="0" shapeId="0" xr:uid="{00000000-0006-0000-0000-000002000000}">
      <text>
        <r>
          <rPr>
            <sz val="9"/>
            <rFont val="宋体"/>
            <charset val="134"/>
          </rPr>
          <t>这个是在20号的财务报表里面取得的</t>
        </r>
      </text>
    </comment>
    <comment ref="A28" authorId="0" shapeId="0" xr:uid="{00000000-0006-0000-0000-000003000000}">
      <text>
        <r>
          <rPr>
            <sz val="9"/>
            <rFont val="宋体"/>
            <charset val="134"/>
          </rPr>
          <t xml:space="preserve">
税前工资+公司部份社保+公司部份工积金 </t>
        </r>
      </text>
    </comment>
    <comment ref="A51" authorId="0" shapeId="0" xr:uid="{00000000-0006-0000-0000-000004000000}">
      <text>
        <r>
          <rPr>
            <sz val="9"/>
            <rFont val="宋体"/>
            <charset val="134"/>
          </rPr>
          <t>SAMSUNG:
只计算IA合同数量</t>
        </r>
      </text>
    </comment>
    <comment ref="A72" authorId="0" shapeId="0" xr:uid="{00000000-0006-0000-0000-000005000000}">
      <text>
        <r>
          <rPr>
            <sz val="9"/>
            <rFont val="宋体"/>
            <charset val="134"/>
          </rPr>
          <t>SAMSUNG:
新地区销售人少也要划分区域，以市场适合划分多少区域为准</t>
        </r>
      </text>
    </comment>
  </commentList>
</comments>
</file>

<file path=xl/sharedStrings.xml><?xml version="1.0" encoding="utf-8"?>
<sst xmlns="http://schemas.openxmlformats.org/spreadsheetml/2006/main" count="203" uniqueCount="183">
  <si>
    <t>地区表现标准月报表</t>
  </si>
  <si>
    <t>管理项目</t>
  </si>
  <si>
    <t>成绩</t>
  </si>
  <si>
    <t>评分标准</t>
  </si>
  <si>
    <t>得分</t>
  </si>
  <si>
    <t>部门得分/总得分</t>
  </si>
  <si>
    <t>上月生意额</t>
  </si>
  <si>
    <t>今月生意额</t>
  </si>
  <si>
    <r>
      <rPr>
        <b/>
        <sz val="10"/>
        <color indexed="12"/>
        <rFont val="新細明體"/>
        <charset val="134"/>
      </rPr>
      <t>今月IA生意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</si>
  <si>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今月IB生意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</si>
  <si>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</si>
  <si>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</si>
  <si>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去年今月新（IA，IB）服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</si>
  <si>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t>上月新业务年生意额</t>
  </si>
  <si>
    <t>今月新业务年生意额</t>
  </si>
  <si>
    <t>今月IC+飘盈香+甲醛+厨房其他年生意额</t>
  </si>
  <si>
    <t>去年今月新业务年生意额</t>
  </si>
  <si>
    <t>去年今月IC+飘盈香+甲醛+厨房其他年生意额</t>
  </si>
  <si>
    <t>今月餐饮年生意额</t>
  </si>
  <si>
    <t>今月非餐饮年生意额</t>
  </si>
  <si>
    <t>上月生意净增长 （年生意额）</t>
  </si>
  <si>
    <t>新增服务年金额+更改服务年差额-終止服务年金额</t>
  </si>
  <si>
    <t>今月生意净增长 （年生意额）</t>
  </si>
  <si>
    <t>去年今月生意额净增长 （年生意额）</t>
  </si>
  <si>
    <t>今月服务金额</t>
  </si>
  <si>
    <t>今月停单月生意额</t>
  </si>
  <si>
    <t>技术员当月平均生意额</t>
  </si>
  <si>
    <t>当月最高技术员生意金额</t>
  </si>
  <si>
    <t>问题客户（应收报表超过90天）总金额</t>
  </si>
  <si>
    <t>在应收帐报表里面</t>
  </si>
  <si>
    <t>今月收款额</t>
  </si>
  <si>
    <t>今月材料订购金额</t>
  </si>
  <si>
    <t>IA+IB成本</t>
  </si>
  <si>
    <t>技术员今月领货金额（IA）</t>
  </si>
  <si>
    <t>IA成本</t>
  </si>
  <si>
    <t>技术员今月领货金额（IB）</t>
  </si>
  <si>
    <t>IB成本</t>
  </si>
  <si>
    <t>今月技术员总工资</t>
  </si>
  <si>
    <t>财务报表技术员总工资里面</t>
  </si>
  <si>
    <t>今月工资总金额</t>
  </si>
  <si>
    <t>财务报表总工资里面</t>
  </si>
  <si>
    <t>上月底公司累计结余</t>
  </si>
  <si>
    <t>上月新（IA，IB）服务合同数目</t>
  </si>
  <si>
    <t>今月新（IA，IB）服务合同数目</t>
  </si>
  <si>
    <t>今月新IA服务合同数目</t>
  </si>
  <si>
    <t>去年今月新（IA，IB）服务合同数目</t>
  </si>
  <si>
    <t>锦旗今月数目</t>
  </si>
  <si>
    <t>襟章获颁技术员数目</t>
  </si>
  <si>
    <t>襟章发放数目</t>
  </si>
  <si>
    <t>上月客诉数目</t>
  </si>
  <si>
    <t>今月客诉数目</t>
  </si>
  <si>
    <t>当月解决客诉数目</t>
  </si>
  <si>
    <t>日报表里面当月的数目</t>
  </si>
  <si>
    <t>2天内解决客诉数目</t>
  </si>
  <si>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诉</t>
    </r>
    <r>
      <rPr>
        <b/>
        <sz val="10"/>
        <color indexed="12"/>
        <rFont val="新細明體"/>
        <charset val="134"/>
      </rPr>
      <t>后7天</t>
    </r>
    <r>
      <rPr>
        <b/>
        <sz val="10"/>
        <color indexed="12"/>
        <rFont val="宋体"/>
        <charset val="134"/>
      </rPr>
      <t>内电话</t>
    </r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户</t>
    </r>
    <r>
      <rPr>
        <b/>
        <sz val="10"/>
        <color indexed="12"/>
        <rFont val="新細明體"/>
        <charset val="134"/>
      </rPr>
      <t>回</t>
    </r>
    <r>
      <rPr>
        <b/>
        <sz val="10"/>
        <color indexed="12"/>
        <rFont val="宋体"/>
        <charset val="134"/>
      </rPr>
      <t>访数</t>
    </r>
    <r>
      <rPr>
        <b/>
        <sz val="10"/>
        <color indexed="12"/>
        <rFont val="新細明體"/>
        <charset val="134"/>
      </rPr>
      <t>目</t>
    </r>
  </si>
  <si>
    <t>队长/组长跟客诉技术员面谈数目</t>
  </si>
  <si>
    <t>问题客户需要队长/组长跟进数目</t>
  </si>
  <si>
    <t>今月质检客户数量</t>
  </si>
  <si>
    <t>低于70分质检客户数量</t>
  </si>
  <si>
    <t>质检拜访平均分数最高同事</t>
  </si>
  <si>
    <t>5天成功安装机器合同数目</t>
  </si>
  <si>
    <t>7天成功安排首次合同数目</t>
  </si>
  <si>
    <t>车辆数目</t>
  </si>
  <si>
    <t>今月平均每部车用油金额</t>
  </si>
  <si>
    <t>今月应送皂液（桶）</t>
  </si>
  <si>
    <t>今月实际送皂液（桶）</t>
  </si>
  <si>
    <t>今月应送纸品（箱）</t>
  </si>
  <si>
    <t>今月实际送纸品（箱）</t>
  </si>
  <si>
    <t>上月盘点准确度
（实际货品量/储存电脑数量）%</t>
  </si>
  <si>
    <t>超过一个月没有签署劳动合同同事数目（张）</t>
  </si>
  <si>
    <t>今月销售离职人数（工作满一个月）数目</t>
  </si>
  <si>
    <t>今月技术员离职人数（工作满一个月）数目</t>
  </si>
  <si>
    <t>今月办公室离职人数（工作满一个月）数目</t>
  </si>
  <si>
    <t>技术员今月整体人员数目</t>
  </si>
  <si>
    <t>现有队长数目</t>
  </si>
  <si>
    <t>现有组长数目</t>
  </si>
  <si>
    <t>今月销售人员数目</t>
  </si>
  <si>
    <t>今月办公室人员数目</t>
  </si>
  <si>
    <t>销售划分区域</t>
  </si>
  <si>
    <t>销售公共区域</t>
  </si>
  <si>
    <t>总分 (100分满分）</t>
  </si>
  <si>
    <t>销售部</t>
  </si>
  <si>
    <t>新生意情况</t>
  </si>
  <si>
    <t>傳統服務(IA,IB)新生意年金額增長 （(當月-上月)/上月)</t>
  </si>
  <si>
    <t>-15% ~ -30% : 1
&lt;0% ~ -14% : 2
&gt;=0% ~ 8%  : 3
9% ~ 14%  : 4
&gt; =15%  : 5</t>
  </si>
  <si>
    <t>傳統服務(IA,IB)新生意年金額橫比增長 （(當月-去年當月）/去年當月)</t>
  </si>
  <si>
    <t>-15% ~ -30% : 1
&lt;0% ~ -14% : 2
&gt;=0% ~ 8% : 3
9% ~ 14% : 4
&gt; =15% : 5</t>
  </si>
  <si>
    <t>傳統服務(IA,IB)新生意合同數量增長（(當月-上月)/上月)</t>
  </si>
  <si>
    <t>-10% ~ -20% : 1
4% ~ -9% : 2
5% ~ 19% : 3
20% ~ 29% : 4
&gt; =30% : 5</t>
  </si>
  <si>
    <t>傳統服務(IA,IB)新生意合同數量橫比增長（(當月-去年當月)/去年當月)</t>
  </si>
  <si>
    <t>-10% ~ -20% : 1
0% ~ -9% : 2
10% ~ 19% : 3
20% ~ 29% : 4
&gt; =30% : 5</t>
  </si>
  <si>
    <t xml:space="preserve">新興業務(空氣淨化機, 飄盈香，甲醛，廚房或其他)新生意年金額增長 （(當月-上月)/上月)
</t>
  </si>
  <si>
    <t>-100% ~ -200% : 1
&lt;0% ~ -99% : 2
&gt;=0% ~ 99% : 3
100% ~ 149% : 4
&gt;= 150% : 5</t>
  </si>
  <si>
    <t xml:space="preserve">新興業務(空氣淨化機,飄盈香，甲醛，廚房或其他)新生意年金額橫比增長 （(當月-去年當月)/去年當月)
</t>
  </si>
  <si>
    <t>公司整體生意年金額淨增長比例（（當月-上月）/上月）</t>
  </si>
  <si>
    <t>-10% ~ -20% : 1
&lt;0% ~ -9% : 2
&gt;=0% ~ 8% : 3
9% ~ 14% : 4
&gt;= 15% : 5</t>
  </si>
  <si>
    <t>公司整體生意淨增長年金額橫比比例（（當月-去年當月）/去年當月）</t>
  </si>
  <si>
    <t>-16% ~ -30% : 1
&lt;0% ~ -15% : 2
&gt;=0% ~ 8% : 3
9% ~ 14% : 4
&gt;= 15% : 5</t>
  </si>
  <si>
    <t>生意结构比例</t>
  </si>
  <si>
    <t>餐飲非餐飲年生意額比例</t>
  </si>
  <si>
    <t>20% ~ 39% : 1
40% ~ 69% : 2
70% ~ 99% : 4
100% ~ 149% : 5
150% ~ 229% : 3
&gt;= 230% : 1</t>
  </si>
  <si>
    <t>IA, IB年生意額比例</t>
  </si>
  <si>
    <t>5% ~ 19% : 1
20% ~ 39% : 2
40% ~ 59% : 4
60% ~ 79% : 5
80% ~ 99% : 3
&gt;= 100% : 1</t>
  </si>
  <si>
    <t>停单情况</t>
  </si>
  <si>
    <t>停單金額占生意比例% （當月停單總月金額/當月生意額）</t>
  </si>
  <si>
    <t>0% ~ 0.8% : 5
0.9% ~ 1.9% : 4
2.0% ~ 2.8% : 3
2.9% ~ 3.8% : 2
&gt;= 3.9% : 1</t>
  </si>
  <si>
    <t>外勤部</t>
  </si>
  <si>
    <t>技术员生产力</t>
  </si>
  <si>
    <t>上月技術員平均生意額超出標準門欄比例 （標準：130000/月， 當地平均技術員生意額 - 標準生意額 / 標準生意額 ），主管/主任級別以下技術員</t>
  </si>
  <si>
    <t>&gt;=20% : 5
0% ~ 19% : 4
-9% ~ -1% : 3
-19% ~ -10% : 2
-29% ~ -20% : 1
&lt; -30% : 0</t>
  </si>
  <si>
    <t>上月技術員最高生意額技術員金額跟標準比較  （標準：130000/月)</t>
  </si>
  <si>
    <r>
      <rPr>
        <sz val="12"/>
        <rFont val="Arial"/>
        <charset val="134"/>
      </rPr>
      <t>&gt;=70% : 5
30% - 69% : 4
10% - 29%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>3</t>
    </r>
  </si>
  <si>
    <t>上月技術員最低生意額技術員金額</t>
  </si>
  <si>
    <t>僅供參考，不計算分數</t>
  </si>
  <si>
    <t>NIL</t>
  </si>
  <si>
    <t>技术员成本</t>
  </si>
  <si>
    <t>技術員用料比例 清潔（技術員領貨金額/當月生意額）</t>
  </si>
  <si>
    <t>&lt;=10% : 5
11% ~ 15% : 4
16% ~ 20% : 3
21% ~ 25% : 2
26% ~ 30% : 1
&gt;31% : 0</t>
  </si>
  <si>
    <t>技術員用料比例 滅蟲（技術員領貨金額/當月生意額）</t>
  </si>
  <si>
    <t>&lt;=5% : 5
6% ~ 10% : 4
11% ~ 15% : 3
16% ~ 20% : 2
21% ~ 25% : 1
&gt;26% : 0</t>
  </si>
  <si>
    <t>获奖情况</t>
  </si>
  <si>
    <t>當月錦旗獲獎數目占整體技術員比例 （錦旗數目/整體技術員數目）</t>
  </si>
  <si>
    <t>&gt;20% : 5
10% ~ 19% : 3
1% ~ 9% : 1
&lt;=0% : 0</t>
  </si>
  <si>
    <t>當月襟章頒發明細 （P:N) P為受頒技術員數目，N為襟章發放數目</t>
  </si>
  <si>
    <t>财务部</t>
  </si>
  <si>
    <t>财政状况</t>
  </si>
  <si>
    <t>毛利率 （當月生意額 - 材料訂購 - 技術員工資）/當月生意額</t>
  </si>
  <si>
    <t>&gt;=55% : 5
50% ~ 54% : 4
45% ~ 49% : 3
40% ~ 44% : 2
36% ~ 39% : 1
&lt;=35% : 0</t>
  </si>
  <si>
    <t>工資占生意額比例</t>
  </si>
  <si>
    <t xml:space="preserve">20% ~ 24% : 5
25% ~ 34% : 4
35% ~ 39% : 3
40% ~ 49% : 2
&gt;50% : 1
</t>
  </si>
  <si>
    <t>收款情况</t>
  </si>
  <si>
    <t>收款效率（當月收款額/上月生意額）</t>
  </si>
  <si>
    <t>&gt; =100% : 5
95% ~ 99% : 4
90% ~ 94% : 3
85% ~ 89% : 2
80% ~ 84% : 1</t>
  </si>
  <si>
    <t>公司累積結餘（到每月最後一天止）</t>
  </si>
  <si>
    <t>应收未收帐情况</t>
  </si>
  <si>
    <t>問題客人（超過90天沒有結款）比例
(問題客戶總月費金額/當月生意額）</t>
  </si>
  <si>
    <t>&lt;= 30% : 5
31% ~ 40% : 4
41% ~ 50% :3
51% ~ 60% : 2
61% ~ 70% : 1</t>
  </si>
  <si>
    <t>营运部</t>
  </si>
  <si>
    <t>整体情况</t>
  </si>
  <si>
    <t>新合同7天內安排首次比例 （成功7天首次客戶數目/整體當月新合同數目）</t>
  </si>
  <si>
    <r>
      <rPr>
        <sz val="12"/>
        <rFont val="Arial"/>
        <charset val="134"/>
      </rPr>
      <t xml:space="preserve">95%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90% ~ 94%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4
85% ~ 89%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80% ~ 84%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2
75% ~ 79%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&lt;75% : 0</t>
    </r>
  </si>
  <si>
    <t>物流情况</t>
  </si>
  <si>
    <t>運送皂液準確度 （實際送皂液/應送皂液）</t>
  </si>
  <si>
    <t>運送銷售貨品準確度 （實際送銷售貨品/應送銷售貨品）</t>
  </si>
  <si>
    <t>汽車支出平均 （C:M)
 C : 車輛數目，M：車的平均用油量</t>
  </si>
  <si>
    <t>仓库情况</t>
  </si>
  <si>
    <t>每月盤點準確度</t>
  </si>
  <si>
    <r>
      <rPr>
        <sz val="12"/>
        <rFont val="Arial"/>
        <charset val="134"/>
      </rPr>
      <t xml:space="preserve">&gt;=108% : 0
104% ~ 107%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101% ~103%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96%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92% ~ 95%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88% ~ 91%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</t>
    </r>
  </si>
  <si>
    <t>新合同5天內安排安裝比例 （成功5天安裝客戶數目/整體當月新合同數目）</t>
  </si>
  <si>
    <r>
      <rPr>
        <sz val="12"/>
        <rFont val="Arial"/>
        <charset val="134"/>
      </rPr>
      <t xml:space="preserve">96%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91% ~ 95%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4
86% ~ 90%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81% ~ 85%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2
76% ~ 80%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&lt;= 75% : 0</t>
    </r>
  </si>
  <si>
    <t>质检情况</t>
  </si>
  <si>
    <t>當月質檢客戶數量效率 （跟標準每月客戶拜訪數目比較）
（估計客戶每個約4000/月，當地服務客戶金額/客戶金額估值=客戶約數量，客戶約數量除6（希望每12個月拜訪客戶一次），等於標準每月客戶拜訪數目）</t>
  </si>
  <si>
    <r>
      <rPr>
        <sz val="12"/>
        <rFont val="Arial"/>
        <charset val="134"/>
      </rPr>
      <t>&gt;=90% : 5
70% ~ 89% :</t>
    </r>
    <r>
      <rPr>
        <sz val="12"/>
        <rFont val="新細明體"/>
        <charset val="134"/>
      </rPr>
      <t xml:space="preserve">４
</t>
    </r>
    <r>
      <rPr>
        <sz val="12"/>
        <rFont val="Arial"/>
        <charset val="134"/>
      </rPr>
      <t>50% ~ 69% : 3
30% ~ 49% : 2
10% ~ 29% : 1
&lt;9% : 0</t>
    </r>
  </si>
  <si>
    <t>質檢問題客戶數量比例 
（問題客戶 ： 質檢拜訪客戶分數低於70分。問題客戶/當月質檢拜訪客戶 = 質檢問題客戶數量比例）</t>
  </si>
  <si>
    <t>&gt;20% : 3
10% ~ 19% : 5
0% ~ 9% : 1</t>
  </si>
  <si>
    <t>表現滿意技術員 (質檢拜訪表平均分數最高同事）</t>
  </si>
  <si>
    <t>客诉处理</t>
  </si>
  <si>
    <t>當月客訴數目比較（當月客訴數目 - 上月客訴數目 / 上月客訴數目）</t>
  </si>
  <si>
    <t>&lt; -15% : 5
-10% ~ -14% : 4
-5% ~ -9% : 3
-1% ~ -4% : 2
5% ~ 0% : 1
&gt;=6% : 0</t>
  </si>
  <si>
    <t>客訴解決效率（高效客訴數目 = 2工作天內處理完成客訴數量）
（客訴解決效率 = 高效客訴解決數目/當月客訴數目）</t>
  </si>
  <si>
    <r>
      <rPr>
        <sz val="12"/>
        <rFont val="Arial"/>
        <charset val="134"/>
      </rPr>
      <t xml:space="preserve">95%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90% ~ 94%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4
85% ~ 89%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80% ~ 84%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2
75% ~ 79%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&lt;74% : 0</t>
    </r>
  </si>
  <si>
    <t>主任跟投訴技術員面談比例 
（主任/組長面談客訴技術員數目/客訴數目）</t>
  </si>
  <si>
    <r>
      <rPr>
        <sz val="12"/>
        <rFont val="Arial"/>
        <charset val="134"/>
      </rPr>
      <t xml:space="preserve">8% ~10%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6% ~ 7%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4% ~ 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&lt;3% : 0</t>
    </r>
  </si>
  <si>
    <t>高效回訪率 （高效回訪 = 客訴後7天內電話客戶回訪數目）
（高效回訪率=高效回訪/當月解決客訴數目）</t>
  </si>
  <si>
    <t>問題客戶需要主任組長跟進數目</t>
  </si>
  <si>
    <t>人事部</t>
  </si>
  <si>
    <t>所有同事勞動合同進展 (超過一個月沒有簽署勞動合同同事數目（張））</t>
  </si>
  <si>
    <t>0 : 5
1 ~ 3 : 4
4 ~ 5 : 3
&gt;6 : 0</t>
  </si>
  <si>
    <t>销售人员情况</t>
  </si>
  <si>
    <t>銷售人員流失率 （工作滿一個月的）（離職銷售人員/當月所有銷售人員）</t>
  </si>
  <si>
    <t>0% ~ 10% : 5
11% ~ 20% : 3
21% ~ 30% : 1
&gt;31% : 0</t>
  </si>
  <si>
    <t>銷售區域空置率（公共區域/銷售劃分區域）</t>
  </si>
  <si>
    <t>0% ~ 20%     :  5
21% ~ 60%   :  3
61%  ~ 100% :  1</t>
  </si>
  <si>
    <t>外勤人员情况</t>
  </si>
  <si>
    <t>離職技術員（工作滿一個月的）人數% （當月離職技術人員/整體外勤技術人員）</t>
  </si>
  <si>
    <t>0% ~ 5% : 5
6% ~ 10% : 3
11% ~ 15% : 1
&gt;16% : 0</t>
  </si>
  <si>
    <t>組長數目跟標準比例 （最多每10個技術員，就要有一個組長的設置) 
(技術員數目/10=標準組長數目， 比例 = 主管數目/標準主任長數目）</t>
  </si>
  <si>
    <t>&gt;=100% : 5
81% ~ 99% : 3
&lt;= 80% : 1</t>
  </si>
  <si>
    <t>主任數目跟標準比例 （最多每20個技術員，就要有一個主任的設置) 
(技術員數目/20=標準組長數目， 比例 = 組長數目/標準數目）</t>
  </si>
  <si>
    <t>&gt;=100% : 5
81% ~ 100% : 3
&lt;= 80% : 1</t>
  </si>
  <si>
    <t>新招技術員人數</t>
  </si>
  <si>
    <t>办公室人员情况</t>
  </si>
  <si>
    <t>離職辦公室（工作滿一個月的）人數% （當月離職辦公室人員/整體辦公室人員）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</si>
</sst>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_ "/>
    <numFmt numFmtId="168" formatCode="0.0000_ "/>
    <numFmt numFmtId="169" formatCode="_-* #,##0.00_-;\-* #,##0.00_-;_-* &quot;-&quot;??_-;_-@_-"/>
  </numFmts>
  <fonts count="18">
    <font>
      <sz val="12"/>
      <color indexed="8"/>
      <name val="新細明體"/>
      <charset val="134"/>
    </font>
    <font>
      <sz val="10"/>
      <color indexed="8"/>
      <name val="新細明體"/>
      <charset val="134"/>
    </font>
    <font>
      <sz val="12"/>
      <color indexed="10"/>
      <name val="新細明體"/>
      <charset val="134"/>
    </font>
    <font>
      <sz val="12"/>
      <name val="新細明體"/>
      <charset val="134"/>
    </font>
    <font>
      <b/>
      <sz val="12"/>
      <color indexed="8"/>
      <name val="新細明體"/>
      <charset val="134"/>
    </font>
    <font>
      <b/>
      <sz val="28"/>
      <color indexed="8"/>
      <name val="新細明體"/>
      <charset val="134"/>
    </font>
    <font>
      <b/>
      <sz val="10"/>
      <color indexed="12"/>
      <name val="新細明體"/>
      <charset val="134"/>
    </font>
    <font>
      <b/>
      <sz val="10"/>
      <color indexed="8"/>
      <name val="新細明體"/>
      <charset val="134"/>
    </font>
    <font>
      <b/>
      <sz val="16"/>
      <color indexed="8"/>
      <name val="新細明體"/>
      <charset val="134"/>
    </font>
    <font>
      <b/>
      <sz val="14"/>
      <name val="新細明體"/>
      <charset val="134"/>
    </font>
    <font>
      <b/>
      <sz val="14"/>
      <color indexed="8"/>
      <name val="新細明體"/>
      <charset val="134"/>
    </font>
    <font>
      <sz val="12"/>
      <name val="Arial"/>
      <charset val="134"/>
    </font>
    <font>
      <sz val="12"/>
      <color indexed="8"/>
      <name val="新細明體"/>
      <charset val="136"/>
    </font>
    <font>
      <b/>
      <sz val="14"/>
      <color indexed="10"/>
      <name val="新細明體"/>
      <charset val="134"/>
    </font>
    <font>
      <sz val="11"/>
      <color theme="1"/>
      <name val="Calibri"/>
      <scheme val="minor"/>
    </font>
    <font>
      <b/>
      <sz val="10"/>
      <color indexed="12"/>
      <name val="宋体"/>
      <charset val="134"/>
    </font>
    <font>
      <sz val="9"/>
      <name val="宋体"/>
      <charset val="134"/>
    </font>
    <font>
      <sz val="12"/>
      <color indexed="8"/>
      <name val="新細明體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169" fontId="17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141">
    <xf numFmtId="0" fontId="0" fillId="0" borderId="0" xfId="0">
      <alignment vertical="center"/>
    </xf>
    <xf numFmtId="0" fontId="0" fillId="5" borderId="4" xfId="5" applyNumberFormat="1" applyFont="1" applyFill="1" applyBorder="1" applyAlignment="1">
      <alignment horizontal="left" vertical="center" wrapText="1" readingOrder="1"/>
    </xf>
    <xf numFmtId="0" fontId="4" fillId="0" borderId="1" xfId="5" applyNumberFormat="1" applyFont="1" applyFill="1" applyBorder="1" applyAlignment="1">
      <alignment horizontal="center" vertical="center" wrapText="1"/>
    </xf>
    <xf numFmtId="0" fontId="0" fillId="6" borderId="4" xfId="5" applyNumberFormat="1" applyFont="1" applyFill="1" applyBorder="1" applyAlignment="1">
      <alignment horizontal="left" vertical="center" wrapText="1" readingOrder="1"/>
    </xf>
    <xf numFmtId="0" fontId="0" fillId="3" borderId="4" xfId="5" applyNumberFormat="1" applyFont="1" applyFill="1" applyBorder="1" applyAlignment="1">
      <alignment horizontal="left" vertical="center" wrapText="1" readingOrder="1"/>
    </xf>
    <xf numFmtId="0" fontId="5" fillId="0" borderId="2" xfId="5" applyFont="1" applyFill="1" applyBorder="1" applyAlignment="1">
      <alignment horizontal="center" vertical="center"/>
    </xf>
    <xf numFmtId="168" fontId="8" fillId="0" borderId="2" xfId="1" applyNumberFormat="1" applyFont="1" applyFill="1" applyBorder="1" applyAlignment="1">
      <alignment horizontal="right" vertical="center"/>
    </xf>
    <xf numFmtId="0" fontId="4" fillId="0" borderId="1" xfId="5" applyNumberFormat="1" applyFont="1" applyFill="1" applyBorder="1" applyAlignment="1">
      <alignment horizontal="center" vertical="center"/>
    </xf>
    <xf numFmtId="0" fontId="0" fillId="4" borderId="4" xfId="5" applyNumberFormat="1" applyFont="1" applyFill="1" applyBorder="1" applyAlignment="1">
      <alignment horizontal="left" vertical="center" wrapText="1" readingOrder="1"/>
    </xf>
    <xf numFmtId="0" fontId="5" fillId="0" borderId="1" xfId="5" applyFont="1" applyFill="1" applyBorder="1" applyAlignment="1">
      <alignment horizontal="center" vertical="center"/>
    </xf>
    <xf numFmtId="168" fontId="5" fillId="0" borderId="1" xfId="5" applyNumberFormat="1" applyFont="1" applyFill="1" applyBorder="1" applyAlignment="1">
      <alignment horizontal="center" vertical="center"/>
    </xf>
    <xf numFmtId="0" fontId="5" fillId="0" borderId="1" xfId="5" applyNumberFormat="1" applyFont="1" applyFill="1" applyBorder="1" applyAlignment="1">
      <alignment horizontal="center" vertical="center" wrapText="1"/>
    </xf>
    <xf numFmtId="0" fontId="0" fillId="6" borderId="4" xfId="5" applyNumberFormat="1" applyFont="1" applyFill="1" applyBorder="1" applyAlignment="1">
      <alignment horizontal="left" vertical="center" readingOrder="1"/>
    </xf>
    <xf numFmtId="0" fontId="0" fillId="2" borderId="3" xfId="5" applyNumberFormat="1" applyFont="1" applyFill="1" applyBorder="1" applyAlignment="1">
      <alignment horizontal="left" vertical="center" wrapText="1" readingOrder="1"/>
    </xf>
    <xf numFmtId="0" fontId="5" fillId="0" borderId="1" xfId="5" applyNumberFormat="1" applyFont="1" applyFill="1" applyBorder="1" applyAlignment="1">
      <alignment horizontal="center" vertical="center"/>
    </xf>
    <xf numFmtId="0" fontId="0" fillId="2" borderId="4" xfId="5" applyNumberFormat="1" applyFont="1" applyFill="1" applyBorder="1" applyAlignment="1">
      <alignment horizontal="left" vertical="center" wrapText="1" readingOrder="1"/>
    </xf>
    <xf numFmtId="169" fontId="8" fillId="0" borderId="2" xfId="1" applyFont="1" applyFill="1" applyBorder="1" applyAlignment="1">
      <alignment horizontal="right" vertical="center"/>
    </xf>
    <xf numFmtId="0" fontId="1" fillId="0" borderId="0" xfId="5" applyFont="1">
      <alignment vertical="center"/>
    </xf>
    <xf numFmtId="0" fontId="0" fillId="0" borderId="0" xfId="5" applyFont="1" applyBorder="1">
      <alignment vertical="center"/>
    </xf>
    <xf numFmtId="0" fontId="2" fillId="0" borderId="0" xfId="5" applyFont="1" applyBorder="1">
      <alignment vertical="center"/>
    </xf>
    <xf numFmtId="0" fontId="0" fillId="0" borderId="0" xfId="5" applyNumberFormat="1" applyFont="1" applyFill="1" applyBorder="1">
      <alignment vertical="center"/>
    </xf>
    <xf numFmtId="0" fontId="3" fillId="0" borderId="0" xfId="5" applyNumberFormat="1" applyFont="1" applyFill="1" applyBorder="1" applyAlignment="1">
      <alignment vertical="center" wrapText="1"/>
    </xf>
    <xf numFmtId="168" fontId="3" fillId="0" borderId="0" xfId="1" applyNumberFormat="1" applyFont="1" applyFill="1" applyBorder="1">
      <alignment vertical="center"/>
    </xf>
    <xf numFmtId="169" fontId="3" fillId="0" borderId="0" xfId="1" applyFont="1" applyFill="1">
      <alignment vertical="center"/>
    </xf>
    <xf numFmtId="0" fontId="3" fillId="0" borderId="0" xfId="5" applyFont="1" applyFill="1">
      <alignment vertical="center"/>
    </xf>
    <xf numFmtId="0" fontId="4" fillId="0" borderId="0" xfId="5" applyFont="1">
      <alignment vertical="center"/>
    </xf>
    <xf numFmtId="0" fontId="0" fillId="0" borderId="0" xfId="5" applyFont="1">
      <alignment vertical="center"/>
    </xf>
    <xf numFmtId="0" fontId="4" fillId="0" borderId="1" xfId="5" applyNumberFormat="1" applyFont="1" applyBorder="1">
      <alignment vertical="center"/>
    </xf>
    <xf numFmtId="168" fontId="4" fillId="0" borderId="1" xfId="1" applyNumberFormat="1" applyFont="1" applyFill="1" applyBorder="1" applyAlignment="1">
      <alignment horizontal="center" vertical="center"/>
    </xf>
    <xf numFmtId="169" fontId="4" fillId="0" borderId="1" xfId="1" applyFont="1" applyFill="1" applyBorder="1" applyAlignment="1">
      <alignment horizontal="center" vertical="center"/>
    </xf>
    <xf numFmtId="0" fontId="4" fillId="0" borderId="2" xfId="5" applyFont="1" applyFill="1" applyBorder="1" applyAlignment="1">
      <alignment horizontal="center" vertical="center"/>
    </xf>
    <xf numFmtId="0" fontId="4" fillId="0" borderId="1" xfId="5" applyNumberFormat="1" applyFont="1" applyBorder="1" applyAlignment="1">
      <alignment horizontal="center" vertical="center" wrapText="1"/>
    </xf>
    <xf numFmtId="0" fontId="6" fillId="0" borderId="1" xfId="5" applyNumberFormat="1" applyFont="1" applyFill="1" applyBorder="1" applyAlignment="1">
      <alignment horizontal="right" vertical="center"/>
    </xf>
    <xf numFmtId="0" fontId="6" fillId="2" borderId="1" xfId="5" applyNumberFormat="1" applyFont="1" applyFill="1" applyBorder="1" applyAlignment="1">
      <alignment horizontal="center" vertical="center" wrapText="1"/>
    </xf>
    <xf numFmtId="0" fontId="6" fillId="0" borderId="1" xfId="5" applyNumberFormat="1" applyFont="1" applyFill="1" applyBorder="1" applyAlignment="1">
      <alignment horizontal="center" vertical="center" wrapText="1"/>
    </xf>
    <xf numFmtId="169" fontId="7" fillId="0" borderId="2" xfId="1" applyFont="1" applyFill="1" applyBorder="1" applyAlignment="1">
      <alignment horizontal="center" vertical="center"/>
    </xf>
    <xf numFmtId="0" fontId="7" fillId="0" borderId="2" xfId="5" applyFont="1" applyFill="1" applyBorder="1" applyAlignment="1">
      <alignment horizontal="center" vertical="center"/>
    </xf>
    <xf numFmtId="0" fontId="7" fillId="0" borderId="1" xfId="5" applyNumberFormat="1" applyFont="1" applyBorder="1" applyAlignment="1">
      <alignment horizontal="center" vertical="center" wrapText="1"/>
    </xf>
    <xf numFmtId="168" fontId="6" fillId="2" borderId="2" xfId="1" applyNumberFormat="1" applyFont="1" applyFill="1" applyBorder="1" applyAlignment="1">
      <alignment horizontal="center" vertical="center"/>
    </xf>
    <xf numFmtId="168" fontId="6" fillId="0" borderId="2" xfId="1" applyNumberFormat="1" applyFont="1" applyFill="1" applyBorder="1" applyAlignment="1">
      <alignment horizontal="left" vertical="center"/>
    </xf>
    <xf numFmtId="0" fontId="6" fillId="0" borderId="1" xfId="5" applyNumberFormat="1" applyFont="1" applyFill="1" applyBorder="1" applyAlignment="1">
      <alignment horizontal="right" vertical="center" wrapText="1"/>
    </xf>
    <xf numFmtId="167" fontId="6" fillId="2" borderId="2" xfId="1" applyNumberFormat="1" applyFont="1" applyFill="1" applyBorder="1" applyAlignment="1">
      <alignment horizontal="center" vertical="center"/>
    </xf>
    <xf numFmtId="168" fontId="8" fillId="0" borderId="2" xfId="1" applyNumberFormat="1" applyFont="1" applyFill="1" applyBorder="1" applyAlignment="1">
      <alignment horizontal="left" vertical="center"/>
    </xf>
    <xf numFmtId="0" fontId="4" fillId="0" borderId="1" xfId="5" applyNumberFormat="1" applyFont="1" applyFill="1" applyBorder="1" applyAlignment="1">
      <alignment horizontal="right" vertical="center"/>
    </xf>
    <xf numFmtId="169" fontId="8" fillId="0" borderId="2" xfId="1" applyFont="1" applyFill="1" applyBorder="1" applyAlignment="1">
      <alignment horizontal="center" vertical="center"/>
    </xf>
    <xf numFmtId="0" fontId="8" fillId="0" borderId="2" xfId="5" applyFont="1" applyFill="1" applyBorder="1" applyAlignment="1">
      <alignment horizontal="center" vertical="center"/>
    </xf>
    <xf numFmtId="0" fontId="8" fillId="0" borderId="1" xfId="5" applyNumberFormat="1" applyFont="1" applyBorder="1" applyAlignment="1">
      <alignment horizontal="center" vertical="center" wrapText="1"/>
    </xf>
    <xf numFmtId="0" fontId="8" fillId="0" borderId="1" xfId="5" applyNumberFormat="1" applyFont="1" applyFill="1" applyBorder="1" applyAlignment="1">
      <alignment horizontal="center" vertical="center"/>
    </xf>
    <xf numFmtId="0" fontId="8" fillId="0" borderId="1" xfId="5" applyNumberFormat="1" applyFont="1" applyFill="1" applyBorder="1" applyAlignment="1">
      <alignment horizontal="center" vertical="center" wrapText="1"/>
    </xf>
    <xf numFmtId="167" fontId="8" fillId="0" borderId="1" xfId="5" applyNumberFormat="1" applyFont="1" applyBorder="1" applyAlignment="1">
      <alignment horizontal="right" vertical="center" wrapText="1"/>
    </xf>
    <xf numFmtId="0" fontId="9" fillId="0" borderId="1" xfId="5" applyNumberFormat="1" applyFont="1" applyFill="1" applyBorder="1" applyAlignment="1">
      <alignment horizontal="left" vertical="center" readingOrder="1"/>
    </xf>
    <xf numFmtId="0" fontId="4" fillId="0" borderId="1" xfId="5" applyNumberFormat="1" applyFont="1" applyFill="1" applyBorder="1" applyAlignment="1">
      <alignment horizontal="left" vertical="center" wrapText="1" readingOrder="1"/>
    </xf>
    <xf numFmtId="168" fontId="4" fillId="0" borderId="1" xfId="1" applyNumberFormat="1" applyFont="1" applyFill="1" applyBorder="1" applyAlignment="1">
      <alignment horizontal="left" vertical="center" readingOrder="1"/>
    </xf>
    <xf numFmtId="169" fontId="4" fillId="0" borderId="1" xfId="1" applyFont="1" applyFill="1" applyBorder="1" applyAlignment="1">
      <alignment horizontal="left" vertical="center" readingOrder="1"/>
    </xf>
    <xf numFmtId="0" fontId="4" fillId="0" borderId="2" xfId="5" applyFont="1" applyFill="1" applyBorder="1" applyAlignment="1">
      <alignment horizontal="left" vertical="center" readingOrder="1"/>
    </xf>
    <xf numFmtId="0" fontId="10" fillId="0" borderId="1" xfId="5" applyNumberFormat="1" applyFont="1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168" fontId="0" fillId="2" borderId="3" xfId="1" applyNumberFormat="1" applyFont="1" applyFill="1" applyBorder="1">
      <alignment vertical="center"/>
    </xf>
    <xf numFmtId="0" fontId="1" fillId="2" borderId="3" xfId="5" applyFont="1" applyFill="1" applyBorder="1">
      <alignment vertical="center"/>
    </xf>
    <xf numFmtId="0" fontId="10" fillId="2" borderId="3" xfId="5" applyFont="1" applyFill="1" applyBorder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168" fontId="0" fillId="2" borderId="4" xfId="1" applyNumberFormat="1" applyFont="1" applyFill="1" applyBorder="1">
      <alignment vertical="center"/>
    </xf>
    <xf numFmtId="0" fontId="10" fillId="2" borderId="4" xfId="5" applyFont="1" applyFill="1" applyBorder="1">
      <alignment vertical="center"/>
    </xf>
    <xf numFmtId="0" fontId="3" fillId="2" borderId="4" xfId="0" applyFont="1" applyFill="1" applyBorder="1" applyAlignment="1">
      <alignment horizontal="center" vertical="center" wrapText="1" readingOrder="1"/>
    </xf>
    <xf numFmtId="169" fontId="11" fillId="2" borderId="4" xfId="1" applyFont="1" applyFill="1" applyBorder="1" applyAlignment="1">
      <alignment horizontal="left" vertical="center" wrapText="1"/>
    </xf>
    <xf numFmtId="0" fontId="0" fillId="2" borderId="4" xfId="5" applyNumberFormat="1" applyFont="1" applyFill="1" applyBorder="1" applyAlignment="1">
      <alignment horizontal="left" vertical="center"/>
    </xf>
    <xf numFmtId="0" fontId="10" fillId="0" borderId="4" xfId="5" applyNumberFormat="1" applyFont="1" applyFill="1" applyBorder="1" applyAlignment="1">
      <alignment vertical="center" readingOrder="1"/>
    </xf>
    <xf numFmtId="0" fontId="0" fillId="0" borderId="4" xfId="5" applyNumberFormat="1" applyFont="1" applyFill="1" applyBorder="1" applyAlignment="1">
      <alignment vertical="center" wrapText="1" readingOrder="1"/>
    </xf>
    <xf numFmtId="168" fontId="0" fillId="0" borderId="4" xfId="1" applyNumberFormat="1" applyFont="1" applyFill="1" applyBorder="1" applyAlignment="1">
      <alignment vertical="center" readingOrder="1"/>
    </xf>
    <xf numFmtId="169" fontId="0" fillId="0" borderId="4" xfId="1" applyFont="1" applyFill="1" applyBorder="1" applyAlignment="1">
      <alignment vertical="center" readingOrder="1"/>
    </xf>
    <xf numFmtId="0" fontId="0" fillId="0" borderId="4" xfId="5" applyFont="1" applyFill="1" applyBorder="1" applyAlignment="1">
      <alignment vertical="center" readingOrder="1"/>
    </xf>
    <xf numFmtId="0" fontId="10" fillId="0" borderId="4" xfId="5" applyFont="1" applyBorder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168" fontId="0" fillId="3" borderId="4" xfId="1" applyNumberFormat="1" applyFont="1" applyFill="1" applyBorder="1">
      <alignment vertical="center"/>
    </xf>
    <xf numFmtId="169" fontId="11" fillId="3" borderId="4" xfId="1" applyFont="1" applyFill="1" applyBorder="1" applyAlignment="1">
      <alignment horizontal="left" vertical="center" wrapText="1"/>
    </xf>
    <xf numFmtId="0" fontId="0" fillId="3" borderId="4" xfId="5" applyFont="1" applyFill="1" applyBorder="1" applyAlignment="1">
      <alignment vertical="center" wrapText="1" readingOrder="1"/>
    </xf>
    <xf numFmtId="0" fontId="10" fillId="3" borderId="4" xfId="5" applyFont="1" applyFill="1" applyBorder="1">
      <alignment vertical="center"/>
    </xf>
    <xf numFmtId="168" fontId="0" fillId="3" borderId="4" xfId="5" applyNumberFormat="1" applyFont="1" applyFill="1" applyBorder="1" applyAlignment="1">
      <alignment vertical="center" wrapText="1"/>
    </xf>
    <xf numFmtId="169" fontId="12" fillId="3" borderId="4" xfId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168" fontId="0" fillId="3" borderId="4" xfId="1" applyNumberFormat="1" applyFont="1" applyFill="1" applyBorder="1" applyAlignment="1">
      <alignment vertical="center" wrapText="1" readingOrder="1"/>
    </xf>
    <xf numFmtId="169" fontId="11" fillId="3" borderId="4" xfId="1" applyFont="1" applyFill="1" applyBorder="1" applyAlignment="1">
      <alignment horizontal="left" vertical="center" wrapText="1" readingOrder="1"/>
    </xf>
    <xf numFmtId="0" fontId="0" fillId="3" borderId="4" xfId="1" applyNumberFormat="1" applyFont="1" applyFill="1" applyBorder="1" applyAlignment="1">
      <alignment horizontal="right" vertical="center" wrapText="1" readingOrder="1"/>
    </xf>
    <xf numFmtId="0" fontId="0" fillId="0" borderId="4" xfId="5" applyNumberFormat="1" applyFont="1" applyFill="1" applyBorder="1" applyAlignment="1">
      <alignment vertical="center" wrapText="1"/>
    </xf>
    <xf numFmtId="168" fontId="0" fillId="0" borderId="4" xfId="1" applyNumberFormat="1" applyFont="1" applyFill="1" applyBorder="1">
      <alignment vertical="center"/>
    </xf>
    <xf numFmtId="169" fontId="0" fillId="0" borderId="4" xfId="1" applyFont="1" applyFill="1" applyBorder="1">
      <alignment vertical="center"/>
    </xf>
    <xf numFmtId="0" fontId="0" fillId="0" borderId="4" xfId="5" applyFont="1" applyFill="1" applyBorder="1">
      <alignment vertical="center"/>
    </xf>
    <xf numFmtId="0" fontId="0" fillId="4" borderId="4" xfId="5" applyNumberFormat="1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168" fontId="0" fillId="4" borderId="4" xfId="1" applyNumberFormat="1" applyFont="1" applyFill="1" applyBorder="1" applyAlignment="1">
      <alignment horizontal="right" vertical="center" wrapText="1" readingOrder="1"/>
    </xf>
    <xf numFmtId="169" fontId="11" fillId="4" borderId="4" xfId="1" applyFont="1" applyFill="1" applyBorder="1" applyAlignment="1">
      <alignment horizontal="left" vertical="center" wrapText="1" readingOrder="1"/>
    </xf>
    <xf numFmtId="0" fontId="0" fillId="4" borderId="4" xfId="5" applyFont="1" applyFill="1" applyBorder="1" applyAlignment="1">
      <alignment horizontal="right" vertical="center" wrapText="1" readingOrder="1"/>
    </xf>
    <xf numFmtId="0" fontId="10" fillId="4" borderId="4" xfId="5" applyFont="1" applyFill="1" applyBorder="1">
      <alignment vertical="center"/>
    </xf>
    <xf numFmtId="168" fontId="0" fillId="4" borderId="4" xfId="1" applyNumberFormat="1" applyFont="1" applyFill="1" applyBorder="1">
      <alignment vertical="center"/>
    </xf>
    <xf numFmtId="169" fontId="11" fillId="4" borderId="4" xfId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168" fontId="0" fillId="4" borderId="4" xfId="1" applyNumberFormat="1" applyFont="1" applyFill="1" applyBorder="1" applyAlignment="1">
      <alignment horizontal="right" vertical="center"/>
    </xf>
    <xf numFmtId="169" fontId="12" fillId="4" borderId="4" xfId="1" applyFont="1" applyFill="1" applyBorder="1" applyAlignment="1">
      <alignment horizontal="left" vertical="center" wrapText="1"/>
    </xf>
    <xf numFmtId="168" fontId="0" fillId="0" borderId="4" xfId="1" applyNumberFormat="1" applyFont="1" applyFill="1" applyBorder="1" applyAlignment="1">
      <alignment vertical="center" wrapText="1" readingOrder="1"/>
    </xf>
    <xf numFmtId="169" fontId="0" fillId="0" borderId="4" xfId="1" applyFont="1" applyFill="1" applyBorder="1" applyAlignment="1">
      <alignment vertical="center" wrapText="1" readingOrder="1"/>
    </xf>
    <xf numFmtId="0" fontId="0" fillId="0" borderId="4" xfId="5" applyFont="1" applyFill="1" applyBorder="1" applyAlignment="1">
      <alignment horizontal="right" vertical="center" wrapText="1" readingOrder="1"/>
    </xf>
    <xf numFmtId="0" fontId="0" fillId="5" borderId="4" xfId="5" applyNumberFormat="1" applyFont="1" applyFill="1" applyBorder="1" applyAlignment="1">
      <alignment horizontal="left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68" fontId="0" fillId="5" borderId="4" xfId="1" applyNumberFormat="1" applyFont="1" applyFill="1" applyBorder="1" applyAlignment="1">
      <alignment horizontal="right" vertical="center" wrapText="1" readingOrder="1"/>
    </xf>
    <xf numFmtId="169" fontId="11" fillId="5" borderId="4" xfId="1" applyFont="1" applyFill="1" applyBorder="1" applyAlignment="1">
      <alignment horizontal="left" vertical="center" wrapText="1" readingOrder="1"/>
    </xf>
    <xf numFmtId="0" fontId="0" fillId="5" borderId="4" xfId="5" applyFont="1" applyFill="1" applyBorder="1" applyAlignment="1">
      <alignment horizontal="right" vertical="center" wrapText="1" readingOrder="1"/>
    </xf>
    <xf numFmtId="0" fontId="13" fillId="5" borderId="4" xfId="5" applyFont="1" applyFill="1" applyBorder="1">
      <alignment vertical="center"/>
    </xf>
    <xf numFmtId="0" fontId="0" fillId="5" borderId="4" xfId="5" applyNumberFormat="1" applyFont="1" applyFill="1" applyBorder="1" applyAlignment="1">
      <alignment horizontal="center" vertical="center" wrapText="1"/>
    </xf>
    <xf numFmtId="168" fontId="0" fillId="5" borderId="4" xfId="1" applyNumberFormat="1" applyFont="1" applyFill="1" applyBorder="1" applyAlignment="1">
      <alignment horizontal="right" vertical="center"/>
    </xf>
    <xf numFmtId="169" fontId="12" fillId="5" borderId="4" xfId="1" applyFont="1" applyFill="1" applyBorder="1" applyAlignment="1">
      <alignment horizontal="left" vertical="center" wrapText="1"/>
    </xf>
    <xf numFmtId="168" fontId="0" fillId="5" borderId="4" xfId="1" applyNumberFormat="1" applyFont="1" applyFill="1" applyBorder="1" applyAlignment="1">
      <alignment vertical="center" wrapText="1"/>
    </xf>
    <xf numFmtId="169" fontId="11" fillId="5" borderId="4" xfId="1" applyFont="1" applyFill="1" applyBorder="1" applyAlignment="1">
      <alignment horizontal="left" vertical="center" wrapText="1"/>
    </xf>
    <xf numFmtId="0" fontId="10" fillId="5" borderId="4" xfId="5" applyFont="1" applyFill="1" applyBorder="1">
      <alignment vertical="center"/>
    </xf>
    <xf numFmtId="169" fontId="12" fillId="5" borderId="4" xfId="1" applyFont="1" applyFill="1" applyBorder="1" applyAlignment="1">
      <alignment horizontal="left" vertical="center" wrapText="1" readingOrder="1"/>
    </xf>
    <xf numFmtId="0" fontId="3" fillId="5" borderId="4" xfId="0" applyFont="1" applyFill="1" applyBorder="1" applyAlignment="1">
      <alignment horizontal="center" vertical="center" wrapText="1"/>
    </xf>
    <xf numFmtId="168" fontId="0" fillId="5" borderId="4" xfId="1" applyNumberFormat="1" applyFont="1" applyFill="1" applyBorder="1">
      <alignment vertical="center"/>
    </xf>
    <xf numFmtId="0" fontId="0" fillId="5" borderId="4" xfId="5" applyFont="1" applyFill="1" applyBorder="1" applyAlignment="1">
      <alignment vertical="center" wrapText="1" readingOrder="1"/>
    </xf>
    <xf numFmtId="0" fontId="0" fillId="6" borderId="4" xfId="5" applyNumberFormat="1" applyFont="1" applyFill="1" applyBorder="1" applyAlignment="1">
      <alignment vertical="center" readingOrder="1"/>
    </xf>
    <xf numFmtId="0" fontId="3" fillId="6" borderId="4" xfId="0" applyFont="1" applyFill="1" applyBorder="1" applyAlignment="1">
      <alignment horizontal="center" vertical="center" wrapText="1" readingOrder="1"/>
    </xf>
    <xf numFmtId="168" fontId="0" fillId="6" borderId="4" xfId="1" applyNumberFormat="1" applyFont="1" applyFill="1" applyBorder="1" applyAlignment="1">
      <alignment horizontal="right" vertical="center" wrapText="1" readingOrder="1"/>
    </xf>
    <xf numFmtId="169" fontId="11" fillId="6" borderId="4" xfId="1" applyFont="1" applyFill="1" applyBorder="1" applyAlignment="1">
      <alignment horizontal="left" vertical="center" wrapText="1" readingOrder="1"/>
    </xf>
    <xf numFmtId="0" fontId="0" fillId="6" borderId="4" xfId="5" applyFont="1" applyFill="1" applyBorder="1" applyAlignment="1">
      <alignment horizontal="right" vertical="center" wrapText="1" readingOrder="1"/>
    </xf>
    <xf numFmtId="0" fontId="10" fillId="6" borderId="4" xfId="5" applyFont="1" applyFill="1" applyBorder="1">
      <alignment vertical="center"/>
    </xf>
    <xf numFmtId="168" fontId="0" fillId="6" borderId="4" xfId="1" applyNumberFormat="1" applyFont="1" applyFill="1" applyBorder="1" applyAlignment="1">
      <alignment horizontal="right" vertical="center" readingOrder="1"/>
    </xf>
    <xf numFmtId="169" fontId="11" fillId="6" borderId="4" xfId="1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center" vertical="center" wrapText="1"/>
    </xf>
    <xf numFmtId="168" fontId="0" fillId="6" borderId="4" xfId="1" applyNumberFormat="1" applyFont="1" applyFill="1" applyBorder="1" applyAlignment="1">
      <alignment horizontal="right" vertical="center"/>
    </xf>
    <xf numFmtId="169" fontId="12" fillId="6" borderId="4" xfId="1" applyFont="1" applyFill="1" applyBorder="1" applyAlignment="1">
      <alignment horizontal="left" vertical="center" wrapText="1"/>
    </xf>
    <xf numFmtId="0" fontId="3" fillId="6" borderId="4" xfId="5" applyNumberFormat="1" applyFont="1" applyFill="1" applyBorder="1" applyAlignment="1">
      <alignment horizontal="left" vertical="center" wrapText="1" readingOrder="1"/>
    </xf>
    <xf numFmtId="168" fontId="3" fillId="6" borderId="4" xfId="1" applyNumberFormat="1" applyFont="1" applyFill="1" applyBorder="1" applyAlignment="1">
      <alignment horizontal="right" vertical="center"/>
    </xf>
    <xf numFmtId="0" fontId="3" fillId="6" borderId="4" xfId="5" applyFont="1" applyFill="1" applyBorder="1" applyAlignment="1">
      <alignment horizontal="right" vertical="center" wrapText="1" readingOrder="1"/>
    </xf>
    <xf numFmtId="0" fontId="0" fillId="0" borderId="0" xfId="5" applyNumberFormat="1" applyFont="1" applyFill="1" applyBorder="1" applyAlignment="1">
      <alignment vertical="center" wrapText="1"/>
    </xf>
    <xf numFmtId="168" fontId="0" fillId="0" borderId="0" xfId="1" applyNumberFormat="1" applyFont="1" applyFill="1" applyBorder="1">
      <alignment vertical="center"/>
    </xf>
    <xf numFmtId="169" fontId="0" fillId="0" borderId="0" xfId="1" applyFont="1" applyFill="1" applyBorder="1">
      <alignment vertical="center"/>
    </xf>
    <xf numFmtId="0" fontId="0" fillId="0" borderId="0" xfId="5" applyFont="1" applyFill="1" applyBorder="1">
      <alignment vertical="center"/>
    </xf>
    <xf numFmtId="0" fontId="4" fillId="0" borderId="0" xfId="5" applyFont="1" applyBorder="1">
      <alignment vertical="center"/>
    </xf>
    <xf numFmtId="0" fontId="0" fillId="0" borderId="0" xfId="5" applyNumberFormat="1" applyFont="1" applyFill="1" applyAlignment="1">
      <alignment vertical="center" wrapText="1"/>
    </xf>
    <xf numFmtId="168" fontId="0" fillId="0" borderId="0" xfId="1" applyNumberFormat="1" applyFont="1" applyFill="1">
      <alignment vertical="center"/>
    </xf>
    <xf numFmtId="169" fontId="0" fillId="0" borderId="0" xfId="1" applyFont="1" applyFill="1">
      <alignment vertical="center"/>
    </xf>
    <xf numFmtId="0" fontId="0" fillId="0" borderId="0" xfId="5" applyFont="1" applyFill="1">
      <alignment vertical="center"/>
    </xf>
    <xf numFmtId="169" fontId="11" fillId="2" borderId="3" xfId="1" quotePrefix="1" applyFont="1" applyFill="1" applyBorder="1" applyAlignment="1">
      <alignment horizontal="left" vertical="center" wrapText="1"/>
    </xf>
  </cellXfs>
  <cellStyles count="6">
    <cellStyle name="20% - 輔色2" xfId="2" xr:uid="{00000000-0005-0000-0000-000027000000}"/>
    <cellStyle name="20% - 輔色4" xfId="4" xr:uid="{00000000-0005-0000-0000-000007000000}"/>
    <cellStyle name="40% - 輔色2" xfId="3" xr:uid="{00000000-0005-0000-0000-000009000000}"/>
    <cellStyle name="一般" xfId="0" builtinId="0"/>
    <cellStyle name="一般 2" xfId="5" xr:uid="{00000000-0005-0000-0000-000031000000}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0</xdr:col>
      <xdr:colOff>676275</xdr:colOff>
      <xdr:row>0</xdr:row>
      <xdr:rowOff>563274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571500" cy="487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topLeftCell="A106" workbookViewId="0">
      <selection activeCell="C108" sqref="C108"/>
    </sheetView>
  </sheetViews>
  <sheetFormatPr defaultColWidth="9" defaultRowHeight="16.5"/>
  <cols>
    <col min="1" max="1" width="33.5" style="20" customWidth="1"/>
    <col min="2" max="2" width="42.875" style="21" customWidth="1"/>
    <col min="3" max="3" width="17.75" style="22" customWidth="1"/>
    <col min="4" max="4" width="22.875" style="23" customWidth="1"/>
    <col min="5" max="5" width="8" style="24" customWidth="1"/>
    <col min="6" max="6" width="10.75" style="25" customWidth="1"/>
    <col min="7" max="16384" width="9" style="26"/>
  </cols>
  <sheetData>
    <row r="1" spans="1:6" ht="52.5" customHeight="1">
      <c r="A1" s="14" t="s">
        <v>0</v>
      </c>
      <c r="B1" s="11"/>
      <c r="C1" s="10"/>
      <c r="D1" s="9"/>
      <c r="E1" s="5"/>
      <c r="F1" s="27"/>
    </row>
    <row r="2" spans="1:6" ht="33">
      <c r="A2" s="7" t="s">
        <v>1</v>
      </c>
      <c r="B2" s="2"/>
      <c r="C2" s="28" t="s">
        <v>2</v>
      </c>
      <c r="D2" s="29" t="s">
        <v>3</v>
      </c>
      <c r="E2" s="30" t="s">
        <v>4</v>
      </c>
      <c r="F2" s="31" t="s">
        <v>5</v>
      </c>
    </row>
    <row r="3" spans="1:6" s="17" customFormat="1" ht="14.25">
      <c r="A3" s="32" t="s">
        <v>6</v>
      </c>
      <c r="B3" s="33"/>
      <c r="C3" s="34"/>
      <c r="D3" s="35"/>
      <c r="E3" s="36"/>
      <c r="F3" s="37"/>
    </row>
    <row r="4" spans="1:6" s="17" customFormat="1" ht="14.25">
      <c r="A4" s="32" t="s">
        <v>7</v>
      </c>
      <c r="B4" s="33"/>
      <c r="C4" s="34"/>
      <c r="D4" s="35"/>
      <c r="E4" s="36"/>
      <c r="F4" s="37"/>
    </row>
    <row r="5" spans="1:6" s="17" customFormat="1" ht="14.25">
      <c r="A5" s="32" t="s">
        <v>8</v>
      </c>
      <c r="B5" s="33"/>
      <c r="C5" s="34"/>
      <c r="D5" s="35"/>
      <c r="E5" s="36"/>
      <c r="F5" s="37"/>
    </row>
    <row r="6" spans="1:6" s="17" customFormat="1" ht="14.25">
      <c r="A6" s="32" t="s">
        <v>9</v>
      </c>
      <c r="B6" s="33"/>
      <c r="C6" s="34"/>
      <c r="D6" s="35"/>
      <c r="E6" s="36"/>
      <c r="F6" s="37"/>
    </row>
    <row r="7" spans="1:6" s="17" customFormat="1" ht="14.25">
      <c r="A7" s="32" t="s">
        <v>10</v>
      </c>
      <c r="B7" s="33"/>
      <c r="C7" s="34"/>
      <c r="D7" s="35"/>
      <c r="E7" s="36"/>
      <c r="F7" s="37"/>
    </row>
    <row r="8" spans="1:6" s="17" customFormat="1" ht="14.25">
      <c r="A8" s="32" t="s">
        <v>11</v>
      </c>
      <c r="B8" s="33"/>
      <c r="C8" s="34"/>
      <c r="D8" s="35"/>
      <c r="E8" s="36"/>
      <c r="F8" s="37"/>
    </row>
    <row r="9" spans="1:6" s="17" customFormat="1" ht="14.25">
      <c r="A9" s="32" t="s">
        <v>12</v>
      </c>
      <c r="B9" s="33"/>
      <c r="C9" s="34"/>
      <c r="D9" s="35"/>
      <c r="E9" s="36"/>
      <c r="F9" s="37"/>
    </row>
    <row r="10" spans="1:6" s="17" customFormat="1" ht="14.25">
      <c r="A10" s="32" t="s">
        <v>13</v>
      </c>
      <c r="B10" s="38"/>
      <c r="C10" s="39"/>
      <c r="D10" s="35"/>
      <c r="E10" s="36"/>
      <c r="F10" s="37"/>
    </row>
    <row r="11" spans="1:6" s="17" customFormat="1" ht="14.25">
      <c r="A11" s="32" t="s">
        <v>14</v>
      </c>
      <c r="B11" s="38"/>
      <c r="C11" s="39" t="s">
        <v>15</v>
      </c>
      <c r="D11" s="35"/>
      <c r="E11" s="36"/>
      <c r="F11" s="37"/>
    </row>
    <row r="12" spans="1:6" s="17" customFormat="1" ht="14.25">
      <c r="A12" s="32" t="s">
        <v>16</v>
      </c>
      <c r="B12" s="38"/>
      <c r="C12" s="39" t="s">
        <v>17</v>
      </c>
      <c r="D12" s="35"/>
      <c r="E12" s="36"/>
      <c r="F12" s="37"/>
    </row>
    <row r="13" spans="1:6" s="17" customFormat="1" ht="14.25">
      <c r="A13" s="32" t="s">
        <v>18</v>
      </c>
      <c r="B13" s="38"/>
      <c r="C13" s="39"/>
      <c r="D13" s="35"/>
      <c r="E13" s="36"/>
      <c r="F13" s="37"/>
    </row>
    <row r="14" spans="1:6" s="17" customFormat="1" ht="14.25">
      <c r="A14" s="32" t="s">
        <v>19</v>
      </c>
      <c r="B14" s="38"/>
      <c r="C14" s="39"/>
      <c r="D14" s="35"/>
      <c r="E14" s="36"/>
      <c r="F14" s="37"/>
    </row>
    <row r="15" spans="1:6" s="17" customFormat="1" ht="14.25">
      <c r="A15" s="32" t="s">
        <v>20</v>
      </c>
      <c r="B15" s="38"/>
      <c r="C15" s="39" t="s">
        <v>21</v>
      </c>
      <c r="D15" s="35"/>
      <c r="E15" s="36"/>
      <c r="F15" s="37"/>
    </row>
    <row r="16" spans="1:6" s="17" customFormat="1" ht="14.25">
      <c r="A16" s="32" t="s">
        <v>22</v>
      </c>
      <c r="B16" s="38"/>
      <c r="C16" s="39" t="s">
        <v>21</v>
      </c>
      <c r="D16" s="35"/>
      <c r="E16" s="36"/>
      <c r="F16" s="37"/>
    </row>
    <row r="17" spans="1:6" s="17" customFormat="1" ht="14.25">
      <c r="A17" s="32" t="s">
        <v>23</v>
      </c>
      <c r="B17" s="38"/>
      <c r="C17" s="39" t="s">
        <v>21</v>
      </c>
      <c r="D17" s="35"/>
      <c r="E17" s="36"/>
      <c r="F17" s="37"/>
    </row>
    <row r="18" spans="1:6" s="17" customFormat="1" ht="14.25">
      <c r="A18" s="32" t="s">
        <v>24</v>
      </c>
      <c r="B18" s="38"/>
      <c r="C18" s="39"/>
      <c r="D18" s="35"/>
      <c r="E18" s="36"/>
      <c r="F18" s="37"/>
    </row>
    <row r="19" spans="1:6" s="17" customFormat="1" ht="14.25">
      <c r="A19" s="32" t="s">
        <v>25</v>
      </c>
      <c r="B19" s="38"/>
      <c r="C19" s="39"/>
      <c r="D19" s="35"/>
      <c r="E19" s="36"/>
      <c r="F19" s="37"/>
    </row>
    <row r="20" spans="1:6" s="17" customFormat="1" ht="14.25">
      <c r="A20" s="32" t="s">
        <v>26</v>
      </c>
      <c r="B20" s="38"/>
      <c r="C20" s="39"/>
      <c r="D20" s="35"/>
      <c r="E20" s="36"/>
      <c r="F20" s="37"/>
    </row>
    <row r="21" spans="1:6" s="17" customFormat="1" ht="14.25">
      <c r="A21" s="32" t="s">
        <v>27</v>
      </c>
      <c r="B21" s="38"/>
      <c r="C21" s="39"/>
      <c r="D21" s="35"/>
      <c r="E21" s="36"/>
      <c r="F21" s="37"/>
    </row>
    <row r="22" spans="1:6" s="17" customFormat="1" ht="14.25">
      <c r="A22" s="32" t="s">
        <v>28</v>
      </c>
      <c r="B22" s="38"/>
      <c r="C22" s="39" t="s">
        <v>29</v>
      </c>
      <c r="D22" s="35"/>
      <c r="E22" s="36"/>
      <c r="F22" s="37"/>
    </row>
    <row r="23" spans="1:6" s="17" customFormat="1" ht="14.25">
      <c r="A23" s="32" t="s">
        <v>30</v>
      </c>
      <c r="B23" s="38"/>
      <c r="C23" s="39"/>
      <c r="D23" s="35"/>
      <c r="E23" s="36"/>
      <c r="F23" s="37"/>
    </row>
    <row r="24" spans="1:6" s="17" customFormat="1" ht="14.25">
      <c r="A24" s="32" t="s">
        <v>31</v>
      </c>
      <c r="B24" s="38"/>
      <c r="C24" s="39" t="s">
        <v>32</v>
      </c>
      <c r="D24" s="35"/>
      <c r="E24" s="36"/>
      <c r="F24" s="37"/>
    </row>
    <row r="25" spans="1:6" s="17" customFormat="1" ht="14.25">
      <c r="A25" s="32" t="s">
        <v>33</v>
      </c>
      <c r="B25" s="38"/>
      <c r="C25" s="39" t="s">
        <v>34</v>
      </c>
      <c r="D25" s="35"/>
      <c r="E25" s="36"/>
      <c r="F25" s="37"/>
    </row>
    <row r="26" spans="1:6" s="17" customFormat="1" ht="14.25">
      <c r="A26" s="32" t="s">
        <v>35</v>
      </c>
      <c r="B26" s="38"/>
      <c r="C26" s="39" t="s">
        <v>36</v>
      </c>
      <c r="D26" s="35"/>
      <c r="E26" s="36"/>
      <c r="F26" s="37"/>
    </row>
    <row r="27" spans="1:6" s="17" customFormat="1" ht="14.25">
      <c r="A27" s="32" t="s">
        <v>37</v>
      </c>
      <c r="B27" s="38"/>
      <c r="C27" s="39" t="s">
        <v>38</v>
      </c>
      <c r="D27" s="35"/>
      <c r="E27" s="36"/>
      <c r="F27" s="37"/>
    </row>
    <row r="28" spans="1:6" s="17" customFormat="1" ht="14.25">
      <c r="A28" s="32" t="s">
        <v>39</v>
      </c>
      <c r="B28" s="38"/>
      <c r="C28" s="39" t="s">
        <v>40</v>
      </c>
      <c r="D28" s="35"/>
      <c r="E28" s="36"/>
      <c r="F28" s="37"/>
    </row>
    <row r="29" spans="1:6" s="17" customFormat="1" ht="14.25">
      <c r="A29" s="32" t="s">
        <v>41</v>
      </c>
      <c r="B29" s="38"/>
      <c r="C29" s="39"/>
      <c r="D29" s="35"/>
      <c r="E29" s="36"/>
      <c r="F29" s="37"/>
    </row>
    <row r="30" spans="1:6" s="17" customFormat="1" ht="14.25">
      <c r="A30" s="32"/>
      <c r="B30" s="38"/>
      <c r="C30" s="39"/>
      <c r="D30" s="35"/>
      <c r="E30" s="36"/>
      <c r="F30" s="37"/>
    </row>
    <row r="31" spans="1:6" s="17" customFormat="1" ht="14.25">
      <c r="A31" s="32" t="s">
        <v>42</v>
      </c>
      <c r="B31" s="38"/>
      <c r="C31" s="39"/>
      <c r="D31" s="35"/>
      <c r="E31" s="36"/>
      <c r="F31" s="37"/>
    </row>
    <row r="32" spans="1:6" s="17" customFormat="1" ht="14.25">
      <c r="A32" s="32" t="s">
        <v>43</v>
      </c>
      <c r="B32" s="38"/>
      <c r="C32" s="39"/>
      <c r="D32" s="35"/>
      <c r="E32" s="36"/>
      <c r="F32" s="37"/>
    </row>
    <row r="33" spans="1:6" s="17" customFormat="1" ht="14.25">
      <c r="A33" s="32" t="s">
        <v>44</v>
      </c>
      <c r="B33" s="38"/>
      <c r="C33" s="39"/>
      <c r="D33" s="35"/>
      <c r="E33" s="36"/>
      <c r="F33" s="37"/>
    </row>
    <row r="34" spans="1:6" s="17" customFormat="1" ht="14.25">
      <c r="A34" s="32" t="s">
        <v>45</v>
      </c>
      <c r="B34" s="38"/>
      <c r="C34" s="39"/>
      <c r="D34" s="35"/>
      <c r="E34" s="36"/>
      <c r="F34" s="37"/>
    </row>
    <row r="35" spans="1:6" s="17" customFormat="1" ht="14.25">
      <c r="A35" s="32"/>
      <c r="B35" s="38"/>
      <c r="C35" s="39"/>
      <c r="D35" s="35"/>
      <c r="E35" s="36"/>
      <c r="F35" s="37"/>
    </row>
    <row r="36" spans="1:6" s="17" customFormat="1" ht="14.25">
      <c r="A36" s="32" t="s">
        <v>46</v>
      </c>
      <c r="B36" s="38"/>
      <c r="C36" s="39"/>
      <c r="D36" s="35"/>
      <c r="E36" s="36"/>
      <c r="F36" s="37"/>
    </row>
    <row r="37" spans="1:6" s="17" customFormat="1" ht="14.25">
      <c r="A37" s="32" t="s">
        <v>47</v>
      </c>
      <c r="B37" s="38"/>
      <c r="C37" s="39"/>
      <c r="D37" s="35"/>
      <c r="E37" s="36"/>
      <c r="F37" s="37"/>
    </row>
    <row r="38" spans="1:6" s="17" customFormat="1" ht="14.25">
      <c r="A38" s="32" t="s">
        <v>48</v>
      </c>
      <c r="B38" s="38"/>
      <c r="C38" s="39"/>
      <c r="D38" s="35"/>
      <c r="E38" s="36"/>
      <c r="F38" s="37"/>
    </row>
    <row r="39" spans="1:6" s="17" customFormat="1" ht="14.25">
      <c r="A39" s="32"/>
      <c r="B39" s="38"/>
      <c r="C39" s="39"/>
      <c r="D39" s="35"/>
      <c r="E39" s="36"/>
      <c r="F39" s="37"/>
    </row>
    <row r="40" spans="1:6" s="17" customFormat="1" ht="14.25">
      <c r="A40" s="32"/>
      <c r="B40" s="38"/>
      <c r="C40" s="39"/>
      <c r="D40" s="35"/>
      <c r="E40" s="36"/>
      <c r="F40" s="37"/>
    </row>
    <row r="41" spans="1:6" s="17" customFormat="1" ht="14.25">
      <c r="A41" s="32" t="s">
        <v>49</v>
      </c>
      <c r="B41" s="38"/>
      <c r="C41" s="39"/>
      <c r="D41" s="35"/>
      <c r="E41" s="36"/>
      <c r="F41" s="37"/>
    </row>
    <row r="42" spans="1:6" s="17" customFormat="1" ht="14.25">
      <c r="A42" s="32" t="s">
        <v>50</v>
      </c>
      <c r="B42" s="38"/>
      <c r="C42" s="39"/>
      <c r="D42" s="35"/>
      <c r="E42" s="36"/>
      <c r="F42" s="37"/>
    </row>
    <row r="43" spans="1:6" s="17" customFormat="1" ht="14.25">
      <c r="A43" s="32" t="s">
        <v>51</v>
      </c>
      <c r="B43" s="38"/>
      <c r="C43" s="39" t="s">
        <v>52</v>
      </c>
      <c r="D43" s="35"/>
      <c r="E43" s="36"/>
      <c r="F43" s="37"/>
    </row>
    <row r="44" spans="1:6" s="17" customFormat="1" ht="14.25">
      <c r="A44" s="32" t="s">
        <v>53</v>
      </c>
      <c r="B44" s="38"/>
      <c r="C44" s="39"/>
      <c r="D44" s="35"/>
      <c r="E44" s="36"/>
      <c r="F44" s="37"/>
    </row>
    <row r="45" spans="1:6" s="17" customFormat="1" ht="14.25">
      <c r="A45" s="32" t="s">
        <v>54</v>
      </c>
      <c r="B45" s="38"/>
      <c r="C45" s="39"/>
      <c r="D45" s="35"/>
      <c r="E45" s="36"/>
      <c r="F45" s="37"/>
    </row>
    <row r="46" spans="1:6" s="17" customFormat="1" ht="14.25">
      <c r="A46" s="32" t="s">
        <v>55</v>
      </c>
      <c r="B46" s="38"/>
      <c r="C46" s="39"/>
      <c r="D46" s="35"/>
      <c r="E46" s="36"/>
      <c r="F46" s="37"/>
    </row>
    <row r="47" spans="1:6" s="17" customFormat="1" ht="14.25">
      <c r="A47" s="32" t="s">
        <v>56</v>
      </c>
      <c r="B47" s="38"/>
      <c r="C47" s="39"/>
      <c r="D47" s="35"/>
      <c r="E47" s="36"/>
      <c r="F47" s="37"/>
    </row>
    <row r="48" spans="1:6" s="17" customFormat="1" ht="14.25">
      <c r="A48" s="32" t="s">
        <v>57</v>
      </c>
      <c r="B48" s="38"/>
      <c r="C48" s="39"/>
      <c r="D48" s="35"/>
      <c r="E48" s="36"/>
      <c r="F48" s="37"/>
    </row>
    <row r="49" spans="1:6" s="17" customFormat="1" ht="14.25">
      <c r="A49" s="32" t="s">
        <v>58</v>
      </c>
      <c r="B49" s="38"/>
      <c r="C49" s="39"/>
      <c r="D49" s="35"/>
      <c r="E49" s="36"/>
      <c r="F49" s="37"/>
    </row>
    <row r="50" spans="1:6" s="17" customFormat="1" ht="14.25">
      <c r="A50" s="32" t="s">
        <v>59</v>
      </c>
      <c r="B50" s="38"/>
      <c r="C50" s="39"/>
      <c r="D50" s="35"/>
      <c r="E50" s="36"/>
      <c r="F50" s="37"/>
    </row>
    <row r="51" spans="1:6" s="17" customFormat="1" ht="14.25">
      <c r="A51" s="32" t="s">
        <v>60</v>
      </c>
      <c r="B51" s="38"/>
      <c r="C51" s="39"/>
      <c r="D51" s="35"/>
      <c r="E51" s="36"/>
      <c r="F51" s="37"/>
    </row>
    <row r="52" spans="1:6" s="17" customFormat="1" ht="14.25">
      <c r="A52" s="32" t="s">
        <v>61</v>
      </c>
      <c r="B52" s="38"/>
      <c r="C52" s="39"/>
      <c r="D52" s="35"/>
      <c r="E52" s="36"/>
      <c r="F52" s="37"/>
    </row>
    <row r="53" spans="1:6" s="17" customFormat="1" ht="14.25">
      <c r="A53" s="32"/>
      <c r="B53" s="38"/>
      <c r="C53" s="39"/>
      <c r="D53" s="35"/>
      <c r="E53" s="36"/>
      <c r="F53" s="37"/>
    </row>
    <row r="54" spans="1:6" s="17" customFormat="1" ht="14.25">
      <c r="A54" s="32" t="s">
        <v>62</v>
      </c>
      <c r="B54" s="38"/>
      <c r="C54" s="39"/>
      <c r="D54" s="35"/>
      <c r="E54" s="36"/>
      <c r="F54" s="37"/>
    </row>
    <row r="55" spans="1:6" s="17" customFormat="1" ht="14.25">
      <c r="A55" s="32" t="s">
        <v>63</v>
      </c>
      <c r="B55" s="38"/>
      <c r="C55" s="39"/>
      <c r="D55" s="35"/>
      <c r="E55" s="36"/>
      <c r="F55" s="37"/>
    </row>
    <row r="56" spans="1:6" s="17" customFormat="1" ht="14.25">
      <c r="A56" s="32" t="s">
        <v>64</v>
      </c>
      <c r="B56" s="38"/>
      <c r="C56" s="39"/>
      <c r="D56" s="35"/>
      <c r="E56" s="36"/>
      <c r="F56" s="37"/>
    </row>
    <row r="57" spans="1:6" s="17" customFormat="1" ht="14.25">
      <c r="A57" s="32" t="s">
        <v>65</v>
      </c>
      <c r="B57" s="38"/>
      <c r="C57" s="39"/>
      <c r="D57" s="35"/>
      <c r="E57" s="36"/>
      <c r="F57" s="37"/>
    </row>
    <row r="58" spans="1:6" s="17" customFormat="1" ht="14.25">
      <c r="A58" s="32" t="s">
        <v>66</v>
      </c>
      <c r="B58" s="38"/>
      <c r="C58" s="39"/>
      <c r="D58" s="35"/>
      <c r="E58" s="36"/>
      <c r="F58" s="37"/>
    </row>
    <row r="59" spans="1:6" s="17" customFormat="1" ht="14.25">
      <c r="A59" s="32" t="s">
        <v>67</v>
      </c>
      <c r="B59" s="38"/>
      <c r="C59" s="39"/>
      <c r="D59" s="35"/>
      <c r="E59" s="36"/>
      <c r="F59" s="37"/>
    </row>
    <row r="60" spans="1:6" s="17" customFormat="1" ht="28.5">
      <c r="A60" s="40" t="s">
        <v>68</v>
      </c>
      <c r="B60" s="41"/>
      <c r="C60" s="39"/>
      <c r="D60" s="35"/>
      <c r="E60" s="36"/>
      <c r="F60" s="37"/>
    </row>
    <row r="61" spans="1:6" s="17" customFormat="1" ht="14.25">
      <c r="A61" s="32"/>
      <c r="B61" s="38"/>
      <c r="C61" s="39"/>
      <c r="D61" s="35"/>
      <c r="E61" s="36"/>
      <c r="F61" s="37"/>
    </row>
    <row r="62" spans="1:6" s="17" customFormat="1" ht="14.25">
      <c r="A62" s="32" t="s">
        <v>69</v>
      </c>
      <c r="B62" s="38"/>
      <c r="C62" s="39"/>
      <c r="D62" s="35"/>
      <c r="E62" s="36"/>
      <c r="F62" s="37"/>
    </row>
    <row r="63" spans="1:6" s="17" customFormat="1" ht="14.25">
      <c r="A63" s="32" t="s">
        <v>70</v>
      </c>
      <c r="B63" s="38"/>
      <c r="C63" s="39"/>
      <c r="D63" s="35"/>
      <c r="E63" s="36"/>
      <c r="F63" s="37"/>
    </row>
    <row r="64" spans="1:6" s="17" customFormat="1" ht="14.25">
      <c r="A64" s="32" t="s">
        <v>71</v>
      </c>
      <c r="B64" s="38"/>
      <c r="C64" s="39"/>
      <c r="D64" s="35"/>
      <c r="E64" s="36"/>
      <c r="F64" s="37"/>
    </row>
    <row r="65" spans="1:6" s="17" customFormat="1" ht="14.25">
      <c r="A65" s="32" t="s">
        <v>72</v>
      </c>
      <c r="B65" s="38"/>
      <c r="C65" s="39"/>
      <c r="D65" s="35"/>
      <c r="E65" s="36"/>
      <c r="F65" s="37"/>
    </row>
    <row r="66" spans="1:6" s="17" customFormat="1" ht="14.25">
      <c r="A66" s="32" t="s">
        <v>73</v>
      </c>
      <c r="B66" s="38"/>
      <c r="C66" s="39"/>
      <c r="D66" s="35"/>
      <c r="E66" s="36"/>
      <c r="F66" s="37"/>
    </row>
    <row r="67" spans="1:6" s="17" customFormat="1" ht="14.25">
      <c r="A67" s="32" t="s">
        <v>74</v>
      </c>
      <c r="B67" s="38"/>
      <c r="C67" s="39"/>
      <c r="D67" s="35"/>
      <c r="E67" s="36"/>
      <c r="F67" s="37"/>
    </row>
    <row r="68" spans="1:6" s="17" customFormat="1" ht="14.25">
      <c r="A68" s="32" t="s">
        <v>75</v>
      </c>
      <c r="B68" s="38"/>
      <c r="C68" s="39"/>
      <c r="D68" s="35"/>
      <c r="E68" s="36"/>
      <c r="F68" s="37"/>
    </row>
    <row r="69" spans="1:6" s="17" customFormat="1" ht="14.25">
      <c r="A69" s="32" t="s">
        <v>76</v>
      </c>
      <c r="B69" s="38"/>
      <c r="C69" s="39"/>
      <c r="D69" s="35"/>
      <c r="E69" s="36"/>
      <c r="F69" s="37"/>
    </row>
    <row r="70" spans="1:6" s="17" customFormat="1" ht="14.25">
      <c r="A70" s="32" t="s">
        <v>77</v>
      </c>
      <c r="B70" s="38"/>
      <c r="C70" s="39"/>
      <c r="D70" s="35"/>
      <c r="E70" s="36"/>
      <c r="F70" s="37"/>
    </row>
    <row r="71" spans="1:6" s="17" customFormat="1" ht="14.25">
      <c r="A71" s="32" t="s">
        <v>78</v>
      </c>
      <c r="B71" s="38"/>
      <c r="C71" s="39"/>
      <c r="D71" s="35"/>
      <c r="E71" s="36"/>
      <c r="F71" s="37"/>
    </row>
    <row r="72" spans="1:6" s="17" customFormat="1" ht="14.25">
      <c r="A72" s="32" t="s">
        <v>79</v>
      </c>
      <c r="B72" s="38"/>
      <c r="C72" s="39"/>
      <c r="D72" s="35"/>
      <c r="E72" s="36"/>
      <c r="F72" s="37"/>
    </row>
    <row r="73" spans="1:6" s="17" customFormat="1" ht="21">
      <c r="A73" s="32"/>
      <c r="B73" s="42"/>
      <c r="C73" s="39"/>
      <c r="D73" s="35"/>
      <c r="E73" s="36"/>
      <c r="F73" s="37"/>
    </row>
    <row r="74" spans="1:6" s="17" customFormat="1" ht="21">
      <c r="A74" s="32"/>
      <c r="B74" s="42"/>
      <c r="C74" s="39"/>
      <c r="D74" s="35"/>
      <c r="E74" s="36"/>
      <c r="F74" s="37"/>
    </row>
    <row r="75" spans="1:6" ht="21">
      <c r="A75" s="43"/>
      <c r="B75" s="42"/>
      <c r="C75" s="42"/>
      <c r="D75" s="44"/>
      <c r="E75" s="45"/>
      <c r="F75" s="46"/>
    </row>
    <row r="76" spans="1:6" ht="21">
      <c r="A76" s="47"/>
      <c r="B76" s="48"/>
      <c r="C76" s="6" t="s">
        <v>80</v>
      </c>
      <c r="D76" s="16"/>
      <c r="E76" s="16"/>
      <c r="F76" s="49">
        <f>SUM(F77:F126)/190*100</f>
        <v>34.736842105263158</v>
      </c>
    </row>
    <row r="77" spans="1:6" ht="24.95" customHeight="1">
      <c r="A77" s="50" t="s">
        <v>81</v>
      </c>
      <c r="B77" s="51"/>
      <c r="C77" s="52"/>
      <c r="D77" s="53"/>
      <c r="E77" s="54"/>
      <c r="F77" s="55">
        <f>SUM(E78:E88)</f>
        <v>21</v>
      </c>
    </row>
    <row r="78" spans="1:6" s="18" customFormat="1" ht="75">
      <c r="A78" s="13" t="s">
        <v>82</v>
      </c>
      <c r="B78" s="56" t="s">
        <v>83</v>
      </c>
      <c r="C78" s="57">
        <f>(B8-B7)/ABS(IF(B7=0,1,B7))</f>
        <v>0</v>
      </c>
      <c r="D78" s="140" t="s">
        <v>84</v>
      </c>
      <c r="E78" s="58">
        <f>IF(C78&gt;0.2,5,IF(C78&gt;0.1,4,IF(C78&gt;0,3,IF(C78&gt;-0.1,2,IF(C78&gt;-0.2,1,0)))))</f>
        <v>2</v>
      </c>
      <c r="F78" s="59"/>
    </row>
    <row r="79" spans="1:6" s="18" customFormat="1" ht="75">
      <c r="A79" s="13"/>
      <c r="B79" s="56" t="s">
        <v>85</v>
      </c>
      <c r="C79" s="57">
        <f>(B8-B9)/ABS(IF(B9=0,1,B9))</f>
        <v>0</v>
      </c>
      <c r="D79" s="140" t="s">
        <v>86</v>
      </c>
      <c r="E79" s="58">
        <f>IF(C79&gt;0.2,5,IF(C79&gt;0.1,4,IF(C79&gt;0,3,IF(C79&gt;-0.1,2,IF(C79&gt;-0.2,1,0)))))</f>
        <v>2</v>
      </c>
      <c r="F79" s="59"/>
    </row>
    <row r="80" spans="1:6" s="18" customFormat="1" ht="75">
      <c r="A80" s="13"/>
      <c r="B80" s="60" t="s">
        <v>87</v>
      </c>
      <c r="C80" s="61">
        <f>(B32-B31)/ABS(IF(B31=0,1,B31))</f>
        <v>0</v>
      </c>
      <c r="D80" s="140" t="s">
        <v>88</v>
      </c>
      <c r="E80" s="58">
        <f>IF(C80&gt;0.4,5,IF(C80&gt;0.2,4,IF(C80&gt;0,3,IF(C80&gt;-0.2,2,IF(C80&gt;-0.4,1,0)))))</f>
        <v>2</v>
      </c>
      <c r="F80" s="62"/>
    </row>
    <row r="81" spans="1:6" s="18" customFormat="1" ht="75">
      <c r="A81" s="13"/>
      <c r="B81" s="60" t="s">
        <v>89</v>
      </c>
      <c r="C81" s="61">
        <f>(B32-B34)/ABS(IF(B34=0,1,B34))</f>
        <v>0</v>
      </c>
      <c r="D81" s="140" t="s">
        <v>90</v>
      </c>
      <c r="E81" s="58">
        <f>IF(C81&gt;0.4,5,IF(C81&gt;0.2,4,IF(C81&gt;0,3,IF(C81&gt;-0.2,2,IF(C81&gt;-0.4,1,0)))))</f>
        <v>2</v>
      </c>
      <c r="F81" s="62"/>
    </row>
    <row r="82" spans="1:6" s="18" customFormat="1" ht="75">
      <c r="A82" s="13"/>
      <c r="B82" s="60" t="s">
        <v>91</v>
      </c>
      <c r="C82" s="61">
        <f>(B11-B10)/ABS(IF(B10=0,1,B10))</f>
        <v>0</v>
      </c>
      <c r="D82" s="140" t="s">
        <v>92</v>
      </c>
      <c r="E82" s="58">
        <f>IF(C82&gt;3,5,IF(C82&gt;1,4,IF(C82&gt;0,3,IF(C82&gt;-1,2,IF(C82&gt;-2,1,0)))))</f>
        <v>2</v>
      </c>
      <c r="F82" s="62"/>
    </row>
    <row r="83" spans="1:6" s="18" customFormat="1" ht="75">
      <c r="A83" s="13"/>
      <c r="B83" s="60" t="s">
        <v>93</v>
      </c>
      <c r="C83" s="61">
        <f>(B11-B12)/ABS(IF(B12=0,1,B12))</f>
        <v>0</v>
      </c>
      <c r="D83" s="140" t="s">
        <v>92</v>
      </c>
      <c r="E83" s="58">
        <f>IF(C83&gt;3,5,IF(C83&gt;1,4,IF(C83&gt;0,3,IF(C83&gt;-1,2,IF(C83&gt;-2,1,0)))))</f>
        <v>2</v>
      </c>
      <c r="F83" s="62"/>
    </row>
    <row r="84" spans="1:6" s="18" customFormat="1" ht="75">
      <c r="A84" s="13"/>
      <c r="B84" s="60" t="s">
        <v>94</v>
      </c>
      <c r="C84" s="61">
        <f>(B16-B15)/ABS(IF(B15=0,1,B15))</f>
        <v>0</v>
      </c>
      <c r="D84" s="140" t="s">
        <v>95</v>
      </c>
      <c r="E84" s="58">
        <f>IF(C84&gt;0.2,5,IF(C84&gt;0.1,4,IF(C84&gt;0,3,IF(C84&gt;-0.1,2,IF(C84&gt;-0.2,1,0)))))</f>
        <v>2</v>
      </c>
      <c r="F84" s="62"/>
    </row>
    <row r="85" spans="1:6" s="18" customFormat="1" ht="75">
      <c r="A85" s="13"/>
      <c r="B85" s="60" t="s">
        <v>96</v>
      </c>
      <c r="C85" s="61">
        <f>(B16-B17)/ABS(IF(B17=0,1,B17))</f>
        <v>0</v>
      </c>
      <c r="D85" s="140" t="s">
        <v>97</v>
      </c>
      <c r="E85" s="58">
        <f>IF(C85&gt;0.2,5,IF(C85&gt;0.1,4,IF(C85&gt;0,3,IF(C85&gt;-0.1,2,IF(C85&gt;-0.2,1,0)))))</f>
        <v>2</v>
      </c>
      <c r="F85" s="62"/>
    </row>
    <row r="86" spans="1:6" s="18" customFormat="1" ht="90">
      <c r="A86" s="15" t="s">
        <v>98</v>
      </c>
      <c r="B86" s="63" t="s">
        <v>99</v>
      </c>
      <c r="C86" s="61">
        <f>(B13/IF(B14=0,1,B14))</f>
        <v>0</v>
      </c>
      <c r="D86" s="64" t="s">
        <v>100</v>
      </c>
      <c r="E86" s="58">
        <f>IF(C86&gt;2.3,1,IF(C86&gt;1.5,3,IF(C86&gt;=1,5,IF(C86&gt;0.7,4,IF(C86&gt;0.4,2,IF(C86&gt;0.2,1,0))))))</f>
        <v>0</v>
      </c>
      <c r="F86" s="62"/>
    </row>
    <row r="87" spans="1:6" s="18" customFormat="1" ht="90">
      <c r="A87" s="15"/>
      <c r="B87" s="63" t="s">
        <v>101</v>
      </c>
      <c r="C87" s="61">
        <f>(B5/IF(B6=0,1,B6))</f>
        <v>0</v>
      </c>
      <c r="D87" s="64" t="s">
        <v>102</v>
      </c>
      <c r="E87" s="58">
        <f>IF(C87&gt;2.3,1,IF(C87&gt;1.5,3,IF(C87&gt;=1,5,IF(C87&gt;0.7,4,IF(C87&gt;0.4,2,IF(C87&gt;0.2,1,0))))))</f>
        <v>0</v>
      </c>
      <c r="F87" s="62"/>
    </row>
    <row r="88" spans="1:6" s="18" customFormat="1" ht="75">
      <c r="A88" s="65" t="s">
        <v>103</v>
      </c>
      <c r="B88" s="60" t="s">
        <v>104</v>
      </c>
      <c r="C88" s="61">
        <f>(B19/IF(B4=0,1,B4))</f>
        <v>0</v>
      </c>
      <c r="D88" s="64" t="s">
        <v>105</v>
      </c>
      <c r="E88" s="58">
        <f>IF(C88&gt;0.032,1,IF(C88&gt;0.024,2,IF(C88&gt;0.016,3,IF(C88&gt;0.008,4,IF(C88&gt;0,5,5)))))</f>
        <v>5</v>
      </c>
      <c r="F88" s="62"/>
    </row>
    <row r="89" spans="1:6" s="18" customFormat="1" ht="24.95" customHeight="1">
      <c r="A89" s="66" t="s">
        <v>106</v>
      </c>
      <c r="B89" s="67"/>
      <c r="C89" s="68"/>
      <c r="D89" s="69"/>
      <c r="E89" s="70"/>
      <c r="F89" s="71">
        <f>SUM(E90:E96)</f>
        <v>10</v>
      </c>
    </row>
    <row r="90" spans="1:6" s="18" customFormat="1" ht="90">
      <c r="A90" s="4" t="s">
        <v>107</v>
      </c>
      <c r="B90" s="72" t="s">
        <v>108</v>
      </c>
      <c r="C90" s="73">
        <f>(B20-30000)/30000</f>
        <v>-1</v>
      </c>
      <c r="D90" s="74" t="s">
        <v>109</v>
      </c>
      <c r="E90" s="75">
        <f>IF(C90&gt;0.2,5,IF(C90&gt;0,4,IF(C90&gt;-0.1,3,IF(C90&gt;-0.2,2,IF(C90&gt;-0.3,1,0)))))</f>
        <v>0</v>
      </c>
      <c r="F90" s="76"/>
    </row>
    <row r="91" spans="1:6" s="18" customFormat="1" ht="45">
      <c r="A91" s="4"/>
      <c r="B91" s="72" t="s">
        <v>110</v>
      </c>
      <c r="C91" s="73">
        <f>(B21-30000)/30000</f>
        <v>-1</v>
      </c>
      <c r="D91" s="74" t="s">
        <v>111</v>
      </c>
      <c r="E91" s="75">
        <f>IF(C91&gt;0.7,5,IF(C91&gt;0.3,4,IF(C91&gt;0.1,3,)))</f>
        <v>0</v>
      </c>
      <c r="F91" s="76"/>
    </row>
    <row r="92" spans="1:6" s="18" customFormat="1" ht="19.5">
      <c r="A92" s="4"/>
      <c r="B92" s="72" t="s">
        <v>112</v>
      </c>
      <c r="C92" s="77">
        <f>B21</f>
        <v>0</v>
      </c>
      <c r="D92" s="78" t="s">
        <v>113</v>
      </c>
      <c r="E92" s="75" t="s">
        <v>114</v>
      </c>
      <c r="F92" s="76"/>
    </row>
    <row r="93" spans="1:6" s="18" customFormat="1" ht="90">
      <c r="A93" s="4" t="s">
        <v>115</v>
      </c>
      <c r="B93" s="72" t="s">
        <v>116</v>
      </c>
      <c r="C93" s="73">
        <f>B25/IF(B5=0,1,B5)</f>
        <v>0</v>
      </c>
      <c r="D93" s="74" t="s">
        <v>117</v>
      </c>
      <c r="E93" s="75">
        <f>IF(C93&gt;0.3,0,IF(C93&gt;0.25,1,IF(C93&gt;0.2,2,IF(C93&gt;0.15,3,IF(C93&gt;0.1,4,5)))))</f>
        <v>5</v>
      </c>
      <c r="F93" s="76"/>
    </row>
    <row r="94" spans="1:6" s="18" customFormat="1" ht="90">
      <c r="A94" s="4"/>
      <c r="B94" s="72" t="s">
        <v>118</v>
      </c>
      <c r="C94" s="73">
        <f>B26/IF(B6=0,1,B6)</f>
        <v>0</v>
      </c>
      <c r="D94" s="74" t="s">
        <v>119</v>
      </c>
      <c r="E94" s="75">
        <f>IF(C94&gt;0.25,0,IF(C94&gt;0.2,1,IF(C94&gt;0.15,2,IF(C94&gt;0.1,3,IF(C94&gt;0.05,4,5)))))</f>
        <v>5</v>
      </c>
      <c r="F94" s="76"/>
    </row>
    <row r="95" spans="1:6" s="18" customFormat="1" ht="60">
      <c r="A95" s="4" t="s">
        <v>120</v>
      </c>
      <c r="B95" s="79" t="s">
        <v>121</v>
      </c>
      <c r="C95" s="80">
        <f>B36/IF(B66=0,1,B66)</f>
        <v>0</v>
      </c>
      <c r="D95" s="81" t="s">
        <v>122</v>
      </c>
      <c r="E95" s="75">
        <f>IF(C95&gt;0.2,5,IF(C95&gt;0.1,3,IF(C95&gt;0.05,1,0)))</f>
        <v>0</v>
      </c>
      <c r="F95" s="76"/>
    </row>
    <row r="96" spans="1:6" s="18" customFormat="1" ht="33">
      <c r="A96" s="4"/>
      <c r="B96" s="79" t="s">
        <v>123</v>
      </c>
      <c r="C96" s="82">
        <f>B38/IF(B39=0,1,B39)</f>
        <v>0</v>
      </c>
      <c r="D96" s="78" t="s">
        <v>113</v>
      </c>
      <c r="E96" s="75" t="s">
        <v>114</v>
      </c>
      <c r="F96" s="76"/>
    </row>
    <row r="97" spans="1:6" s="18" customFormat="1" ht="24.95" customHeight="1">
      <c r="A97" s="66" t="s">
        <v>124</v>
      </c>
      <c r="B97" s="83"/>
      <c r="C97" s="84"/>
      <c r="D97" s="85"/>
      <c r="E97" s="86"/>
      <c r="F97" s="71">
        <f>SUM(E98:E102)</f>
        <v>5</v>
      </c>
    </row>
    <row r="98" spans="1:6" s="18" customFormat="1" ht="90">
      <c r="A98" s="8" t="s">
        <v>125</v>
      </c>
      <c r="B98" s="88" t="s">
        <v>126</v>
      </c>
      <c r="C98" s="89">
        <f>(B5+B6-B25-B26-B27)/IF((B5+B6)=0,1,B5+B6)</f>
        <v>0</v>
      </c>
      <c r="D98" s="90" t="s">
        <v>127</v>
      </c>
      <c r="E98" s="91">
        <f>IF(C98&gt;0.55,5,IF(C98&gt;0.5,4,IF(C98&gt;0.45,3,IF(C98&gt;0.4,2,IF(C98&gt;0.35,1,0)))))</f>
        <v>0</v>
      </c>
      <c r="F98" s="92"/>
    </row>
    <row r="99" spans="1:6" s="18" customFormat="1" ht="90">
      <c r="A99" s="8"/>
      <c r="B99" s="88" t="s">
        <v>128</v>
      </c>
      <c r="C99" s="89">
        <f>B28/IF(B4=0,1,B4)</f>
        <v>0</v>
      </c>
      <c r="D99" s="90" t="s">
        <v>129</v>
      </c>
      <c r="E99" s="91">
        <f>IF(C99&gt;0.35,1,IF(C99&gt;0.3,2,IF(C99&gt;0.28,3,IF(C99&gt;0.25,3,IF(C99&gt;0.2,5,0)))))</f>
        <v>0</v>
      </c>
      <c r="F99" s="92"/>
    </row>
    <row r="100" spans="1:6" s="18" customFormat="1" ht="75">
      <c r="A100" s="8" t="s">
        <v>130</v>
      </c>
      <c r="B100" s="88" t="s">
        <v>131</v>
      </c>
      <c r="C100" s="93">
        <f>B23/IF(B3=0,1,B3)</f>
        <v>0</v>
      </c>
      <c r="D100" s="94" t="s">
        <v>132</v>
      </c>
      <c r="E100" s="91">
        <f>IF(C100&gt;1,5,IF(C100&gt;0.95,4,IF(C100&gt;0.9,3,IF(C100&gt;0.85,2,IF(C100&gt;0.8,1,0)))))</f>
        <v>0</v>
      </c>
      <c r="F100" s="92"/>
    </row>
    <row r="101" spans="1:6" s="18" customFormat="1" ht="19.5">
      <c r="A101" s="8"/>
      <c r="B101" s="95" t="s">
        <v>133</v>
      </c>
      <c r="C101" s="96">
        <f>B29</f>
        <v>0</v>
      </c>
      <c r="D101" s="97" t="s">
        <v>113</v>
      </c>
      <c r="E101" s="91" t="s">
        <v>114</v>
      </c>
      <c r="F101" s="92"/>
    </row>
    <row r="102" spans="1:6" s="18" customFormat="1" ht="75">
      <c r="A102" s="87" t="s">
        <v>134</v>
      </c>
      <c r="B102" s="95" t="s">
        <v>135</v>
      </c>
      <c r="C102" s="89">
        <f>B22/IF(B4=0,1,B4)</f>
        <v>0</v>
      </c>
      <c r="D102" s="90" t="s">
        <v>136</v>
      </c>
      <c r="E102" s="91">
        <f>IF(C102&gt;0.7,0,IF(C102&gt;0.6,1,IF(C102&gt;0.5,2,IF(C102&gt;0.4,3,IF(C102&gt;0.3,4,5)))))</f>
        <v>5</v>
      </c>
      <c r="F102" s="92"/>
    </row>
    <row r="103" spans="1:6" s="18" customFormat="1" ht="24.95" customHeight="1">
      <c r="A103" s="66" t="s">
        <v>137</v>
      </c>
      <c r="B103" s="67"/>
      <c r="C103" s="98"/>
      <c r="D103" s="99"/>
      <c r="E103" s="100"/>
      <c r="F103" s="71">
        <f>SUM(E104:E117)</f>
        <v>3</v>
      </c>
    </row>
    <row r="104" spans="1:6" s="19" customFormat="1" ht="90">
      <c r="A104" s="101" t="s">
        <v>138</v>
      </c>
      <c r="B104" s="102" t="s">
        <v>139</v>
      </c>
      <c r="C104" s="103">
        <f>B52/IF(B32=0,1,B32)</f>
        <v>0</v>
      </c>
      <c r="D104" s="104" t="s">
        <v>140</v>
      </c>
      <c r="E104" s="105">
        <f>IF(C104&gt;0.95,5,IF(C104&gt;0.9,4,IF(C104&gt;0.85,3,IF(C104&gt;0.8,2,IF(C104&gt;=0.75,1,0)))))</f>
        <v>0</v>
      </c>
      <c r="F104" s="106"/>
    </row>
    <row r="105" spans="1:6" s="19" customFormat="1" ht="90">
      <c r="A105" s="1" t="s">
        <v>141</v>
      </c>
      <c r="B105" s="102" t="s">
        <v>142</v>
      </c>
      <c r="C105" s="103">
        <f>B57/IF(B56=0,1,B56)</f>
        <v>0</v>
      </c>
      <c r="D105" s="104" t="s">
        <v>140</v>
      </c>
      <c r="E105" s="105">
        <f>IF(C105&gt;0.95,5,IF(C105&gt;0.9,4,IF(C105&gt;0.85,3,IF(C105&gt;0.8,2,IF(C105&gt;=0.75,1,0)))))</f>
        <v>0</v>
      </c>
      <c r="F105" s="106"/>
    </row>
    <row r="106" spans="1:6" s="19" customFormat="1" ht="90">
      <c r="A106" s="1"/>
      <c r="B106" s="102" t="s">
        <v>143</v>
      </c>
      <c r="C106" s="103">
        <f>B59/IF(B58=0,1,B58)</f>
        <v>0</v>
      </c>
      <c r="D106" s="104" t="s">
        <v>140</v>
      </c>
      <c r="E106" s="105">
        <f>IF(C106&gt;0.95,5,IF(C106&gt;0.9,4,IF(C106&gt;0.85,3,IF(C106&gt;0.8,2,IF(C106&gt;=0.75,1,0)))))</f>
        <v>0</v>
      </c>
      <c r="F106" s="106"/>
    </row>
    <row r="107" spans="1:6" s="19" customFormat="1" ht="33">
      <c r="A107" s="1"/>
      <c r="B107" s="107" t="s">
        <v>144</v>
      </c>
      <c r="C107" s="108">
        <f>B55</f>
        <v>0</v>
      </c>
      <c r="D107" s="109" t="s">
        <v>113</v>
      </c>
      <c r="E107" s="105" t="s">
        <v>114</v>
      </c>
      <c r="F107" s="106"/>
    </row>
    <row r="108" spans="1:6" s="19" customFormat="1" ht="90">
      <c r="A108" s="1" t="s">
        <v>145</v>
      </c>
      <c r="B108" s="102" t="s">
        <v>146</v>
      </c>
      <c r="C108" s="110">
        <f>B60/100</f>
        <v>0</v>
      </c>
      <c r="D108" s="111" t="s">
        <v>147</v>
      </c>
      <c r="E108" s="105">
        <f>IF(C108&gt;1.08,0,IF(C108&gt;1.04,1,IF(C108&gt;1,3,IF(C108&gt;0.96,5,IF(C108&gt;0.92,3,IF(C108&gt;0.88,1,0))))))</f>
        <v>0</v>
      </c>
      <c r="F108" s="106"/>
    </row>
    <row r="109" spans="1:6" s="19" customFormat="1" ht="90">
      <c r="A109" s="1"/>
      <c r="B109" s="102" t="s">
        <v>148</v>
      </c>
      <c r="C109" s="110">
        <f>B51/IF(B33=0,1,B33)</f>
        <v>0</v>
      </c>
      <c r="D109" s="104" t="s">
        <v>149</v>
      </c>
      <c r="E109" s="105">
        <f>IF(C109&gt;0.95,5,IF(C109&gt;0.9,4,IF(C109&gt;0.85,3,IF(C109&gt;0.8,2,IF(C109&gt;=0.75,1,0)))))</f>
        <v>0</v>
      </c>
      <c r="F109" s="106"/>
    </row>
    <row r="110" spans="1:6" s="18" customFormat="1" ht="99">
      <c r="A110" s="1" t="s">
        <v>150</v>
      </c>
      <c r="B110" s="102" t="s">
        <v>151</v>
      </c>
      <c r="C110" s="103">
        <f>B48/(IF(B18=0,1,B18)/(1500*12))</f>
        <v>0</v>
      </c>
      <c r="D110" s="104" t="s">
        <v>152</v>
      </c>
      <c r="E110" s="105">
        <f>IF(C110&gt;0.9,5,IF(C110&gt;0.7,4,IF(C110&gt;0.5,3,IF(C110&gt;0.3,2,IF(C110&gt;0.1,1,0)))))</f>
        <v>0</v>
      </c>
      <c r="F110" s="112"/>
    </row>
    <row r="111" spans="1:6" s="18" customFormat="1" ht="66">
      <c r="A111" s="1"/>
      <c r="B111" s="102" t="s">
        <v>153</v>
      </c>
      <c r="C111" s="103">
        <f>B49/IF(B48=0,1,B48)</f>
        <v>0</v>
      </c>
      <c r="D111" s="104" t="s">
        <v>154</v>
      </c>
      <c r="E111" s="105">
        <f>IF(C111&gt;0.2,3,IF(C111&gt;0.1,5,IF(C111&gt;=0,1,0)))</f>
        <v>1</v>
      </c>
      <c r="F111" s="112"/>
    </row>
    <row r="112" spans="1:6" s="18" customFormat="1" ht="33">
      <c r="A112" s="1"/>
      <c r="B112" s="107" t="s">
        <v>155</v>
      </c>
      <c r="C112" s="103">
        <f>B50</f>
        <v>0</v>
      </c>
      <c r="D112" s="113" t="s">
        <v>113</v>
      </c>
      <c r="E112" s="105" t="s">
        <v>114</v>
      </c>
      <c r="F112" s="112"/>
    </row>
    <row r="113" spans="1:6" s="18" customFormat="1" ht="90">
      <c r="A113" s="1" t="s">
        <v>156</v>
      </c>
      <c r="B113" s="102" t="s">
        <v>157</v>
      </c>
      <c r="C113" s="103">
        <f>(B42-B41)/ABS(IF(B41=0,1,B41))</f>
        <v>0</v>
      </c>
      <c r="D113" s="104" t="s">
        <v>158</v>
      </c>
      <c r="E113" s="105">
        <f>IF(C113&gt;0.05,0,IF(C113&gt;0,1,IF(C113&gt;-0.1,2,IF(C113&gt;-0.2,3,IF(C113&gt;-0.3,4,5)))))</f>
        <v>2</v>
      </c>
      <c r="F113" s="112"/>
    </row>
    <row r="114" spans="1:6" s="18" customFormat="1" ht="90">
      <c r="A114" s="1"/>
      <c r="B114" s="102" t="s">
        <v>159</v>
      </c>
      <c r="C114" s="103">
        <f>B44/IF(B42=0,1,B42)</f>
        <v>0</v>
      </c>
      <c r="D114" s="104" t="s">
        <v>160</v>
      </c>
      <c r="E114" s="105">
        <f>IF(C114&gt;0.95,5,IF(C114&gt;0.9,4,IF(C114&gt;0.85,3,IF(C114&gt;0.8,2,IF(C114&gt;=0.75,1,0)))))</f>
        <v>0</v>
      </c>
      <c r="F114" s="112"/>
    </row>
    <row r="115" spans="1:6" s="18" customFormat="1" ht="60">
      <c r="A115" s="1"/>
      <c r="B115" s="114" t="s">
        <v>161</v>
      </c>
      <c r="C115" s="115">
        <f>B46/IF(B42=0,1,B42)</f>
        <v>0</v>
      </c>
      <c r="D115" s="104" t="s">
        <v>162</v>
      </c>
      <c r="E115" s="116">
        <f>IF(C115&gt;0.15,5,IF(C115&gt;0.1,3,IF(C115&gt;0.05,1,0)))</f>
        <v>0</v>
      </c>
      <c r="F115" s="112"/>
    </row>
    <row r="116" spans="1:6" s="18" customFormat="1" ht="90">
      <c r="A116" s="1"/>
      <c r="B116" s="102" t="s">
        <v>163</v>
      </c>
      <c r="C116" s="103">
        <f>B45/IF(B42=0,1,B42)</f>
        <v>0</v>
      </c>
      <c r="D116" s="104" t="s">
        <v>160</v>
      </c>
      <c r="E116" s="105">
        <f>IF(C116&gt;0.95,5,IF(C116&gt;0.9,4,IF(C116&gt;0.85,3,IF(C116&gt;0.8,2,IF(C116&gt;=0.75,1,0)))))</f>
        <v>0</v>
      </c>
      <c r="F116" s="112"/>
    </row>
    <row r="117" spans="1:6" s="18" customFormat="1" ht="19.5">
      <c r="A117" s="1"/>
      <c r="B117" s="114" t="s">
        <v>164</v>
      </c>
      <c r="C117" s="115">
        <f>B47</f>
        <v>0</v>
      </c>
      <c r="D117" s="109" t="s">
        <v>113</v>
      </c>
      <c r="E117" s="105" t="s">
        <v>114</v>
      </c>
      <c r="F117" s="112"/>
    </row>
    <row r="118" spans="1:6" s="18" customFormat="1" ht="24.95" customHeight="1">
      <c r="A118" s="66" t="s">
        <v>165</v>
      </c>
      <c r="B118" s="67"/>
      <c r="C118" s="98"/>
      <c r="D118" s="99"/>
      <c r="E118" s="100"/>
      <c r="F118" s="71">
        <f>SUM(E119:E126)</f>
        <v>27</v>
      </c>
    </row>
    <row r="119" spans="1:6" s="18" customFormat="1" ht="60">
      <c r="A119" s="117" t="s">
        <v>138</v>
      </c>
      <c r="B119" s="118" t="s">
        <v>166</v>
      </c>
      <c r="C119" s="119">
        <f>B62</f>
        <v>0</v>
      </c>
      <c r="D119" s="120" t="s">
        <v>167</v>
      </c>
      <c r="E119" s="121">
        <f>IF(C119&gt;5,0,IF(C119&gt;3,3,IF(C119&gt;1,4,5)))</f>
        <v>5</v>
      </c>
      <c r="F119" s="122"/>
    </row>
    <row r="120" spans="1:6" s="18" customFormat="1" ht="60">
      <c r="A120" s="12" t="s">
        <v>168</v>
      </c>
      <c r="B120" s="118" t="s">
        <v>169</v>
      </c>
      <c r="C120" s="123">
        <f>B63/IF(B69=0,1,B69)</f>
        <v>0</v>
      </c>
      <c r="D120" s="124" t="s">
        <v>170</v>
      </c>
      <c r="E120" s="121">
        <f>IF(C120&gt;0.3,0,IF(C120&gt;0.2,1,IF(C120&gt;0.1,3,5)))</f>
        <v>5</v>
      </c>
      <c r="F120" s="122"/>
    </row>
    <row r="121" spans="1:6" s="18" customFormat="1" ht="45">
      <c r="A121" s="12"/>
      <c r="B121" s="118" t="s">
        <v>171</v>
      </c>
      <c r="C121" s="123">
        <f>B72/IF(B71=0,1,B71)</f>
        <v>0</v>
      </c>
      <c r="D121" s="120" t="s">
        <v>172</v>
      </c>
      <c r="E121" s="121">
        <f>IF(C121&gt;0.6,1,IF(C121&gt;0.2,3,5))</f>
        <v>5</v>
      </c>
      <c r="F121" s="122"/>
    </row>
    <row r="122" spans="1:6" s="18" customFormat="1" ht="60">
      <c r="A122" s="3" t="s">
        <v>173</v>
      </c>
      <c r="B122" s="125" t="s">
        <v>174</v>
      </c>
      <c r="C122" s="126">
        <f>B64/IF(B66=0,1,B66)</f>
        <v>0</v>
      </c>
      <c r="D122" s="124" t="s">
        <v>175</v>
      </c>
      <c r="E122" s="121">
        <f>IF(C122&gt;0.15,0,IF(C122&gt;0.1,1,IF(C122&gt;0.05,3,5)))</f>
        <v>5</v>
      </c>
      <c r="F122" s="122"/>
    </row>
    <row r="123" spans="1:6" s="18" customFormat="1" ht="66">
      <c r="A123" s="3"/>
      <c r="B123" s="125" t="s">
        <v>176</v>
      </c>
      <c r="C123" s="126">
        <f>B67/(IF(B66=0,1,B66)/6)</f>
        <v>0</v>
      </c>
      <c r="D123" s="124" t="s">
        <v>177</v>
      </c>
      <c r="E123" s="121">
        <f>IF(C123&gt;1,5,IF(C123&gt;0.8,3,1))</f>
        <v>1</v>
      </c>
      <c r="F123" s="122"/>
    </row>
    <row r="124" spans="1:6" s="18" customFormat="1" ht="66">
      <c r="A124" s="3"/>
      <c r="B124" s="125" t="s">
        <v>178</v>
      </c>
      <c r="C124" s="119">
        <f>B68/(IF(B66=0,1,B66)/30)</f>
        <v>0</v>
      </c>
      <c r="D124" s="124" t="s">
        <v>179</v>
      </c>
      <c r="E124" s="121">
        <f>IF(C124&gt;1,5,IF(C124&gt;0.8,3,1))</f>
        <v>1</v>
      </c>
      <c r="F124" s="122"/>
    </row>
    <row r="125" spans="1:6" s="18" customFormat="1" ht="19.5" hidden="1">
      <c r="A125" s="3"/>
      <c r="B125" s="125" t="s">
        <v>180</v>
      </c>
      <c r="C125" s="119"/>
      <c r="D125" s="127" t="s">
        <v>113</v>
      </c>
      <c r="E125" s="121" t="s">
        <v>114</v>
      </c>
      <c r="F125" s="122"/>
    </row>
    <row r="126" spans="1:6" s="18" customFormat="1" ht="60">
      <c r="A126" s="128" t="s">
        <v>181</v>
      </c>
      <c r="B126" s="125" t="s">
        <v>182</v>
      </c>
      <c r="C126" s="129">
        <f>B65/IF(B70=0,1,B70)</f>
        <v>0</v>
      </c>
      <c r="D126" s="124" t="s">
        <v>170</v>
      </c>
      <c r="E126" s="130">
        <f>IF(C126&gt;0.3,0,IF(C126&gt;0.2,1,IF(C126&gt;0.1,3,5)))</f>
        <v>5</v>
      </c>
      <c r="F126" s="122"/>
    </row>
    <row r="127" spans="1:6" s="18" customFormat="1">
      <c r="A127" s="20"/>
      <c r="B127" s="131"/>
      <c r="C127" s="132"/>
      <c r="D127" s="133"/>
      <c r="E127" s="134"/>
      <c r="F127" s="135"/>
    </row>
    <row r="128" spans="1:6" s="18" customFormat="1">
      <c r="A128" s="20"/>
      <c r="B128" s="131"/>
      <c r="C128" s="132"/>
      <c r="D128" s="133"/>
      <c r="E128" s="134"/>
      <c r="F128" s="135"/>
    </row>
    <row r="129" spans="1:6" s="18" customFormat="1">
      <c r="A129" s="20"/>
      <c r="B129" s="131"/>
      <c r="C129" s="132"/>
      <c r="D129" s="133"/>
      <c r="E129" s="134"/>
      <c r="F129" s="135"/>
    </row>
    <row r="130" spans="1:6" s="18" customFormat="1">
      <c r="A130" s="20"/>
      <c r="B130" s="131"/>
      <c r="C130" s="132"/>
      <c r="D130" s="133"/>
      <c r="E130" s="134"/>
      <c r="F130" s="135"/>
    </row>
    <row r="131" spans="1:6" s="18" customFormat="1">
      <c r="A131" s="20"/>
      <c r="B131" s="131"/>
      <c r="C131" s="132"/>
      <c r="D131" s="133"/>
      <c r="E131" s="134"/>
      <c r="F131" s="135"/>
    </row>
    <row r="132" spans="1:6" s="18" customFormat="1">
      <c r="A132" s="20"/>
      <c r="B132" s="131"/>
      <c r="C132" s="132"/>
      <c r="D132" s="133"/>
      <c r="E132" s="134"/>
      <c r="F132" s="135"/>
    </row>
    <row r="133" spans="1:6" s="18" customFormat="1">
      <c r="A133" s="20"/>
      <c r="B133" s="131"/>
      <c r="C133" s="132"/>
      <c r="D133" s="133"/>
      <c r="E133" s="134"/>
      <c r="F133" s="135"/>
    </row>
    <row r="134" spans="1:6" s="18" customFormat="1">
      <c r="A134" s="20"/>
      <c r="B134" s="131"/>
      <c r="C134" s="132"/>
      <c r="D134" s="133"/>
      <c r="E134" s="134"/>
      <c r="F134" s="135"/>
    </row>
    <row r="135" spans="1:6" s="18" customFormat="1">
      <c r="A135" s="20"/>
      <c r="B135" s="131"/>
      <c r="C135" s="132"/>
      <c r="D135" s="133"/>
      <c r="E135" s="134"/>
      <c r="F135" s="135"/>
    </row>
    <row r="136" spans="1:6" s="18" customFormat="1">
      <c r="A136" s="20"/>
      <c r="B136" s="131"/>
      <c r="C136" s="132"/>
      <c r="D136" s="133"/>
      <c r="E136" s="134"/>
      <c r="F136" s="135"/>
    </row>
    <row r="137" spans="1:6" s="18" customFormat="1">
      <c r="A137" s="20"/>
      <c r="B137" s="131"/>
      <c r="C137" s="132"/>
      <c r="D137" s="133"/>
      <c r="E137" s="134"/>
      <c r="F137" s="135"/>
    </row>
    <row r="138" spans="1:6" s="18" customFormat="1">
      <c r="A138" s="20"/>
      <c r="B138" s="131"/>
      <c r="C138" s="132"/>
      <c r="D138" s="133"/>
      <c r="E138" s="134"/>
      <c r="F138" s="135"/>
    </row>
    <row r="139" spans="1:6" s="18" customFormat="1">
      <c r="A139" s="20"/>
      <c r="B139" s="131"/>
      <c r="C139" s="132"/>
      <c r="D139" s="133"/>
      <c r="E139" s="134"/>
      <c r="F139" s="135"/>
    </row>
    <row r="140" spans="1:6" s="18" customFormat="1">
      <c r="A140" s="20"/>
      <c r="B140" s="131"/>
      <c r="C140" s="132"/>
      <c r="D140" s="133"/>
      <c r="E140" s="134"/>
      <c r="F140" s="135"/>
    </row>
    <row r="141" spans="1:6" s="18" customFormat="1">
      <c r="A141" s="20"/>
      <c r="B141" s="131"/>
      <c r="C141" s="132"/>
      <c r="D141" s="133"/>
      <c r="E141" s="134"/>
      <c r="F141" s="135"/>
    </row>
    <row r="142" spans="1:6" s="18" customFormat="1">
      <c r="A142" s="20"/>
      <c r="B142" s="131"/>
      <c r="C142" s="132"/>
      <c r="D142" s="133"/>
      <c r="E142" s="134"/>
      <c r="F142" s="135"/>
    </row>
    <row r="143" spans="1:6" s="18" customFormat="1">
      <c r="A143" s="20"/>
      <c r="B143" s="131"/>
      <c r="C143" s="132"/>
      <c r="D143" s="133"/>
      <c r="E143" s="134"/>
      <c r="F143" s="135"/>
    </row>
    <row r="144" spans="1:6" s="18" customFormat="1">
      <c r="A144" s="20"/>
      <c r="B144" s="131"/>
      <c r="C144" s="132"/>
      <c r="D144" s="133"/>
      <c r="E144" s="134"/>
      <c r="F144" s="135"/>
    </row>
    <row r="145" spans="1:6" s="18" customFormat="1">
      <c r="A145" s="20"/>
      <c r="B145" s="131"/>
      <c r="C145" s="132"/>
      <c r="D145" s="133"/>
      <c r="E145" s="134"/>
      <c r="F145" s="135"/>
    </row>
    <row r="146" spans="1:6" s="18" customFormat="1">
      <c r="A146" s="20"/>
      <c r="B146" s="131"/>
      <c r="C146" s="132"/>
      <c r="D146" s="133"/>
      <c r="E146" s="134"/>
      <c r="F146" s="135"/>
    </row>
    <row r="147" spans="1:6" s="18" customFormat="1">
      <c r="A147" s="20"/>
      <c r="B147" s="131"/>
      <c r="C147" s="132"/>
      <c r="D147" s="133"/>
      <c r="E147" s="134"/>
      <c r="F147" s="135"/>
    </row>
    <row r="148" spans="1:6" s="18" customFormat="1">
      <c r="A148" s="20"/>
      <c r="B148" s="131"/>
      <c r="C148" s="132"/>
      <c r="D148" s="133"/>
      <c r="E148" s="134"/>
      <c r="F148" s="135"/>
    </row>
    <row r="149" spans="1:6" s="18" customFormat="1">
      <c r="A149" s="20"/>
      <c r="B149" s="131"/>
      <c r="C149" s="132"/>
      <c r="D149" s="133"/>
      <c r="E149" s="134"/>
      <c r="F149" s="135"/>
    </row>
    <row r="150" spans="1:6" s="18" customFormat="1">
      <c r="A150" s="20"/>
      <c r="B150" s="131"/>
      <c r="C150" s="132"/>
      <c r="D150" s="133"/>
      <c r="E150" s="134"/>
      <c r="F150" s="135"/>
    </row>
    <row r="151" spans="1:6" s="18" customFormat="1">
      <c r="A151" s="20"/>
      <c r="B151" s="131"/>
      <c r="C151" s="132"/>
      <c r="D151" s="133"/>
      <c r="E151" s="134"/>
      <c r="F151" s="135"/>
    </row>
    <row r="152" spans="1:6" s="18" customFormat="1">
      <c r="A152" s="20"/>
      <c r="B152" s="131"/>
      <c r="C152" s="132"/>
      <c r="D152" s="133"/>
      <c r="E152" s="134"/>
      <c r="F152" s="135"/>
    </row>
    <row r="153" spans="1:6" s="18" customFormat="1">
      <c r="A153" s="20"/>
      <c r="B153" s="131"/>
      <c r="C153" s="132"/>
      <c r="D153" s="133"/>
      <c r="E153" s="134"/>
      <c r="F153" s="135"/>
    </row>
    <row r="154" spans="1:6" s="18" customFormat="1">
      <c r="A154" s="20"/>
      <c r="B154" s="131"/>
      <c r="C154" s="132"/>
      <c r="D154" s="133"/>
      <c r="E154" s="134"/>
      <c r="F154" s="135"/>
    </row>
    <row r="155" spans="1:6" s="18" customFormat="1">
      <c r="A155" s="20"/>
      <c r="B155" s="131"/>
      <c r="C155" s="132"/>
      <c r="D155" s="133"/>
      <c r="E155" s="134"/>
      <c r="F155" s="135"/>
    </row>
    <row r="156" spans="1:6" s="18" customFormat="1">
      <c r="A156" s="20"/>
      <c r="B156" s="131"/>
      <c r="C156" s="132"/>
      <c r="D156" s="133"/>
      <c r="E156" s="134"/>
      <c r="F156" s="135"/>
    </row>
    <row r="157" spans="1:6" s="18" customFormat="1">
      <c r="A157" s="20"/>
      <c r="B157" s="131"/>
      <c r="C157" s="132"/>
      <c r="D157" s="133"/>
      <c r="E157" s="134"/>
      <c r="F157" s="135"/>
    </row>
    <row r="158" spans="1:6" s="18" customFormat="1">
      <c r="A158" s="20"/>
      <c r="B158" s="131"/>
      <c r="C158" s="132"/>
      <c r="D158" s="133"/>
      <c r="E158" s="134"/>
      <c r="F158" s="135"/>
    </row>
    <row r="159" spans="1:6" s="18" customFormat="1">
      <c r="A159" s="20"/>
      <c r="B159" s="131"/>
      <c r="C159" s="132"/>
      <c r="D159" s="133"/>
      <c r="E159" s="134"/>
      <c r="F159" s="135"/>
    </row>
    <row r="160" spans="1:6">
      <c r="B160" s="136"/>
      <c r="C160" s="137"/>
      <c r="D160" s="138"/>
      <c r="E160" s="139"/>
    </row>
    <row r="161" spans="2:5">
      <c r="B161" s="136"/>
      <c r="C161" s="137"/>
      <c r="D161" s="138"/>
      <c r="E161" s="139"/>
    </row>
    <row r="162" spans="2:5">
      <c r="B162" s="136"/>
      <c r="C162" s="137"/>
      <c r="D162" s="138"/>
      <c r="E162" s="139"/>
    </row>
    <row r="163" spans="2:5">
      <c r="B163" s="136"/>
      <c r="C163" s="137"/>
      <c r="D163" s="138"/>
      <c r="E163" s="139"/>
    </row>
    <row r="164" spans="2:5">
      <c r="B164" s="136"/>
      <c r="C164" s="137"/>
      <c r="D164" s="138"/>
      <c r="E164" s="139"/>
    </row>
    <row r="165" spans="2:5">
      <c r="B165" s="136"/>
      <c r="C165" s="137"/>
      <c r="D165" s="138"/>
      <c r="E165" s="139"/>
    </row>
    <row r="166" spans="2:5">
      <c r="B166" s="136"/>
      <c r="C166" s="137"/>
      <c r="D166" s="138"/>
      <c r="E166" s="139"/>
    </row>
    <row r="167" spans="2:5">
      <c r="B167" s="136"/>
      <c r="C167" s="137"/>
      <c r="D167" s="138"/>
      <c r="E167" s="139"/>
    </row>
    <row r="168" spans="2:5">
      <c r="B168" s="136"/>
      <c r="C168" s="137"/>
      <c r="D168" s="138"/>
      <c r="E168" s="139"/>
    </row>
    <row r="169" spans="2:5">
      <c r="B169" s="136"/>
      <c r="C169" s="137"/>
      <c r="D169" s="138"/>
      <c r="E169" s="139"/>
    </row>
    <row r="170" spans="2:5">
      <c r="B170" s="136"/>
      <c r="C170" s="137"/>
      <c r="D170" s="138"/>
      <c r="E170" s="139"/>
    </row>
    <row r="171" spans="2:5">
      <c r="B171" s="136"/>
      <c r="C171" s="137"/>
      <c r="D171" s="138"/>
      <c r="E171" s="139"/>
    </row>
    <row r="172" spans="2:5">
      <c r="B172" s="136"/>
      <c r="C172" s="137"/>
      <c r="D172" s="138"/>
      <c r="E172" s="139"/>
    </row>
    <row r="173" spans="2:5">
      <c r="B173" s="136"/>
      <c r="C173" s="137"/>
      <c r="D173" s="138"/>
      <c r="E173" s="139"/>
    </row>
    <row r="174" spans="2:5">
      <c r="B174" s="136"/>
      <c r="C174" s="137"/>
      <c r="D174" s="138"/>
      <c r="E174" s="139"/>
    </row>
    <row r="175" spans="2:5">
      <c r="B175" s="136"/>
      <c r="C175" s="137"/>
      <c r="D175" s="138"/>
      <c r="E175" s="139"/>
    </row>
    <row r="176" spans="2:5">
      <c r="B176" s="136"/>
      <c r="C176" s="137"/>
      <c r="D176" s="138"/>
      <c r="E176" s="139"/>
    </row>
    <row r="177" spans="2:5">
      <c r="B177" s="136"/>
      <c r="C177" s="137"/>
      <c r="D177" s="138"/>
      <c r="E177" s="139"/>
    </row>
    <row r="178" spans="2:5">
      <c r="B178" s="136"/>
      <c r="C178" s="137"/>
      <c r="D178" s="138"/>
      <c r="E178" s="139"/>
    </row>
    <row r="179" spans="2:5">
      <c r="B179" s="136"/>
      <c r="C179" s="137"/>
      <c r="D179" s="138"/>
      <c r="E179" s="139"/>
    </row>
    <row r="180" spans="2:5">
      <c r="B180" s="136"/>
      <c r="C180" s="137"/>
      <c r="D180" s="138"/>
      <c r="E180" s="139"/>
    </row>
    <row r="181" spans="2:5">
      <c r="B181" s="136"/>
      <c r="C181" s="137"/>
      <c r="D181" s="138"/>
      <c r="E181" s="139"/>
    </row>
    <row r="182" spans="2:5">
      <c r="B182" s="136"/>
      <c r="C182" s="137"/>
      <c r="D182" s="138"/>
      <c r="E182" s="139"/>
    </row>
    <row r="183" spans="2:5">
      <c r="B183" s="136"/>
      <c r="C183" s="137"/>
      <c r="D183" s="138"/>
      <c r="E183" s="139"/>
    </row>
    <row r="184" spans="2:5">
      <c r="B184" s="136"/>
      <c r="C184" s="137"/>
      <c r="D184" s="138"/>
      <c r="E184" s="139"/>
    </row>
    <row r="185" spans="2:5">
      <c r="B185" s="136"/>
      <c r="C185" s="137"/>
      <c r="D185" s="138"/>
      <c r="E185" s="139"/>
    </row>
    <row r="186" spans="2:5">
      <c r="B186" s="136"/>
      <c r="C186" s="137"/>
      <c r="D186" s="138"/>
      <c r="E186" s="139"/>
    </row>
    <row r="187" spans="2:5">
      <c r="B187" s="136"/>
      <c r="C187" s="137"/>
      <c r="D187" s="138"/>
      <c r="E187" s="139"/>
    </row>
    <row r="188" spans="2:5">
      <c r="B188" s="136"/>
      <c r="C188" s="137"/>
      <c r="D188" s="138"/>
      <c r="E188" s="139"/>
    </row>
    <row r="189" spans="2:5">
      <c r="B189" s="136"/>
      <c r="C189" s="137"/>
      <c r="D189" s="138"/>
      <c r="E189" s="139"/>
    </row>
    <row r="190" spans="2:5">
      <c r="B190" s="136"/>
      <c r="C190" s="137"/>
      <c r="D190" s="138"/>
      <c r="E190" s="139"/>
    </row>
    <row r="191" spans="2:5">
      <c r="B191" s="136"/>
      <c r="C191" s="137"/>
      <c r="D191" s="138"/>
      <c r="E191" s="139"/>
    </row>
    <row r="192" spans="2:5">
      <c r="B192" s="136"/>
      <c r="C192" s="137"/>
      <c r="D192" s="138"/>
      <c r="E192" s="139"/>
    </row>
    <row r="193" spans="2:5">
      <c r="B193" s="136"/>
      <c r="C193" s="137"/>
      <c r="D193" s="138"/>
      <c r="E193" s="139"/>
    </row>
    <row r="194" spans="2:5">
      <c r="B194" s="136"/>
      <c r="C194" s="137"/>
      <c r="D194" s="138"/>
      <c r="E194" s="139"/>
    </row>
    <row r="195" spans="2:5">
      <c r="B195" s="136"/>
      <c r="C195" s="137"/>
      <c r="D195" s="138"/>
      <c r="E195" s="139"/>
    </row>
    <row r="196" spans="2:5">
      <c r="B196" s="136"/>
      <c r="C196" s="137"/>
      <c r="D196" s="138"/>
      <c r="E196" s="139"/>
    </row>
    <row r="197" spans="2:5">
      <c r="B197" s="136"/>
      <c r="C197" s="137"/>
      <c r="D197" s="138"/>
      <c r="E197" s="139"/>
    </row>
    <row r="198" spans="2:5">
      <c r="B198" s="136"/>
      <c r="C198" s="137"/>
      <c r="D198" s="138"/>
      <c r="E198" s="139"/>
    </row>
    <row r="199" spans="2:5">
      <c r="B199" s="136"/>
      <c r="C199" s="137"/>
      <c r="D199" s="138"/>
      <c r="E199" s="139"/>
    </row>
    <row r="200" spans="2:5">
      <c r="B200" s="136"/>
      <c r="C200" s="137"/>
      <c r="D200" s="138"/>
      <c r="E200" s="139"/>
    </row>
    <row r="201" spans="2:5">
      <c r="B201" s="136"/>
      <c r="C201" s="137"/>
      <c r="D201" s="138"/>
      <c r="E201" s="139"/>
    </row>
    <row r="202" spans="2:5">
      <c r="B202" s="136"/>
      <c r="C202" s="137"/>
      <c r="D202" s="138"/>
      <c r="E202" s="139"/>
    </row>
    <row r="203" spans="2:5">
      <c r="B203" s="136"/>
      <c r="C203" s="137"/>
      <c r="D203" s="138"/>
      <c r="E203" s="139"/>
    </row>
    <row r="204" spans="2:5">
      <c r="B204" s="136"/>
      <c r="C204" s="137"/>
      <c r="D204" s="138"/>
      <c r="E204" s="139"/>
    </row>
    <row r="205" spans="2:5">
      <c r="B205" s="136"/>
      <c r="C205" s="137"/>
      <c r="D205" s="138"/>
      <c r="E205" s="139"/>
    </row>
    <row r="206" spans="2:5">
      <c r="B206" s="136"/>
      <c r="C206" s="137"/>
      <c r="D206" s="138"/>
      <c r="E206" s="139"/>
    </row>
    <row r="207" spans="2:5">
      <c r="B207" s="136"/>
      <c r="C207" s="137"/>
      <c r="D207" s="138"/>
      <c r="E207" s="139"/>
    </row>
    <row r="208" spans="2:5">
      <c r="B208" s="136"/>
      <c r="C208" s="137"/>
      <c r="D208" s="138"/>
      <c r="E208" s="139"/>
    </row>
    <row r="209" spans="2:5">
      <c r="B209" s="136"/>
      <c r="C209" s="137"/>
      <c r="D209" s="138"/>
      <c r="E209" s="139"/>
    </row>
    <row r="210" spans="2:5">
      <c r="B210" s="136"/>
      <c r="C210" s="137"/>
      <c r="D210" s="138"/>
      <c r="E210" s="139"/>
    </row>
    <row r="211" spans="2:5">
      <c r="B211" s="136"/>
      <c r="C211" s="137"/>
      <c r="D211" s="138"/>
      <c r="E211" s="139"/>
    </row>
    <row r="212" spans="2:5">
      <c r="B212" s="136"/>
      <c r="C212" s="137"/>
      <c r="D212" s="138"/>
      <c r="E212" s="139"/>
    </row>
    <row r="213" spans="2:5">
      <c r="B213" s="136"/>
      <c r="C213" s="137"/>
      <c r="D213" s="138"/>
      <c r="E213" s="139"/>
    </row>
    <row r="214" spans="2:5">
      <c r="B214" s="136"/>
      <c r="C214" s="137"/>
      <c r="D214" s="138"/>
      <c r="E214" s="139"/>
    </row>
    <row r="215" spans="2:5">
      <c r="B215" s="136"/>
      <c r="C215" s="137"/>
      <c r="D215" s="138"/>
      <c r="E215" s="139"/>
    </row>
    <row r="216" spans="2:5">
      <c r="B216" s="136"/>
      <c r="C216" s="137"/>
      <c r="D216" s="138"/>
      <c r="E216" s="139"/>
    </row>
    <row r="217" spans="2:5">
      <c r="B217" s="136"/>
      <c r="C217" s="137"/>
      <c r="D217" s="138"/>
      <c r="E217" s="139"/>
    </row>
    <row r="218" spans="2:5">
      <c r="B218" s="136"/>
      <c r="C218" s="137"/>
      <c r="D218" s="138"/>
      <c r="E218" s="139"/>
    </row>
    <row r="219" spans="2:5">
      <c r="B219" s="136"/>
      <c r="C219" s="137"/>
      <c r="D219" s="138"/>
      <c r="E219" s="139"/>
    </row>
    <row r="220" spans="2:5">
      <c r="B220" s="136"/>
      <c r="C220" s="137"/>
      <c r="D220" s="138"/>
      <c r="E220" s="139"/>
    </row>
    <row r="221" spans="2:5">
      <c r="B221" s="136"/>
      <c r="C221" s="137"/>
      <c r="D221" s="138"/>
      <c r="E221" s="139"/>
    </row>
    <row r="222" spans="2:5">
      <c r="B222" s="136"/>
      <c r="C222" s="137"/>
      <c r="D222" s="138"/>
      <c r="E222" s="139"/>
    </row>
    <row r="223" spans="2:5">
      <c r="B223" s="136"/>
      <c r="C223" s="137"/>
      <c r="D223" s="138"/>
      <c r="E223" s="139"/>
    </row>
    <row r="224" spans="2:5">
      <c r="B224" s="136"/>
      <c r="C224" s="137"/>
      <c r="D224" s="138"/>
      <c r="E224" s="139"/>
    </row>
    <row r="225" spans="2:5">
      <c r="B225" s="136"/>
      <c r="C225" s="137"/>
      <c r="D225" s="138"/>
      <c r="E225" s="139"/>
    </row>
    <row r="226" spans="2:5">
      <c r="B226" s="136"/>
      <c r="C226" s="137"/>
      <c r="D226" s="138"/>
      <c r="E226" s="139"/>
    </row>
    <row r="227" spans="2:5">
      <c r="B227" s="136"/>
      <c r="C227" s="137"/>
      <c r="D227" s="138"/>
      <c r="E227" s="139"/>
    </row>
    <row r="228" spans="2:5">
      <c r="B228" s="136"/>
      <c r="C228" s="137"/>
      <c r="D228" s="138"/>
      <c r="E228" s="139"/>
    </row>
    <row r="229" spans="2:5">
      <c r="B229" s="136"/>
      <c r="C229" s="137"/>
      <c r="D229" s="138"/>
      <c r="E229" s="139"/>
    </row>
    <row r="230" spans="2:5">
      <c r="B230" s="136"/>
      <c r="C230" s="137"/>
      <c r="D230" s="138"/>
      <c r="E230" s="139"/>
    </row>
    <row r="231" spans="2:5">
      <c r="B231" s="136"/>
      <c r="C231" s="137"/>
      <c r="D231" s="138"/>
      <c r="E231" s="139"/>
    </row>
    <row r="232" spans="2:5">
      <c r="B232" s="136"/>
      <c r="C232" s="137"/>
      <c r="D232" s="138"/>
      <c r="E232" s="139"/>
    </row>
    <row r="233" spans="2:5">
      <c r="B233" s="136"/>
      <c r="C233" s="137"/>
      <c r="D233" s="138"/>
      <c r="E233" s="139"/>
    </row>
    <row r="234" spans="2:5">
      <c r="B234" s="136"/>
      <c r="C234" s="137"/>
      <c r="D234" s="138"/>
      <c r="E234" s="139"/>
    </row>
    <row r="235" spans="2:5">
      <c r="B235" s="136"/>
      <c r="C235" s="137"/>
      <c r="D235" s="138"/>
      <c r="E235" s="139"/>
    </row>
    <row r="236" spans="2:5">
      <c r="B236" s="136"/>
      <c r="C236" s="137"/>
      <c r="D236" s="138"/>
      <c r="E236" s="139"/>
    </row>
    <row r="237" spans="2:5">
      <c r="B237" s="136"/>
      <c r="C237" s="137"/>
      <c r="D237" s="138"/>
      <c r="E237" s="139"/>
    </row>
    <row r="238" spans="2:5">
      <c r="B238" s="136"/>
      <c r="C238" s="137"/>
      <c r="D238" s="138"/>
      <c r="E238" s="139"/>
    </row>
    <row r="239" spans="2:5">
      <c r="B239" s="136"/>
      <c r="C239" s="137"/>
      <c r="D239" s="138"/>
      <c r="E239" s="139"/>
    </row>
    <row r="240" spans="2:5">
      <c r="B240" s="136"/>
      <c r="C240" s="137"/>
      <c r="D240" s="138"/>
      <c r="E240" s="139"/>
    </row>
    <row r="241" spans="2:5">
      <c r="B241" s="136"/>
      <c r="C241" s="137"/>
      <c r="D241" s="138"/>
      <c r="E241" s="139"/>
    </row>
    <row r="242" spans="2:5">
      <c r="B242" s="136"/>
      <c r="C242" s="137"/>
      <c r="D242" s="138"/>
      <c r="E242" s="139"/>
    </row>
    <row r="243" spans="2:5">
      <c r="B243" s="136"/>
      <c r="C243" s="137"/>
      <c r="D243" s="138"/>
      <c r="E243" s="139"/>
    </row>
    <row r="244" spans="2:5">
      <c r="B244" s="136"/>
      <c r="C244" s="137"/>
      <c r="D244" s="138"/>
      <c r="E244" s="139"/>
    </row>
    <row r="245" spans="2:5">
      <c r="B245" s="136"/>
      <c r="C245" s="137"/>
      <c r="D245" s="138"/>
      <c r="E245" s="139"/>
    </row>
    <row r="246" spans="2:5">
      <c r="B246" s="136"/>
      <c r="C246" s="137"/>
      <c r="D246" s="138"/>
      <c r="E246" s="139"/>
    </row>
    <row r="247" spans="2:5">
      <c r="B247" s="136"/>
      <c r="C247" s="137"/>
      <c r="D247" s="138"/>
      <c r="E247" s="139"/>
    </row>
    <row r="248" spans="2:5">
      <c r="B248" s="136"/>
      <c r="C248" s="137"/>
      <c r="D248" s="138"/>
      <c r="E248" s="139"/>
    </row>
  </sheetData>
  <sheetProtection selectLockedCells="1" selectUnlockedCells="1"/>
  <mergeCells count="16">
    <mergeCell ref="A122:A125"/>
    <mergeCell ref="A105:A107"/>
    <mergeCell ref="A108:A109"/>
    <mergeCell ref="A110:A112"/>
    <mergeCell ref="A113:A117"/>
    <mergeCell ref="A120:A121"/>
    <mergeCell ref="A90:A92"/>
    <mergeCell ref="A93:A94"/>
    <mergeCell ref="A95:A96"/>
    <mergeCell ref="A98:A99"/>
    <mergeCell ref="A100:A101"/>
    <mergeCell ref="A1:E1"/>
    <mergeCell ref="A2:B2"/>
    <mergeCell ref="C76:E76"/>
    <mergeCell ref="A78:A85"/>
    <mergeCell ref="A86:A87"/>
  </mergeCells>
  <pageMargins left="0.69930555555555596" right="0.69930555555555596" top="0.75" bottom="0.75" header="0.3" footer="0.3"/>
  <pageSetup paperSize="9" orientation="portrait"/>
  <headerFooter scaleWithDoc="0"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IT</cp:lastModifiedBy>
  <cp:revision>1</cp:revision>
  <dcterms:created xsi:type="dcterms:W3CDTF">2014-12-16T08:52:00Z</dcterms:created>
  <dcterms:modified xsi:type="dcterms:W3CDTF">2021-07-29T08:18:17Z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