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<sst xmlns="http://schemas.openxmlformats.org/spreadsheetml/2006/main" count="216" uniqueCount="187">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</sst>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30" fillId="31" borderId="1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51" borderId="17" applyNumberFormat="0" applyFon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55" workbookViewId="0">
      <selection activeCell="D65" sqref="D6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/>
      <c r="B76" s="33"/>
      <c r="C76" s="30"/>
      <c r="D76" s="26"/>
      <c r="E76" s="27"/>
      <c r="F76" s="28"/>
    </row>
    <row r="77" ht="21.75" spans="1:6">
      <c r="A77" s="34"/>
      <c r="B77" s="35"/>
      <c r="C77" s="36"/>
      <c r="D77" s="37"/>
      <c r="E77" s="38"/>
      <c r="F77" s="39"/>
    </row>
    <row r="78" ht="21.75" spans="1:6">
      <c r="A78" s="40"/>
      <c r="B78" s="41"/>
      <c r="C78" s="42" t="s">
        <v>84</v>
      </c>
      <c r="D78" s="43"/>
      <c r="E78" s="43"/>
      <c r="F78" s="44">
        <f>SUM(F79:F131)</f>
        <v>32.2727272727273</v>
      </c>
    </row>
    <row r="79" ht="24.95" customHeight="1" spans="1:6">
      <c r="A79" s="45" t="s">
        <v>85</v>
      </c>
      <c r="B79" s="18"/>
      <c r="C79" s="46"/>
      <c r="D79" s="47"/>
      <c r="E79" s="48"/>
      <c r="F79" s="49">
        <f>SUM(E80:E90)/55*30</f>
        <v>11.4545454545455</v>
      </c>
    </row>
    <row r="80" s="2" customFormat="1" ht="82.5" spans="1:6">
      <c r="A80" s="50" t="s">
        <v>86</v>
      </c>
      <c r="B80" s="51" t="s">
        <v>87</v>
      </c>
      <c r="C80" s="52">
        <f>(B8-B7)/ABS(IF(B7=0,1,B7))</f>
        <v>0</v>
      </c>
      <c r="D80" s="136" t="s">
        <v>88</v>
      </c>
      <c r="E80" s="54">
        <f>IF(C80&gt;0.2,5,IF(C80&gt;0.1,4,IF(C80&gt;0,3,IF(C80&gt;-0.1,2,IF(C80&gt;-0.2,1,0)))))</f>
        <v>2</v>
      </c>
      <c r="F80" s="55"/>
    </row>
    <row r="81" s="2" customFormat="1" ht="82.5" spans="1:6">
      <c r="A81" s="50"/>
      <c r="B81" s="51" t="s">
        <v>89</v>
      </c>
      <c r="C81" s="52">
        <f>(B8-B9)/ABS(IF(B9=0,1,B9))</f>
        <v>0</v>
      </c>
      <c r="D81" s="136" t="s">
        <v>88</v>
      </c>
      <c r="E81" s="54">
        <f>IF(C81&gt;0.2,5,IF(C81&gt;0.1,4,IF(C81&gt;0,3,IF(C81&gt;-0.1,2,IF(C81&gt;-0.2,1,0)))))</f>
        <v>2</v>
      </c>
      <c r="F81" s="55"/>
    </row>
    <row r="82" s="2" customFormat="1" ht="82.5" spans="1:6">
      <c r="A82" s="50"/>
      <c r="B82" s="56" t="s">
        <v>90</v>
      </c>
      <c r="C82" s="57">
        <f>(B32-B31)/ABS(IF(B31=0,1,B31))</f>
        <v>0</v>
      </c>
      <c r="D82" s="137" t="s">
        <v>91</v>
      </c>
      <c r="E82" s="54">
        <f>IF(C82&gt;0.4,5,IF(C82&gt;0.2,4,IF(C82&gt;0,3,IF(C82&gt;-0.2,2,IF(C82&gt;-0.4,1,0)))))</f>
        <v>2</v>
      </c>
      <c r="F82" s="59"/>
    </row>
    <row r="83" s="2" customFormat="1" ht="82.5" spans="1:6">
      <c r="A83" s="50"/>
      <c r="B83" s="56" t="s">
        <v>92</v>
      </c>
      <c r="C83" s="57">
        <f>(B32-B35)/ABS(IF(B35=0,1,B35))</f>
        <v>0</v>
      </c>
      <c r="D83" s="137" t="s">
        <v>91</v>
      </c>
      <c r="E83" s="54">
        <f>IF(C83&gt;0.4,5,IF(C83&gt;0.2,4,IF(C83&gt;0,3,IF(C83&gt;-0.2,2,IF(C83&gt;-0.4,1,0)))))</f>
        <v>2</v>
      </c>
      <c r="F83" s="59"/>
    </row>
    <row r="84" s="2" customFormat="1" ht="82.5" spans="1:6">
      <c r="A84" s="50"/>
      <c r="B84" s="56" t="s">
        <v>93</v>
      </c>
      <c r="C84" s="57">
        <f>(B11-B10)/ABS(IF(B10=0,1,B10))</f>
        <v>0</v>
      </c>
      <c r="D84" s="137" t="s">
        <v>94</v>
      </c>
      <c r="E84" s="54">
        <f>IF(C84&gt;3,5,IF(C84&gt;1,4,IF(C84&gt;0,3,IF(C84&gt;-1,2,IF(C84&gt;-2,1,0)))))</f>
        <v>2</v>
      </c>
      <c r="F84" s="59"/>
    </row>
    <row r="85" s="2" customFormat="1" ht="82.5" spans="1:6">
      <c r="A85" s="50"/>
      <c r="B85" s="56" t="s">
        <v>95</v>
      </c>
      <c r="C85" s="57">
        <f>(B11-B12)/ABS(IF(B12=0,1,B12))</f>
        <v>0</v>
      </c>
      <c r="D85" s="137" t="s">
        <v>94</v>
      </c>
      <c r="E85" s="54">
        <f>IF(C85&gt;3,5,IF(C85&gt;1,4,IF(C85&gt;0,3,IF(C85&gt;-1,2,IF(C85&gt;-2,1,0)))))</f>
        <v>2</v>
      </c>
      <c r="F85" s="59"/>
    </row>
    <row r="86" s="2" customFormat="1" ht="82.5" spans="1:6">
      <c r="A86" s="50"/>
      <c r="B86" s="56" t="s">
        <v>96</v>
      </c>
      <c r="C86" s="57">
        <f>(B16-B15)/ABS(IF(B15=0,1,B15))</f>
        <v>0</v>
      </c>
      <c r="D86" s="136" t="s">
        <v>88</v>
      </c>
      <c r="E86" s="54">
        <f>IF(C86&gt;0.2,5,IF(C86&gt;0.1,4,IF(C86&gt;0,3,IF(C86&gt;-0.1,2,IF(C86&gt;-0.2,1,0)))))</f>
        <v>2</v>
      </c>
      <c r="F86" s="59"/>
    </row>
    <row r="87" s="2" customFormat="1" ht="82.5" spans="1:6">
      <c r="A87" s="50"/>
      <c r="B87" s="56" t="s">
        <v>97</v>
      </c>
      <c r="C87" s="57">
        <f>(B16-B17)/ABS(IF(B17=0,1,B17))</f>
        <v>0</v>
      </c>
      <c r="D87" s="136" t="s">
        <v>88</v>
      </c>
      <c r="E87" s="54">
        <f>IF(C87&gt;0.2,5,IF(C87&gt;0.1,4,IF(C87&gt;0,3,IF(C87&gt;-0.1,2,IF(C87&gt;-0.2,1,0)))))</f>
        <v>2</v>
      </c>
      <c r="F87" s="59"/>
    </row>
    <row r="88" s="2" customFormat="1" ht="115.5" spans="1:6">
      <c r="A88" s="60" t="s">
        <v>98</v>
      </c>
      <c r="B88" s="56" t="s">
        <v>99</v>
      </c>
      <c r="C88" s="57">
        <f>(B13/IF(B14=0,1,B14))</f>
        <v>0</v>
      </c>
      <c r="D88" s="58" t="s">
        <v>100</v>
      </c>
      <c r="E88" s="54">
        <f>IF(C88&gt;2.3,1,IF(C88&gt;1.5,3,IF(C88&gt;=1,5,IF(C88&gt;0.7,4,IF(C88&gt;0.4,2,IF(C88&gt;0.2,1,0))))))</f>
        <v>0</v>
      </c>
      <c r="F88" s="59"/>
    </row>
    <row r="89" s="2" customFormat="1" ht="115.5" spans="1:6">
      <c r="A89" s="60"/>
      <c r="B89" s="56" t="s">
        <v>101</v>
      </c>
      <c r="C89" s="57">
        <f>(B5/IF(B6=0,1,B6))</f>
        <v>0</v>
      </c>
      <c r="D89" s="58" t="s">
        <v>100</v>
      </c>
      <c r="E89" s="54">
        <f>IF(C89&gt;2.3,1,IF(C89&gt;1.5,3,IF(C89&gt;=1,5,IF(C89&gt;0.7,4,IF(C89&gt;0.4,2,IF(C89&gt;0.2,1,0))))))</f>
        <v>0</v>
      </c>
      <c r="F89" s="59"/>
    </row>
    <row r="90" s="2" customFormat="1" ht="82.5" spans="1:6">
      <c r="A90" s="61" t="s">
        <v>102</v>
      </c>
      <c r="B90" s="56" t="s">
        <v>103</v>
      </c>
      <c r="C90" s="57">
        <f>(B19/IF(B4=0,1,B4))</f>
        <v>0</v>
      </c>
      <c r="D90" s="58" t="s">
        <v>104</v>
      </c>
      <c r="E90" s="54">
        <f>IF(C90&gt;0.032,1,IF(C90&gt;0.024,2,IF(C90&gt;0.016,3,IF(C90&gt;0.008,4,IF(C90&gt;0,5,5)))))</f>
        <v>5</v>
      </c>
      <c r="F90" s="59"/>
    </row>
    <row r="91" s="2" customFormat="1" ht="24.95" customHeight="1" spans="1:6">
      <c r="A91" s="62" t="s">
        <v>105</v>
      </c>
      <c r="B91" s="63"/>
      <c r="C91" s="64"/>
      <c r="D91" s="65"/>
      <c r="E91" s="66"/>
      <c r="F91" s="67">
        <f>SUM(E92:F98)/25*20</f>
        <v>8</v>
      </c>
    </row>
    <row r="92" s="2" customFormat="1" ht="99" spans="1:6">
      <c r="A92" s="68" t="s">
        <v>106</v>
      </c>
      <c r="B92" s="69" t="s">
        <v>107</v>
      </c>
      <c r="C92" s="70">
        <f>(B20-30000)/30000</f>
        <v>-1</v>
      </c>
      <c r="D92" s="71" t="s">
        <v>108</v>
      </c>
      <c r="E92" s="72">
        <f>IF(C92&gt;0.2,5,IF(C92&gt;0,4,IF(C92&gt;-0.1,3,IF(C92&gt;-0.2,2,IF(C92&gt;-0.3,1,0)))))</f>
        <v>0</v>
      </c>
      <c r="F92" s="73"/>
    </row>
    <row r="93" s="2" customFormat="1" ht="49.5" spans="1:6">
      <c r="A93" s="68"/>
      <c r="B93" s="69" t="s">
        <v>109</v>
      </c>
      <c r="C93" s="70">
        <f>(B21-30000)/30000</f>
        <v>-1</v>
      </c>
      <c r="D93" s="71" t="s">
        <v>110</v>
      </c>
      <c r="E93" s="72">
        <f>IF(C93&gt;0.7,5,IF(C93&gt;0.3,4,IF(C93&gt;0.1,3,0)))</f>
        <v>0</v>
      </c>
      <c r="F93" s="73"/>
    </row>
    <row r="94" s="2" customFormat="1" ht="19.5" spans="1:6">
      <c r="A94" s="68"/>
      <c r="B94" s="69" t="s">
        <v>111</v>
      </c>
      <c r="C94" s="74">
        <f>B21</f>
        <v>0</v>
      </c>
      <c r="D94" s="71" t="s">
        <v>112</v>
      </c>
      <c r="E94" s="72" t="s">
        <v>113</v>
      </c>
      <c r="F94" s="73"/>
    </row>
    <row r="95" s="2" customFormat="1" ht="99" spans="1:6">
      <c r="A95" s="68" t="s">
        <v>114</v>
      </c>
      <c r="B95" s="69" t="s">
        <v>115</v>
      </c>
      <c r="C95" s="70">
        <f>B25/IF(B5=0,1,B5)</f>
        <v>0</v>
      </c>
      <c r="D95" s="71" t="s">
        <v>116</v>
      </c>
      <c r="E95" s="72">
        <f>IF(C95&gt;0.3,0,IF(C95&gt;0.25,1,IF(C95&gt;0.2,2,IF(C95&gt;0.15,3,IF(C95&gt;0.1,4,5)))))</f>
        <v>5</v>
      </c>
      <c r="F95" s="73"/>
    </row>
    <row r="96" s="2" customFormat="1" ht="99" spans="1:6">
      <c r="A96" s="68"/>
      <c r="B96" s="69" t="s">
        <v>117</v>
      </c>
      <c r="C96" s="70">
        <f>B26/IF(B6=0,1,B6)</f>
        <v>0</v>
      </c>
      <c r="D96" s="71" t="s">
        <v>118</v>
      </c>
      <c r="E96" s="72">
        <f>IF(C96&gt;0.25,0,IF(C96&gt;0.2,1,IF(C96&gt;0.15,2,IF(C96&gt;0.1,3,IF(C96&gt;0.05,4,5)))))</f>
        <v>5</v>
      </c>
      <c r="F96" s="73"/>
    </row>
    <row r="97" s="2" customFormat="1" ht="66" spans="1:6">
      <c r="A97" s="68" t="s">
        <v>119</v>
      </c>
      <c r="B97" s="69" t="s">
        <v>120</v>
      </c>
      <c r="C97" s="75">
        <f>B37/IF(B66=0,1,B66)</f>
        <v>0</v>
      </c>
      <c r="D97" s="76" t="s">
        <v>121</v>
      </c>
      <c r="E97" s="72">
        <f>IF(C97&gt;0.2,5,IF(C97&gt;0.1,3,IF(C97&gt;0.05,1,0)))</f>
        <v>0</v>
      </c>
      <c r="F97" s="73"/>
    </row>
    <row r="98" s="2" customFormat="1" ht="33" spans="1:6">
      <c r="A98" s="68"/>
      <c r="B98" s="69" t="s">
        <v>122</v>
      </c>
      <c r="C98" s="77" t="s">
        <v>123</v>
      </c>
      <c r="D98" s="71" t="s">
        <v>112</v>
      </c>
      <c r="E98" s="72" t="s">
        <v>113</v>
      </c>
      <c r="F98" s="73"/>
    </row>
    <row r="99" s="2" customFormat="1" ht="24.95" customHeight="1" spans="1:6">
      <c r="A99" s="62" t="s">
        <v>124</v>
      </c>
      <c r="B99" s="63"/>
      <c r="C99" s="78"/>
      <c r="D99" s="79"/>
      <c r="E99" s="80"/>
      <c r="F99" s="67">
        <f>SUM(E100:E107)/35*25</f>
        <v>4.28571428571429</v>
      </c>
    </row>
    <row r="100" s="2" customFormat="1" ht="99" spans="1:6">
      <c r="A100" s="81" t="s">
        <v>125</v>
      </c>
      <c r="B100" s="82" t="s">
        <v>126</v>
      </c>
      <c r="C100" s="83">
        <f>(B5+B6-B25-B26-B27)/IF((B5+B6)=0,1,B5+B6)</f>
        <v>0</v>
      </c>
      <c r="D100" s="84" t="s">
        <v>127</v>
      </c>
      <c r="E100" s="85">
        <f>IF(C100&gt;0.55,5,IF(C100&gt;0.5,4,IF(C100&gt;0.45,3,IF(C100&gt;0.4,2,IF(C100&gt;0.35,1,0)))))</f>
        <v>0</v>
      </c>
      <c r="F100" s="86"/>
    </row>
    <row r="101" s="2" customFormat="1" ht="99" spans="1:6">
      <c r="A101" s="81"/>
      <c r="B101" s="82" t="s">
        <v>128</v>
      </c>
      <c r="C101" s="83">
        <f>B28/IF(B4=0,1,B4)</f>
        <v>0</v>
      </c>
      <c r="D101" s="84" t="s">
        <v>129</v>
      </c>
      <c r="E101" s="85">
        <f>IF(C101&gt;0.35,1,IF(C101&gt;0.3,2,IF(C101&gt;0.28,3,IF(C101&gt;0.25,3,IF(C101&gt;0.2,5,0)))))</f>
        <v>0</v>
      </c>
      <c r="F101" s="86"/>
    </row>
    <row r="102" s="2" customFormat="1" ht="82.5" spans="1:6">
      <c r="A102" s="87" t="s">
        <v>130</v>
      </c>
      <c r="B102" s="88" t="s">
        <v>131</v>
      </c>
      <c r="C102" s="83">
        <f>B74/IF(B4=0,1,B4)</f>
        <v>0</v>
      </c>
      <c r="D102" s="84" t="s">
        <v>132</v>
      </c>
      <c r="E102" s="85">
        <f>IF(C102&gt;0.2,5,IF(C102&gt;0.15,4,IF(C102&gt;0.1,3,IF(C102&gt;0.05,2,1))))</f>
        <v>1</v>
      </c>
      <c r="F102" s="86"/>
    </row>
    <row r="103" s="2" customFormat="1" ht="82.5" spans="1:6">
      <c r="A103" s="89"/>
      <c r="B103" s="90" t="s">
        <v>133</v>
      </c>
      <c r="C103" s="83">
        <f>(B74-B73)/ABS(IF(B73=0,1,B73))</f>
        <v>0</v>
      </c>
      <c r="D103" s="84" t="s">
        <v>134</v>
      </c>
      <c r="E103" s="85">
        <f>IF(C103&gt;=0.03,5,IF(C103&gt;=0.025,4,IF(C103&gt;=0.02,3,IF(C103&gt;=0.015,2,IF(C103&gt;=0.01,1,0)))))</f>
        <v>0</v>
      </c>
      <c r="F103" s="86"/>
    </row>
    <row r="104" s="2" customFormat="1" ht="82.5" spans="1:6">
      <c r="A104" s="91"/>
      <c r="B104" s="90" t="s">
        <v>135</v>
      </c>
      <c r="C104" s="83">
        <f>(B74-B75)/ABS(IF(B75=0,1,B75))</f>
        <v>0</v>
      </c>
      <c r="D104" s="84" t="s">
        <v>136</v>
      </c>
      <c r="E104" s="85">
        <f>IF(C104&gt;0.34,5,IF(C104&gt;0.25,4,IF(C104&gt;0.16,3,IF(C104&gt;0.08,2,IF(C104&gt;0,1,0)))))</f>
        <v>0</v>
      </c>
      <c r="F104" s="86"/>
    </row>
    <row r="105" s="2" customFormat="1" ht="82.5" spans="1:6">
      <c r="A105" s="81" t="s">
        <v>137</v>
      </c>
      <c r="B105" s="82" t="s">
        <v>138</v>
      </c>
      <c r="C105" s="92">
        <f>B23/IF(B3=0,1,B3)</f>
        <v>0</v>
      </c>
      <c r="D105" s="93" t="s">
        <v>139</v>
      </c>
      <c r="E105" s="85">
        <f>IF(C105&gt;1,5,IF(C105&gt;0.95,4,IF(C105&gt;0.9,3,IF(C105&gt;0.85,2,IF(C105&gt;0.8,1,0)))))</f>
        <v>0</v>
      </c>
      <c r="F105" s="86"/>
    </row>
    <row r="106" s="2" customFormat="1" ht="19.5" spans="1:6">
      <c r="A106" s="81"/>
      <c r="B106" s="82" t="s">
        <v>140</v>
      </c>
      <c r="C106" s="94">
        <f>B29</f>
        <v>0</v>
      </c>
      <c r="D106" s="93" t="s">
        <v>112</v>
      </c>
      <c r="E106" s="85" t="s">
        <v>113</v>
      </c>
      <c r="F106" s="86"/>
    </row>
    <row r="107" s="2" customFormat="1" ht="82.5" spans="1:6">
      <c r="A107" s="81" t="s">
        <v>141</v>
      </c>
      <c r="B107" s="82" t="s">
        <v>142</v>
      </c>
      <c r="C107" s="83">
        <f>B22/IF(B4=0,1,B4)</f>
        <v>0</v>
      </c>
      <c r="D107" s="84" t="s">
        <v>143</v>
      </c>
      <c r="E107" s="85">
        <f>IF(C107&gt;0.7,0,IF(C107&gt;0.6,1,IF(C107&gt;0.5,2,IF(C107&gt;0.4,3,IF(C107&gt;0.3,4,5)))))</f>
        <v>5</v>
      </c>
      <c r="F107" s="86"/>
    </row>
    <row r="108" s="2" customFormat="1" ht="24.95" customHeight="1" spans="1:6">
      <c r="A108" s="62" t="s">
        <v>144</v>
      </c>
      <c r="B108" s="63"/>
      <c r="C108" s="95"/>
      <c r="D108" s="96"/>
      <c r="E108" s="97"/>
      <c r="F108" s="67">
        <f>SUM(E109:E122)/55*15</f>
        <v>0.818181818181818</v>
      </c>
    </row>
    <row r="109" s="3" customFormat="1" ht="99" spans="1:6">
      <c r="A109" s="98" t="s">
        <v>145</v>
      </c>
      <c r="B109" s="99" t="s">
        <v>146</v>
      </c>
      <c r="C109" s="100">
        <f>B52/IF(B32=0,1,B32)</f>
        <v>0</v>
      </c>
      <c r="D109" s="101" t="s">
        <v>147</v>
      </c>
      <c r="E109" s="102">
        <f>IF(C109&gt;0.95,5,IF(C109&gt;0.9,4,IF(C109&gt;0.85,3,IF(C109&gt;0.8,2,IF(C109&gt;=0.75,1,0)))))</f>
        <v>0</v>
      </c>
      <c r="F109" s="103"/>
    </row>
    <row r="110" s="3" customFormat="1" ht="99" spans="1:6">
      <c r="A110" s="98" t="s">
        <v>148</v>
      </c>
      <c r="B110" s="99" t="s">
        <v>149</v>
      </c>
      <c r="C110" s="100">
        <f>B57/IF(B56=0,1,B56)</f>
        <v>0</v>
      </c>
      <c r="D110" s="101" t="s">
        <v>147</v>
      </c>
      <c r="E110" s="102">
        <f>IF(C110&gt;0.95,5,IF(C110&gt;0.9,4,IF(C110&gt;0.85,3,IF(C110&gt;0.8,2,IF(C110&gt;=0.75,1,0)))))</f>
        <v>0</v>
      </c>
      <c r="F110" s="103"/>
    </row>
    <row r="111" s="3" customFormat="1" ht="99" spans="1:6">
      <c r="A111" s="98"/>
      <c r="B111" s="99" t="s">
        <v>150</v>
      </c>
      <c r="C111" s="100">
        <f>B59/IF(B58=0,1,B58)</f>
        <v>0</v>
      </c>
      <c r="D111" s="101" t="s">
        <v>147</v>
      </c>
      <c r="E111" s="102">
        <f>IF(C111&gt;0.95,5,IF(C111&gt;0.9,4,IF(C111&gt;0.85,3,IF(C111&gt;0.8,2,IF(C111&gt;=0.75,1,0)))))</f>
        <v>0</v>
      </c>
      <c r="F111" s="103"/>
    </row>
    <row r="112" s="3" customFormat="1" ht="33" spans="1:6">
      <c r="A112" s="98"/>
      <c r="B112" s="99" t="s">
        <v>151</v>
      </c>
      <c r="C112" s="104" t="s">
        <v>123</v>
      </c>
      <c r="D112" s="105" t="s">
        <v>112</v>
      </c>
      <c r="E112" s="102" t="s">
        <v>113</v>
      </c>
      <c r="F112" s="103"/>
    </row>
    <row r="113" s="3" customFormat="1" ht="99" spans="1:6">
      <c r="A113" s="98" t="s">
        <v>152</v>
      </c>
      <c r="B113" s="99" t="s">
        <v>153</v>
      </c>
      <c r="C113" s="106">
        <f>B60/100</f>
        <v>0</v>
      </c>
      <c r="D113" s="105" t="s">
        <v>154</v>
      </c>
      <c r="E113" s="102">
        <f>IF(C113&gt;1.08,0,IF(C113&gt;1.04,1,IF(C113&gt;1,3,IF(C113&gt;0.96,5,IF(C113&gt;0.92,3,IF(C113&gt;0.88,1,0))))))</f>
        <v>0</v>
      </c>
      <c r="F113" s="103"/>
    </row>
    <row r="114" s="3" customFormat="1" ht="99" spans="1:6">
      <c r="A114" s="98"/>
      <c r="B114" s="107" t="s">
        <v>155</v>
      </c>
      <c r="C114" s="106">
        <f>B51/IF(B34=0,1,B34)</f>
        <v>0</v>
      </c>
      <c r="D114" s="101" t="s">
        <v>156</v>
      </c>
      <c r="E114" s="102">
        <f>IF(C114&gt;0.95,5,IF(C114&gt;0.9,4,IF(C114&gt;0.85,3,IF(C114&gt;0.8,2,IF(C114&gt;=0.75,1,0)))))</f>
        <v>0</v>
      </c>
      <c r="F114" s="103"/>
    </row>
    <row r="115" s="2" customFormat="1" ht="99" spans="1:6">
      <c r="A115" s="98" t="s">
        <v>157</v>
      </c>
      <c r="B115" s="99" t="s">
        <v>158</v>
      </c>
      <c r="C115" s="100">
        <f>B48/(IF(B18=0,1,B18)/(1500*12))</f>
        <v>0</v>
      </c>
      <c r="D115" s="101" t="s">
        <v>159</v>
      </c>
      <c r="E115" s="102">
        <f>IF(C115&gt;0.9,5,IF(C115&gt;0.7,4,IF(C115&gt;0.5,3,IF(C115&gt;0.3,2,IF(C115&gt;0.1,1,0)))))</f>
        <v>0</v>
      </c>
      <c r="F115" s="108"/>
    </row>
    <row r="116" s="2" customFormat="1" ht="66" spans="1:6">
      <c r="A116" s="98"/>
      <c r="B116" s="99" t="s">
        <v>160</v>
      </c>
      <c r="C116" s="100">
        <f>B49/IF(B48=0,1,B48)</f>
        <v>0</v>
      </c>
      <c r="D116" s="101" t="s">
        <v>161</v>
      </c>
      <c r="E116" s="109">
        <f>IF(C116&gt;0.2,3,IF(C116&gt;0.1,5,IF(C116&gt;=0,1,0)))</f>
        <v>1</v>
      </c>
      <c r="F116" s="108"/>
    </row>
    <row r="117" s="2" customFormat="1" ht="33" spans="1:6">
      <c r="A117" s="98"/>
      <c r="B117" s="99" t="s">
        <v>162</v>
      </c>
      <c r="C117" s="100">
        <f>B50</f>
        <v>0</v>
      </c>
      <c r="D117" s="101" t="s">
        <v>112</v>
      </c>
      <c r="E117" s="102" t="s">
        <v>113</v>
      </c>
      <c r="F117" s="108"/>
    </row>
    <row r="118" s="2" customFormat="1" ht="99" spans="1:6">
      <c r="A118" s="98" t="s">
        <v>163</v>
      </c>
      <c r="B118" s="99" t="s">
        <v>164</v>
      </c>
      <c r="C118" s="100">
        <f>(B42-B41)/ABS(IF(B41=0,1,B41))</f>
        <v>0</v>
      </c>
      <c r="D118" s="101" t="s">
        <v>165</v>
      </c>
      <c r="E118" s="102">
        <f>IF(C118&gt;0.05,0,IF(C118&gt;0,1,IF(C118&gt;-0.1,2,IF(C118&gt;-0.2,3,IF(C118&gt;-0.3,4,5)))))</f>
        <v>2</v>
      </c>
      <c r="F118" s="108"/>
    </row>
    <row r="119" s="2" customFormat="1" ht="99" spans="1:6">
      <c r="A119" s="98"/>
      <c r="B119" s="99" t="s">
        <v>166</v>
      </c>
      <c r="C119" s="100">
        <f>B44/IF(B42=0,1,B42)</f>
        <v>0</v>
      </c>
      <c r="D119" s="101" t="s">
        <v>147</v>
      </c>
      <c r="E119" s="102">
        <f>IF(C119&gt;0.95,5,IF(C119&gt;0.9,4,IF(C119&gt;0.85,3,IF(C119&gt;0.8,2,IF(C119&gt;=0.75,1,0)))))</f>
        <v>0</v>
      </c>
      <c r="F119" s="108"/>
    </row>
    <row r="120" s="2" customFormat="1" ht="66" spans="1:6">
      <c r="A120" s="98"/>
      <c r="B120" s="99" t="s">
        <v>167</v>
      </c>
      <c r="C120" s="110">
        <f>B46/IF(B42=0,1,B42)</f>
        <v>0</v>
      </c>
      <c r="D120" s="101" t="s">
        <v>168</v>
      </c>
      <c r="E120" s="111">
        <f>IF(C120&gt;0.15,5,IF(C120&gt;0.1,3,IF(C120&gt;0.05,1,0)))</f>
        <v>0</v>
      </c>
      <c r="F120" s="108"/>
    </row>
    <row r="121" s="2" customFormat="1" ht="99" spans="1:6">
      <c r="A121" s="98"/>
      <c r="B121" s="99" t="s">
        <v>169</v>
      </c>
      <c r="C121" s="100">
        <f>B45/IF(B42=0,1,B42)</f>
        <v>0</v>
      </c>
      <c r="D121" s="101" t="s">
        <v>147</v>
      </c>
      <c r="E121" s="102">
        <f>IF(C121&gt;0.95,5,IF(C121&gt;0.9,4,IF(C121&gt;0.85,3,IF(C121&gt;0.8,2,IF(C121&gt;=0.75,1,0)))))</f>
        <v>0</v>
      </c>
      <c r="F121" s="108"/>
    </row>
    <row r="122" s="2" customFormat="1" ht="19.5" spans="1:6">
      <c r="A122" s="98"/>
      <c r="B122" s="99" t="s">
        <v>57</v>
      </c>
      <c r="C122" s="110">
        <f>B47</f>
        <v>0</v>
      </c>
      <c r="D122" s="105" t="s">
        <v>112</v>
      </c>
      <c r="E122" s="102" t="s">
        <v>113</v>
      </c>
      <c r="F122" s="108"/>
    </row>
    <row r="123" s="2" customFormat="1" ht="24.95" customHeight="1" spans="1:6">
      <c r="A123" s="62" t="s">
        <v>170</v>
      </c>
      <c r="B123" s="63"/>
      <c r="C123" s="95"/>
      <c r="D123" s="96"/>
      <c r="E123" s="97"/>
      <c r="F123" s="67">
        <f>SUM(E124:E131)/35*10</f>
        <v>7.71428571428571</v>
      </c>
    </row>
    <row r="124" s="2" customFormat="1" ht="66" spans="1:6">
      <c r="A124" s="112" t="s">
        <v>145</v>
      </c>
      <c r="B124" s="113" t="s">
        <v>171</v>
      </c>
      <c r="C124" s="114">
        <f>B62</f>
        <v>0</v>
      </c>
      <c r="D124" s="115" t="s">
        <v>172</v>
      </c>
      <c r="E124" s="116">
        <f>IF(C124&gt;5,0,IF(C124&gt;3,3,IF(C124&gt;1,4,5)))</f>
        <v>5</v>
      </c>
      <c r="F124" s="117"/>
    </row>
    <row r="125" s="2" customFormat="1" ht="66" spans="1:6">
      <c r="A125" s="118" t="s">
        <v>173</v>
      </c>
      <c r="B125" s="113" t="s">
        <v>174</v>
      </c>
      <c r="C125" s="119">
        <f>B63/IF(B69=0,1,B69)</f>
        <v>0</v>
      </c>
      <c r="D125" s="120" t="s">
        <v>175</v>
      </c>
      <c r="E125" s="116">
        <f>IF(C125&gt;0.3,0,IF(C125&gt;0.2,1,IF(C125&gt;0.1,3,5)))</f>
        <v>5</v>
      </c>
      <c r="F125" s="117"/>
    </row>
    <row r="126" s="2" customFormat="1" ht="49.5" spans="1:6">
      <c r="A126" s="118"/>
      <c r="B126" s="113" t="s">
        <v>176</v>
      </c>
      <c r="C126" s="119">
        <f>B72/IF(B71=0,1,B71)</f>
        <v>0</v>
      </c>
      <c r="D126" s="115" t="s">
        <v>177</v>
      </c>
      <c r="E126" s="116">
        <f>IF(C126&gt;0.6,1,IF(C126&gt;0.2,3,5))</f>
        <v>5</v>
      </c>
      <c r="F126" s="117"/>
    </row>
    <row r="127" s="2" customFormat="1" ht="66" spans="1:6">
      <c r="A127" s="121" t="s">
        <v>178</v>
      </c>
      <c r="B127" s="113" t="s">
        <v>179</v>
      </c>
      <c r="C127" s="122">
        <f>B64/IF(B66=0,1,B66)</f>
        <v>0</v>
      </c>
      <c r="D127" s="120" t="s">
        <v>180</v>
      </c>
      <c r="E127" s="116">
        <f>IF(C127&gt;0.15,0,IF(C127&gt;0.1,1,IF(C127&gt;0.05,3,5)))</f>
        <v>5</v>
      </c>
      <c r="F127" s="117"/>
    </row>
    <row r="128" s="2" customFormat="1" ht="66" spans="1:6">
      <c r="A128" s="121"/>
      <c r="B128" s="113" t="s">
        <v>181</v>
      </c>
      <c r="C128" s="122">
        <f>B67/(IF(B66=0,1,B66)/6)</f>
        <v>0</v>
      </c>
      <c r="D128" s="120" t="s">
        <v>182</v>
      </c>
      <c r="E128" s="116">
        <f>IF(C128&gt;1,5,IF(C128&gt;0.8,3,1))</f>
        <v>1</v>
      </c>
      <c r="F128" s="117"/>
    </row>
    <row r="129" s="2" customFormat="1" ht="66" spans="1:6">
      <c r="A129" s="121"/>
      <c r="B129" s="113" t="s">
        <v>183</v>
      </c>
      <c r="C129" s="114">
        <f>B68/(IF(B66=0,1,B66)/30)</f>
        <v>0</v>
      </c>
      <c r="D129" s="120" t="s">
        <v>182</v>
      </c>
      <c r="E129" s="116">
        <f>IF(C129&gt;1,5,IF(C129&gt;0.8,3,1))</f>
        <v>1</v>
      </c>
      <c r="F129" s="117"/>
    </row>
    <row r="130" s="2" customFormat="1" ht="19.5" hidden="1" spans="1:6">
      <c r="A130" s="121"/>
      <c r="B130" s="113" t="s">
        <v>184</v>
      </c>
      <c r="C130" s="114"/>
      <c r="D130" s="120" t="s">
        <v>112</v>
      </c>
      <c r="E130" s="116" t="s">
        <v>113</v>
      </c>
      <c r="F130" s="117"/>
    </row>
    <row r="131" s="2" customFormat="1" ht="66" spans="1:6">
      <c r="A131" s="123" t="s">
        <v>185</v>
      </c>
      <c r="B131" s="124" t="s">
        <v>186</v>
      </c>
      <c r="C131" s="125">
        <f>B65/IF(B70=0,1,B70)</f>
        <v>0</v>
      </c>
      <c r="D131" s="126" t="s">
        <v>175</v>
      </c>
      <c r="E131" s="116">
        <f>IF(C131&gt;0.3,0,IF(C131&gt;0.2,1,IF(C131&gt;0.1,3,5)))</f>
        <v>5</v>
      </c>
      <c r="F131" s="117"/>
    </row>
    <row r="132" s="2" customFormat="1" spans="1:6">
      <c r="A132" s="4"/>
      <c r="B132" s="127"/>
      <c r="C132" s="128"/>
      <c r="D132" s="129"/>
      <c r="E132" s="130"/>
      <c r="F132" s="131"/>
    </row>
    <row r="133" s="2" customFormat="1" spans="1:6">
      <c r="A133" s="4"/>
      <c r="B133" s="127"/>
      <c r="C133" s="128"/>
      <c r="D133" s="129"/>
      <c r="E133" s="130"/>
      <c r="F133" s="131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pans="2:5">
      <c r="B165" s="132"/>
      <c r="C165" s="133"/>
      <c r="D165" s="134"/>
      <c r="E165" s="135"/>
    </row>
    <row r="166" spans="2:5">
      <c r="B166" s="132"/>
      <c r="C166" s="133"/>
      <c r="D166" s="134"/>
      <c r="E166" s="135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2019-06-04T03:27:05Z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