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mc:AlternateContent xmlns:mc="http://schemas.openxmlformats.org/markup-compatibility/2006">
    <mc:Choice Requires="x15">
      <x15ac:absPath xmlns:x15ac="http://schemas.microsoft.com/office/spreadsheetml/2010/11/ac" url="H:\Work\02Github\SQL\"/>
    </mc:Choice>
  </mc:AlternateContent>
  <bookViews>
    <workbookView xWindow="0" yWindow="0" windowWidth="19050" windowHeight="8490" tabRatio="773"/>
  </bookViews>
  <sheets>
    <sheet name="TOC" sheetId="10" r:id="rId1"/>
    <sheet name="Index Match" sheetId="22" r:id="rId2"/>
    <sheet name="Basic Stats 01" sheetId="13" r:id="rId3"/>
    <sheet name="Basic Stats 02" sheetId="1" r:id="rId4"/>
    <sheet name="Box and Whiskers" sheetId="21" r:id="rId5"/>
    <sheet name="Normal Distribution" sheetId="3" r:id="rId6"/>
    <sheet name="Show Formulas" sheetId="5" r:id="rId7"/>
    <sheet name="Histogram" sheetId="4" r:id="rId8"/>
    <sheet name="Slicer" sheetId="6" r:id="rId9"/>
    <sheet name="Dependant DataValidation" sheetId="7" r:id="rId10"/>
    <sheet name="Present Value" sheetId="17" r:id="rId11"/>
    <sheet name="Net Present Value" sheetId="16" r:id="rId12"/>
    <sheet name="Internal Rate of Return" sheetId="15" r:id="rId13"/>
    <sheet name="AGE IDNR" sheetId="19" r:id="rId14"/>
    <sheet name="MONTHS TO EXPIRY" sheetId="20" r:id="rId15"/>
    <sheet name="Covariance" sheetId="18" r:id="rId16"/>
    <sheet name="Camera View" sheetId="9" r:id="rId17"/>
    <sheet name="CMGR" sheetId="8" r:id="rId18"/>
    <sheet name="Forecast" sheetId="11" r:id="rId19"/>
    <sheet name="Linear Prediction" sheetId="2" r:id="rId20"/>
    <sheet name="Time Series" sheetId="12" r:id="rId21"/>
    <sheet name="Combinations_Permutations" sheetId="14" r:id="rId22"/>
  </sheets>
  <externalReferences>
    <externalReference r:id="rId23"/>
  </externalReferences>
  <definedNames>
    <definedName name="Apple">'Dependant DataValidation'!$K$3:$K$5</definedName>
    <definedName name="CellC">'Dependant DataValidation'!$E$52:$G$52</definedName>
    <definedName name="HTC">'Dependant DataValidation'!$J$3:$J$5</definedName>
    <definedName name="Manufacturer">'Dependant DataValidation'!$H$2:$K$2</definedName>
    <definedName name="MTN">'Dependant DataValidation'!$E$50:$G$50</definedName>
    <definedName name="Network">'Dependant DataValidation'!$D$40:$D$48</definedName>
    <definedName name="Nokia">'Dependant DataValidation'!$H$3:$H$5</definedName>
    <definedName name="Samsung">'Dependant DataValidation'!$I$3:$I$4</definedName>
    <definedName name="Slicer_DateDimension.Year___Month">#N/A</definedName>
    <definedName name="solver_eng" localSheetId="7" hidden="1">1</definedName>
    <definedName name="solver_neg" localSheetId="7" hidden="1">1</definedName>
    <definedName name="solver_num" localSheetId="7" hidden="1">0</definedName>
    <definedName name="solver_opt" localSheetId="7" hidden="1">Histogram!$A$3</definedName>
    <definedName name="solver_typ" localSheetId="7" hidden="1">1</definedName>
    <definedName name="solver_val" localSheetId="7" hidden="1">0</definedName>
    <definedName name="solver_ver" localSheetId="7" hidden="1">3</definedName>
    <definedName name="Tariffs">'Dependant DataValidation'!$E$40:$E$48</definedName>
    <definedName name="Vodacom">'Dependant DataValidation'!$E$51:$G$51</definedName>
  </definedNames>
  <calcPr calcId="162913"/>
  <pivotCaches>
    <pivotCache cacheId="0" r:id="rId24"/>
    <pivotCache cacheId="1" r:id="rId25"/>
  </pivotCaches>
  <extLst>
    <ext xmlns:x14="http://schemas.microsoft.com/office/spreadsheetml/2009/9/main" uri="{876F7934-8845-4945-9796-88D515C7AA90}">
      <x14:pivotCaches>
        <pivotCache cacheId="2"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7" i="22" l="1" a="1"/>
  <c r="R7" i="22" s="1"/>
  <c r="Q7" i="22" a="1"/>
  <c r="Q7" i="22" s="1"/>
  <c r="A57" i="22"/>
  <c r="A56" i="22"/>
  <c r="A55" i="22"/>
  <c r="A54" i="22"/>
  <c r="A53" i="22"/>
  <c r="A52" i="22"/>
  <c r="A51" i="22"/>
  <c r="A50" i="22"/>
  <c r="A49" i="22"/>
  <c r="A48" i="22"/>
  <c r="A47" i="22"/>
  <c r="A46" i="22"/>
  <c r="A45" i="22"/>
  <c r="A44" i="22"/>
  <c r="A43" i="22"/>
  <c r="A42" i="22"/>
  <c r="A41" i="22"/>
  <c r="A40" i="22"/>
  <c r="A39" i="22"/>
  <c r="A38" i="22"/>
  <c r="A37" i="22"/>
  <c r="A36" i="22"/>
  <c r="A35" i="22"/>
  <c r="A34" i="22"/>
  <c r="A33" i="22"/>
  <c r="A32" i="22"/>
  <c r="A31" i="22"/>
  <c r="A30" i="22"/>
  <c r="A29" i="22"/>
  <c r="A28" i="22"/>
  <c r="A27" i="22"/>
  <c r="A26" i="22"/>
  <c r="A25" i="22"/>
  <c r="A24" i="22"/>
  <c r="A23" i="22"/>
  <c r="A22" i="22"/>
  <c r="A21" i="22"/>
  <c r="A20" i="22"/>
  <c r="A19" i="22"/>
  <c r="A18" i="22"/>
  <c r="A17" i="22"/>
  <c r="A16" i="22"/>
  <c r="A15" i="22"/>
  <c r="A14" i="22"/>
  <c r="A13" i="22"/>
  <c r="A12" i="22"/>
  <c r="A11" i="22"/>
  <c r="A10" i="22"/>
  <c r="A9" i="22"/>
  <c r="A8" i="22"/>
  <c r="A7" i="22"/>
  <c r="A6" i="22"/>
  <c r="H23" i="21" l="1"/>
  <c r="K21" i="21" s="1"/>
  <c r="H22" i="21"/>
  <c r="H21" i="21"/>
  <c r="K23" i="21" s="1"/>
  <c r="H20" i="21"/>
  <c r="K22" i="21" s="1"/>
  <c r="H19" i="21"/>
  <c r="K20" i="21" s="1"/>
  <c r="I5" i="21"/>
  <c r="I4" i="21"/>
  <c r="I7" i="21"/>
  <c r="I6" i="21"/>
  <c r="I3" i="21"/>
  <c r="J3" i="21" s="1"/>
  <c r="K19" i="21" l="1"/>
  <c r="J4" i="21"/>
  <c r="J5" i="21" s="1"/>
  <c r="F7" i="19"/>
  <c r="I7" i="19" l="1"/>
  <c r="G7" i="19"/>
  <c r="G6" i="19"/>
  <c r="F6" i="19"/>
  <c r="I6" i="19" s="1"/>
  <c r="C21" i="20" l="1"/>
  <c r="H21" i="20" s="1"/>
  <c r="J17" i="20"/>
  <c r="C17" i="20"/>
  <c r="I17" i="20" s="1"/>
  <c r="J16" i="20"/>
  <c r="C16" i="20"/>
  <c r="I16" i="20" s="1"/>
  <c r="J15" i="20"/>
  <c r="C15" i="20"/>
  <c r="I15" i="20" s="1"/>
  <c r="G13" i="20"/>
  <c r="C13" i="20"/>
  <c r="H13" i="20" s="1"/>
  <c r="C10" i="20"/>
  <c r="G10" i="20" s="1"/>
  <c r="C8" i="20"/>
  <c r="G8" i="20" s="1"/>
  <c r="C5" i="20"/>
  <c r="G5" i="20" s="1"/>
  <c r="D2" i="20"/>
  <c r="C5" i="19"/>
  <c r="F5" i="19" s="1"/>
  <c r="H16" i="20" l="1"/>
  <c r="H17" i="20"/>
  <c r="E10" i="20"/>
  <c r="E8" i="20"/>
  <c r="E5" i="20"/>
  <c r="F8" i="20"/>
  <c r="I8" i="20" s="1"/>
  <c r="F5" i="20"/>
  <c r="F10" i="20"/>
  <c r="F11" i="20" s="1"/>
  <c r="F13" i="20"/>
  <c r="H15" i="20"/>
  <c r="E5" i="19"/>
  <c r="G5" i="19"/>
  <c r="D2" i="19"/>
  <c r="H11" i="18" l="1"/>
  <c r="H5" i="18"/>
  <c r="H3" i="18"/>
  <c r="C6" i="18" s="1"/>
  <c r="D6" i="18" s="1"/>
  <c r="C3" i="18"/>
  <c r="D3" i="18" l="1"/>
  <c r="C5" i="18"/>
  <c r="D5" i="18" s="1"/>
  <c r="C8" i="18"/>
  <c r="D8" i="18" s="1"/>
  <c r="C4" i="18"/>
  <c r="D4" i="18" s="1"/>
  <c r="C7" i="18"/>
  <c r="D7" i="18" s="1"/>
  <c r="I25" i="7"/>
  <c r="C9" i="18" l="1"/>
  <c r="D9" i="18"/>
  <c r="H4" i="18" s="1"/>
  <c r="H7" i="18" s="1"/>
  <c r="H8" i="18" s="1"/>
  <c r="H9" i="18" s="1"/>
  <c r="D10" i="8"/>
  <c r="E32" i="16" l="1"/>
  <c r="E36" i="16" s="1"/>
  <c r="H28" i="16"/>
  <c r="E36" i="17"/>
  <c r="E37" i="17" s="1"/>
  <c r="E27" i="17"/>
  <c r="E28" i="17" s="1"/>
  <c r="J7" i="12" l="1"/>
  <c r="J13" i="14" l="1"/>
  <c r="J14" i="14"/>
  <c r="J15" i="14"/>
  <c r="J16" i="14"/>
  <c r="J17" i="14"/>
  <c r="J18" i="14"/>
  <c r="J19" i="14"/>
  <c r="J20" i="14"/>
  <c r="J21" i="14"/>
  <c r="J12" i="14"/>
  <c r="F13" i="14"/>
  <c r="F14" i="14"/>
  <c r="F15" i="14"/>
  <c r="F16" i="14"/>
  <c r="F17" i="14"/>
  <c r="F18" i="14"/>
  <c r="F19" i="14"/>
  <c r="F20" i="14"/>
  <c r="F21" i="14"/>
  <c r="F12" i="14"/>
  <c r="G83" i="13" l="1"/>
  <c r="E71" i="13"/>
  <c r="F71" i="13" s="1"/>
  <c r="E72" i="13" s="1"/>
  <c r="F72" i="13" s="1"/>
  <c r="E73" i="13" s="1"/>
  <c r="F73" i="13" s="1"/>
  <c r="E74" i="13" s="1"/>
  <c r="F74" i="13" s="1"/>
  <c r="E75" i="13" s="1"/>
  <c r="F75" i="13" s="1"/>
  <c r="E76" i="13" s="1"/>
  <c r="F76" i="13" s="1"/>
  <c r="E77" i="13" s="1"/>
  <c r="F77" i="13" s="1"/>
  <c r="E78" i="13" s="1"/>
  <c r="F78" i="13" s="1"/>
  <c r="E79" i="13" s="1"/>
  <c r="F79" i="13" s="1"/>
  <c r="E80" i="13" s="1"/>
  <c r="F80" i="13" s="1"/>
  <c r="E81" i="13" s="1"/>
  <c r="F81" i="13" s="1"/>
  <c r="E82" i="13" s="1"/>
  <c r="F82" i="13" s="1"/>
  <c r="E66" i="13"/>
  <c r="E68" i="13" s="1"/>
  <c r="O50" i="13"/>
  <c r="N50" i="13"/>
  <c r="M50" i="13"/>
  <c r="L50" i="13"/>
  <c r="B58" i="13"/>
  <c r="K41" i="13"/>
  <c r="N30" i="13"/>
  <c r="P33" i="13" s="1"/>
  <c r="P35" i="13" s="1"/>
  <c r="B41" i="13"/>
  <c r="D30" i="13"/>
  <c r="T16" i="13"/>
  <c r="T15" i="13"/>
  <c r="T14" i="13"/>
  <c r="T12" i="13"/>
  <c r="R12" i="13"/>
  <c r="V6" i="13" s="1"/>
  <c r="V8" i="13" s="1"/>
  <c r="P12" i="13"/>
  <c r="V7" i="13"/>
  <c r="J26" i="12"/>
  <c r="J25" i="12"/>
  <c r="J24" i="12"/>
  <c r="J23" i="12"/>
  <c r="J22" i="12"/>
  <c r="J21" i="12"/>
  <c r="E21" i="12"/>
  <c r="J20" i="12"/>
  <c r="E20" i="12"/>
  <c r="J19" i="12"/>
  <c r="E19" i="12"/>
  <c r="J18" i="12"/>
  <c r="F18" i="12"/>
  <c r="G18" i="12" s="1"/>
  <c r="E18" i="12"/>
  <c r="J17" i="12"/>
  <c r="E17" i="12"/>
  <c r="F16" i="12" s="1"/>
  <c r="G16" i="12" s="1"/>
  <c r="J16" i="12"/>
  <c r="E16" i="12"/>
  <c r="J15" i="12"/>
  <c r="E15" i="12"/>
  <c r="F15" i="12" s="1"/>
  <c r="G15" i="12" s="1"/>
  <c r="J14" i="12"/>
  <c r="E14" i="12"/>
  <c r="F14" i="12" s="1"/>
  <c r="G14" i="12" s="1"/>
  <c r="J13" i="12"/>
  <c r="E13" i="12"/>
  <c r="F12" i="12" s="1"/>
  <c r="G12" i="12" s="1"/>
  <c r="J12" i="12"/>
  <c r="E12" i="12"/>
  <c r="J11" i="12"/>
  <c r="E11" i="12"/>
  <c r="F11" i="12" s="1"/>
  <c r="G11" i="12" s="1"/>
  <c r="J10" i="12"/>
  <c r="E10" i="12"/>
  <c r="F10" i="12" s="1"/>
  <c r="G10" i="12" s="1"/>
  <c r="C34" i="12" s="1"/>
  <c r="J9" i="12"/>
  <c r="E9" i="12"/>
  <c r="J8" i="12"/>
  <c r="B22" i="2"/>
  <c r="B21" i="2"/>
  <c r="B20" i="2"/>
  <c r="B19" i="2"/>
  <c r="B18" i="2"/>
  <c r="B17" i="2"/>
  <c r="B16" i="2"/>
  <c r="B15" i="2"/>
  <c r="B14" i="2"/>
  <c r="B13" i="2"/>
  <c r="B12" i="2"/>
  <c r="B11" i="2"/>
  <c r="B10" i="2"/>
  <c r="B9" i="2"/>
  <c r="B8" i="2"/>
  <c r="F6" i="3"/>
  <c r="G10" i="1"/>
  <c r="G9" i="1"/>
  <c r="F19" i="12" l="1"/>
  <c r="G19" i="12" s="1"/>
  <c r="F20" i="12"/>
  <c r="G20" i="12" s="1"/>
  <c r="C32" i="12" s="1"/>
  <c r="P50" i="13"/>
  <c r="Q50" i="13" s="1"/>
  <c r="Q49" i="13" s="1"/>
  <c r="F9" i="12"/>
  <c r="G9" i="12" s="1"/>
  <c r="C31" i="12"/>
  <c r="H7" i="12" s="1"/>
  <c r="I7" i="12" s="1"/>
  <c r="R49" i="13"/>
  <c r="P49" i="13"/>
  <c r="H23" i="12"/>
  <c r="K23" i="12" s="1"/>
  <c r="H19" i="12"/>
  <c r="H15" i="12"/>
  <c r="H11" i="12"/>
  <c r="F13" i="12"/>
  <c r="G13" i="12" s="1"/>
  <c r="F17" i="12"/>
  <c r="G17" i="12" s="1"/>
  <c r="H16" i="12" l="1"/>
  <c r="H20" i="12"/>
  <c r="H12" i="12"/>
  <c r="H8" i="12"/>
  <c r="K8" i="12" s="1"/>
  <c r="H24" i="12"/>
  <c r="K24" i="12" s="1"/>
  <c r="C33" i="12"/>
  <c r="H9" i="12" s="1"/>
  <c r="H17" i="12"/>
  <c r="H13" i="12"/>
  <c r="H21" i="12"/>
  <c r="H26" i="12"/>
  <c r="K26" i="12" s="1"/>
  <c r="H18" i="12"/>
  <c r="H14" i="12"/>
  <c r="H10" i="12"/>
  <c r="H22" i="12"/>
  <c r="K12" i="12"/>
  <c r="I12" i="12"/>
  <c r="I15" i="12"/>
  <c r="K15" i="12"/>
  <c r="K20" i="12"/>
  <c r="I20" i="12"/>
  <c r="K16" i="12"/>
  <c r="I16" i="12"/>
  <c r="I19" i="12"/>
  <c r="K19" i="12"/>
  <c r="K7" i="12"/>
  <c r="I8" i="12"/>
  <c r="I11" i="12"/>
  <c r="K11" i="12"/>
  <c r="H25" i="12" l="1"/>
  <c r="K25" i="12" s="1"/>
  <c r="I14" i="12"/>
  <c r="K14" i="12"/>
  <c r="K9" i="12"/>
  <c r="I9" i="12"/>
  <c r="I18" i="12"/>
  <c r="K18" i="12"/>
  <c r="K13" i="12"/>
  <c r="I13" i="12"/>
  <c r="I22" i="12"/>
  <c r="K22" i="12"/>
  <c r="I17" i="12"/>
  <c r="K17" i="12"/>
  <c r="I10" i="12"/>
  <c r="K10" i="12"/>
  <c r="I21" i="12"/>
  <c r="K21" i="12"/>
  <c r="D7" i="9" l="1"/>
  <c r="D8" i="9"/>
  <c r="D9" i="9"/>
  <c r="D10" i="9"/>
  <c r="D11" i="9"/>
  <c r="D12" i="9"/>
  <c r="C40" i="8"/>
  <c r="D8" i="8" s="1"/>
  <c r="H13" i="8"/>
  <c r="D40" i="8"/>
  <c r="E40" i="8"/>
  <c r="F40" i="8"/>
  <c r="G40" i="8"/>
  <c r="H40" i="8"/>
  <c r="I40" i="8"/>
  <c r="J40" i="8"/>
  <c r="K40" i="8"/>
  <c r="L40" i="8"/>
  <c r="M40" i="8"/>
  <c r="D9" i="8" s="1"/>
  <c r="F13" i="8"/>
  <c r="D19" i="8" l="1"/>
  <c r="D13" i="8"/>
  <c r="G20" i="8" s="1"/>
  <c r="G21" i="8" s="1"/>
  <c r="G22" i="8" s="1"/>
  <c r="J13" i="8"/>
  <c r="L13" i="8" s="1"/>
  <c r="F4" i="3"/>
  <c r="F5" i="3"/>
  <c r="F7" i="3"/>
  <c r="F8" i="3"/>
  <c r="F9" i="3"/>
  <c r="F10" i="3"/>
  <c r="F11" i="3"/>
  <c r="F12" i="3"/>
  <c r="F13" i="3"/>
  <c r="F14" i="3"/>
  <c r="F15" i="3"/>
  <c r="F16" i="3"/>
  <c r="F17" i="3"/>
  <c r="F18" i="3"/>
  <c r="F19" i="3"/>
  <c r="F20" i="3"/>
  <c r="F21" i="3"/>
  <c r="F22" i="3"/>
  <c r="F23" i="3"/>
  <c r="F24" i="3"/>
  <c r="F25" i="3"/>
  <c r="F26" i="3"/>
  <c r="F27" i="3"/>
  <c r="F28" i="3"/>
  <c r="F29" i="3"/>
  <c r="F30" i="3"/>
  <c r="F31" i="3"/>
  <c r="F32" i="3"/>
  <c r="F3" i="3"/>
  <c r="H4" i="3"/>
  <c r="H5" i="3" s="1"/>
  <c r="H6" i="3" s="1"/>
  <c r="H7" i="3" s="1"/>
  <c r="H8" i="3" s="1"/>
  <c r="B5" i="3"/>
  <c r="F15"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B6" i="3" l="1"/>
  <c r="B7" i="3" s="1"/>
  <c r="D15" i="8"/>
  <c r="E15" i="8" s="1"/>
  <c r="F15" i="8" s="1"/>
  <c r="G15" i="8" s="1"/>
  <c r="H15" i="8" s="1"/>
  <c r="I15" i="8" s="1"/>
  <c r="J15" i="8" s="1"/>
  <c r="K15" i="8" s="1"/>
  <c r="L15" i="8" s="1"/>
  <c r="M15" i="8" s="1"/>
  <c r="N15" i="8" s="1"/>
  <c r="H9" i="3"/>
  <c r="B8" i="3"/>
  <c r="G20" i="1"/>
  <c r="G21" i="1"/>
  <c r="G4" i="1"/>
  <c r="G14" i="1"/>
  <c r="G12" i="1"/>
  <c r="H12" i="1" s="1"/>
  <c r="G3" i="1"/>
  <c r="G24" i="8" l="1"/>
  <c r="H10" i="3"/>
  <c r="B9" i="3"/>
  <c r="H11" i="3" l="1"/>
  <c r="B10" i="3"/>
  <c r="H12" i="3" l="1"/>
  <c r="B11" i="3"/>
  <c r="H13" i="3" l="1"/>
  <c r="B12" i="3"/>
  <c r="H14" i="3" l="1"/>
  <c r="H15" i="3" s="1"/>
  <c r="H16" i="3" s="1"/>
  <c r="H17" i="3" s="1"/>
  <c r="H18" i="3" s="1"/>
  <c r="H19" i="3" s="1"/>
  <c r="H20" i="3" s="1"/>
  <c r="H21" i="3" s="1"/>
  <c r="H22" i="3" s="1"/>
  <c r="H23" i="3" s="1"/>
  <c r="H24" i="3" s="1"/>
  <c r="H25" i="3" s="1"/>
  <c r="H26" i="3" s="1"/>
  <c r="B13" i="3"/>
  <c r="H27" i="3" l="1"/>
  <c r="H28" i="3" s="1"/>
  <c r="H29" i="3" s="1"/>
  <c r="H30" i="3" s="1"/>
  <c r="H31" i="3" s="1"/>
  <c r="H32" i="3" s="1"/>
  <c r="I26" i="3"/>
  <c r="B14" i="3"/>
  <c r="B15" i="3" l="1"/>
  <c r="B16" i="3" l="1"/>
  <c r="B17" i="3" l="1"/>
  <c r="B18" i="3" l="1"/>
  <c r="B19" i="3"/>
  <c r="B20" i="3" l="1"/>
  <c r="I28" i="3"/>
  <c r="B21" i="3" l="1"/>
  <c r="B22" i="3" s="1"/>
  <c r="I29" i="3"/>
  <c r="I32" i="3"/>
  <c r="I8" i="3"/>
  <c r="I5" i="3"/>
  <c r="I7" i="3"/>
  <c r="I6" i="3"/>
  <c r="I9" i="3"/>
  <c r="I3" i="3"/>
  <c r="I10" i="3"/>
  <c r="I4" i="3"/>
  <c r="I12" i="3"/>
  <c r="I11" i="3"/>
  <c r="I13" i="3"/>
  <c r="I15" i="3"/>
  <c r="I14" i="3"/>
  <c r="I16" i="3"/>
  <c r="I17" i="3"/>
  <c r="I18" i="3"/>
  <c r="I20" i="3"/>
  <c r="I19" i="3"/>
  <c r="I21" i="3"/>
  <c r="I22" i="3"/>
  <c r="I23" i="3"/>
  <c r="I24" i="3"/>
  <c r="I25" i="3"/>
  <c r="I27" i="3"/>
  <c r="I30" i="3"/>
  <c r="I31" i="3"/>
  <c r="B23" i="3" l="1"/>
  <c r="B24" i="3" l="1"/>
  <c r="B25" i="3" s="1"/>
  <c r="B26" i="3" l="1"/>
  <c r="B27" i="3"/>
  <c r="B28" i="3" l="1"/>
  <c r="B29" i="3"/>
  <c r="B30" i="3" l="1"/>
  <c r="B31" i="3" s="1"/>
  <c r="B32" i="3" l="1"/>
  <c r="C5" i="3" s="1"/>
  <c r="C29" i="3" l="1"/>
  <c r="C21" i="3"/>
  <c r="C30" i="3"/>
  <c r="C31" i="3"/>
  <c r="C18" i="3"/>
  <c r="C32" i="3"/>
  <c r="C4" i="3"/>
  <c r="C7" i="3"/>
  <c r="C6" i="3"/>
  <c r="C3" i="3"/>
  <c r="C9" i="3"/>
  <c r="C11" i="3"/>
  <c r="C8" i="3"/>
  <c r="C10" i="3"/>
  <c r="C12" i="3"/>
  <c r="C14" i="3"/>
  <c r="C13" i="3"/>
  <c r="C16" i="3"/>
  <c r="C15" i="3"/>
  <c r="C17" i="3"/>
  <c r="C19" i="3"/>
  <c r="C22" i="3"/>
  <c r="C23" i="3"/>
  <c r="C24" i="3"/>
  <c r="C20" i="3"/>
  <c r="C25" i="3"/>
  <c r="C26" i="3"/>
  <c r="C27" i="3"/>
  <c r="C28" i="3"/>
</calcChain>
</file>

<file path=xl/connections.xml><?xml version="1.0" encoding="utf-8"?>
<connections xmlns="http://schemas.openxmlformats.org/spreadsheetml/2006/main">
  <connection id="1" odcFile="C:\Users\lbruwer\Documents\My Data Sources\jhbbi-dw BI Cubes DW.odc" keepAlive="1" name="jhbbi-dw BI Cubes DW" type="5" refreshedVersion="5" background="1">
    <dbPr connection="Provider=MSOLAP.5;Integrated Security=SSPI;Persist Security Info=True;Initial Catalog=BI Cubes;Data Source=jhbbi-dw;MDX Compatibility=1;Safety Options=2;MDX Missing Member Mode=Error" command="DW"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jhbbi-dw BI Cubes DW"/>
    <s v="{[Base History].[s Status].[All]}"/>
    <s v="{[Base History].[i Twin Call].[All]}"/>
    <s v="{[Base History].[i Ported].[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<sst xmlns="http://schemas.openxmlformats.org/spreadsheetml/2006/main" count="473" uniqueCount="276">
  <si>
    <t>=AVERAGE(B3:B8387)</t>
  </si>
  <si>
    <t>MONTHLY_DEVICE_AMOUNT</t>
  </si>
  <si>
    <t>=RANK(B3,$B$3:$B$2999)</t>
  </si>
  <si>
    <t>=MEDIAN(B3:B2999)</t>
  </si>
  <si>
    <t>=MODE(B3:B2999)</t>
  </si>
  <si>
    <t>=STDEV.P(B3:B2999)</t>
  </si>
  <si>
    <t>=COUNTBLANK(B3:B2999)</t>
  </si>
  <si>
    <t>=COUNT(B3:B2999)</t>
  </si>
  <si>
    <t>Total Connections</t>
  </si>
  <si>
    <t>Date</t>
  </si>
  <si>
    <t xml:space="preserve"> at rank 1486</t>
  </si>
  <si>
    <t>Median</t>
  </si>
  <si>
    <t>which is the middle number of a group of numbers; that is, half the numbers have values that are greater than the median, and half the numbers have values that are less than the median. For example, the median of 2, 3, 3, 5, 7, and 10 is 4.</t>
  </si>
  <si>
    <t>which is the most frequently occurring number in a group of numbers. For example, the mode of 2, 3, 3, 5, 7, and 10 is 3.</t>
  </si>
  <si>
    <t>Mode</t>
  </si>
  <si>
    <t>X</t>
  </si>
  <si>
    <t>BIN</t>
  </si>
  <si>
    <t>Bin</t>
  </si>
  <si>
    <t>More</t>
  </si>
  <si>
    <t>Frequency</t>
  </si>
  <si>
    <t>s Status</t>
  </si>
  <si>
    <t>All</t>
  </si>
  <si>
    <t>i Twin Call</t>
  </si>
  <si>
    <t>i Ported</t>
  </si>
  <si>
    <t>Base History Count</t>
  </si>
  <si>
    <t>Row Labels</t>
  </si>
  <si>
    <t>Calendar 2013</t>
  </si>
  <si>
    <t>Grand Total</t>
  </si>
  <si>
    <t>Dependant DataValidation</t>
  </si>
  <si>
    <t>Nokia</t>
  </si>
  <si>
    <t>Samsung</t>
  </si>
  <si>
    <t>HTC</t>
  </si>
  <si>
    <t>Apple</t>
  </si>
  <si>
    <t>S3</t>
  </si>
  <si>
    <t>S4</t>
  </si>
  <si>
    <t>ab</t>
  </si>
  <si>
    <t>bc</t>
  </si>
  <si>
    <t>cd</t>
  </si>
  <si>
    <t>a1</t>
  </si>
  <si>
    <t>b2</t>
  </si>
  <si>
    <t>c3</t>
  </si>
  <si>
    <t>Ipad</t>
  </si>
  <si>
    <t>Iphone5</t>
  </si>
  <si>
    <t>Iphone4</t>
  </si>
  <si>
    <t>CMGR – Compound Monthly Growth Rate</t>
  </si>
  <si>
    <t>Actual</t>
  </si>
  <si>
    <t>Airtime Revenue - Vodacom</t>
  </si>
  <si>
    <t>Airtime Revenue - MTN</t>
  </si>
  <si>
    <t>Airtime Revenue - Cell C</t>
  </si>
  <si>
    <t>Airtime Revenue - Other</t>
  </si>
  <si>
    <t>Airtime Revenue - Credit Notes</t>
  </si>
  <si>
    <t>Value Added Services</t>
  </si>
  <si>
    <t>start</t>
  </si>
  <si>
    <t>last</t>
  </si>
  <si>
    <t>n</t>
  </si>
  <si>
    <t>http://blog.brickpicker.com/introducing-cmgr-compound-monthly-growth-rate/</t>
  </si>
  <si>
    <t>CMGR =</t>
  </si>
  <si>
    <t>Start Value</t>
  </si>
  <si>
    <t>End Value</t>
  </si>
  <si>
    <t>Annualised</t>
  </si>
  <si>
    <t>A</t>
  </si>
  <si>
    <t>B</t>
  </si>
  <si>
    <t>C</t>
  </si>
  <si>
    <t>Z</t>
  </si>
  <si>
    <t>Y</t>
  </si>
  <si>
    <t>NUMBERS</t>
  </si>
  <si>
    <t>LETTERS</t>
  </si>
  <si>
    <t>COLUMN 1</t>
  </si>
  <si>
    <t>COLUMN 2</t>
  </si>
  <si>
    <t>COLUMN 3</t>
  </si>
  <si>
    <r>
      <t xml:space="preserve">Values in </t>
    </r>
    <r>
      <rPr>
        <b/>
        <sz val="11"/>
        <color theme="1"/>
        <rFont val="Calibri"/>
        <family val="2"/>
        <scheme val="minor"/>
      </rPr>
      <t>COLUMN 3</t>
    </r>
    <r>
      <rPr>
        <sz val="11"/>
        <color theme="1"/>
        <rFont val="Calibri"/>
        <family val="2"/>
        <scheme val="minor"/>
      </rPr>
      <t xml:space="preserve"> is dependant on values in </t>
    </r>
    <r>
      <rPr>
        <b/>
        <sz val="11"/>
        <color theme="1"/>
        <rFont val="Calibri"/>
        <family val="2"/>
        <scheme val="minor"/>
      </rPr>
      <t>NUMBERS</t>
    </r>
  </si>
  <si>
    <r>
      <t xml:space="preserve">The effect of changing values in </t>
    </r>
    <r>
      <rPr>
        <b/>
        <sz val="11"/>
        <color theme="1"/>
        <rFont val="Calibri"/>
        <family val="2"/>
        <scheme val="minor"/>
      </rPr>
      <t xml:space="preserve">NUMBERS can be viewed in the photo window, </t>
    </r>
  </si>
  <si>
    <t>although the change is actually elsewhere (even other sheet)</t>
  </si>
  <si>
    <t>Select are to view</t>
  </si>
  <si>
    <t>click on Camera</t>
  </si>
  <si>
    <t>Add Camera</t>
  </si>
  <si>
    <t>Customise Quick Access Toolbar</t>
  </si>
  <si>
    <t>More Commands</t>
  </si>
  <si>
    <t>Commands not in Ribbon</t>
  </si>
  <si>
    <t>=MAX(B3:B2999)</t>
  </si>
  <si>
    <t>=MIN(B3:B2999)</t>
  </si>
  <si>
    <t>P = Population (as opposed to sample)</t>
  </si>
  <si>
    <t>Mean</t>
  </si>
  <si>
    <t>Standard Deviation</t>
  </si>
  <si>
    <t>Maximum</t>
  </si>
  <si>
    <t>Minimum</t>
  </si>
  <si>
    <t>Count</t>
  </si>
  <si>
    <t>Count of blanks</t>
  </si>
  <si>
    <t>Normal Distribution</t>
  </si>
  <si>
    <t>Show Formulas</t>
  </si>
  <si>
    <t>Histogram</t>
  </si>
  <si>
    <t>Slicer</t>
  </si>
  <si>
    <t>Camer View</t>
  </si>
  <si>
    <t>Compound Monthly Growth Rate - CMGR</t>
  </si>
  <si>
    <t>Forecast</t>
  </si>
  <si>
    <t>Linear Prediction</t>
  </si>
  <si>
    <t>Time Series</t>
  </si>
  <si>
    <r>
      <t>Y</t>
    </r>
    <r>
      <rPr>
        <vertAlign val="subscript"/>
        <sz val="14"/>
        <color theme="1"/>
        <rFont val="Calibri"/>
        <family val="2"/>
        <scheme val="minor"/>
      </rPr>
      <t>t</t>
    </r>
    <r>
      <rPr>
        <sz val="14"/>
        <color theme="1"/>
        <rFont val="Calibri"/>
        <family val="2"/>
        <scheme val="minor"/>
      </rPr>
      <t xml:space="preserve"> = S</t>
    </r>
    <r>
      <rPr>
        <vertAlign val="subscript"/>
        <sz val="14"/>
        <color theme="1"/>
        <rFont val="Calibri"/>
        <family val="2"/>
        <scheme val="minor"/>
      </rPr>
      <t>t</t>
    </r>
    <r>
      <rPr>
        <sz val="14"/>
        <color theme="1"/>
        <rFont val="Calibri"/>
        <family val="2"/>
        <scheme val="minor"/>
      </rPr>
      <t>*I</t>
    </r>
    <r>
      <rPr>
        <vertAlign val="subscript"/>
        <sz val="14"/>
        <color theme="1"/>
        <rFont val="Calibri"/>
        <family val="2"/>
        <scheme val="minor"/>
      </rPr>
      <t>t</t>
    </r>
    <r>
      <rPr>
        <sz val="14"/>
        <color theme="1"/>
        <rFont val="Calibri"/>
        <family val="2"/>
        <scheme val="minor"/>
      </rPr>
      <t>*T</t>
    </r>
    <r>
      <rPr>
        <vertAlign val="subscript"/>
        <sz val="14"/>
        <color theme="1"/>
        <rFont val="Calibri"/>
        <family val="2"/>
        <scheme val="minor"/>
      </rPr>
      <t>t</t>
    </r>
  </si>
  <si>
    <r>
      <t>Y</t>
    </r>
    <r>
      <rPr>
        <vertAlign val="subscript"/>
        <sz val="14"/>
        <color theme="1"/>
        <rFont val="Calibri"/>
        <family val="2"/>
        <scheme val="minor"/>
      </rPr>
      <t>t</t>
    </r>
  </si>
  <si>
    <t>Baseline</t>
  </si>
  <si>
    <r>
      <t>Y</t>
    </r>
    <r>
      <rPr>
        <vertAlign val="subscript"/>
        <sz val="14"/>
        <color theme="1"/>
        <rFont val="Calibri"/>
        <family val="2"/>
        <scheme val="minor"/>
      </rPr>
      <t>t</t>
    </r>
    <r>
      <rPr>
        <sz val="14"/>
        <color theme="1"/>
        <rFont val="Calibri"/>
        <family val="2"/>
        <scheme val="minor"/>
      </rPr>
      <t xml:space="preserve"> / CMA</t>
    </r>
  </si>
  <si>
    <r>
      <t>Y</t>
    </r>
    <r>
      <rPr>
        <vertAlign val="subscript"/>
        <sz val="14"/>
        <color theme="1"/>
        <rFont val="Calibri"/>
        <family val="2"/>
        <scheme val="minor"/>
      </rPr>
      <t>t</t>
    </r>
    <r>
      <rPr>
        <sz val="14"/>
        <color theme="1"/>
        <rFont val="Calibri"/>
        <family val="2"/>
        <scheme val="minor"/>
      </rPr>
      <t xml:space="preserve"> / S</t>
    </r>
    <r>
      <rPr>
        <vertAlign val="subscript"/>
        <sz val="14"/>
        <color theme="1"/>
        <rFont val="Calibri"/>
        <family val="2"/>
        <scheme val="minor"/>
      </rPr>
      <t>t</t>
    </r>
  </si>
  <si>
    <t>t</t>
  </si>
  <si>
    <t>Year</t>
  </si>
  <si>
    <t>Quarter</t>
  </si>
  <si>
    <t>Sales ('1000's)</t>
  </si>
  <si>
    <t>MA (4)</t>
  </si>
  <si>
    <t>CMA (4)</t>
  </si>
  <si>
    <r>
      <t>S</t>
    </r>
    <r>
      <rPr>
        <b/>
        <vertAlign val="subscript"/>
        <sz val="14"/>
        <color theme="1"/>
        <rFont val="Calibri"/>
        <family val="2"/>
        <scheme val="minor"/>
      </rPr>
      <t xml:space="preserve">t </t>
    </r>
    <r>
      <rPr>
        <b/>
        <sz val="14"/>
        <color theme="1"/>
        <rFont val="Calibri"/>
        <family val="2"/>
        <scheme val="minor"/>
      </rPr>
      <t>, I</t>
    </r>
    <r>
      <rPr>
        <b/>
        <vertAlign val="subscript"/>
        <sz val="14"/>
        <color theme="1"/>
        <rFont val="Calibri"/>
        <family val="2"/>
        <scheme val="minor"/>
      </rPr>
      <t>t</t>
    </r>
  </si>
  <si>
    <r>
      <t>S</t>
    </r>
    <r>
      <rPr>
        <b/>
        <vertAlign val="subscript"/>
        <sz val="14"/>
        <color theme="1"/>
        <rFont val="Calibri"/>
        <family val="2"/>
        <scheme val="minor"/>
      </rPr>
      <t>t</t>
    </r>
  </si>
  <si>
    <t>Deseasonalise</t>
  </si>
  <si>
    <r>
      <rPr>
        <b/>
        <sz val="14"/>
        <color theme="1"/>
        <rFont val="Calibri"/>
        <family val="2"/>
        <scheme val="minor"/>
      </rPr>
      <t>T</t>
    </r>
    <r>
      <rPr>
        <b/>
        <vertAlign val="subscript"/>
        <sz val="14"/>
        <color theme="1"/>
        <rFont val="Calibri"/>
        <family val="2"/>
        <scheme val="minor"/>
      </rPr>
      <t>t</t>
    </r>
  </si>
  <si>
    <t>Year 1</t>
  </si>
  <si>
    <t>Year 2</t>
  </si>
  <si>
    <t>Year 3</t>
  </si>
  <si>
    <t>Year 4</t>
  </si>
  <si>
    <t>Year 5</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</si>
  <si>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</si>
  <si>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</si>
  <si>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</si>
  <si>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</si>
  <si>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</si>
  <si>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</si>
  <si>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</si>
  <si>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</si>
  <si>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</si>
  <si>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</si>
  <si>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</si>
  <si>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</si>
  <si>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</si>
  <si>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</si>
  <si>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</si>
  <si>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</si>
  <si>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</si>
  <si>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</si>
  <si>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</si>
  <si>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</si>
  <si>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</si>
  <si>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Lower 95.0%</t>
  </si>
  <si>
    <t>Upper 95.0%</t>
  </si>
  <si>
    <t>Intercept</t>
  </si>
  <si>
    <t>Basic Stats 02</t>
  </si>
  <si>
    <t>Given a set of data, one question that naturally arises is "What is the center?" In statistics the center is known as the average, and there are several different ways to measure this feature of a data set.</t>
  </si>
  <si>
    <r>
      <t xml:space="preserve">The </t>
    </r>
    <r>
      <rPr>
        <b/>
        <sz val="14"/>
        <color theme="1"/>
        <rFont val="Calibri"/>
        <family val="2"/>
        <scheme val="minor"/>
      </rPr>
      <t xml:space="preserve">mean </t>
    </r>
    <r>
      <rPr>
        <sz val="10"/>
        <color theme="1"/>
        <rFont val="Calibri"/>
        <family val="2"/>
        <scheme val="minor"/>
      </rPr>
      <t>of a data set is what is most often meant by the common use of the word average. It is found by first adding all the data values, then dividing by the number of values.</t>
    </r>
  </si>
  <si>
    <t>3xmedian</t>
  </si>
  <si>
    <r>
      <t xml:space="preserve">The </t>
    </r>
    <r>
      <rPr>
        <b/>
        <sz val="14"/>
        <color theme="1"/>
        <rFont val="Calibri"/>
        <family val="2"/>
        <scheme val="minor"/>
      </rPr>
      <t>median</t>
    </r>
    <r>
      <rPr>
        <sz val="10"/>
        <color theme="1"/>
        <rFont val="Calibri"/>
        <family val="2"/>
        <scheme val="minor"/>
      </rPr>
      <t xml:space="preserve"> of a set of data is calculated by listing the data in ascending order, then finding the point that is exactly in the middle.</t>
    </r>
  </si>
  <si>
    <t>2xmean</t>
  </si>
  <si>
    <t>An important exception to this process occurs if there is an even number of data values. In this situation there are two, not one, values in the center. If you are faced with such a situation and want to find the median, calculate the mean of the two center values.</t>
  </si>
  <si>
    <r>
      <t xml:space="preserve">The </t>
    </r>
    <r>
      <rPr>
        <b/>
        <sz val="14"/>
        <color theme="1"/>
        <rFont val="Calibri"/>
        <family val="2"/>
        <scheme val="minor"/>
      </rPr>
      <t>mode</t>
    </r>
    <r>
      <rPr>
        <sz val="10"/>
        <color theme="1"/>
        <rFont val="Calibri"/>
        <family val="2"/>
        <scheme val="minor"/>
      </rPr>
      <t xml:space="preserve"> of a data set is the value that occurs with the most frequency. This measurement is crude, yet is very easy to calculate. Suppose that a history class of eleven students scored the following (out of 100) on a test: 60, 64, 70, 70, 70, 75, 80, 90, 95, 95, 100</t>
    </r>
  </si>
  <si>
    <t>We see that 70 is in the list three times, 95 occurs twice, and each of the other scores are each listed only once. Since 70 appears in the list more than any other score, it is the mode. If there are two values that tie for the most frequency, then the data is said to be bimodal.</t>
  </si>
  <si>
    <r>
      <t xml:space="preserve">Another measure of center that is not as popular as the mode, mean and median is called the </t>
    </r>
    <r>
      <rPr>
        <b/>
        <sz val="14"/>
        <color rgb="FF333333"/>
        <rFont val="Calibri"/>
        <family val="2"/>
        <scheme val="minor"/>
      </rPr>
      <t xml:space="preserve">midrange. </t>
    </r>
    <r>
      <rPr>
        <sz val="10"/>
        <color rgb="FF333333"/>
        <rFont val="Calibri"/>
        <family val="2"/>
        <scheme val="minor"/>
      </rPr>
      <t>The midrange is the mean of the maximum and minimum values of the data set. The data set 3, 4, 10, 11 has maximum 3 and minimum 11, so the midrange is (3+11)/2 = 7</t>
    </r>
  </si>
  <si>
    <t>The data being studied influences which of the four measures of average is most meaningful. The presence of outliers, can dramatically skew the mean and midrange. Consider this list of hourly wages for employees at a small company: 10, 10, 12, 50What does the average employee earn? It all depends on what we mean by "average." The mode is $10/hour, the median is $11/hour, the midrange is $30/hour and the mean is $20.50/hour. Although all three are measurements of average, the presence of the one high value has skewed the mean. As a result the mean is not as helpful as the mode and median in determining the center of this data</t>
  </si>
  <si>
    <t>Sum of scores / No. of scores</t>
  </si>
  <si>
    <t>Middle No. after sorting from smallest to largest</t>
  </si>
  <si>
    <t>Highest frequency / where</t>
  </si>
  <si>
    <t xml:space="preserve"> no highest frequency </t>
  </si>
  <si>
    <t xml:space="preserve">exist mode is ill defined / </t>
  </si>
  <si>
    <t>some say use 3 Median - 2 Mean</t>
  </si>
  <si>
    <t>YoY%</t>
  </si>
  <si>
    <t>LOW POINT</t>
  </si>
  <si>
    <t>HIGH POINT</t>
  </si>
  <si>
    <t>RANGE</t>
  </si>
  <si>
    <t>NO. OF CLASSES</t>
  </si>
  <si>
    <t>CLASS INTERVALS</t>
  </si>
  <si>
    <t xml:space="preserve">INTERVAL </t>
  </si>
  <si>
    <t>FROM</t>
  </si>
  <si>
    <t>TO</t>
  </si>
  <si>
    <t>FREQUENCY</t>
  </si>
  <si>
    <t>Class Frequency</t>
  </si>
  <si>
    <t>Basic Stats 01</t>
  </si>
  <si>
    <t>mean</t>
  </si>
  <si>
    <t>median</t>
  </si>
  <si>
    <t>notes</t>
  </si>
  <si>
    <t>mode</t>
  </si>
  <si>
    <t>TABLE OF CONTENTS</t>
  </si>
  <si>
    <t>click on the name to automatically go to the appropriate sheet</t>
  </si>
  <si>
    <t>49C6 = 49!/[(49-6)!*6!] = (49*48*47*46*45*44)/(1*2*3*4*5*6) = 13,983,816</t>
  </si>
  <si>
    <t xml:space="preserve">To win the lottery you ,must pick six numbers from 49 balls numbered 1-49. </t>
  </si>
  <si>
    <t>The order in which you pick the balls doesn’t matter. How many different combinations can you pick?</t>
  </si>
  <si>
    <t>COMBIN</t>
  </si>
  <si>
    <t>PERMUT</t>
  </si>
  <si>
    <t>Number of Numers</t>
  </si>
  <si>
    <t>Number of Chosen Numbers</t>
  </si>
  <si>
    <t>order of chosen number not relevant</t>
  </si>
  <si>
    <t>Combinations</t>
  </si>
  <si>
    <t>http://www.mathsisfun.com/money/internal-rate-return.html</t>
  </si>
  <si>
    <t>http://www.mathsisfun.com/money/net-present-value.html</t>
  </si>
  <si>
    <t>http://www.mathsisfun.com/money/present-value.html</t>
  </si>
  <si>
    <t>PV</t>
  </si>
  <si>
    <t>=</t>
  </si>
  <si>
    <t>FV / (1+ r)^n</t>
  </si>
  <si>
    <t>=FV/POWER((1+r),n)</t>
  </si>
  <si>
    <t xml:space="preserve">FV = </t>
  </si>
  <si>
    <t xml:space="preserve">r = </t>
  </si>
  <si>
    <t xml:space="preserve">n = </t>
  </si>
  <si>
    <t>=H23/(POWER(1+H24,H25))</t>
  </si>
  <si>
    <t xml:space="preserve">Money Out = </t>
  </si>
  <si>
    <t xml:space="preserve">Money In = </t>
  </si>
  <si>
    <t>Net Present Value</t>
  </si>
  <si>
    <t>PV + Money Out</t>
  </si>
  <si>
    <t>CMGR</t>
  </si>
  <si>
    <t xml:space="preserve"> + 1</t>
  </si>
  <si>
    <t>^ 12</t>
  </si>
  <si>
    <t xml:space="preserve"> - 1</t>
  </si>
  <si>
    <t>Dependant Drop Down</t>
  </si>
  <si>
    <t>Dropdown</t>
  </si>
  <si>
    <t>Fixed Manufacturer</t>
  </si>
  <si>
    <t>Variable Manufacturer (Read from Defined Name Manufacturer)</t>
  </si>
  <si>
    <t>MTN</t>
  </si>
  <si>
    <t>Vodacom</t>
  </si>
  <si>
    <t>TariffV1</t>
  </si>
  <si>
    <t>TariffM1</t>
  </si>
  <si>
    <t>TariffC1</t>
  </si>
  <si>
    <t>TariffM3</t>
  </si>
  <si>
    <t>TariffV3</t>
  </si>
  <si>
    <t>TariffC3</t>
  </si>
  <si>
    <t>TariffM2</t>
  </si>
  <si>
    <t>TariffV2</t>
  </si>
  <si>
    <t>TariffC2</t>
  </si>
  <si>
    <t>=INDIRECT(SUBSTITUTE($F$18," ","_"))</t>
  </si>
  <si>
    <t>Network</t>
  </si>
  <si>
    <t>Tariff By Network</t>
  </si>
  <si>
    <t>CellC</t>
  </si>
  <si>
    <t>=INDIRECT(SUBSTITUTE(F41," ","_"))</t>
  </si>
  <si>
    <t>=INDIRECT(SUBSTITUTE(F42," ","_"))</t>
  </si>
  <si>
    <t>=INDIRECT(SUBSTITUTE(F40," ","_"))</t>
  </si>
  <si>
    <t>DEV</t>
  </si>
  <si>
    <t>SQ</t>
  </si>
  <si>
    <t>MEAN</t>
  </si>
  <si>
    <t>TOTAL SQ DEV</t>
  </si>
  <si>
    <t>COUNT - 1</t>
  </si>
  <si>
    <t>VARIANCE</t>
  </si>
  <si>
    <t>STD DEV</t>
  </si>
  <si>
    <t>CO OF VAERIANCE</t>
  </si>
  <si>
    <t>q</t>
  </si>
  <si>
    <t>s</t>
  </si>
  <si>
    <t>a</t>
  </si>
  <si>
    <t>M</t>
  </si>
  <si>
    <t>D</t>
  </si>
  <si>
    <t>months to expiry</t>
  </si>
  <si>
    <t>use this one</t>
  </si>
  <si>
    <t>Statistic</t>
  </si>
  <si>
    <t>q1</t>
  </si>
  <si>
    <t>min</t>
  </si>
  <si>
    <t>max</t>
  </si>
  <si>
    <t>q3</t>
  </si>
  <si>
    <t>Grades</t>
  </si>
  <si>
    <t>Min</t>
  </si>
  <si>
    <t>Height 1</t>
  </si>
  <si>
    <t>Q1</t>
  </si>
  <si>
    <t>Height 2</t>
  </si>
  <si>
    <t>Height 3</t>
  </si>
  <si>
    <t>Bot Wh</t>
  </si>
  <si>
    <t>Q1-min</t>
  </si>
  <si>
    <t>Top Wh</t>
  </si>
  <si>
    <t>Q3</t>
  </si>
  <si>
    <t>Max</t>
  </si>
  <si>
    <t>median-Q1</t>
  </si>
  <si>
    <t>Q3-median</t>
  </si>
  <si>
    <t>max-Q3</t>
  </si>
  <si>
    <t>Box and Whiskers</t>
  </si>
  <si>
    <t>To read multiple criteria (more than one column matched to read specific data</t>
  </si>
  <si>
    <t>WeaveCode</t>
  </si>
  <si>
    <t>Weave Method</t>
  </si>
  <si>
    <t>Class</t>
  </si>
  <si>
    <t>Width</t>
  </si>
  <si>
    <t>Ends</t>
  </si>
  <si>
    <t>Picks</t>
  </si>
  <si>
    <t>Dents</t>
  </si>
  <si>
    <t>Ends and Picks Read from Inputs</t>
  </si>
  <si>
    <t>Beam</t>
  </si>
  <si>
    <t>Creel</t>
  </si>
  <si>
    <t>to activate array, use cntr shift enter instead of enter</t>
  </si>
  <si>
    <t>Inputs:</t>
  </si>
  <si>
    <t>{=INDEX(B5:G57,MATCH(1,(B5:B57=Q10)*(C5:C57=S10)*(D5:D57=R10),0),4)}</t>
  </si>
  <si>
    <t>http://www.exceltactics.com/vlookup-multiple-criteria-using-index-match/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</si>
</sst>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_(* #,##0_);_(* \(#,##0\);_(* &quot;-&quot;??_);_(@_)"/>
    <numFmt numFmtId="166" formatCode="0.0"/>
    <numFmt numFmtId="167" formatCode="&quot;R&quot;\ #,##0.00"/>
  </numFmts>
  <fonts count="31" x14ac:knownFonts="1">
    <font>
      <sz val="11"/>
      <color theme="1"/>
      <name val="Calibri"/>
      <family val="2"/>
      <scheme val="minor"/>
    </font>
    <font>
      <sz val="11"/>
      <color theme="1"/>
      <name val="Calibri"/>
      <family val="2"/>
      <scheme val="minor"/>
    </font>
    <font>
      <b/>
      <sz val="11"/>
      <color theme="1"/>
      <name val="Calibri"/>
      <family val="2"/>
      <scheme val="minor"/>
    </font>
    <font>
      <b/>
      <sz val="9"/>
      <name val="Calibri"/>
      <family val="2"/>
      <scheme val="minor"/>
    </font>
    <font>
      <b/>
      <u/>
      <sz val="9"/>
      <name val="Calibri"/>
      <family val="2"/>
      <scheme val="minor"/>
    </font>
    <font>
      <sz val="11"/>
      <color theme="4"/>
      <name val="Calibri"/>
      <family val="2"/>
      <scheme val="minor"/>
    </font>
    <font>
      <i/>
      <sz val="11"/>
      <color theme="1"/>
      <name val="Calibri"/>
      <family val="2"/>
      <scheme val="minor"/>
    </font>
    <font>
      <sz val="24"/>
      <color rgb="FF333333"/>
      <name val="Arial"/>
      <family val="2"/>
    </font>
    <font>
      <sz val="10"/>
      <name val="Calibri"/>
      <family val="2"/>
      <scheme val="minor"/>
    </font>
    <font>
      <sz val="11"/>
      <color rgb="FFFF0000"/>
      <name val="Calibri"/>
      <family val="2"/>
      <scheme val="minor"/>
    </font>
    <font>
      <u/>
      <sz val="11"/>
      <color theme="10"/>
      <name val="Calibri"/>
      <family val="2"/>
      <scheme val="minor"/>
    </font>
    <font>
      <sz val="14"/>
      <color theme="1"/>
      <name val="Calibri"/>
      <family val="2"/>
      <scheme val="minor"/>
    </font>
    <font>
      <vertAlign val="subscript"/>
      <sz val="14"/>
      <color theme="1"/>
      <name val="Calibri"/>
      <family val="2"/>
      <scheme val="minor"/>
    </font>
    <font>
      <b/>
      <sz val="14"/>
      <color theme="1"/>
      <name val="Calibri"/>
      <family val="2"/>
      <scheme val="minor"/>
    </font>
    <font>
      <b/>
      <vertAlign val="subscript"/>
      <sz val="14"/>
      <color theme="1"/>
      <name val="Calibri"/>
      <family val="2"/>
      <scheme val="minor"/>
    </font>
    <font>
      <sz val="10"/>
      <color rgb="FF333333"/>
      <name val="Calibri"/>
      <family val="2"/>
      <scheme val="minor"/>
    </font>
    <font>
      <sz val="10"/>
      <color theme="1"/>
      <name val="Calibri"/>
      <family val="2"/>
      <scheme val="minor"/>
    </font>
    <font>
      <b/>
      <sz val="10"/>
      <color theme="1"/>
      <name val="Calibri"/>
      <family val="2"/>
      <scheme val="minor"/>
    </font>
    <font>
      <b/>
      <sz val="14"/>
      <color rgb="FF333333"/>
      <name val="Calibri"/>
      <family val="2"/>
      <scheme val="minor"/>
    </font>
    <font>
      <sz val="11"/>
      <name val="Calibri"/>
      <family val="2"/>
      <scheme val="minor"/>
    </font>
    <font>
      <sz val="36"/>
      <color theme="1"/>
      <name val="Calibri"/>
      <family val="2"/>
      <scheme val="minor"/>
    </font>
    <font>
      <u/>
      <sz val="14"/>
      <color theme="10"/>
      <name val="Calibri"/>
      <family val="2"/>
      <scheme val="minor"/>
    </font>
    <font>
      <b/>
      <sz val="11"/>
      <color theme="1"/>
      <name val="Comic Sans MS"/>
      <family val="4"/>
    </font>
    <font>
      <sz val="8"/>
      <color theme="1"/>
      <name val="Calibri"/>
      <family val="2"/>
      <scheme val="minor"/>
    </font>
    <font>
      <b/>
      <sz val="11"/>
      <color rgb="FFFF0000"/>
      <name val="Calibri"/>
      <family val="2"/>
      <scheme val="minor"/>
    </font>
    <font>
      <sz val="11"/>
      <color rgb="FF0070C0"/>
      <name val="Calibri"/>
      <family val="2"/>
      <scheme val="minor"/>
    </font>
    <font>
      <b/>
      <sz val="12"/>
      <color theme="1"/>
      <name val="Calibri"/>
      <family val="2"/>
    </font>
    <font>
      <sz val="12"/>
      <color theme="1"/>
      <name val="Calibri"/>
      <family val="2"/>
    </font>
    <font>
      <sz val="12"/>
      <color rgb="FFFFFFFF"/>
      <name val="Calibri"/>
      <family val="2"/>
    </font>
    <font>
      <b/>
      <sz val="12"/>
      <color rgb="FFDAEEF3"/>
      <name val="Calibri"/>
      <family val="2"/>
    </font>
    <font>
      <b/>
      <sz val="12"/>
      <color rgb="FF000000"/>
      <name val="Calibri"/>
      <family val="2"/>
    </font>
  </fonts>
  <fills count="1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1"/>
        <bgColor indexed="64"/>
      </patternFill>
    </fill>
    <fill>
      <patternFill patternType="solid">
        <fgColor theme="4" tint="0.59999389629810485"/>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000"/>
        <bgColor indexed="64"/>
      </patternFill>
    </fill>
    <fill>
      <patternFill patternType="solid">
        <fgColor theme="9" tint="0.39997558519241921"/>
        <bgColor indexed="64"/>
      </patternFill>
    </fill>
    <fill>
      <patternFill patternType="solid">
        <fgColor theme="2"/>
        <bgColor indexed="64"/>
      </patternFill>
    </fill>
    <fill>
      <patternFill patternType="solid">
        <fgColor theme="9" tint="0.59999389629810485"/>
        <bgColor rgb="FF000000"/>
      </patternFill>
    </fill>
    <fill>
      <patternFill patternType="solid">
        <fgColor theme="9" tint="0.59999389629810485"/>
        <bgColor indexed="64"/>
      </patternFill>
    </fill>
  </fills>
  <borders count="10">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medium">
        <color indexed="64"/>
      </top>
      <bottom style="thin">
        <color auto="1"/>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0" fontId="10" fillId="0" borderId="0" applyNumberFormat="0" applyFill="0" applyBorder="0" applyAlignment="0" applyProtection="0"/>
  </cellStyleXfs>
  <cellXfs count="126">
    <xf numFmtId="0" fontId="0" fillId="0" borderId="0" xfId="0"/>
    <xf numFmtId="0" fontId="0" fillId="0" borderId="0" xfId="0" quotePrefix="1"/>
    <xf numFmtId="0" fontId="3" fillId="0" borderId="0" xfId="0" applyFont="1" applyFill="1"/>
    <xf numFmtId="17" fontId="4" fillId="0" borderId="0" xfId="0" applyNumberFormat="1" applyFont="1" applyFill="1" applyAlignment="1">
      <alignment horizontal="center"/>
    </xf>
    <xf numFmtId="0" fontId="2" fillId="0" borderId="0" xfId="0" applyFont="1"/>
    <xf numFmtId="165" fontId="3" fillId="0" borderId="0" xfId="1" applyNumberFormat="1" applyFont="1" applyFill="1" applyBorder="1"/>
    <xf numFmtId="0" fontId="0" fillId="0" borderId="0" xfId="0" applyAlignment="1">
      <alignment horizontal="center"/>
    </xf>
    <xf numFmtId="0" fontId="5" fillId="0" borderId="0" xfId="0" applyFont="1" applyAlignment="1">
      <alignment horizontal="center"/>
    </xf>
    <xf numFmtId="0" fontId="0" fillId="0" borderId="0" xfId="0" applyAlignment="1">
      <alignment vertical="top" wrapText="1"/>
    </xf>
    <xf numFmtId="0" fontId="2" fillId="0" borderId="0" xfId="0" quotePrefix="1" applyFont="1"/>
    <xf numFmtId="0" fontId="0" fillId="0" borderId="0" xfId="0" applyNumberFormat="1" applyFill="1" applyBorder="1" applyAlignment="1"/>
    <xf numFmtId="0" fontId="0" fillId="0" borderId="0" xfId="0" applyFill="1" applyBorder="1" applyAlignment="1"/>
    <xf numFmtId="0" fontId="0" fillId="0" borderId="1" xfId="0" applyFill="1" applyBorder="1" applyAlignment="1"/>
    <xf numFmtId="0" fontId="6" fillId="0" borderId="2" xfId="0" applyFont="1" applyFill="1" applyBorder="1" applyAlignment="1">
      <alignment horizontal="center"/>
    </xf>
    <xf numFmtId="0" fontId="0" fillId="0" borderId="0" xfId="0" pivotButton="1"/>
    <xf numFmtId="0" fontId="0" fillId="0" borderId="0" xfId="0" applyNumberFormat="1"/>
    <xf numFmtId="0" fontId="0" fillId="0" borderId="0" xfId="0" applyAlignment="1">
      <alignment horizontal="left"/>
    </xf>
    <xf numFmtId="0" fontId="7" fillId="0" borderId="0" xfId="0" applyFont="1"/>
    <xf numFmtId="165" fontId="8" fillId="0" borderId="0" xfId="3" applyNumberFormat="1" applyFont="1" applyFill="1"/>
    <xf numFmtId="164" fontId="0" fillId="0" borderId="0" xfId="0" applyNumberFormat="1"/>
    <xf numFmtId="0" fontId="0" fillId="0" borderId="0" xfId="0"/>
    <xf numFmtId="165" fontId="8" fillId="0" borderId="0" xfId="3" applyNumberFormat="1" applyFont="1" applyFill="1"/>
    <xf numFmtId="17" fontId="0" fillId="0" borderId="0" xfId="0" applyNumberFormat="1"/>
    <xf numFmtId="165" fontId="0" fillId="0" borderId="0" xfId="0" applyNumberFormat="1"/>
    <xf numFmtId="0" fontId="0" fillId="0" borderId="0" xfId="0" applyNumberFormat="1"/>
    <xf numFmtId="10" fontId="0" fillId="0" borderId="0" xfId="2" applyNumberFormat="1" applyFont="1"/>
    <xf numFmtId="10" fontId="0" fillId="0" borderId="0" xfId="0" applyNumberFormat="1"/>
    <xf numFmtId="0" fontId="0" fillId="3" borderId="0" xfId="0" applyFill="1"/>
    <xf numFmtId="165" fontId="0" fillId="3" borderId="0" xfId="0" applyNumberFormat="1" applyFill="1"/>
    <xf numFmtId="17" fontId="0" fillId="3" borderId="0" xfId="0" applyNumberFormat="1" applyFill="1"/>
    <xf numFmtId="17" fontId="0" fillId="4" borderId="0" xfId="0" applyNumberFormat="1" applyFill="1"/>
    <xf numFmtId="165" fontId="0" fillId="4" borderId="0" xfId="0" applyNumberFormat="1" applyFill="1"/>
    <xf numFmtId="0" fontId="0" fillId="4" borderId="0" xfId="0" applyFill="1"/>
    <xf numFmtId="0" fontId="0" fillId="5" borderId="0" xfId="0" applyFill="1"/>
    <xf numFmtId="0" fontId="10" fillId="0" borderId="0" xfId="4"/>
    <xf numFmtId="0" fontId="11" fillId="0" borderId="0" xfId="0" applyFont="1"/>
    <xf numFmtId="0" fontId="11" fillId="0" borderId="0" xfId="0" applyFont="1" applyAlignment="1">
      <alignment horizontal="center"/>
    </xf>
    <xf numFmtId="0" fontId="13" fillId="0" borderId="3" xfId="0" applyFont="1" applyBorder="1" applyAlignment="1">
      <alignment horizontal="center"/>
    </xf>
    <xf numFmtId="0" fontId="13" fillId="3" borderId="3" xfId="0" applyFont="1" applyFill="1" applyBorder="1" applyAlignment="1">
      <alignment horizontal="center"/>
    </xf>
    <xf numFmtId="0" fontId="14" fillId="0" borderId="3" xfId="0" applyFont="1" applyBorder="1" applyAlignment="1">
      <alignment horizontal="center"/>
    </xf>
    <xf numFmtId="0" fontId="11" fillId="3" borderId="0" xfId="0" applyFont="1" applyFill="1" applyAlignment="1">
      <alignment horizontal="center"/>
    </xf>
    <xf numFmtId="2" fontId="11" fillId="0" borderId="0" xfId="0" applyNumberFormat="1" applyFont="1" applyAlignment="1">
      <alignment horizontal="center"/>
    </xf>
    <xf numFmtId="166" fontId="11" fillId="0" borderId="0" xfId="0" applyNumberFormat="1" applyFont="1" applyAlignment="1">
      <alignment horizontal="center"/>
    </xf>
    <xf numFmtId="0" fontId="0" fillId="0" borderId="0" xfId="0" applyBorder="1"/>
    <xf numFmtId="0" fontId="6" fillId="0" borderId="0" xfId="0" applyFont="1" applyFill="1" applyBorder="1" applyAlignment="1">
      <alignment horizontal="center"/>
    </xf>
    <xf numFmtId="0" fontId="13" fillId="0" borderId="4" xfId="0" applyFont="1" applyBorder="1" applyAlignment="1">
      <alignment horizontal="center"/>
    </xf>
    <xf numFmtId="0" fontId="11" fillId="0" borderId="4" xfId="0" applyFont="1" applyBorder="1" applyAlignment="1">
      <alignment horizontal="center"/>
    </xf>
    <xf numFmtId="2" fontId="11" fillId="0" borderId="4" xfId="0" applyNumberFormat="1" applyFont="1" applyBorder="1" applyAlignment="1">
      <alignment horizontal="center"/>
    </xf>
    <xf numFmtId="0" fontId="6" fillId="0" borderId="2" xfId="0" applyFont="1" applyFill="1" applyBorder="1" applyAlignment="1">
      <alignment horizontal="centerContinuous"/>
    </xf>
    <xf numFmtId="0" fontId="0" fillId="3" borderId="0" xfId="0" applyFill="1" applyBorder="1" applyAlignment="1"/>
    <xf numFmtId="0" fontId="0" fillId="3" borderId="1" xfId="0" applyFill="1" applyBorder="1" applyAlignment="1"/>
    <xf numFmtId="0" fontId="16" fillId="0" borderId="0" xfId="0" applyFont="1"/>
    <xf numFmtId="0" fontId="16" fillId="0" borderId="0" xfId="0" applyFont="1" applyAlignment="1">
      <alignment horizontal="center"/>
    </xf>
    <xf numFmtId="0" fontId="15" fillId="0" borderId="0" xfId="0" applyFont="1" applyAlignment="1">
      <alignment horizontal="center" wrapText="1"/>
    </xf>
    <xf numFmtId="0" fontId="16" fillId="3" borderId="0" xfId="0" applyFont="1" applyFill="1" applyAlignment="1">
      <alignment horizontal="center"/>
    </xf>
    <xf numFmtId="0" fontId="16" fillId="0" borderId="0" xfId="0" applyFont="1" applyFill="1" applyAlignment="1">
      <alignment horizontal="center"/>
    </xf>
    <xf numFmtId="0" fontId="17" fillId="0" borderId="0" xfId="0" applyFont="1" applyAlignment="1">
      <alignment horizontal="center"/>
    </xf>
    <xf numFmtId="0" fontId="16" fillId="0" borderId="0" xfId="0" applyFont="1" applyAlignment="1">
      <alignment horizontal="center" wrapText="1"/>
    </xf>
    <xf numFmtId="0" fontId="19" fillId="7" borderId="0" xfId="0" applyFont="1" applyFill="1"/>
    <xf numFmtId="0" fontId="2" fillId="0" borderId="5" xfId="0" applyFont="1" applyBorder="1"/>
    <xf numFmtId="0" fontId="0" fillId="7" borderId="0" xfId="0" applyFill="1"/>
    <xf numFmtId="0" fontId="0" fillId="0" borderId="0" xfId="0" applyFill="1"/>
    <xf numFmtId="2" fontId="0" fillId="0" borderId="0" xfId="0" applyNumberFormat="1"/>
    <xf numFmtId="0" fontId="0" fillId="0" borderId="5" xfId="0" applyBorder="1"/>
    <xf numFmtId="0" fontId="2" fillId="0" borderId="5" xfId="0" applyFont="1" applyFill="1" applyBorder="1"/>
    <xf numFmtId="0" fontId="2" fillId="0" borderId="0" xfId="0" applyFont="1" applyFill="1" applyBorder="1"/>
    <xf numFmtId="167" fontId="0" fillId="0" borderId="0" xfId="0" applyNumberFormat="1" applyAlignment="1">
      <alignment horizontal="center"/>
    </xf>
    <xf numFmtId="167" fontId="0" fillId="0" borderId="5" xfId="0" applyNumberFormat="1" applyBorder="1" applyAlignment="1">
      <alignment horizontal="center"/>
    </xf>
    <xf numFmtId="0" fontId="2" fillId="0" borderId="0" xfId="0" applyFont="1" applyAlignment="1">
      <alignment horizontal="center" vertical="center"/>
    </xf>
    <xf numFmtId="167" fontId="2" fillId="0" borderId="0" xfId="0" applyNumberFormat="1" applyFont="1" applyAlignment="1">
      <alignment horizontal="center" vertical="center"/>
    </xf>
    <xf numFmtId="0" fontId="0" fillId="0" borderId="0" xfId="0" applyAlignment="1">
      <alignment horizontal="center" vertical="center"/>
    </xf>
    <xf numFmtId="167" fontId="0" fillId="0" borderId="0" xfId="0" applyNumberFormat="1" applyAlignment="1">
      <alignment horizontal="center" vertical="center"/>
    </xf>
    <xf numFmtId="0" fontId="2" fillId="0" borderId="0" xfId="0" applyFont="1" applyAlignment="1">
      <alignment horizontal="center"/>
    </xf>
    <xf numFmtId="0" fontId="20" fillId="0" borderId="0" xfId="0" applyFont="1"/>
    <xf numFmtId="0" fontId="21" fillId="0" borderId="0" xfId="4" applyFont="1"/>
    <xf numFmtId="0" fontId="9" fillId="0" borderId="0" xfId="0" applyFont="1"/>
    <xf numFmtId="3" fontId="0" fillId="0" borderId="0" xfId="0" applyNumberFormat="1"/>
    <xf numFmtId="0" fontId="22" fillId="0" borderId="0" xfId="0" applyFont="1" applyAlignment="1">
      <alignment vertical="center"/>
    </xf>
    <xf numFmtId="0" fontId="22" fillId="0" borderId="0" xfId="0" applyFont="1"/>
    <xf numFmtId="0" fontId="0" fillId="0" borderId="0" xfId="0" applyAlignment="1">
      <alignment horizontal="center" vertical="center" wrapText="1"/>
    </xf>
    <xf numFmtId="0" fontId="23" fillId="0" borderId="0" xfId="0" applyFont="1"/>
    <xf numFmtId="9" fontId="0" fillId="0" borderId="0" xfId="0" applyNumberFormat="1"/>
    <xf numFmtId="167" fontId="0" fillId="0" borderId="0" xfId="0" applyNumberFormat="1"/>
    <xf numFmtId="0" fontId="0" fillId="8" borderId="0" xfId="0" applyFill="1"/>
    <xf numFmtId="167" fontId="0" fillId="8" borderId="0" xfId="0" applyNumberFormat="1" applyFill="1"/>
    <xf numFmtId="9" fontId="0" fillId="8" borderId="0" xfId="0" applyNumberFormat="1" applyFill="1"/>
    <xf numFmtId="0" fontId="0" fillId="8" borderId="0" xfId="0" quotePrefix="1" applyFill="1"/>
    <xf numFmtId="10" fontId="0" fillId="0" borderId="0" xfId="0" quotePrefix="1" applyNumberFormat="1"/>
    <xf numFmtId="0" fontId="0" fillId="2" borderId="0" xfId="0" applyFill="1" applyAlignment="1">
      <alignment horizontal="center"/>
    </xf>
    <xf numFmtId="0" fontId="0" fillId="9" borderId="0" xfId="0" applyFill="1"/>
    <xf numFmtId="0" fontId="19" fillId="10" borderId="0" xfId="0" applyFont="1" applyFill="1"/>
    <xf numFmtId="1" fontId="0" fillId="0" borderId="0" xfId="0" applyNumberFormat="1"/>
    <xf numFmtId="0" fontId="15" fillId="0" borderId="0" xfId="0" applyFont="1"/>
    <xf numFmtId="14" fontId="0" fillId="0" borderId="0" xfId="0" applyNumberFormat="1"/>
    <xf numFmtId="14" fontId="2" fillId="0" borderId="0" xfId="0" applyNumberFormat="1" applyFont="1"/>
    <xf numFmtId="0" fontId="2" fillId="3" borderId="0" xfId="0" applyFont="1" applyFill="1"/>
    <xf numFmtId="0" fontId="24" fillId="0" borderId="0" xfId="0" applyFont="1"/>
    <xf numFmtId="0" fontId="0" fillId="11" borderId="6" xfId="0" applyFill="1" applyBorder="1"/>
    <xf numFmtId="0" fontId="0" fillId="0" borderId="7" xfId="0" applyBorder="1"/>
    <xf numFmtId="0" fontId="0" fillId="0" borderId="8" xfId="0" applyBorder="1"/>
    <xf numFmtId="0" fontId="0" fillId="12" borderId="0" xfId="0" applyFill="1"/>
    <xf numFmtId="0" fontId="25" fillId="2" borderId="0" xfId="0" applyFont="1" applyFill="1"/>
    <xf numFmtId="0" fontId="0" fillId="0" borderId="6" xfId="0" applyBorder="1"/>
    <xf numFmtId="0" fontId="9" fillId="2" borderId="0" xfId="0" applyFont="1" applyFill="1"/>
    <xf numFmtId="0" fontId="0" fillId="11" borderId="8" xfId="0" applyFill="1" applyBorder="1"/>
    <xf numFmtId="0" fontId="26" fillId="0" borderId="0" xfId="0" applyFont="1" applyFill="1" applyBorder="1"/>
    <xf numFmtId="0" fontId="2" fillId="13" borderId="9" xfId="0" applyFont="1" applyFill="1" applyBorder="1" applyAlignment="1">
      <alignment horizontal="left" vertical="center"/>
    </xf>
    <xf numFmtId="0" fontId="27" fillId="14" borderId="4" xfId="0" applyFont="1" applyFill="1" applyBorder="1"/>
    <xf numFmtId="0" fontId="27" fillId="0" borderId="0" xfId="0" applyFont="1" applyFill="1" applyBorder="1"/>
    <xf numFmtId="0" fontId="27" fillId="0" borderId="0" xfId="0" applyFont="1" applyFill="1" applyBorder="1" applyAlignment="1">
      <alignment horizontal="center"/>
    </xf>
    <xf numFmtId="0" fontId="27" fillId="15" borderId="4" xfId="0" applyFont="1" applyFill="1" applyBorder="1"/>
    <xf numFmtId="0" fontId="27" fillId="0" borderId="4" xfId="0" applyFont="1" applyFill="1" applyBorder="1"/>
    <xf numFmtId="0" fontId="27" fillId="11" borderId="4" xfId="0" applyFont="1" applyFill="1" applyBorder="1"/>
    <xf numFmtId="0" fontId="27" fillId="8" borderId="4" xfId="0" applyFont="1" applyFill="1" applyBorder="1"/>
    <xf numFmtId="0" fontId="28" fillId="0" borderId="0" xfId="0" applyNumberFormat="1" applyFont="1" applyFill="1" applyBorder="1" applyAlignment="1">
      <alignment horizontal="center"/>
    </xf>
    <xf numFmtId="0" fontId="29" fillId="0" borderId="0" xfId="0" applyNumberFormat="1" applyFont="1" applyFill="1" applyBorder="1" applyAlignment="1">
      <alignment horizontal="center"/>
    </xf>
    <xf numFmtId="0" fontId="30" fillId="0" borderId="0" xfId="0" applyFont="1" applyFill="1" applyBorder="1" applyAlignment="1">
      <alignment horizontal="center"/>
    </xf>
    <xf numFmtId="0" fontId="27" fillId="0" borderId="0" xfId="0" quotePrefix="1" applyFont="1" applyFill="1" applyBorder="1"/>
    <xf numFmtId="0" fontId="15" fillId="0" borderId="0" xfId="0" applyFont="1" applyAlignment="1">
      <alignment horizontal="center" wrapText="1"/>
    </xf>
    <xf numFmtId="0" fontId="16" fillId="6" borderId="0" xfId="0" applyFont="1" applyFill="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center" wrapText="1"/>
    </xf>
    <xf numFmtId="0" fontId="16" fillId="0" borderId="0" xfId="0" applyFont="1" applyAlignment="1">
      <alignment horizontal="center" vertical="center" wrapText="1"/>
    </xf>
    <xf numFmtId="0" fontId="0" fillId="0" borderId="0" xfId="0" applyAlignment="1">
      <alignment horizontal="center" vertical="top" wrapText="1"/>
    </xf>
    <xf numFmtId="0" fontId="0" fillId="0" borderId="0" xfId="0" applyAlignment="1">
      <alignment horizontal="center" vertical="center"/>
    </xf>
    <xf numFmtId="0" fontId="0" fillId="0" borderId="0" xfId="0" applyAlignment="1">
      <alignment horizontal="center" vertical="center" wrapText="1"/>
    </xf>
  </cellXfs>
  <cellStyles count="5">
    <cellStyle name="Comma" xfId="1" builtinId="3"/>
    <cellStyle name="Comma 2" xfId="3"/>
    <cellStyle name="Hyperlink" xfId="4"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Box and Whiskers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errBars>
            <c:errBarType val="minus"/>
            <c:errValType val="cust"/>
            <c:noEndCap val="0"/>
            <c:plus>
              <c:numLit>
                <c:formatCode>General</c:formatCode>
                <c:ptCount val="1"/>
                <c:pt idx="0">
                  <c:v>1</c:v>
                </c:pt>
              </c:numLit>
            </c:plus>
            <c:minus>
              <c:numRef>
                <c:f>'Box and Whiskers'!$I$6</c:f>
                <c:numCache>
                  <c:formatCode>General</c:formatCode>
                  <c:ptCount val="1"/>
                  <c:pt idx="0">
                    <c:v>22</c:v>
                  </c:pt>
                </c:numCache>
              </c:numRef>
            </c:minus>
            <c:spPr>
              <a:noFill/>
              <a:ln w="9525" cap="flat" cmpd="sng" algn="ctr">
                <a:solidFill>
                  <a:schemeClr val="accent1">
                    <a:lumMod val="75000"/>
                  </a:schemeClr>
                </a:solidFill>
                <a:round/>
              </a:ln>
              <a:effectLst/>
            </c:spPr>
          </c:errBars>
          <c:val>
            <c:numRef>
              <c:f>'Box and Whiskers'!$I$3</c:f>
              <c:numCache>
                <c:formatCode>General</c:formatCode>
                <c:ptCount val="1"/>
                <c:pt idx="0">
                  <c:v>78</c:v>
                </c:pt>
              </c:numCache>
            </c:numRef>
          </c:val>
          <c:extLst>
            <c:ext xmlns:c16="http://schemas.microsoft.com/office/drawing/2014/chart" uri="{C3380CC4-5D6E-409C-BE32-E72D297353CC}">
              <c16:uniqueId val="{00000000-6F7B-4E17-9DAB-60CD8F42B950}"/>
            </c:ext>
          </c:extLst>
        </c:ser>
        <c:ser>
          <c:idx val="1"/>
          <c:order val="1"/>
          <c:spPr>
            <a:solidFill>
              <a:schemeClr val="accent1">
                <a:lumMod val="60000"/>
                <a:lumOff val="40000"/>
              </a:schemeClr>
            </a:solidFill>
            <a:ln>
              <a:noFill/>
            </a:ln>
            <a:effectLst/>
          </c:spPr>
          <c:invertIfNegative val="0"/>
          <c:val>
            <c:numRef>
              <c:f>'Box and Whiskers'!$I$4</c:f>
              <c:numCache>
                <c:formatCode>General</c:formatCode>
                <c:ptCount val="1"/>
                <c:pt idx="0">
                  <c:v>6</c:v>
                </c:pt>
              </c:numCache>
            </c:numRef>
          </c:val>
          <c:extLst>
            <c:ext xmlns:c16="http://schemas.microsoft.com/office/drawing/2014/chart" uri="{C3380CC4-5D6E-409C-BE32-E72D297353CC}">
              <c16:uniqueId val="{00000001-6F7B-4E17-9DAB-60CD8F42B950}"/>
            </c:ext>
          </c:extLst>
        </c:ser>
        <c:ser>
          <c:idx val="2"/>
          <c:order val="2"/>
          <c:spPr>
            <a:solidFill>
              <a:schemeClr val="accent6">
                <a:lumMod val="60000"/>
                <a:lumOff val="40000"/>
              </a:schemeClr>
            </a:solidFill>
            <a:ln>
              <a:noFill/>
            </a:ln>
            <a:effectLst/>
          </c:spPr>
          <c:invertIfNegative val="0"/>
          <c:errBars>
            <c:errBarType val="plus"/>
            <c:errValType val="cust"/>
            <c:noEndCap val="0"/>
            <c:plus>
              <c:numRef>
                <c:f>'Box and Whiskers'!$I$7</c:f>
                <c:numCache>
                  <c:formatCode>General</c:formatCode>
                  <c:ptCount val="1"/>
                  <c:pt idx="0">
                    <c:v>7</c:v>
                  </c:pt>
                </c:numCache>
              </c:numRef>
            </c:plus>
            <c:minus>
              <c:numLit>
                <c:formatCode>General</c:formatCode>
                <c:ptCount val="1"/>
                <c:pt idx="0">
                  <c:v>1</c:v>
                </c:pt>
              </c:numLit>
            </c:minus>
            <c:spPr>
              <a:noFill/>
              <a:ln w="9525" cap="flat" cmpd="sng" algn="ctr">
                <a:solidFill>
                  <a:srgbClr val="FF0000"/>
                </a:solidFill>
                <a:round/>
              </a:ln>
              <a:effectLst/>
            </c:spPr>
          </c:errBars>
          <c:val>
            <c:numRef>
              <c:f>'Box and Whiskers'!$I$5</c:f>
              <c:numCache>
                <c:formatCode>General</c:formatCode>
                <c:ptCount val="1"/>
                <c:pt idx="0">
                  <c:v>8</c:v>
                </c:pt>
              </c:numCache>
            </c:numRef>
          </c:val>
          <c:extLst>
            <c:ext xmlns:c16="http://schemas.microsoft.com/office/drawing/2014/chart" uri="{C3380CC4-5D6E-409C-BE32-E72D297353CC}">
              <c16:uniqueId val="{00000002-6F7B-4E17-9DAB-60CD8F42B950}"/>
            </c:ext>
          </c:extLst>
        </c:ser>
        <c:dLbls>
          <c:showLegendKey val="0"/>
          <c:showVal val="0"/>
          <c:showCatName val="0"/>
          <c:showSerName val="0"/>
          <c:showPercent val="0"/>
          <c:showBubbleSize val="0"/>
        </c:dLbls>
        <c:gapWidth val="150"/>
        <c:overlap val="100"/>
        <c:axId val="-374092976"/>
        <c:axId val="-374081008"/>
      </c:barChart>
      <c:catAx>
        <c:axId val="-374092976"/>
        <c:scaling>
          <c:orientation val="minMax"/>
        </c:scaling>
        <c:delete val="1"/>
        <c:axPos val="b"/>
        <c:majorTickMark val="none"/>
        <c:minorTickMark val="none"/>
        <c:tickLblPos val="nextTo"/>
        <c:crossAx val="-374081008"/>
        <c:crosses val="autoZero"/>
        <c:auto val="1"/>
        <c:lblAlgn val="ctr"/>
        <c:lblOffset val="100"/>
        <c:noMultiLvlLbl val="0"/>
      </c:catAx>
      <c:valAx>
        <c:axId val="-374081008"/>
        <c:scaling>
          <c:orientation val="minMax"/>
          <c:max val="100"/>
          <c:min val="5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092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38100" cap="rnd">
              <a:solidFill>
                <a:schemeClr val="accent1"/>
              </a:solidFill>
              <a:round/>
            </a:ln>
            <a:effectLst/>
          </c:spPr>
          <c:marker>
            <c:symbol val="none"/>
          </c:marker>
          <c:val>
            <c:numRef>
              <c:f>'Normal Distribution'!$C$3:$C$32</c:f>
              <c:numCache>
                <c:formatCode>General</c:formatCode>
                <c:ptCount val="30"/>
                <c:pt idx="0">
                  <c:v>0.34256044581009026</c:v>
                </c:pt>
                <c:pt idx="1">
                  <c:v>0.34256376607423833</c:v>
                </c:pt>
                <c:pt idx="2">
                  <c:v>0.34256376607423833</c:v>
                </c:pt>
                <c:pt idx="3">
                  <c:v>0.34256708635055111</c:v>
                </c:pt>
                <c:pt idx="4">
                  <c:v>0.34257040663902838</c:v>
                </c:pt>
                <c:pt idx="5">
                  <c:v>0.34257704725247567</c:v>
                </c:pt>
                <c:pt idx="6">
                  <c:v>0.34258700826387495</c:v>
                </c:pt>
                <c:pt idx="7">
                  <c:v>0.34260361019280078</c:v>
                </c:pt>
                <c:pt idx="8">
                  <c:v>0.34263017391149653</c:v>
                </c:pt>
                <c:pt idx="9">
                  <c:v>0.34267334161419671</c:v>
                </c:pt>
                <c:pt idx="10">
                  <c:v>0.34274307839695412</c:v>
                </c:pt>
                <c:pt idx="11">
                  <c:v>0.3428559969307281</c:v>
                </c:pt>
                <c:pt idx="12">
                  <c:v>0.34303868898532242</c:v>
                </c:pt>
                <c:pt idx="13">
                  <c:v>0.34333439567393093</c:v>
                </c:pt>
                <c:pt idx="14">
                  <c:v>0.34381304557420239</c:v>
                </c:pt>
                <c:pt idx="15">
                  <c:v>0.34458805794045078</c:v>
                </c:pt>
                <c:pt idx="16">
                  <c:v>0.34584342948702612</c:v>
                </c:pt>
                <c:pt idx="17">
                  <c:v>0.34787825626203106</c:v>
                </c:pt>
                <c:pt idx="18">
                  <c:v>0.35117994925521945</c:v>
                </c:pt>
                <c:pt idx="19">
                  <c:v>0.35654597683802214</c:v>
                </c:pt>
                <c:pt idx="20">
                  <c:v>0.3652884299107475</c:v>
                </c:pt>
                <c:pt idx="21">
                  <c:v>0.37958162962431979</c:v>
                </c:pt>
                <c:pt idx="22">
                  <c:v>0.40305291042923441</c:v>
                </c:pt>
                <c:pt idx="23">
                  <c:v>0.44174463841618689</c:v>
                </c:pt>
                <c:pt idx="24">
                  <c:v>0.50537956164093811</c:v>
                </c:pt>
                <c:pt idx="25">
                  <c:v>0.60735151991167546</c:v>
                </c:pt>
                <c:pt idx="26">
                  <c:v>0.75534068433724255</c:v>
                </c:pt>
                <c:pt idx="27">
                  <c:v>0.91454738727525142</c:v>
                </c:pt>
                <c:pt idx="28">
                  <c:v>0.99317184827923255</c:v>
                </c:pt>
                <c:pt idx="29">
                  <c:v>0.99998887196949904</c:v>
                </c:pt>
              </c:numCache>
            </c:numRef>
          </c:val>
          <c:smooth val="0"/>
          <c:extLst>
            <c:ext xmlns:c16="http://schemas.microsoft.com/office/drawing/2014/chart" uri="{C3380CC4-5D6E-409C-BE32-E72D297353CC}">
              <c16:uniqueId val="{00000000-D79B-4FB7-84A6-4F8E05CF76BE}"/>
            </c:ext>
          </c:extLst>
        </c:ser>
        <c:dLbls>
          <c:showLegendKey val="0"/>
          <c:showVal val="0"/>
          <c:showCatName val="0"/>
          <c:showSerName val="0"/>
          <c:showPercent val="0"/>
          <c:showBubbleSize val="0"/>
        </c:dLbls>
        <c:smooth val="0"/>
        <c:axId val="-1193147792"/>
        <c:axId val="-1189363888"/>
      </c:lineChart>
      <c:catAx>
        <c:axId val="-11931477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89363888"/>
        <c:crosses val="autoZero"/>
        <c:auto val="1"/>
        <c:lblAlgn val="ctr"/>
        <c:lblOffset val="100"/>
        <c:tickMarkSkip val="25"/>
        <c:noMultiLvlLbl val="0"/>
      </c:catAx>
      <c:valAx>
        <c:axId val="-11893638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147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'Normal Distribution'!$F$3:$F$32</c:f>
              <c:numCache>
                <c:formatCode>General</c:formatCode>
                <c:ptCount val="30"/>
                <c:pt idx="0">
                  <c:v>4.6942916019260629E-2</c:v>
                </c:pt>
                <c:pt idx="1">
                  <c:v>5.9413921441409355E-2</c:v>
                </c:pt>
                <c:pt idx="2">
                  <c:v>7.4344425293082397E-2</c:v>
                </c:pt>
                <c:pt idx="3">
                  <c:v>9.1982730824985939E-2</c:v>
                </c:pt>
                <c:pt idx="4">
                  <c:v>0.11254394048204633</c:v>
                </c:pt>
                <c:pt idx="5">
                  <c:v>0.13619495997458836</c:v>
                </c:pt>
                <c:pt idx="6">
                  <c:v>0.16303977872250142</c:v>
                </c:pt>
                <c:pt idx="7">
                  <c:v>0.19310611375651782</c:v>
                </c:pt>
                <c:pt idx="8">
                  <c:v>0.22633455100384747</c:v>
                </c:pt>
                <c:pt idx="9">
                  <c:v>0.26257126006289011</c:v>
                </c:pt>
                <c:pt idx="10">
                  <c:v>0.30156518853212788</c:v>
                </c:pt>
                <c:pt idx="11">
                  <c:v>0.34297036519916979</c:v>
                </c:pt>
                <c:pt idx="12">
                  <c:v>0.38635357725364938</c:v>
                </c:pt>
                <c:pt idx="13">
                  <c:v>0.43120726712813584</c:v>
                </c:pt>
                <c:pt idx="14">
                  <c:v>0.47696706097178776</c:v>
                </c:pt>
                <c:pt idx="15">
                  <c:v>0.52303293902821224</c:v>
                </c:pt>
                <c:pt idx="16">
                  <c:v>0.56879273287186416</c:v>
                </c:pt>
                <c:pt idx="17">
                  <c:v>0.61364642274635062</c:v>
                </c:pt>
                <c:pt idx="18">
                  <c:v>0.65702963480083021</c:v>
                </c:pt>
                <c:pt idx="19">
                  <c:v>0.69843481146787212</c:v>
                </c:pt>
                <c:pt idx="20">
                  <c:v>0.73742873993710989</c:v>
                </c:pt>
                <c:pt idx="21">
                  <c:v>0.77366544899615253</c:v>
                </c:pt>
                <c:pt idx="22">
                  <c:v>0.80689388624348224</c:v>
                </c:pt>
                <c:pt idx="23">
                  <c:v>0.83696022127749858</c:v>
                </c:pt>
                <c:pt idx="24">
                  <c:v>0.86380504002541159</c:v>
                </c:pt>
                <c:pt idx="25">
                  <c:v>0.8874560595179537</c:v>
                </c:pt>
                <c:pt idx="26">
                  <c:v>0.90801726917501402</c:v>
                </c:pt>
                <c:pt idx="27">
                  <c:v>0.92565557470691762</c:v>
                </c:pt>
                <c:pt idx="28">
                  <c:v>0.94058607855859067</c:v>
                </c:pt>
                <c:pt idx="29">
                  <c:v>0.95305708398073941</c:v>
                </c:pt>
              </c:numCache>
            </c:numRef>
          </c:val>
          <c:smooth val="0"/>
          <c:extLst>
            <c:ext xmlns:c16="http://schemas.microsoft.com/office/drawing/2014/chart" uri="{C3380CC4-5D6E-409C-BE32-E72D297353CC}">
              <c16:uniqueId val="{00000000-4356-4A4F-9C4F-F6A1B29358F9}"/>
            </c:ext>
          </c:extLst>
        </c:ser>
        <c:dLbls>
          <c:showLegendKey val="0"/>
          <c:showVal val="0"/>
          <c:showCatName val="0"/>
          <c:showSerName val="0"/>
          <c:showPercent val="0"/>
          <c:showBubbleSize val="0"/>
        </c:dLbls>
        <c:smooth val="0"/>
        <c:axId val="-1189364432"/>
        <c:axId val="-1189362256"/>
      </c:lineChart>
      <c:catAx>
        <c:axId val="-11893644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362256"/>
        <c:crosses val="autoZero"/>
        <c:auto val="1"/>
        <c:lblAlgn val="ctr"/>
        <c:lblOffset val="100"/>
        <c:noMultiLvlLbl val="0"/>
      </c:catAx>
      <c:valAx>
        <c:axId val="-118936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36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'Normal Distribution'!$I$3:$I$32</c:f>
              <c:numCache>
                <c:formatCode>General</c:formatCode>
                <c:ptCount val="30"/>
                <c:pt idx="0">
                  <c:v>0.3276915112938189</c:v>
                </c:pt>
                <c:pt idx="1">
                  <c:v>0.32769324428208912</c:v>
                </c:pt>
                <c:pt idx="2">
                  <c:v>0.32769844326916869</c:v>
                </c:pt>
                <c:pt idx="3">
                  <c:v>0.32771404043082075</c:v>
                </c:pt>
                <c:pt idx="4">
                  <c:v>0.32776083371929521</c:v>
                </c:pt>
                <c:pt idx="5">
                  <c:v>0.32790122981092928</c:v>
                </c:pt>
                <c:pt idx="6">
                  <c:v>0.32832256397437887</c:v>
                </c:pt>
                <c:pt idx="7">
                  <c:v>0.32958787547521096</c:v>
                </c:pt>
                <c:pt idx="8">
                  <c:v>0.33339548279159736</c:v>
                </c:pt>
                <c:pt idx="9">
                  <c:v>0.34492038488428017</c:v>
                </c:pt>
                <c:pt idx="10">
                  <c:v>0.38032949940575733</c:v>
                </c:pt>
                <c:pt idx="11">
                  <c:v>0.49152367755163195</c:v>
                </c:pt>
                <c:pt idx="12">
                  <c:v>0.79640597809057256</c:v>
                </c:pt>
                <c:pt idx="13">
                  <c:v>0.99963645443690863</c:v>
                </c:pt>
                <c:pt idx="14">
                  <c:v>0.99963645443690863</c:v>
                </c:pt>
                <c:pt idx="15">
                  <c:v>0.92873411113156534</c:v>
                </c:pt>
                <c:pt idx="16">
                  <c:v>0.69499682997197298</c:v>
                </c:pt>
                <c:pt idx="17">
                  <c:v>0.51271720693830691</c:v>
                </c:pt>
                <c:pt idx="18">
                  <c:v>0.41792365650661351</c:v>
                </c:pt>
                <c:pt idx="19">
                  <c:v>0.3719271430976312</c:v>
                </c:pt>
                <c:pt idx="20">
                  <c:v>0.34955347440966889</c:v>
                </c:pt>
                <c:pt idx="21">
                  <c:v>0.33855404451090354</c:v>
                </c:pt>
                <c:pt idx="22">
                  <c:v>0.3331048391446515</c:v>
                </c:pt>
                <c:pt idx="23">
                  <c:v>0.33039330406638123</c:v>
                </c:pt>
                <c:pt idx="24">
                  <c:v>0.32904085734166111</c:v>
                </c:pt>
                <c:pt idx="25">
                  <c:v>0.32836547085118883</c:v>
                </c:pt>
                <c:pt idx="26">
                  <c:v>0.32802798765299135</c:v>
                </c:pt>
                <c:pt idx="27">
                  <c:v>0.32785929866900498</c:v>
                </c:pt>
                <c:pt idx="28">
                  <c:v>0.32777496734369138</c:v>
                </c:pt>
                <c:pt idx="29">
                  <c:v>0.32773280497431612</c:v>
                </c:pt>
              </c:numCache>
            </c:numRef>
          </c:val>
          <c:smooth val="0"/>
          <c:extLst>
            <c:ext xmlns:c16="http://schemas.microsoft.com/office/drawing/2014/chart" uri="{C3380CC4-5D6E-409C-BE32-E72D297353CC}">
              <c16:uniqueId val="{00000000-03F6-48B2-9ACA-0777DB52C639}"/>
            </c:ext>
          </c:extLst>
        </c:ser>
        <c:dLbls>
          <c:showLegendKey val="0"/>
          <c:showVal val="0"/>
          <c:showCatName val="0"/>
          <c:showSerName val="0"/>
          <c:showPercent val="0"/>
          <c:showBubbleSize val="0"/>
        </c:dLbls>
        <c:smooth val="0"/>
        <c:axId val="-1189360080"/>
        <c:axId val="-1440789520"/>
      </c:lineChart>
      <c:catAx>
        <c:axId val="-11893600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789520"/>
        <c:crosses val="autoZero"/>
        <c:auto val="1"/>
        <c:lblAlgn val="ctr"/>
        <c:lblOffset val="100"/>
        <c:noMultiLvlLbl val="0"/>
      </c:catAx>
      <c:valAx>
        <c:axId val="-144078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360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'Normal Distribution'!$F$3:$F$32</c:f>
              <c:numCache>
                <c:formatCode>General</c:formatCode>
                <c:ptCount val="30"/>
                <c:pt idx="0">
                  <c:v>4.6942916019260629E-2</c:v>
                </c:pt>
                <c:pt idx="1">
                  <c:v>5.9413921441409355E-2</c:v>
                </c:pt>
                <c:pt idx="2">
                  <c:v>7.4344425293082397E-2</c:v>
                </c:pt>
                <c:pt idx="3">
                  <c:v>9.1982730824985939E-2</c:v>
                </c:pt>
                <c:pt idx="4">
                  <c:v>0.11254394048204633</c:v>
                </c:pt>
                <c:pt idx="5">
                  <c:v>0.13619495997458836</c:v>
                </c:pt>
                <c:pt idx="6">
                  <c:v>0.16303977872250142</c:v>
                </c:pt>
                <c:pt idx="7">
                  <c:v>0.19310611375651782</c:v>
                </c:pt>
                <c:pt idx="8">
                  <c:v>0.22633455100384747</c:v>
                </c:pt>
                <c:pt idx="9">
                  <c:v>0.26257126006289011</c:v>
                </c:pt>
                <c:pt idx="10">
                  <c:v>0.30156518853212788</c:v>
                </c:pt>
                <c:pt idx="11">
                  <c:v>0.34297036519916979</c:v>
                </c:pt>
                <c:pt idx="12">
                  <c:v>0.38635357725364938</c:v>
                </c:pt>
                <c:pt idx="13">
                  <c:v>0.43120726712813584</c:v>
                </c:pt>
                <c:pt idx="14">
                  <c:v>0.47696706097178776</c:v>
                </c:pt>
                <c:pt idx="15">
                  <c:v>0.52303293902821224</c:v>
                </c:pt>
                <c:pt idx="16">
                  <c:v>0.56879273287186416</c:v>
                </c:pt>
                <c:pt idx="17">
                  <c:v>0.61364642274635062</c:v>
                </c:pt>
                <c:pt idx="18">
                  <c:v>0.65702963480083021</c:v>
                </c:pt>
                <c:pt idx="19">
                  <c:v>0.69843481146787212</c:v>
                </c:pt>
                <c:pt idx="20">
                  <c:v>0.73742873993710989</c:v>
                </c:pt>
                <c:pt idx="21">
                  <c:v>0.77366544899615253</c:v>
                </c:pt>
                <c:pt idx="22">
                  <c:v>0.80689388624348224</c:v>
                </c:pt>
                <c:pt idx="23">
                  <c:v>0.83696022127749858</c:v>
                </c:pt>
                <c:pt idx="24">
                  <c:v>0.86380504002541159</c:v>
                </c:pt>
                <c:pt idx="25">
                  <c:v>0.8874560595179537</c:v>
                </c:pt>
                <c:pt idx="26">
                  <c:v>0.90801726917501402</c:v>
                </c:pt>
                <c:pt idx="27">
                  <c:v>0.92565557470691762</c:v>
                </c:pt>
                <c:pt idx="28">
                  <c:v>0.94058607855859067</c:v>
                </c:pt>
                <c:pt idx="29">
                  <c:v>0.95305708398073941</c:v>
                </c:pt>
              </c:numCache>
            </c:numRef>
          </c:val>
          <c:smooth val="0"/>
          <c:extLst>
            <c:ext xmlns:c16="http://schemas.microsoft.com/office/drawing/2014/chart" uri="{C3380CC4-5D6E-409C-BE32-E72D297353CC}">
              <c16:uniqueId val="{00000000-5396-4AA8-8276-7FAB8A0D3E43}"/>
            </c:ext>
          </c:extLst>
        </c:ser>
        <c:dLbls>
          <c:showLegendKey val="0"/>
          <c:showVal val="0"/>
          <c:showCatName val="0"/>
          <c:showSerName val="0"/>
          <c:showPercent val="0"/>
          <c:showBubbleSize val="0"/>
        </c:dLbls>
        <c:smooth val="0"/>
        <c:axId val="-1440785168"/>
        <c:axId val="-1440782448"/>
      </c:lineChart>
      <c:catAx>
        <c:axId val="-14407851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782448"/>
        <c:crosses val="autoZero"/>
        <c:auto val="1"/>
        <c:lblAlgn val="ctr"/>
        <c:lblOffset val="100"/>
        <c:noMultiLvlLbl val="0"/>
      </c:catAx>
      <c:valAx>
        <c:axId val="-144078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785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Histogram!$G$20</c:f>
              <c:strCache>
                <c:ptCount val="1"/>
                <c:pt idx="0">
                  <c:v>Frequency</c:v>
                </c:pt>
              </c:strCache>
            </c:strRef>
          </c:tx>
          <c:spPr>
            <a:solidFill>
              <a:schemeClr val="accent1"/>
            </a:solidFill>
            <a:ln>
              <a:noFill/>
            </a:ln>
            <a:effectLst/>
          </c:spPr>
          <c:invertIfNegative val="0"/>
          <c:val>
            <c:numRef>
              <c:f>Histogram!$G$21:$G$28</c:f>
              <c:numCache>
                <c:formatCode>General</c:formatCode>
                <c:ptCount val="8"/>
                <c:pt idx="0">
                  <c:v>970</c:v>
                </c:pt>
                <c:pt idx="1">
                  <c:v>269</c:v>
                </c:pt>
                <c:pt idx="2">
                  <c:v>904</c:v>
                </c:pt>
                <c:pt idx="3">
                  <c:v>586</c:v>
                </c:pt>
                <c:pt idx="4">
                  <c:v>230</c:v>
                </c:pt>
                <c:pt idx="5">
                  <c:v>11</c:v>
                </c:pt>
                <c:pt idx="6">
                  <c:v>24</c:v>
                </c:pt>
                <c:pt idx="7">
                  <c:v>3</c:v>
                </c:pt>
              </c:numCache>
            </c:numRef>
          </c:val>
          <c:extLst>
            <c:ext xmlns:c16="http://schemas.microsoft.com/office/drawing/2014/chart" uri="{C3380CC4-5D6E-409C-BE32-E72D297353CC}">
              <c16:uniqueId val="{00000000-DDBE-49EA-A436-0BEF07771025}"/>
            </c:ext>
          </c:extLst>
        </c:ser>
        <c:dLbls>
          <c:showLegendKey val="0"/>
          <c:showVal val="0"/>
          <c:showCatName val="0"/>
          <c:showSerName val="0"/>
          <c:showPercent val="0"/>
          <c:showBubbleSize val="0"/>
        </c:dLbls>
        <c:gapWidth val="219"/>
        <c:overlap val="-27"/>
        <c:axId val="-1194711648"/>
        <c:axId val="-1194721984"/>
      </c:barChart>
      <c:catAx>
        <c:axId val="-119471164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21984"/>
        <c:crosses val="autoZero"/>
        <c:auto val="1"/>
        <c:lblAlgn val="ctr"/>
        <c:lblOffset val="100"/>
        <c:noMultiLvlLbl val="0"/>
      </c:catAx>
      <c:valAx>
        <c:axId val="-119472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711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Histogram!$K$41</c:f>
              <c:strCache>
                <c:ptCount val="1"/>
                <c:pt idx="0">
                  <c:v>Frequency</c:v>
                </c:pt>
              </c:strCache>
            </c:strRef>
          </c:tx>
          <c:spPr>
            <a:solidFill>
              <a:schemeClr val="accent1"/>
            </a:solidFill>
            <a:ln>
              <a:noFill/>
            </a:ln>
            <a:effectLst/>
          </c:spPr>
          <c:invertIfNegative val="0"/>
          <c:val>
            <c:numRef>
              <c:f>Histogram!$K$42:$K$52</c:f>
              <c:numCache>
                <c:formatCode>General</c:formatCode>
                <c:ptCount val="11"/>
                <c:pt idx="0">
                  <c:v>0</c:v>
                </c:pt>
                <c:pt idx="1">
                  <c:v>829</c:v>
                </c:pt>
                <c:pt idx="2">
                  <c:v>141</c:v>
                </c:pt>
                <c:pt idx="3">
                  <c:v>269</c:v>
                </c:pt>
                <c:pt idx="4">
                  <c:v>904</c:v>
                </c:pt>
                <c:pt idx="5">
                  <c:v>586</c:v>
                </c:pt>
                <c:pt idx="6">
                  <c:v>230</c:v>
                </c:pt>
                <c:pt idx="7">
                  <c:v>11</c:v>
                </c:pt>
                <c:pt idx="8">
                  <c:v>24</c:v>
                </c:pt>
                <c:pt idx="9">
                  <c:v>3</c:v>
                </c:pt>
                <c:pt idx="10">
                  <c:v>0</c:v>
                </c:pt>
              </c:numCache>
            </c:numRef>
          </c:val>
          <c:extLst>
            <c:ext xmlns:c16="http://schemas.microsoft.com/office/drawing/2014/chart" uri="{C3380CC4-5D6E-409C-BE32-E72D297353CC}">
              <c16:uniqueId val="{00000000-8557-4A9E-BF64-EE4F747A782D}"/>
            </c:ext>
          </c:extLst>
        </c:ser>
        <c:dLbls>
          <c:showLegendKey val="0"/>
          <c:showVal val="0"/>
          <c:showCatName val="0"/>
          <c:showSerName val="0"/>
          <c:showPercent val="0"/>
          <c:showBubbleSize val="0"/>
        </c:dLbls>
        <c:gapWidth val="219"/>
        <c:overlap val="-27"/>
        <c:axId val="-558533792"/>
        <c:axId val="-558518016"/>
      </c:barChart>
      <c:catAx>
        <c:axId val="-5585337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518016"/>
        <c:crosses val="autoZero"/>
        <c:auto val="1"/>
        <c:lblAlgn val="ctr"/>
        <c:lblOffset val="100"/>
        <c:noMultiLvlLbl val="0"/>
      </c:catAx>
      <c:valAx>
        <c:axId val="-55851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533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[1]Sheet1!$D$4</c:f>
              <c:strCache>
                <c:ptCount val="1"/>
                <c:pt idx="0">
                  <c:v>Sales ('1000's)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[1]Sheet1!$B$4:$C$20</c:f>
              <c:multiLvlStrCache>
                <c:ptCount val="17"/>
                <c:lvl>
                  <c:pt idx="0">
                    <c:v>Quarter</c:v>
                  </c:pt>
                  <c:pt idx="1">
                    <c:v>1</c:v>
                  </c:pt>
                  <c:pt idx="2">
                    <c:v>2</c:v>
                  </c:pt>
                  <c:pt idx="3">
                    <c:v>3</c:v>
                  </c:pt>
                  <c:pt idx="4">
                    <c:v>4</c:v>
                  </c:pt>
                  <c:pt idx="5">
                    <c:v>1</c:v>
                  </c:pt>
                  <c:pt idx="6">
                    <c:v>2</c:v>
                  </c:pt>
                  <c:pt idx="7">
                    <c:v>3</c:v>
                  </c:pt>
                  <c:pt idx="8">
                    <c:v>4</c:v>
                  </c:pt>
                  <c:pt idx="9">
                    <c:v>1</c:v>
                  </c:pt>
                  <c:pt idx="10">
                    <c:v>2</c:v>
                  </c:pt>
                  <c:pt idx="11">
                    <c:v>3</c:v>
                  </c:pt>
                  <c:pt idx="12">
                    <c:v>4</c:v>
                  </c:pt>
                  <c:pt idx="13">
                    <c:v>1</c:v>
                  </c:pt>
                  <c:pt idx="14">
                    <c:v>2</c:v>
                  </c:pt>
                  <c:pt idx="15">
                    <c:v>3</c:v>
                  </c:pt>
                  <c:pt idx="16">
                    <c:v>4</c:v>
                  </c:pt>
                </c:lvl>
                <c:lvl>
                  <c:pt idx="0">
                    <c:v>Year</c:v>
                  </c:pt>
                  <c:pt idx="1">
                    <c:v>Year 1</c:v>
                  </c:pt>
                  <c:pt idx="2">
                    <c:v>0</c:v>
                  </c:pt>
                  <c:pt idx="3">
                    <c:v>0</c:v>
                  </c:pt>
                  <c:pt idx="4">
                    <c:v>0</c:v>
                  </c:pt>
                  <c:pt idx="5">
                    <c:v>Year 2</c:v>
                  </c:pt>
                  <c:pt idx="6">
                    <c:v>0</c:v>
                  </c:pt>
                  <c:pt idx="7">
                    <c:v>0</c:v>
                  </c:pt>
                  <c:pt idx="8">
                    <c:v>0</c:v>
                  </c:pt>
                  <c:pt idx="9">
                    <c:v>Year 3</c:v>
                  </c:pt>
                  <c:pt idx="10">
                    <c:v>0</c:v>
                  </c:pt>
                  <c:pt idx="11">
                    <c:v>0</c:v>
                  </c:pt>
                  <c:pt idx="12">
                    <c:v>0</c:v>
                  </c:pt>
                  <c:pt idx="13">
                    <c:v>Year 4</c:v>
                  </c:pt>
                  <c:pt idx="14">
                    <c:v>0</c:v>
                  </c:pt>
                  <c:pt idx="15">
                    <c:v>0</c:v>
                  </c:pt>
                  <c:pt idx="16">
                    <c:v>0</c:v>
                  </c:pt>
                </c:lvl>
              </c:multiLvlStrCache>
            </c:multiLvlStrRef>
          </c:cat>
          <c:val>
            <c:numRef>
              <c:f>[1]Sheet1!$D$5:$D$20</c:f>
              <c:numCache>
                <c:formatCode>General</c:formatCode>
                <c:ptCount val="16"/>
                <c:pt idx="0">
                  <c:v>4.8</c:v>
                </c:pt>
                <c:pt idx="1">
                  <c:v>4.0999999999999996</c:v>
                </c:pt>
                <c:pt idx="2">
                  <c:v>6</c:v>
                </c:pt>
                <c:pt idx="3">
                  <c:v>6.5</c:v>
                </c:pt>
                <c:pt idx="4">
                  <c:v>5.8</c:v>
                </c:pt>
                <c:pt idx="5">
                  <c:v>5.2</c:v>
                </c:pt>
                <c:pt idx="6">
                  <c:v>6.8</c:v>
                </c:pt>
                <c:pt idx="7">
                  <c:v>7.4</c:v>
                </c:pt>
                <c:pt idx="8">
                  <c:v>6</c:v>
                </c:pt>
                <c:pt idx="9">
                  <c:v>5.6</c:v>
                </c:pt>
                <c:pt idx="10">
                  <c:v>7.5</c:v>
                </c:pt>
                <c:pt idx="11">
                  <c:v>7.8</c:v>
                </c:pt>
                <c:pt idx="12">
                  <c:v>6.3</c:v>
                </c:pt>
                <c:pt idx="13">
                  <c:v>5.9</c:v>
                </c:pt>
                <c:pt idx="14">
                  <c:v>8</c:v>
                </c:pt>
                <c:pt idx="15">
                  <c:v>8.4</c:v>
                </c:pt>
              </c:numCache>
            </c:numRef>
          </c:val>
          <c:smooth val="0"/>
          <c:extLst>
            <c:ext xmlns:c16="http://schemas.microsoft.com/office/drawing/2014/chart" uri="{C3380CC4-5D6E-409C-BE32-E72D297353CC}">
              <c16:uniqueId val="{00000000-6948-4C5D-B32B-07371BEE4B21}"/>
            </c:ext>
          </c:extLst>
        </c:ser>
        <c:ser>
          <c:idx val="1"/>
          <c:order val="1"/>
          <c:tx>
            <c:strRef>
              <c:f>[1]Sheet1!$K$4</c:f>
              <c:strCache>
                <c:ptCount val="1"/>
                <c:pt idx="0">
                  <c:v>Forecast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[1]Sheet1!$K$5:$K$24</c:f>
              <c:numCache>
                <c:formatCode>General</c:formatCode>
                <c:ptCount val="20"/>
                <c:pt idx="0">
                  <c:v>4.8910217457555092</c:v>
                </c:pt>
                <c:pt idx="1">
                  <c:v>4.5187789221218049</c:v>
                </c:pt>
                <c:pt idx="2">
                  <c:v>6.0582746266073508</c:v>
                </c:pt>
                <c:pt idx="3">
                  <c:v>6.5033082491849266</c:v>
                </c:pt>
                <c:pt idx="4">
                  <c:v>5.4396728703815658</c:v>
                </c:pt>
                <c:pt idx="5">
                  <c:v>5.0118461761752728</c:v>
                </c:pt>
                <c:pt idx="6">
                  <c:v>6.7017704050982871</c:v>
                </c:pt>
                <c:pt idx="7">
                  <c:v>7.176206051294848</c:v>
                </c:pt>
                <c:pt idx="8">
                  <c:v>5.9883239950076215</c:v>
                </c:pt>
                <c:pt idx="9">
                  <c:v>5.5049134302287399</c:v>
                </c:pt>
                <c:pt idx="10">
                  <c:v>7.3452661835892226</c:v>
                </c:pt>
                <c:pt idx="11">
                  <c:v>7.8491038534047686</c:v>
                </c:pt>
                <c:pt idx="12">
                  <c:v>6.5369751196336772</c:v>
                </c:pt>
                <c:pt idx="13">
                  <c:v>5.9979806842822079</c:v>
                </c:pt>
                <c:pt idx="14">
                  <c:v>7.988761962080158</c:v>
                </c:pt>
                <c:pt idx="15">
                  <c:v>8.5220016555146891</c:v>
                </c:pt>
                <c:pt idx="16">
                  <c:v>7.0856262442597329</c:v>
                </c:pt>
                <c:pt idx="17">
                  <c:v>6.4910479383356749</c:v>
                </c:pt>
                <c:pt idx="18">
                  <c:v>8.6322577405710952</c:v>
                </c:pt>
                <c:pt idx="19">
                  <c:v>9.1948994576246115</c:v>
                </c:pt>
              </c:numCache>
            </c:numRef>
          </c:val>
          <c:smooth val="0"/>
          <c:extLst>
            <c:ext xmlns:c16="http://schemas.microsoft.com/office/drawing/2014/chart" uri="{C3380CC4-5D6E-409C-BE32-E72D297353CC}">
              <c16:uniqueId val="{00000001-6948-4C5D-B32B-07371BEE4B21}"/>
            </c:ext>
          </c:extLst>
        </c:ser>
        <c:dLbls>
          <c:showLegendKey val="0"/>
          <c:showVal val="0"/>
          <c:showCatName val="0"/>
          <c:showSerName val="0"/>
          <c:showPercent val="0"/>
          <c:showBubbleSize val="0"/>
        </c:dLbls>
        <c:marker val="1"/>
        <c:smooth val="0"/>
        <c:axId val="-1440999376"/>
        <c:axId val="-1441004272"/>
      </c:lineChart>
      <c:catAx>
        <c:axId val="-1440999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004272"/>
        <c:crosses val="autoZero"/>
        <c:auto val="1"/>
        <c:lblAlgn val="ctr"/>
        <c:lblOffset val="100"/>
        <c:noMultiLvlLbl val="0"/>
      </c:catAx>
      <c:valAx>
        <c:axId val="-144100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999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[1]Sheet1!$D$4</c:f>
              <c:strCache>
                <c:ptCount val="1"/>
                <c:pt idx="0">
                  <c:v>Sales ('1000's)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[1]Sheet1!$B$4:$C$24</c:f>
              <c:multiLvlStrCache>
                <c:ptCount val="21"/>
                <c:lvl>
                  <c:pt idx="0">
                    <c:v>Quarter</c:v>
                  </c:pt>
                  <c:pt idx="1">
                    <c:v>1</c:v>
                  </c:pt>
                  <c:pt idx="2">
                    <c:v>2</c:v>
                  </c:pt>
                  <c:pt idx="3">
                    <c:v>3</c:v>
                  </c:pt>
                  <c:pt idx="4">
                    <c:v>4</c:v>
                  </c:pt>
                  <c:pt idx="5">
                    <c:v>1</c:v>
                  </c:pt>
                  <c:pt idx="6">
                    <c:v>2</c:v>
                  </c:pt>
                  <c:pt idx="7">
                    <c:v>3</c:v>
                  </c:pt>
                  <c:pt idx="8">
                    <c:v>4</c:v>
                  </c:pt>
                  <c:pt idx="9">
                    <c:v>1</c:v>
                  </c:pt>
                  <c:pt idx="10">
                    <c:v>2</c:v>
                  </c:pt>
                  <c:pt idx="11">
                    <c:v>3</c:v>
                  </c:pt>
                  <c:pt idx="12">
                    <c:v>4</c:v>
                  </c:pt>
                  <c:pt idx="13">
                    <c:v>1</c:v>
                  </c:pt>
                  <c:pt idx="14">
                    <c:v>2</c:v>
                  </c:pt>
                  <c:pt idx="15">
                    <c:v>3</c:v>
                  </c:pt>
                  <c:pt idx="16">
                    <c:v>4</c:v>
                  </c:pt>
                  <c:pt idx="17">
                    <c:v>1</c:v>
                  </c:pt>
                  <c:pt idx="18">
                    <c:v>2</c:v>
                  </c:pt>
                  <c:pt idx="19">
                    <c:v>3</c:v>
                  </c:pt>
                  <c:pt idx="20">
                    <c:v>4</c:v>
                  </c:pt>
                </c:lvl>
                <c:lvl>
                  <c:pt idx="0">
                    <c:v>Year</c:v>
                  </c:pt>
                  <c:pt idx="1">
                    <c:v>Year 1</c:v>
                  </c:pt>
                  <c:pt idx="2">
                    <c:v>0</c:v>
                  </c:pt>
                  <c:pt idx="3">
                    <c:v>0</c:v>
                  </c:pt>
                  <c:pt idx="4">
                    <c:v>0</c:v>
                  </c:pt>
                  <c:pt idx="5">
                    <c:v>Year 2</c:v>
                  </c:pt>
                  <c:pt idx="6">
                    <c:v>0</c:v>
                  </c:pt>
                  <c:pt idx="7">
                    <c:v>0</c:v>
                  </c:pt>
                  <c:pt idx="8">
                    <c:v>0</c:v>
                  </c:pt>
                  <c:pt idx="9">
                    <c:v>Year 3</c:v>
                  </c:pt>
                  <c:pt idx="10">
                    <c:v>0</c:v>
                  </c:pt>
                  <c:pt idx="11">
                    <c:v>0</c:v>
                  </c:pt>
                  <c:pt idx="12">
                    <c:v>0</c:v>
                  </c:pt>
                  <c:pt idx="13">
                    <c:v>Year 4</c:v>
                  </c:pt>
                  <c:pt idx="14">
                    <c:v>0</c:v>
                  </c:pt>
                  <c:pt idx="15">
                    <c:v>0</c:v>
                  </c:pt>
                  <c:pt idx="16">
                    <c:v>0</c:v>
                  </c:pt>
                  <c:pt idx="17">
                    <c:v>Year 5</c:v>
                  </c:pt>
                  <c:pt idx="18">
                    <c:v>0</c:v>
                  </c:pt>
                  <c:pt idx="19">
                    <c:v>0</c:v>
                  </c:pt>
                  <c:pt idx="20">
                    <c:v>0</c:v>
                  </c:pt>
                </c:lvl>
              </c:multiLvlStrCache>
            </c:multiLvlStrRef>
          </c:cat>
          <c:val>
            <c:numRef>
              <c:f>[1]Sheet1!$D$5:$D$20</c:f>
              <c:numCache>
                <c:formatCode>General</c:formatCode>
                <c:ptCount val="16"/>
                <c:pt idx="0">
                  <c:v>4.8</c:v>
                </c:pt>
                <c:pt idx="1">
                  <c:v>4.0999999999999996</c:v>
                </c:pt>
                <c:pt idx="2">
                  <c:v>6</c:v>
                </c:pt>
                <c:pt idx="3">
                  <c:v>6.5</c:v>
                </c:pt>
                <c:pt idx="4">
                  <c:v>5.8</c:v>
                </c:pt>
                <c:pt idx="5">
                  <c:v>5.2</c:v>
                </c:pt>
                <c:pt idx="6">
                  <c:v>6.8</c:v>
                </c:pt>
                <c:pt idx="7">
                  <c:v>7.4</c:v>
                </c:pt>
                <c:pt idx="8">
                  <c:v>6</c:v>
                </c:pt>
                <c:pt idx="9">
                  <c:v>5.6</c:v>
                </c:pt>
                <c:pt idx="10">
                  <c:v>7.5</c:v>
                </c:pt>
                <c:pt idx="11">
                  <c:v>7.8</c:v>
                </c:pt>
                <c:pt idx="12">
                  <c:v>6.3</c:v>
                </c:pt>
                <c:pt idx="13">
                  <c:v>5.9</c:v>
                </c:pt>
                <c:pt idx="14">
                  <c:v>8</c:v>
                </c:pt>
                <c:pt idx="15">
                  <c:v>8.4</c:v>
                </c:pt>
              </c:numCache>
            </c:numRef>
          </c:val>
          <c:smooth val="0"/>
          <c:extLst>
            <c:ext xmlns:c16="http://schemas.microsoft.com/office/drawing/2014/chart" uri="{C3380CC4-5D6E-409C-BE32-E72D297353CC}">
              <c16:uniqueId val="{00000000-B640-431C-8084-A7E3CB5BF61B}"/>
            </c:ext>
          </c:extLst>
        </c:ser>
        <c:ser>
          <c:idx val="1"/>
          <c:order val="1"/>
          <c:tx>
            <c:strRef>
              <c:f>[1]Sheet1!$K$4</c:f>
              <c:strCache>
                <c:ptCount val="1"/>
                <c:pt idx="0">
                  <c:v>Forecast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[1]Sheet1!$B$4:$C$24</c:f>
              <c:multiLvlStrCache>
                <c:ptCount val="21"/>
                <c:lvl>
                  <c:pt idx="0">
                    <c:v>Quarter</c:v>
                  </c:pt>
                  <c:pt idx="1">
                    <c:v>1</c:v>
                  </c:pt>
                  <c:pt idx="2">
                    <c:v>2</c:v>
                  </c:pt>
                  <c:pt idx="3">
                    <c:v>3</c:v>
                  </c:pt>
                  <c:pt idx="4">
                    <c:v>4</c:v>
                  </c:pt>
                  <c:pt idx="5">
                    <c:v>1</c:v>
                  </c:pt>
                  <c:pt idx="6">
                    <c:v>2</c:v>
                  </c:pt>
                  <c:pt idx="7">
                    <c:v>3</c:v>
                  </c:pt>
                  <c:pt idx="8">
                    <c:v>4</c:v>
                  </c:pt>
                  <c:pt idx="9">
                    <c:v>1</c:v>
                  </c:pt>
                  <c:pt idx="10">
                    <c:v>2</c:v>
                  </c:pt>
                  <c:pt idx="11">
                    <c:v>3</c:v>
                  </c:pt>
                  <c:pt idx="12">
                    <c:v>4</c:v>
                  </c:pt>
                  <c:pt idx="13">
                    <c:v>1</c:v>
                  </c:pt>
                  <c:pt idx="14">
                    <c:v>2</c:v>
                  </c:pt>
                  <c:pt idx="15">
                    <c:v>3</c:v>
                  </c:pt>
                  <c:pt idx="16">
                    <c:v>4</c:v>
                  </c:pt>
                  <c:pt idx="17">
                    <c:v>1</c:v>
                  </c:pt>
                  <c:pt idx="18">
                    <c:v>2</c:v>
                  </c:pt>
                  <c:pt idx="19">
                    <c:v>3</c:v>
                  </c:pt>
                  <c:pt idx="20">
                    <c:v>4</c:v>
                  </c:pt>
                </c:lvl>
                <c:lvl>
                  <c:pt idx="0">
                    <c:v>Year</c:v>
                  </c:pt>
                  <c:pt idx="1">
                    <c:v>Year 1</c:v>
                  </c:pt>
                  <c:pt idx="2">
                    <c:v>0</c:v>
                  </c:pt>
                  <c:pt idx="3">
                    <c:v>0</c:v>
                  </c:pt>
                  <c:pt idx="4">
                    <c:v>0</c:v>
                  </c:pt>
                  <c:pt idx="5">
                    <c:v>Year 2</c:v>
                  </c:pt>
                  <c:pt idx="6">
                    <c:v>0</c:v>
                  </c:pt>
                  <c:pt idx="7">
                    <c:v>0</c:v>
                  </c:pt>
                  <c:pt idx="8">
                    <c:v>0</c:v>
                  </c:pt>
                  <c:pt idx="9">
                    <c:v>Year 3</c:v>
                  </c:pt>
                  <c:pt idx="10">
                    <c:v>0</c:v>
                  </c:pt>
                  <c:pt idx="11">
                    <c:v>0</c:v>
                  </c:pt>
                  <c:pt idx="12">
                    <c:v>0</c:v>
                  </c:pt>
                  <c:pt idx="13">
                    <c:v>Year 4</c:v>
                  </c:pt>
                  <c:pt idx="14">
                    <c:v>0</c:v>
                  </c:pt>
                  <c:pt idx="15">
                    <c:v>0</c:v>
                  </c:pt>
                  <c:pt idx="16">
                    <c:v>0</c:v>
                  </c:pt>
                  <c:pt idx="17">
                    <c:v>Year 5</c:v>
                  </c:pt>
                  <c:pt idx="18">
                    <c:v>0</c:v>
                  </c:pt>
                  <c:pt idx="19">
                    <c:v>0</c:v>
                  </c:pt>
                  <c:pt idx="20">
                    <c:v>0</c:v>
                  </c:pt>
                </c:lvl>
              </c:multiLvlStrCache>
            </c:multiLvlStrRef>
          </c:cat>
          <c:val>
            <c:numRef>
              <c:f>[1]Sheet1!$K$5:$K$24</c:f>
              <c:numCache>
                <c:formatCode>General</c:formatCode>
                <c:ptCount val="20"/>
                <c:pt idx="0">
                  <c:v>4.8910217457555092</c:v>
                </c:pt>
                <c:pt idx="1">
                  <c:v>4.5187789221218049</c:v>
                </c:pt>
                <c:pt idx="2">
                  <c:v>6.0582746266073508</c:v>
                </c:pt>
                <c:pt idx="3">
                  <c:v>6.5033082491849266</c:v>
                </c:pt>
                <c:pt idx="4">
                  <c:v>5.4396728703815658</c:v>
                </c:pt>
                <c:pt idx="5">
                  <c:v>5.0118461761752728</c:v>
                </c:pt>
                <c:pt idx="6">
                  <c:v>6.7017704050982871</c:v>
                </c:pt>
                <c:pt idx="7">
                  <c:v>7.176206051294848</c:v>
                </c:pt>
                <c:pt idx="8">
                  <c:v>5.9883239950076215</c:v>
                </c:pt>
                <c:pt idx="9">
                  <c:v>5.5049134302287399</c:v>
                </c:pt>
                <c:pt idx="10">
                  <c:v>7.3452661835892226</c:v>
                </c:pt>
                <c:pt idx="11">
                  <c:v>7.8491038534047686</c:v>
                </c:pt>
                <c:pt idx="12">
                  <c:v>6.5369751196336772</c:v>
                </c:pt>
                <c:pt idx="13">
                  <c:v>5.9979806842822079</c:v>
                </c:pt>
                <c:pt idx="14">
                  <c:v>7.988761962080158</c:v>
                </c:pt>
                <c:pt idx="15">
                  <c:v>8.5220016555146891</c:v>
                </c:pt>
                <c:pt idx="16">
                  <c:v>7.0856262442597329</c:v>
                </c:pt>
                <c:pt idx="17">
                  <c:v>6.4910479383356749</c:v>
                </c:pt>
                <c:pt idx="18">
                  <c:v>8.6322577405710952</c:v>
                </c:pt>
                <c:pt idx="19">
                  <c:v>9.1948994576246115</c:v>
                </c:pt>
              </c:numCache>
            </c:numRef>
          </c:val>
          <c:smooth val="0"/>
          <c:extLst>
            <c:ext xmlns:c16="http://schemas.microsoft.com/office/drawing/2014/chart" uri="{C3380CC4-5D6E-409C-BE32-E72D297353CC}">
              <c16:uniqueId val="{00000001-B640-431C-8084-A7E3CB5BF61B}"/>
            </c:ext>
          </c:extLst>
        </c:ser>
        <c:dLbls>
          <c:showLegendKey val="0"/>
          <c:showVal val="0"/>
          <c:showCatName val="0"/>
          <c:showSerName val="0"/>
          <c:showPercent val="0"/>
          <c:showBubbleSize val="0"/>
        </c:dLbls>
        <c:marker val="1"/>
        <c:smooth val="0"/>
        <c:axId val="-1182836848"/>
        <c:axId val="-1182836304"/>
      </c:lineChart>
      <c:catAx>
        <c:axId val="-118283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836304"/>
        <c:crosses val="autoZero"/>
        <c:auto val="1"/>
        <c:lblAlgn val="ctr"/>
        <c:lblOffset val="100"/>
        <c:noMultiLvlLbl val="0"/>
      </c:catAx>
      <c:valAx>
        <c:axId val="-118283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83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7.png"/><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emf"/><Relationship Id="rId4"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55.png"/><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52.emf"/></Relationships>
</file>

<file path=xl/drawings/drawing1.xml><?xml version="1.0" encoding="utf-8"?>
<xdr:wsDr xmlns:xdr="http://schemas.openxmlformats.org/drawingml/2006/spreadsheetDrawing" xmlns:a="http://schemas.openxmlformats.org/drawingml/2006/main">
  <xdr:twoCellAnchor>
    <xdr:from>
      <xdr:col>10</xdr:col>
      <xdr:colOff>271462</xdr:colOff>
      <xdr:row>1</xdr:row>
      <xdr:rowOff>61912</xdr:rowOff>
    </xdr:from>
    <xdr:to>
      <xdr:col>17</xdr:col>
      <xdr:colOff>576262</xdr:colOff>
      <xdr:row>15</xdr:row>
      <xdr:rowOff>90487</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285750</xdr:colOff>
      <xdr:row>16</xdr:row>
      <xdr:rowOff>185266</xdr:rowOff>
    </xdr:from>
    <xdr:to>
      <xdr:col>28</xdr:col>
      <xdr:colOff>152400</xdr:colOff>
      <xdr:row>27</xdr:row>
      <xdr:rowOff>66674</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rotWithShape="1">
        <a:blip xmlns:r="http://schemas.openxmlformats.org/officeDocument/2006/relationships" r:embed="rId2"/>
        <a:srcRect l="49026" t="20350" r="22930" b="51545"/>
        <a:stretch/>
      </xdr:blipFill>
      <xdr:spPr>
        <a:xfrm>
          <a:off x="17945100" y="3299941"/>
          <a:ext cx="5353050" cy="1986433"/>
        </a:xfrm>
        <a:prstGeom prst="rect">
          <a:avLst/>
        </a:prstGeom>
      </xdr:spPr>
    </xdr:pic>
    <xdr:clientData/>
  </xdr:twoCellAnchor>
  <xdr:twoCellAnchor editAs="oneCell">
    <xdr:from>
      <xdr:col>26</xdr:col>
      <xdr:colOff>485776</xdr:colOff>
      <xdr:row>26</xdr:row>
      <xdr:rowOff>97733</xdr:rowOff>
    </xdr:from>
    <xdr:to>
      <xdr:col>29</xdr:col>
      <xdr:colOff>161926</xdr:colOff>
      <xdr:row>48</xdr:row>
      <xdr:rowOff>46744</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2412326" y="5126933"/>
          <a:ext cx="1504950" cy="4140011"/>
        </a:xfrm>
        <a:prstGeom prst="rect">
          <a:avLst/>
        </a:prstGeom>
      </xdr:spPr>
    </xdr:pic>
    <xdr:clientData/>
  </xdr:twoCellAnchor>
  <xdr:twoCellAnchor editAs="oneCell">
    <xdr:from>
      <xdr:col>26</xdr:col>
      <xdr:colOff>485775</xdr:colOff>
      <xdr:row>1</xdr:row>
      <xdr:rowOff>19050</xdr:rowOff>
    </xdr:from>
    <xdr:to>
      <xdr:col>28</xdr:col>
      <xdr:colOff>551803</xdr:colOff>
      <xdr:row>19</xdr:row>
      <xdr:rowOff>8643</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4"/>
        <a:stretch>
          <a:fillRect/>
        </a:stretch>
      </xdr:blipFill>
      <xdr:spPr>
        <a:xfrm>
          <a:off x="22412325" y="219075"/>
          <a:ext cx="1285228" cy="3475743"/>
        </a:xfrm>
        <a:prstGeom prst="rect">
          <a:avLst/>
        </a:prstGeom>
      </xdr:spPr>
    </xdr:pic>
    <xdr:clientData/>
  </xdr:twoCellAnchor>
  <xdr:twoCellAnchor>
    <xdr:from>
      <xdr:col>21</xdr:col>
      <xdr:colOff>513060</xdr:colOff>
      <xdr:row>13</xdr:row>
      <xdr:rowOff>59170</xdr:rowOff>
    </xdr:from>
    <xdr:to>
      <xdr:col>27</xdr:col>
      <xdr:colOff>199515</xdr:colOff>
      <xdr:row>16</xdr:row>
      <xdr:rowOff>32089</xdr:rowOff>
    </xdr:to>
    <xdr:sp macro="" textlink="">
      <xdr:nvSpPr>
        <xdr:cNvPr id="16" name="Down Arrow 15">
          <a:extLst>
            <a:ext uri="{FF2B5EF4-FFF2-40B4-BE49-F238E27FC236}">
              <a16:creationId xmlns:a16="http://schemas.microsoft.com/office/drawing/2014/main" id="{00000000-0008-0000-0400-000010000000}"/>
            </a:ext>
          </a:extLst>
        </xdr:cNvPr>
        <xdr:cNvSpPr/>
      </xdr:nvSpPr>
      <xdr:spPr>
        <a:xfrm rot="13583978">
          <a:off x="20781903" y="1193002"/>
          <a:ext cx="563469" cy="3344055"/>
        </a:xfrm>
        <a:prstGeom prst="down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75082</xdr:colOff>
      <xdr:row>28</xdr:row>
      <xdr:rowOff>45341</xdr:rowOff>
    </xdr:from>
    <xdr:to>
      <xdr:col>26</xdr:col>
      <xdr:colOff>577894</xdr:colOff>
      <xdr:row>31</xdr:row>
      <xdr:rowOff>37310</xdr:rowOff>
    </xdr:to>
    <xdr:sp macro="" textlink="">
      <xdr:nvSpPr>
        <xdr:cNvPr id="17" name="Down Arrow 16">
          <a:extLst>
            <a:ext uri="{FF2B5EF4-FFF2-40B4-BE49-F238E27FC236}">
              <a16:creationId xmlns:a16="http://schemas.microsoft.com/office/drawing/2014/main" id="{00000000-0008-0000-0400-000011000000}"/>
            </a:ext>
          </a:extLst>
        </xdr:cNvPr>
        <xdr:cNvSpPr/>
      </xdr:nvSpPr>
      <xdr:spPr>
        <a:xfrm rot="18000000">
          <a:off x="20752103" y="4266670"/>
          <a:ext cx="563469" cy="294121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xdr:colOff>
      <xdr:row>32</xdr:row>
      <xdr:rowOff>142875</xdr:rowOff>
    </xdr:from>
    <xdr:to>
      <xdr:col>4</xdr:col>
      <xdr:colOff>57151</xdr:colOff>
      <xdr:row>41</xdr:row>
      <xdr:rowOff>33337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171450</xdr:colOff>
      <xdr:row>32</xdr:row>
      <xdr:rowOff>38099</xdr:rowOff>
    </xdr:from>
    <xdr:to>
      <xdr:col>7</xdr:col>
      <xdr:colOff>38100</xdr:colOff>
      <xdr:row>40</xdr:row>
      <xdr:rowOff>28574</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209550</xdr:colOff>
      <xdr:row>32</xdr:row>
      <xdr:rowOff>38100</xdr:rowOff>
    </xdr:from>
    <xdr:to>
      <xdr:col>10</xdr:col>
      <xdr:colOff>76200</xdr:colOff>
      <xdr:row>40</xdr:row>
      <xdr:rowOff>28575</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228600</xdr:colOff>
      <xdr:row>32</xdr:row>
      <xdr:rowOff>47625</xdr:rowOff>
    </xdr:from>
    <xdr:to>
      <xdr:col>13</xdr:col>
      <xdr:colOff>95250</xdr:colOff>
      <xdr:row>40</xdr:row>
      <xdr:rowOff>38100</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328246</xdr:colOff>
      <xdr:row>0</xdr:row>
      <xdr:rowOff>180975</xdr:rowOff>
    </xdr:from>
    <xdr:to>
      <xdr:col>12</xdr:col>
      <xdr:colOff>494067</xdr:colOff>
      <xdr:row>21</xdr:row>
      <xdr:rowOff>123175</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28246" y="180975"/>
          <a:ext cx="7481021" cy="3942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476250</xdr:colOff>
      <xdr:row>2</xdr:row>
      <xdr:rowOff>85725</xdr:rowOff>
    </xdr:from>
    <xdr:to>
      <xdr:col>16</xdr:col>
      <xdr:colOff>75717</xdr:colOff>
      <xdr:row>17</xdr:row>
      <xdr:rowOff>75844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7134225" y="85725"/>
          <a:ext cx="3866667" cy="2847619"/>
        </a:xfrm>
        <a:prstGeom prst="rect">
          <a:avLst/>
        </a:prstGeom>
      </xdr:spPr>
    </xdr:pic>
    <xdr:clientData/>
  </xdr:twoCellAnchor>
  <xdr:twoCellAnchor editAs="oneCell">
    <xdr:from>
      <xdr:col>3</xdr:col>
      <xdr:colOff>257175</xdr:colOff>
      <xdr:row>2</xdr:row>
      <xdr:rowOff>47625</xdr:rowOff>
    </xdr:from>
    <xdr:to>
      <xdr:col>9</xdr:col>
      <xdr:colOff>437670</xdr:colOff>
      <xdr:row>17</xdr:row>
      <xdr:rowOff>85363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3257550" y="47625"/>
          <a:ext cx="3838095" cy="2895238"/>
        </a:xfrm>
        <a:prstGeom prst="rect">
          <a:avLst/>
        </a:prstGeom>
      </xdr:spPr>
    </xdr:pic>
    <xdr:clientData/>
  </xdr:twoCellAnchor>
  <xdr:twoCellAnchor>
    <xdr:from>
      <xdr:col>3</xdr:col>
      <xdr:colOff>428624</xdr:colOff>
      <xdr:row>16</xdr:row>
      <xdr:rowOff>180975</xdr:rowOff>
    </xdr:from>
    <xdr:to>
      <xdr:col>4</xdr:col>
      <xdr:colOff>571499</xdr:colOff>
      <xdr:row>18</xdr:row>
      <xdr:rowOff>152400</xdr:rowOff>
    </xdr:to>
    <xdr:sp macro="" textlink="">
      <xdr:nvSpPr>
        <xdr:cNvPr id="4" name="Down Arrow 3">
          <a:extLst>
            <a:ext uri="{FF2B5EF4-FFF2-40B4-BE49-F238E27FC236}">
              <a16:creationId xmlns:a16="http://schemas.microsoft.com/office/drawing/2014/main" id="{00000000-0008-0000-0700-000004000000}"/>
            </a:ext>
          </a:extLst>
        </xdr:cNvPr>
        <xdr:cNvSpPr/>
      </xdr:nvSpPr>
      <xdr:spPr>
        <a:xfrm rot="3677560">
          <a:off x="3629024" y="2647950"/>
          <a:ext cx="352425" cy="752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561973</xdr:colOff>
      <xdr:row>5</xdr:row>
      <xdr:rowOff>123826</xdr:rowOff>
    </xdr:from>
    <xdr:to>
      <xdr:col>6</xdr:col>
      <xdr:colOff>95248</xdr:colOff>
      <xdr:row>7</xdr:row>
      <xdr:rowOff>95251</xdr:rowOff>
    </xdr:to>
    <xdr:sp macro="" textlink="">
      <xdr:nvSpPr>
        <xdr:cNvPr id="5" name="Down Arrow 4">
          <a:extLst>
            <a:ext uri="{FF2B5EF4-FFF2-40B4-BE49-F238E27FC236}">
              <a16:creationId xmlns:a16="http://schemas.microsoft.com/office/drawing/2014/main" id="{00000000-0008-0000-0700-000005000000}"/>
            </a:ext>
          </a:extLst>
        </xdr:cNvPr>
        <xdr:cNvSpPr/>
      </xdr:nvSpPr>
      <xdr:spPr>
        <a:xfrm rot="16200000">
          <a:off x="4371973" y="495301"/>
          <a:ext cx="352425" cy="752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76198</xdr:colOff>
      <xdr:row>5</xdr:row>
      <xdr:rowOff>123826</xdr:rowOff>
    </xdr:from>
    <xdr:to>
      <xdr:col>12</xdr:col>
      <xdr:colOff>219073</xdr:colOff>
      <xdr:row>7</xdr:row>
      <xdr:rowOff>95251</xdr:rowOff>
    </xdr:to>
    <xdr:sp macro="" textlink="">
      <xdr:nvSpPr>
        <xdr:cNvPr id="6" name="Down Arrow 5">
          <a:extLst>
            <a:ext uri="{FF2B5EF4-FFF2-40B4-BE49-F238E27FC236}">
              <a16:creationId xmlns:a16="http://schemas.microsoft.com/office/drawing/2014/main" id="{00000000-0008-0000-0700-000006000000}"/>
            </a:ext>
          </a:extLst>
        </xdr:cNvPr>
        <xdr:cNvSpPr/>
      </xdr:nvSpPr>
      <xdr:spPr>
        <a:xfrm rot="16200000">
          <a:off x="8153398" y="495301"/>
          <a:ext cx="352425" cy="752475"/>
        </a:xfrm>
        <a:prstGeom prst="down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603686</xdr:colOff>
      <xdr:row>17</xdr:row>
      <xdr:rowOff>185371</xdr:rowOff>
    </xdr:from>
    <xdr:to>
      <xdr:col>10</xdr:col>
      <xdr:colOff>167767</xdr:colOff>
      <xdr:row>19</xdr:row>
      <xdr:rowOff>147271</xdr:rowOff>
    </xdr:to>
    <xdr:sp macro="" textlink="">
      <xdr:nvSpPr>
        <xdr:cNvPr id="7" name="Down Arrow 6">
          <a:extLst>
            <a:ext uri="{FF2B5EF4-FFF2-40B4-BE49-F238E27FC236}">
              <a16:creationId xmlns:a16="http://schemas.microsoft.com/office/drawing/2014/main" id="{00000000-0008-0000-0700-000007000000}"/>
            </a:ext>
          </a:extLst>
        </xdr:cNvPr>
        <xdr:cNvSpPr/>
      </xdr:nvSpPr>
      <xdr:spPr>
        <a:xfrm rot="3807763">
          <a:off x="6257889" y="2598843"/>
          <a:ext cx="352425" cy="2002481"/>
        </a:xfrm>
        <a:prstGeom prst="down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161924</xdr:colOff>
      <xdr:row>1</xdr:row>
      <xdr:rowOff>57151</xdr:rowOff>
    </xdr:from>
    <xdr:to>
      <xdr:col>2</xdr:col>
      <xdr:colOff>514349</xdr:colOff>
      <xdr:row>3</xdr:row>
      <xdr:rowOff>9524</xdr:rowOff>
    </xdr:to>
    <xdr:sp macro="" textlink="">
      <xdr:nvSpPr>
        <xdr:cNvPr id="8" name="Down Arrow 7">
          <a:extLst>
            <a:ext uri="{FF2B5EF4-FFF2-40B4-BE49-F238E27FC236}">
              <a16:creationId xmlns:a16="http://schemas.microsoft.com/office/drawing/2014/main" id="{00000000-0008-0000-0700-000008000000}"/>
            </a:ext>
          </a:extLst>
        </xdr:cNvPr>
        <xdr:cNvSpPr/>
      </xdr:nvSpPr>
      <xdr:spPr>
        <a:xfrm>
          <a:off x="2552699" y="247651"/>
          <a:ext cx="352425" cy="333373"/>
        </a:xfrm>
        <a:prstGeom prst="downArrow">
          <a:avLst/>
        </a:prstGeom>
        <a:solidFill>
          <a:srgbClr val="FFC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352425</xdr:colOff>
      <xdr:row>19</xdr:row>
      <xdr:rowOff>185737</xdr:rowOff>
    </xdr:from>
    <xdr:to>
      <xdr:col>16</xdr:col>
      <xdr:colOff>47625</xdr:colOff>
      <xdr:row>34</xdr:row>
      <xdr:rowOff>61912</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209549</xdr:colOff>
      <xdr:row>39</xdr:row>
      <xdr:rowOff>171449</xdr:rowOff>
    </xdr:from>
    <xdr:to>
      <xdr:col>16</xdr:col>
      <xdr:colOff>9524</xdr:colOff>
      <xdr:row>51</xdr:row>
      <xdr:rowOff>171449</xdr:rowOff>
    </xdr:to>
    <xdr:graphicFrame macro="">
      <xdr:nvGraphicFramePr>
        <xdr:cNvPr id="10" name="Chart 9">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132135</xdr:colOff>
      <xdr:row>52</xdr:row>
      <xdr:rowOff>161925</xdr:rowOff>
    </xdr:from>
    <xdr:to>
      <xdr:col>9</xdr:col>
      <xdr:colOff>561492</xdr:colOff>
      <xdr:row>66</xdr:row>
      <xdr:rowOff>47270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5"/>
        <a:stretch>
          <a:fillRect/>
        </a:stretch>
      </xdr:blipFill>
      <xdr:spPr>
        <a:xfrm>
          <a:off x="3742110" y="10106025"/>
          <a:ext cx="3477357" cy="2552345"/>
        </a:xfrm>
        <a:prstGeom prst="rect">
          <a:avLst/>
        </a:prstGeom>
      </xdr:spPr>
    </xdr:pic>
    <xdr:clientData/>
  </xdr:twoCellAnchor>
  <xdr:twoCellAnchor>
    <xdr:from>
      <xdr:col>6</xdr:col>
      <xdr:colOff>180936</xdr:colOff>
      <xdr:row>37</xdr:row>
      <xdr:rowOff>161924</xdr:rowOff>
    </xdr:from>
    <xdr:to>
      <xdr:col>6</xdr:col>
      <xdr:colOff>533361</xdr:colOff>
      <xdr:row>39</xdr:row>
      <xdr:rowOff>190499</xdr:rowOff>
    </xdr:to>
    <xdr:sp macro="" textlink="">
      <xdr:nvSpPr>
        <xdr:cNvPr id="13" name="Down Arrow 12">
          <a:extLst>
            <a:ext uri="{FF2B5EF4-FFF2-40B4-BE49-F238E27FC236}">
              <a16:creationId xmlns:a16="http://schemas.microsoft.com/office/drawing/2014/main" id="{00000000-0008-0000-0700-00000D000000}"/>
            </a:ext>
          </a:extLst>
        </xdr:cNvPr>
        <xdr:cNvSpPr/>
      </xdr:nvSpPr>
      <xdr:spPr>
        <a:xfrm>
          <a:off x="5010111" y="7229474"/>
          <a:ext cx="352425" cy="409575"/>
        </a:xfrm>
        <a:prstGeom prst="downArrow">
          <a:avLst/>
        </a:prstGeom>
        <a:solidFill>
          <a:srgbClr val="00B0F0"/>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266663</xdr:colOff>
      <xdr:row>48</xdr:row>
      <xdr:rowOff>150917</xdr:rowOff>
    </xdr:from>
    <xdr:to>
      <xdr:col>9</xdr:col>
      <xdr:colOff>9488</xdr:colOff>
      <xdr:row>54</xdr:row>
      <xdr:rowOff>9524</xdr:rowOff>
    </xdr:to>
    <xdr:sp macro="" textlink="">
      <xdr:nvSpPr>
        <xdr:cNvPr id="11" name="Down Arrow 10">
          <a:extLst>
            <a:ext uri="{FF2B5EF4-FFF2-40B4-BE49-F238E27FC236}">
              <a16:creationId xmlns:a16="http://schemas.microsoft.com/office/drawing/2014/main" id="{00000000-0008-0000-0700-00000B000000}"/>
            </a:ext>
          </a:extLst>
        </xdr:cNvPr>
        <xdr:cNvSpPr/>
      </xdr:nvSpPr>
      <xdr:spPr>
        <a:xfrm rot="12888179">
          <a:off x="6315038" y="9323492"/>
          <a:ext cx="352425" cy="1011132"/>
        </a:xfrm>
        <a:prstGeom prst="downArrow">
          <a:avLst/>
        </a:prstGeom>
        <a:solidFill>
          <a:srgbClr val="00B0F0"/>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266700</xdr:colOff>
      <xdr:row>17</xdr:row>
      <xdr:rowOff>66675</xdr:rowOff>
    </xdr:from>
    <xdr:to>
      <xdr:col>10</xdr:col>
      <xdr:colOff>170652</xdr:colOff>
      <xdr:row>50</xdr:row>
      <xdr:rowOff>8746</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876300" y="3305175"/>
          <a:ext cx="6380952" cy="6228571"/>
        </a:xfrm>
        <a:prstGeom prst="rect">
          <a:avLst/>
        </a:prstGeom>
      </xdr:spPr>
    </xdr:pic>
    <xdr:clientData/>
  </xdr:twoCellAnchor>
  <xdr:twoCellAnchor editAs="oneCell">
    <xdr:from>
      <xdr:col>7</xdr:col>
      <xdr:colOff>333374</xdr:colOff>
      <xdr:row>0</xdr:row>
      <xdr:rowOff>123826</xdr:rowOff>
    </xdr:from>
    <xdr:to>
      <xdr:col>11</xdr:col>
      <xdr:colOff>19050</xdr:colOff>
      <xdr:row>9</xdr:row>
      <xdr:rowOff>19050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91174" y="123826"/>
              <a:ext cx="2124076"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0</xdr:row>
      <xdr:rowOff>123825</xdr:rowOff>
    </xdr:from>
    <xdr:to>
      <xdr:col>13</xdr:col>
      <xdr:colOff>600075</xdr:colOff>
      <xdr:row>8</xdr:row>
      <xdr:rowOff>152400</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772400" y="123825"/>
              <a:ext cx="1743075"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268622</xdr:colOff>
      <xdr:row>35</xdr:row>
      <xdr:rowOff>76199</xdr:rowOff>
    </xdr:from>
    <xdr:to>
      <xdr:col>9</xdr:col>
      <xdr:colOff>609021</xdr:colOff>
      <xdr:row>48</xdr:row>
      <xdr:rowOff>151862</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stretch>
          <a:fillRect/>
        </a:stretch>
      </xdr:blipFill>
      <xdr:spPr>
        <a:xfrm>
          <a:off x="4335797" y="6743699"/>
          <a:ext cx="2750224" cy="2552163"/>
        </a:xfrm>
        <a:prstGeom prst="rect">
          <a:avLst/>
        </a:prstGeom>
      </xdr:spPr>
    </xdr:pic>
    <xdr:clientData/>
  </xdr:twoCellAnchor>
  <xdr:twoCellAnchor editAs="oneCell">
    <xdr:from>
      <xdr:col>12</xdr:col>
      <xdr:colOff>0</xdr:colOff>
      <xdr:row>18</xdr:row>
      <xdr:rowOff>0</xdr:rowOff>
    </xdr:from>
    <xdr:to>
      <xdr:col>23</xdr:col>
      <xdr:colOff>237257</xdr:colOff>
      <xdr:row>45</xdr:row>
      <xdr:rowOff>46976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8305800" y="3429000"/>
          <a:ext cx="6942857" cy="5190476"/>
        </a:xfrm>
        <a:prstGeom prst="rect">
          <a:avLst/>
        </a:prstGeom>
      </xdr:spPr>
    </xdr:pic>
    <xdr:clientData/>
  </xdr:twoCellAnchor>
  <xdr:twoCellAnchor editAs="oneCell">
    <xdr:from>
      <xdr:col>25</xdr:col>
      <xdr:colOff>0</xdr:colOff>
      <xdr:row>18</xdr:row>
      <xdr:rowOff>0</xdr:rowOff>
    </xdr:from>
    <xdr:to>
      <xdr:col>31</xdr:col>
      <xdr:colOff>381000</xdr:colOff>
      <xdr:row>44</xdr:row>
      <xdr:rowOff>95250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rotWithShape="1">
        <a:blip xmlns:r="http://schemas.openxmlformats.org/officeDocument/2006/relationships" r:embed="rId4"/>
        <a:srcRect l="74462" t="22269" r="8973" b="25967"/>
        <a:stretch/>
      </xdr:blipFill>
      <xdr:spPr>
        <a:xfrm>
          <a:off x="16230600" y="3429000"/>
          <a:ext cx="4038600" cy="5048250"/>
        </a:xfrm>
        <a:prstGeom prst="rect">
          <a:avLst/>
        </a:prstGeom>
      </xdr:spPr>
    </xdr:pic>
    <xdr:clientData/>
  </xdr:twoCellAnchor>
  <xdr:twoCellAnchor editAs="oneCell">
    <xdr:from>
      <xdr:col>42</xdr:col>
      <xdr:colOff>19050</xdr:colOff>
      <xdr:row>17</xdr:row>
      <xdr:rowOff>180975</xdr:rowOff>
    </xdr:from>
    <xdr:to>
      <xdr:col>51</xdr:col>
      <xdr:colOff>408840</xdr:colOff>
      <xdr:row>32</xdr:row>
      <xdr:rowOff>171094</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5"/>
        <a:stretch>
          <a:fillRect/>
        </a:stretch>
      </xdr:blipFill>
      <xdr:spPr>
        <a:xfrm>
          <a:off x="26612850" y="3419475"/>
          <a:ext cx="5876190" cy="2847619"/>
        </a:xfrm>
        <a:prstGeom prst="rect">
          <a:avLst/>
        </a:prstGeom>
      </xdr:spPr>
    </xdr:pic>
    <xdr:clientData/>
  </xdr:twoCellAnchor>
  <xdr:twoCellAnchor editAs="oneCell">
    <xdr:from>
      <xdr:col>32</xdr:col>
      <xdr:colOff>200025</xdr:colOff>
      <xdr:row>18</xdr:row>
      <xdr:rowOff>9525</xdr:rowOff>
    </xdr:from>
    <xdr:to>
      <xdr:col>41</xdr:col>
      <xdr:colOff>551720</xdr:colOff>
      <xdr:row>33</xdr:row>
      <xdr:rowOff>18692</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6"/>
        <a:stretch>
          <a:fillRect/>
        </a:stretch>
      </xdr:blipFill>
      <xdr:spPr>
        <a:xfrm>
          <a:off x="20697825" y="3438525"/>
          <a:ext cx="5838095" cy="28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19050</xdr:colOff>
      <xdr:row>12</xdr:row>
      <xdr:rowOff>0</xdr:rowOff>
    </xdr:from>
    <xdr:to>
      <xdr:col>4</xdr:col>
      <xdr:colOff>1350809</xdr:colOff>
      <xdr:row>23</xdr:row>
      <xdr:rowOff>66298</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3276600" y="2286000"/>
          <a:ext cx="2741459" cy="2161798"/>
        </a:xfrm>
        <a:prstGeom prst="rect">
          <a:avLst/>
        </a:prstGeom>
      </xdr:spPr>
    </xdr:pic>
    <xdr:clientData/>
  </xdr:twoCellAnchor>
  <xdr:twoCellAnchor editAs="oneCell">
    <xdr:from>
      <xdr:col>7</xdr:col>
      <xdr:colOff>381000</xdr:colOff>
      <xdr:row>9</xdr:row>
      <xdr:rowOff>85724</xdr:rowOff>
    </xdr:from>
    <xdr:to>
      <xdr:col>11</xdr:col>
      <xdr:colOff>507351</xdr:colOff>
      <xdr:row>22</xdr:row>
      <xdr:rowOff>94875</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582025" y="1800224"/>
          <a:ext cx="3174351" cy="2485651"/>
        </a:xfrm>
        <a:prstGeom prst="rect">
          <a:avLst/>
        </a:prstGeom>
      </xdr:spPr>
    </xdr:pic>
    <xdr:clientData/>
  </xdr:twoCellAnchor>
  <xdr:twoCellAnchor editAs="oneCell">
    <xdr:from>
      <xdr:col>2</xdr:col>
      <xdr:colOff>942975</xdr:colOff>
      <xdr:row>0</xdr:row>
      <xdr:rowOff>47625</xdr:rowOff>
    </xdr:from>
    <xdr:to>
      <xdr:col>6</xdr:col>
      <xdr:colOff>1362075</xdr:colOff>
      <xdr:row>12</xdr:row>
      <xdr:rowOff>170303</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a:stretch>
          <a:fillRect/>
        </a:stretch>
      </xdr:blipFill>
      <xdr:spPr>
        <a:xfrm>
          <a:off x="2790825" y="47625"/>
          <a:ext cx="5334000" cy="2408678"/>
        </a:xfrm>
        <a:prstGeom prst="rect">
          <a:avLst/>
        </a:prstGeom>
      </xdr:spPr>
    </xdr:pic>
    <xdr:clientData/>
  </xdr:twoCellAnchor>
  <xdr:twoCellAnchor editAs="oneCell">
    <xdr:from>
      <xdr:col>11</xdr:col>
      <xdr:colOff>409575</xdr:colOff>
      <xdr:row>0</xdr:row>
      <xdr:rowOff>152400</xdr:rowOff>
    </xdr:from>
    <xdr:to>
      <xdr:col>22</xdr:col>
      <xdr:colOff>608737</xdr:colOff>
      <xdr:row>8</xdr:row>
      <xdr:rowOff>28400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a:stretch>
          <a:fillRect/>
        </a:stretch>
      </xdr:blipFill>
      <xdr:spPr>
        <a:xfrm>
          <a:off x="11658600" y="152400"/>
          <a:ext cx="6904762" cy="1400000"/>
        </a:xfrm>
        <a:prstGeom prst="rect">
          <a:avLst/>
        </a:prstGeom>
      </xdr:spPr>
    </xdr:pic>
    <xdr:clientData/>
  </xdr:twoCellAnchor>
  <xdr:twoCellAnchor>
    <xdr:from>
      <xdr:col>19</xdr:col>
      <xdr:colOff>581025</xdr:colOff>
      <xdr:row>7</xdr:row>
      <xdr:rowOff>76200</xdr:rowOff>
    </xdr:from>
    <xdr:to>
      <xdr:col>20</xdr:col>
      <xdr:colOff>485775</xdr:colOff>
      <xdr:row>11</xdr:row>
      <xdr:rowOff>133350</xdr:rowOff>
    </xdr:to>
    <xdr:sp macro="" textlink="">
      <xdr:nvSpPr>
        <xdr:cNvPr id="8" name="Right Arrow 7">
          <a:extLst>
            <a:ext uri="{FF2B5EF4-FFF2-40B4-BE49-F238E27FC236}">
              <a16:creationId xmlns:a16="http://schemas.microsoft.com/office/drawing/2014/main" id="{00000000-0008-0000-0900-000008000000}"/>
            </a:ext>
          </a:extLst>
        </xdr:cNvPr>
        <xdr:cNvSpPr/>
      </xdr:nvSpPr>
      <xdr:spPr>
        <a:xfrm rot="16200000">
          <a:off x="16554450" y="1562100"/>
          <a:ext cx="819150" cy="514350"/>
        </a:xfrm>
        <a:prstGeom prst="rightArrow">
          <a:avLst/>
        </a:prstGeom>
        <a:solidFill>
          <a:srgbClr val="7030A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495299</xdr:colOff>
      <xdr:row>0</xdr:row>
      <xdr:rowOff>51152</xdr:rowOff>
    </xdr:from>
    <xdr:to>
      <xdr:col>17</xdr:col>
      <xdr:colOff>104774</xdr:colOff>
      <xdr:row>2</xdr:row>
      <xdr:rowOff>19049</xdr:rowOff>
    </xdr:to>
    <xdr:sp macro="" textlink="">
      <xdr:nvSpPr>
        <xdr:cNvPr id="9" name="Right Arrow 8">
          <a:extLst>
            <a:ext uri="{FF2B5EF4-FFF2-40B4-BE49-F238E27FC236}">
              <a16:creationId xmlns:a16="http://schemas.microsoft.com/office/drawing/2014/main" id="{00000000-0008-0000-0900-000009000000}"/>
            </a:ext>
          </a:extLst>
        </xdr:cNvPr>
        <xdr:cNvSpPr/>
      </xdr:nvSpPr>
      <xdr:spPr>
        <a:xfrm rot="5400000">
          <a:off x="14727413" y="116063"/>
          <a:ext cx="348897" cy="219075"/>
        </a:xfrm>
        <a:prstGeom prst="rightArrow">
          <a:avLst/>
        </a:prstGeom>
        <a:solidFill>
          <a:srgbClr val="7030A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373238</xdr:colOff>
      <xdr:row>3</xdr:row>
      <xdr:rowOff>58913</xdr:rowOff>
    </xdr:from>
    <xdr:to>
      <xdr:col>23</xdr:col>
      <xdr:colOff>112535</xdr:colOff>
      <xdr:row>4</xdr:row>
      <xdr:rowOff>87488</xdr:rowOff>
    </xdr:to>
    <xdr:sp macro="" textlink="">
      <xdr:nvSpPr>
        <xdr:cNvPr id="10" name="Right Arrow 9">
          <a:extLst>
            <a:ext uri="{FF2B5EF4-FFF2-40B4-BE49-F238E27FC236}">
              <a16:creationId xmlns:a16="http://schemas.microsoft.com/office/drawing/2014/main" id="{00000000-0008-0000-0900-00000A000000}"/>
            </a:ext>
          </a:extLst>
        </xdr:cNvPr>
        <xdr:cNvSpPr/>
      </xdr:nvSpPr>
      <xdr:spPr>
        <a:xfrm rot="10800000">
          <a:off x="18327863" y="630413"/>
          <a:ext cx="348897" cy="219075"/>
        </a:xfrm>
        <a:prstGeom prst="rightArrow">
          <a:avLst/>
        </a:prstGeom>
        <a:solidFill>
          <a:srgbClr val="7030A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1306689</xdr:colOff>
      <xdr:row>18</xdr:row>
      <xdr:rowOff>76200</xdr:rowOff>
    </xdr:from>
    <xdr:to>
      <xdr:col>3</xdr:col>
      <xdr:colOff>197568</xdr:colOff>
      <xdr:row>19</xdr:row>
      <xdr:rowOff>74436</xdr:rowOff>
    </xdr:to>
    <xdr:sp macro="" textlink="">
      <xdr:nvSpPr>
        <xdr:cNvPr id="11" name="Right Arrow 10">
          <a:extLst>
            <a:ext uri="{FF2B5EF4-FFF2-40B4-BE49-F238E27FC236}">
              <a16:creationId xmlns:a16="http://schemas.microsoft.com/office/drawing/2014/main" id="{00000000-0008-0000-0900-00000B000000}"/>
            </a:ext>
          </a:extLst>
        </xdr:cNvPr>
        <xdr:cNvSpPr/>
      </xdr:nvSpPr>
      <xdr:spPr>
        <a:xfrm>
          <a:off x="3154539" y="3505200"/>
          <a:ext cx="300579" cy="188736"/>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735189</xdr:colOff>
      <xdr:row>4</xdr:row>
      <xdr:rowOff>74436</xdr:rowOff>
    </xdr:from>
    <xdr:to>
      <xdr:col>2</xdr:col>
      <xdr:colOff>1084086</xdr:colOff>
      <xdr:row>5</xdr:row>
      <xdr:rowOff>103011</xdr:rowOff>
    </xdr:to>
    <xdr:sp macro="" textlink="">
      <xdr:nvSpPr>
        <xdr:cNvPr id="12" name="Right Arrow 11">
          <a:extLst>
            <a:ext uri="{FF2B5EF4-FFF2-40B4-BE49-F238E27FC236}">
              <a16:creationId xmlns:a16="http://schemas.microsoft.com/office/drawing/2014/main" id="{00000000-0008-0000-0900-00000C000000}"/>
            </a:ext>
          </a:extLst>
        </xdr:cNvPr>
        <xdr:cNvSpPr/>
      </xdr:nvSpPr>
      <xdr:spPr>
        <a:xfrm>
          <a:off x="2583039" y="836436"/>
          <a:ext cx="348897" cy="219075"/>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210085</xdr:colOff>
      <xdr:row>0</xdr:row>
      <xdr:rowOff>9528</xdr:rowOff>
    </xdr:from>
    <xdr:to>
      <xdr:col>8</xdr:col>
      <xdr:colOff>409574</xdr:colOff>
      <xdr:row>1</xdr:row>
      <xdr:rowOff>16059</xdr:rowOff>
    </xdr:to>
    <xdr:sp macro="" textlink="">
      <xdr:nvSpPr>
        <xdr:cNvPr id="13" name="Right Arrow 12">
          <a:extLst>
            <a:ext uri="{FF2B5EF4-FFF2-40B4-BE49-F238E27FC236}">
              <a16:creationId xmlns:a16="http://schemas.microsoft.com/office/drawing/2014/main" id="{00000000-0008-0000-0900-00000D000000}"/>
            </a:ext>
          </a:extLst>
        </xdr:cNvPr>
        <xdr:cNvSpPr/>
      </xdr:nvSpPr>
      <xdr:spPr>
        <a:xfrm rot="5400000">
          <a:off x="9174339" y="8299"/>
          <a:ext cx="197031" cy="199489"/>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171985</xdr:colOff>
      <xdr:row>0</xdr:row>
      <xdr:rowOff>0</xdr:rowOff>
    </xdr:from>
    <xdr:to>
      <xdr:col>9</xdr:col>
      <xdr:colOff>371474</xdr:colOff>
      <xdr:row>1</xdr:row>
      <xdr:rowOff>6531</xdr:rowOff>
    </xdr:to>
    <xdr:sp macro="" textlink="">
      <xdr:nvSpPr>
        <xdr:cNvPr id="14" name="Right Arrow 13">
          <a:extLst>
            <a:ext uri="{FF2B5EF4-FFF2-40B4-BE49-F238E27FC236}">
              <a16:creationId xmlns:a16="http://schemas.microsoft.com/office/drawing/2014/main" id="{00000000-0008-0000-0900-00000E000000}"/>
            </a:ext>
          </a:extLst>
        </xdr:cNvPr>
        <xdr:cNvSpPr/>
      </xdr:nvSpPr>
      <xdr:spPr>
        <a:xfrm rot="5400000">
          <a:off x="9898239" y="-1229"/>
          <a:ext cx="197031" cy="199489"/>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267235</xdr:colOff>
      <xdr:row>0</xdr:row>
      <xdr:rowOff>3</xdr:rowOff>
    </xdr:from>
    <xdr:to>
      <xdr:col>7</xdr:col>
      <xdr:colOff>466724</xdr:colOff>
      <xdr:row>1</xdr:row>
      <xdr:rowOff>6534</xdr:rowOff>
    </xdr:to>
    <xdr:sp macro="" textlink="">
      <xdr:nvSpPr>
        <xdr:cNvPr id="15" name="Right Arrow 14">
          <a:extLst>
            <a:ext uri="{FF2B5EF4-FFF2-40B4-BE49-F238E27FC236}">
              <a16:creationId xmlns:a16="http://schemas.microsoft.com/office/drawing/2014/main" id="{00000000-0008-0000-0900-00000F000000}"/>
            </a:ext>
          </a:extLst>
        </xdr:cNvPr>
        <xdr:cNvSpPr/>
      </xdr:nvSpPr>
      <xdr:spPr>
        <a:xfrm rot="5400000">
          <a:off x="8469489" y="-1226"/>
          <a:ext cx="197031" cy="199489"/>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238660</xdr:colOff>
      <xdr:row>0</xdr:row>
      <xdr:rowOff>0</xdr:rowOff>
    </xdr:from>
    <xdr:to>
      <xdr:col>10</xdr:col>
      <xdr:colOff>438149</xdr:colOff>
      <xdr:row>1</xdr:row>
      <xdr:rowOff>6531</xdr:rowOff>
    </xdr:to>
    <xdr:sp macro="" textlink="">
      <xdr:nvSpPr>
        <xdr:cNvPr id="16" name="Right Arrow 15">
          <a:extLst>
            <a:ext uri="{FF2B5EF4-FFF2-40B4-BE49-F238E27FC236}">
              <a16:creationId xmlns:a16="http://schemas.microsoft.com/office/drawing/2014/main" id="{00000000-0008-0000-0900-000010000000}"/>
            </a:ext>
          </a:extLst>
        </xdr:cNvPr>
        <xdr:cNvSpPr/>
      </xdr:nvSpPr>
      <xdr:spPr>
        <a:xfrm rot="5400000">
          <a:off x="10726914" y="-1229"/>
          <a:ext cx="197031" cy="199489"/>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1420989</xdr:colOff>
      <xdr:row>17</xdr:row>
      <xdr:rowOff>9525</xdr:rowOff>
    </xdr:from>
    <xdr:to>
      <xdr:col>7</xdr:col>
      <xdr:colOff>283293</xdr:colOff>
      <xdr:row>18</xdr:row>
      <xdr:rowOff>7761</xdr:rowOff>
    </xdr:to>
    <xdr:sp macro="" textlink="">
      <xdr:nvSpPr>
        <xdr:cNvPr id="17" name="Right Arrow 16">
          <a:extLst>
            <a:ext uri="{FF2B5EF4-FFF2-40B4-BE49-F238E27FC236}">
              <a16:creationId xmlns:a16="http://schemas.microsoft.com/office/drawing/2014/main" id="{00000000-0008-0000-0900-000011000000}"/>
            </a:ext>
          </a:extLst>
        </xdr:cNvPr>
        <xdr:cNvSpPr/>
      </xdr:nvSpPr>
      <xdr:spPr>
        <a:xfrm rot="10800000">
          <a:off x="8183739" y="3248025"/>
          <a:ext cx="300579" cy="188736"/>
        </a:xfrm>
        <a:prstGeom prst="rightArrow">
          <a:avLst/>
        </a:prstGeom>
        <a:solidFill>
          <a:srgbClr val="00B05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297039</xdr:colOff>
      <xdr:row>17</xdr:row>
      <xdr:rowOff>9525</xdr:rowOff>
    </xdr:from>
    <xdr:to>
      <xdr:col>7</xdr:col>
      <xdr:colOff>597618</xdr:colOff>
      <xdr:row>18</xdr:row>
      <xdr:rowOff>7761</xdr:rowOff>
    </xdr:to>
    <xdr:sp macro="" textlink="">
      <xdr:nvSpPr>
        <xdr:cNvPr id="18" name="Right Arrow 17">
          <a:extLst>
            <a:ext uri="{FF2B5EF4-FFF2-40B4-BE49-F238E27FC236}">
              <a16:creationId xmlns:a16="http://schemas.microsoft.com/office/drawing/2014/main" id="{00000000-0008-0000-0900-000012000000}"/>
            </a:ext>
          </a:extLst>
        </xdr:cNvPr>
        <xdr:cNvSpPr/>
      </xdr:nvSpPr>
      <xdr:spPr>
        <a:xfrm>
          <a:off x="8498064" y="3248025"/>
          <a:ext cx="300579" cy="188736"/>
        </a:xfrm>
        <a:prstGeom prst="rightArrow">
          <a:avLst/>
        </a:prstGeom>
        <a:solidFill>
          <a:srgbClr val="00B05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76204</xdr:colOff>
      <xdr:row>17</xdr:row>
      <xdr:rowOff>182204</xdr:rowOff>
    </xdr:from>
    <xdr:to>
      <xdr:col>9</xdr:col>
      <xdr:colOff>265474</xdr:colOff>
      <xdr:row>18</xdr:row>
      <xdr:rowOff>171450</xdr:rowOff>
    </xdr:to>
    <xdr:sp macro="" textlink="">
      <xdr:nvSpPr>
        <xdr:cNvPr id="19" name="Right Arrow 18">
          <a:extLst>
            <a:ext uri="{FF2B5EF4-FFF2-40B4-BE49-F238E27FC236}">
              <a16:creationId xmlns:a16="http://schemas.microsoft.com/office/drawing/2014/main" id="{00000000-0008-0000-0900-000013000000}"/>
            </a:ext>
          </a:extLst>
        </xdr:cNvPr>
        <xdr:cNvSpPr/>
      </xdr:nvSpPr>
      <xdr:spPr>
        <a:xfrm rot="16200000">
          <a:off x="9805991" y="3415942"/>
          <a:ext cx="179746" cy="189270"/>
        </a:xfrm>
        <a:prstGeom prst="rightArrow">
          <a:avLst/>
        </a:prstGeom>
        <a:solidFill>
          <a:srgbClr val="FF000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117127</xdr:colOff>
      <xdr:row>44</xdr:row>
      <xdr:rowOff>76200</xdr:rowOff>
    </xdr:from>
    <xdr:to>
      <xdr:col>13</xdr:col>
      <xdr:colOff>265993</xdr:colOff>
      <xdr:row>56</xdr:row>
      <xdr:rowOff>94881</xdr:rowOff>
    </xdr:to>
    <xdr:pic>
      <xdr:nvPicPr>
        <xdr:cNvPr id="20" name="Pictur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stretch>
          <a:fillRect/>
        </a:stretch>
      </xdr:blipFill>
      <xdr:spPr>
        <a:xfrm>
          <a:off x="8318152" y="8458200"/>
          <a:ext cx="4416066" cy="23046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133350</xdr:colOff>
      <xdr:row>2</xdr:row>
      <xdr:rowOff>0</xdr:rowOff>
    </xdr:from>
    <xdr:to>
      <xdr:col>29</xdr:col>
      <xdr:colOff>141871</xdr:colOff>
      <xdr:row>190</xdr:row>
      <xdr:rowOff>123508</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8696325" y="381000"/>
          <a:ext cx="8542921" cy="35937508"/>
          <a:chOff x="9239250" y="6781800"/>
          <a:chExt cx="8542921" cy="35937508"/>
        </a:xfrm>
      </xdr:grpSpPr>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582150" y="6781800"/>
            <a:ext cx="6685714" cy="5628571"/>
          </a:xfrm>
          <a:prstGeom prst="rect">
            <a:avLst/>
          </a:prstGeom>
        </xdr:spPr>
      </xdr:pic>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9401175" y="12372975"/>
            <a:ext cx="8180952" cy="7495238"/>
          </a:xfrm>
          <a:prstGeom prst="rect">
            <a:avLst/>
          </a:prstGeom>
        </xdr:spPr>
      </xdr:pic>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9239250" y="19869150"/>
            <a:ext cx="8133333" cy="7419048"/>
          </a:xfrm>
          <a:prstGeom prst="rect">
            <a:avLst/>
          </a:prstGeom>
        </xdr:spPr>
      </xdr:pic>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9801225" y="27212925"/>
            <a:ext cx="7247619" cy="7590476"/>
          </a:xfrm>
          <a:prstGeom prst="rect">
            <a:avLst/>
          </a:prstGeom>
        </xdr:spPr>
      </xdr:pic>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9753600" y="33147000"/>
            <a:ext cx="8028571" cy="7095238"/>
          </a:xfrm>
          <a:prstGeom prst="rect">
            <a:avLst/>
          </a:prstGeom>
        </xdr:spPr>
      </xdr:pic>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86950" y="40185975"/>
            <a:ext cx="7238095" cy="2533333"/>
          </a:xfrm>
          <a:prstGeom prst="rect">
            <a:avLst/>
          </a:prstGeom>
        </xdr:spPr>
      </xdr:pic>
    </xdr:grpSp>
    <xdr:clientData/>
  </xdr:twoCellAnchor>
  <xdr:twoCellAnchor>
    <xdr:from>
      <xdr:col>7</xdr:col>
      <xdr:colOff>561975</xdr:colOff>
      <xdr:row>15</xdr:row>
      <xdr:rowOff>57150</xdr:rowOff>
    </xdr:from>
    <xdr:to>
      <xdr:col>14</xdr:col>
      <xdr:colOff>59703</xdr:colOff>
      <xdr:row>20</xdr:row>
      <xdr:rowOff>161925</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rotWithShape="1">
        <a:blip xmlns:r="http://schemas.openxmlformats.org/officeDocument/2006/relationships" r:embed="rId4"/>
        <a:srcRect l="13011" t="31497" r="10239" b="47924"/>
        <a:stretch/>
      </xdr:blipFill>
      <xdr:spPr>
        <a:xfrm>
          <a:off x="4829175" y="2914650"/>
          <a:ext cx="3764928" cy="1057275"/>
        </a:xfrm>
        <a:prstGeom prst="rect">
          <a:avLst/>
        </a:prstGeom>
      </xdr:spPr>
    </xdr:pic>
    <xdr:clientData/>
  </xdr:twoCellAnchor>
  <xdr:twoCellAnchor editAs="oneCell">
    <xdr:from>
      <xdr:col>3</xdr:col>
      <xdr:colOff>66675</xdr:colOff>
      <xdr:row>0</xdr:row>
      <xdr:rowOff>123825</xdr:rowOff>
    </xdr:from>
    <xdr:to>
      <xdr:col>12</xdr:col>
      <xdr:colOff>370786</xdr:colOff>
      <xdr:row>5</xdr:row>
      <xdr:rowOff>104658</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stretch>
          <a:fillRect/>
        </a:stretch>
      </xdr:blipFill>
      <xdr:spPr>
        <a:xfrm>
          <a:off x="1590675" y="123825"/>
          <a:ext cx="5514286" cy="933333"/>
        </a:xfrm>
        <a:prstGeom prst="rect">
          <a:avLst/>
        </a:prstGeom>
      </xdr:spPr>
    </xdr:pic>
    <xdr:clientData/>
  </xdr:twoCellAnchor>
  <xdr:twoCellAnchor editAs="oneCell">
    <xdr:from>
      <xdr:col>1</xdr:col>
      <xdr:colOff>514350</xdr:colOff>
      <xdr:row>7</xdr:row>
      <xdr:rowOff>60813</xdr:rowOff>
    </xdr:from>
    <xdr:to>
      <xdr:col>12</xdr:col>
      <xdr:colOff>57150</xdr:colOff>
      <xdr:row>13</xdr:row>
      <xdr:rowOff>76044</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8"/>
        <a:stretch>
          <a:fillRect/>
        </a:stretch>
      </xdr:blipFill>
      <xdr:spPr>
        <a:xfrm>
          <a:off x="1123950" y="1394313"/>
          <a:ext cx="5667375" cy="115823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476251</xdr:colOff>
      <xdr:row>2</xdr:row>
      <xdr:rowOff>74083</xdr:rowOff>
    </xdr:from>
    <xdr:to>
      <xdr:col>25</xdr:col>
      <xdr:colOff>264617</xdr:colOff>
      <xdr:row>271</xdr:row>
      <xdr:rowOff>163952</xdr:rowOff>
    </xdr:to>
    <xdr:grpSp>
      <xdr:nvGrpSpPr>
        <xdr:cNvPr id="10" name="Group 9">
          <a:extLst>
            <a:ext uri="{FF2B5EF4-FFF2-40B4-BE49-F238E27FC236}">
              <a16:creationId xmlns:a16="http://schemas.microsoft.com/office/drawing/2014/main" id="{00000000-0008-0000-0B00-00000A000000}"/>
            </a:ext>
          </a:extLst>
        </xdr:cNvPr>
        <xdr:cNvGrpSpPr/>
      </xdr:nvGrpSpPr>
      <xdr:grpSpPr>
        <a:xfrm>
          <a:off x="7164918" y="455083"/>
          <a:ext cx="8995866" cy="51334369"/>
          <a:chOff x="5418667" y="222250"/>
          <a:chExt cx="8995866" cy="51334369"/>
        </a:xfrm>
      </xdr:grpSpPr>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5565776" y="222250"/>
            <a:ext cx="7355562" cy="6847619"/>
          </a:xfrm>
          <a:prstGeom prst="rect">
            <a:avLst/>
          </a:prstGeom>
        </xdr:spPr>
      </xdr:pic>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5429250" y="7001935"/>
            <a:ext cx="8179116" cy="6762750"/>
          </a:xfrm>
          <a:prstGeom prst="rect">
            <a:avLst/>
          </a:prstGeom>
        </xdr:spPr>
      </xdr:pic>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5418667" y="13694833"/>
            <a:ext cx="8445510" cy="7580952"/>
          </a:xfrm>
          <a:prstGeom prst="rect">
            <a:avLst/>
          </a:prstGeom>
        </xdr:spPr>
      </xdr:pic>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5587999" y="21261917"/>
            <a:ext cx="8274082" cy="7066667"/>
          </a:xfrm>
          <a:prstGeom prst="rect">
            <a:avLst/>
          </a:prstGeom>
        </xdr:spPr>
      </xdr:pic>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6487583" y="28225750"/>
            <a:ext cx="7294186" cy="7780952"/>
          </a:xfrm>
          <a:prstGeom prst="rect">
            <a:avLst/>
          </a:prstGeom>
        </xdr:spPr>
      </xdr:pic>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6910917" y="35972750"/>
            <a:ext cx="7037043" cy="7695238"/>
          </a:xfrm>
          <a:prstGeom prst="rect">
            <a:avLst/>
          </a:prstGeom>
        </xdr:spPr>
      </xdr:pic>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stretch>
            <a:fillRect/>
          </a:stretch>
        </xdr:blipFill>
        <xdr:spPr>
          <a:xfrm>
            <a:off x="6159499" y="43666834"/>
            <a:ext cx="8255034" cy="7180952"/>
          </a:xfrm>
          <a:prstGeom prst="rect">
            <a:avLst/>
          </a:prstGeom>
        </xdr:spPr>
      </xdr:pic>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stretch>
            <a:fillRect/>
          </a:stretch>
        </xdr:blipFill>
        <xdr:spPr>
          <a:xfrm>
            <a:off x="6148916" y="50842333"/>
            <a:ext cx="6894186" cy="714286"/>
          </a:xfrm>
          <a:prstGeom prst="rect">
            <a:avLst/>
          </a:prstGeom>
        </xdr:spPr>
      </xdr:pic>
    </xdr:grpSp>
    <xdr:clientData/>
  </xdr:twoCellAnchor>
  <xdr:twoCellAnchor editAs="oneCell">
    <xdr:from>
      <xdr:col>1</xdr:col>
      <xdr:colOff>402165</xdr:colOff>
      <xdr:row>1</xdr:row>
      <xdr:rowOff>179916</xdr:rowOff>
    </xdr:from>
    <xdr:to>
      <xdr:col>9</xdr:col>
      <xdr:colOff>147295</xdr:colOff>
      <xdr:row>16</xdr:row>
      <xdr:rowOff>51381</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1015998" y="370416"/>
          <a:ext cx="5206130" cy="272896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14</xdr:col>
      <xdr:colOff>285750</xdr:colOff>
      <xdr:row>2</xdr:row>
      <xdr:rowOff>19050</xdr:rowOff>
    </xdr:from>
    <xdr:to>
      <xdr:col>29</xdr:col>
      <xdr:colOff>46512</xdr:colOff>
      <xdr:row>279</xdr:row>
      <xdr:rowOff>122864</xdr:rowOff>
    </xdr:to>
    <xdr:grpSp>
      <xdr:nvGrpSpPr>
        <xdr:cNvPr id="9" name="Group 8">
          <a:extLst>
            <a:ext uri="{FF2B5EF4-FFF2-40B4-BE49-F238E27FC236}">
              <a16:creationId xmlns:a16="http://schemas.microsoft.com/office/drawing/2014/main" id="{00000000-0008-0000-0C00-000009000000}"/>
            </a:ext>
          </a:extLst>
        </xdr:cNvPr>
        <xdr:cNvGrpSpPr/>
      </xdr:nvGrpSpPr>
      <xdr:grpSpPr>
        <a:xfrm>
          <a:off x="8820150" y="400050"/>
          <a:ext cx="8904762" cy="52872314"/>
          <a:chOff x="7772400" y="2628900"/>
          <a:chExt cx="8904762" cy="52872314"/>
        </a:xfrm>
      </xdr:grpSpPr>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8334375" y="2628900"/>
            <a:ext cx="6847619" cy="5609524"/>
          </a:xfrm>
          <a:prstGeom prst="rect">
            <a:avLst/>
          </a:prstGeom>
        </xdr:spPr>
      </xdr:pic>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8324850" y="8124825"/>
            <a:ext cx="8085714" cy="8047619"/>
          </a:xfrm>
          <a:prstGeom prst="rect">
            <a:avLst/>
          </a:prstGeom>
        </xdr:spPr>
      </xdr:pic>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8181975" y="16068675"/>
            <a:ext cx="7133333" cy="8028571"/>
          </a:xfrm>
          <a:prstGeom prst="rect">
            <a:avLst/>
          </a:prstGeom>
        </xdr:spPr>
      </xdr:pic>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8029575" y="24003000"/>
            <a:ext cx="8142857" cy="8638095"/>
          </a:xfrm>
          <a:prstGeom prst="rect">
            <a:avLst/>
          </a:prstGeom>
        </xdr:spPr>
      </xdr:pic>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7772400" y="32518350"/>
            <a:ext cx="8904762" cy="6904762"/>
          </a:xfrm>
          <a:prstGeom prst="rect">
            <a:avLst/>
          </a:prstGeom>
        </xdr:spPr>
      </xdr:pic>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6"/>
          <a:stretch>
            <a:fillRect/>
          </a:stretch>
        </xdr:blipFill>
        <xdr:spPr>
          <a:xfrm>
            <a:off x="7924800" y="39385875"/>
            <a:ext cx="8447619" cy="8457143"/>
          </a:xfrm>
          <a:prstGeom prst="rect">
            <a:avLst/>
          </a:prstGeom>
        </xdr:spPr>
      </xdr:pic>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7"/>
          <a:stretch>
            <a:fillRect/>
          </a:stretch>
        </xdr:blipFill>
        <xdr:spPr>
          <a:xfrm>
            <a:off x="7924800" y="47815500"/>
            <a:ext cx="7990476" cy="7685714"/>
          </a:xfrm>
          <a:prstGeom prst="rect">
            <a:avLst/>
          </a:prstGeom>
        </xdr:spPr>
      </xdr:pic>
    </xdr:grpSp>
    <xdr:clientData/>
  </xdr:twoCellAnchor>
  <xdr:twoCellAnchor editAs="oneCell">
    <xdr:from>
      <xdr:col>1</xdr:col>
      <xdr:colOff>0</xdr:colOff>
      <xdr:row>3</xdr:row>
      <xdr:rowOff>0</xdr:rowOff>
    </xdr:from>
    <xdr:to>
      <xdr:col>14</xdr:col>
      <xdr:colOff>160914</xdr:colOff>
      <xdr:row>11</xdr:row>
      <xdr:rowOff>104571</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8"/>
        <a:stretch>
          <a:fillRect/>
        </a:stretch>
      </xdr:blipFill>
      <xdr:spPr>
        <a:xfrm>
          <a:off x="609600" y="571500"/>
          <a:ext cx="8085714" cy="1628571"/>
        </a:xfrm>
        <a:prstGeom prst="rect">
          <a:avLst/>
        </a:prstGeom>
      </xdr:spPr>
    </xdr:pic>
    <xdr:clientData/>
  </xdr:twoCellAnchor>
  <xdr:twoCellAnchor editAs="oneCell">
    <xdr:from>
      <xdr:col>1</xdr:col>
      <xdr:colOff>220003</xdr:colOff>
      <xdr:row>12</xdr:row>
      <xdr:rowOff>133350</xdr:rowOff>
    </xdr:from>
    <xdr:to>
      <xdr:col>12</xdr:col>
      <xdr:colOff>132314</xdr:colOff>
      <xdr:row>36</xdr:row>
      <xdr:rowOff>8830</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9"/>
        <a:stretch>
          <a:fillRect/>
        </a:stretch>
      </xdr:blipFill>
      <xdr:spPr>
        <a:xfrm>
          <a:off x="829603" y="2419350"/>
          <a:ext cx="6617911" cy="4447480"/>
        </a:xfrm>
        <a:prstGeom prst="rect">
          <a:avLst/>
        </a:prstGeom>
      </xdr:spPr>
    </xdr:pic>
    <xdr:clientData/>
  </xdr:twoCellAnchor>
  <xdr:twoCellAnchor editAs="oneCell">
    <xdr:from>
      <xdr:col>2</xdr:col>
      <xdr:colOff>0</xdr:colOff>
      <xdr:row>38</xdr:row>
      <xdr:rowOff>0</xdr:rowOff>
    </xdr:from>
    <xdr:to>
      <xdr:col>14</xdr:col>
      <xdr:colOff>75276</xdr:colOff>
      <xdr:row>41</xdr:row>
      <xdr:rowOff>18976</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10"/>
        <a:stretch>
          <a:fillRect/>
        </a:stretch>
      </xdr:blipFill>
      <xdr:spPr>
        <a:xfrm>
          <a:off x="1219200" y="7239000"/>
          <a:ext cx="7390476" cy="590476"/>
        </a:xfrm>
        <a:prstGeom prst="rect">
          <a:avLst/>
        </a:prstGeom>
      </xdr:spPr>
    </xdr:pic>
    <xdr:clientData/>
  </xdr:twoCellAnchor>
  <xdr:twoCellAnchor editAs="oneCell">
    <xdr:from>
      <xdr:col>2</xdr:col>
      <xdr:colOff>142875</xdr:colOff>
      <xdr:row>41</xdr:row>
      <xdr:rowOff>153363</xdr:rowOff>
    </xdr:from>
    <xdr:to>
      <xdr:col>13</xdr:col>
      <xdr:colOff>180021</xdr:colOff>
      <xdr:row>57</xdr:row>
      <xdr:rowOff>85304</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11"/>
        <a:stretch>
          <a:fillRect/>
        </a:stretch>
      </xdr:blipFill>
      <xdr:spPr>
        <a:xfrm>
          <a:off x="1362075" y="7963863"/>
          <a:ext cx="6742746" cy="2979941"/>
        </a:xfrm>
        <a:prstGeom prst="rect">
          <a:avLst/>
        </a:prstGeom>
      </xdr:spPr>
    </xdr:pic>
    <xdr:clientData/>
  </xdr:twoCellAnchor>
  <xdr:twoCellAnchor editAs="oneCell">
    <xdr:from>
      <xdr:col>2</xdr:col>
      <xdr:colOff>180563</xdr:colOff>
      <xdr:row>58</xdr:row>
      <xdr:rowOff>47625</xdr:rowOff>
    </xdr:from>
    <xdr:to>
      <xdr:col>13</xdr:col>
      <xdr:colOff>37036</xdr:colOff>
      <xdr:row>76</xdr:row>
      <xdr:rowOff>189921</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12"/>
        <a:stretch>
          <a:fillRect/>
        </a:stretch>
      </xdr:blipFill>
      <xdr:spPr>
        <a:xfrm>
          <a:off x="1399763" y="11096625"/>
          <a:ext cx="6562073" cy="35712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542925</xdr:colOff>
          <xdr:row>29</xdr:row>
          <xdr:rowOff>113116</xdr:rowOff>
        </xdr:from>
        <xdr:to>
          <xdr:col>16</xdr:col>
          <xdr:colOff>542925</xdr:colOff>
          <xdr:row>41</xdr:row>
          <xdr:rowOff>85726</xdr:rowOff>
        </xdr:to>
        <xdr:pic>
          <xdr:nvPicPr>
            <xdr:cNvPr id="4" name="Picture 3">
              <a:extLst>
                <a:ext uri="{FF2B5EF4-FFF2-40B4-BE49-F238E27FC236}">
                  <a16:creationId xmlns:a16="http://schemas.microsoft.com/office/drawing/2014/main" id="{00000000-0008-0000-1000-000004000000}"/>
                </a:ext>
              </a:extLst>
            </xdr:cNvPr>
            <xdr:cNvPicPr>
              <a:picLocks noChangeAspect="1" noChangeArrowheads="1"/>
              <a:extLst>
                <a:ext uri="{84589F7E-364E-4C9E-8A38-B11213B215E9}">
                  <a14:cameraTool cellRange="$B$3:$D$12" spid="_x0000_s9302"/>
                </a:ext>
              </a:extLst>
            </xdr:cNvPicPr>
          </xdr:nvPicPr>
          <xdr:blipFill>
            <a:blip xmlns:r="http://schemas.openxmlformats.org/officeDocument/2006/relationships" r:embed="rId1"/>
            <a:srcRect/>
            <a:stretch>
              <a:fillRect/>
            </a:stretch>
          </xdr:blipFill>
          <xdr:spPr bwMode="auto">
            <a:xfrm>
              <a:off x="8086725" y="5637616"/>
              <a:ext cx="2438400" cy="225861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editAs="oneCell">
    <xdr:from>
      <xdr:col>3</xdr:col>
      <xdr:colOff>0</xdr:colOff>
      <xdr:row>32</xdr:row>
      <xdr:rowOff>161925</xdr:rowOff>
    </xdr:from>
    <xdr:to>
      <xdr:col>8</xdr:col>
      <xdr:colOff>91305</xdr:colOff>
      <xdr:row>46</xdr:row>
      <xdr:rowOff>94868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1981200" y="6257925"/>
          <a:ext cx="3215505" cy="2599943"/>
        </a:xfrm>
        <a:prstGeom prst="rect">
          <a:avLst/>
        </a:prstGeom>
      </xdr:spPr>
    </xdr:pic>
    <xdr:clientData/>
  </xdr:twoCellAnchor>
  <xdr:twoCellAnchor editAs="oneCell">
    <xdr:from>
      <xdr:col>4</xdr:col>
      <xdr:colOff>533401</xdr:colOff>
      <xdr:row>14</xdr:row>
      <xdr:rowOff>126953</xdr:rowOff>
    </xdr:from>
    <xdr:to>
      <xdr:col>8</xdr:col>
      <xdr:colOff>219075</xdr:colOff>
      <xdr:row>25</xdr:row>
      <xdr:rowOff>123824</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rotWithShape="1">
        <a:blip xmlns:r="http://schemas.openxmlformats.org/officeDocument/2006/relationships" r:embed="rId3"/>
        <a:srcRect l="56561" t="-446" r="29856" b="65147"/>
        <a:stretch/>
      </xdr:blipFill>
      <xdr:spPr>
        <a:xfrm>
          <a:off x="3200401" y="2793953"/>
          <a:ext cx="2124074" cy="2092371"/>
        </a:xfrm>
        <a:prstGeom prst="rect">
          <a:avLst/>
        </a:prstGeom>
      </xdr:spPr>
    </xdr:pic>
    <xdr:clientData/>
  </xdr:twoCellAnchor>
  <xdr:twoCellAnchor>
    <xdr:from>
      <xdr:col>6</xdr:col>
      <xdr:colOff>314326</xdr:colOff>
      <xdr:row>23</xdr:row>
      <xdr:rowOff>171450</xdr:rowOff>
    </xdr:from>
    <xdr:to>
      <xdr:col>7</xdr:col>
      <xdr:colOff>495300</xdr:colOff>
      <xdr:row>24</xdr:row>
      <xdr:rowOff>190499</xdr:rowOff>
    </xdr:to>
    <xdr:sp macro="" textlink="">
      <xdr:nvSpPr>
        <xdr:cNvPr id="7" name="Oval 6">
          <a:extLst>
            <a:ext uri="{FF2B5EF4-FFF2-40B4-BE49-F238E27FC236}">
              <a16:creationId xmlns:a16="http://schemas.microsoft.com/office/drawing/2014/main" id="{00000000-0008-0000-1000-000007000000}"/>
            </a:ext>
          </a:extLst>
        </xdr:cNvPr>
        <xdr:cNvSpPr/>
      </xdr:nvSpPr>
      <xdr:spPr>
        <a:xfrm>
          <a:off x="4200526" y="4552950"/>
          <a:ext cx="790574" cy="20954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247651</xdr:colOff>
      <xdr:row>12</xdr:row>
      <xdr:rowOff>142874</xdr:rowOff>
    </xdr:from>
    <xdr:to>
      <xdr:col>6</xdr:col>
      <xdr:colOff>581026</xdr:colOff>
      <xdr:row>15</xdr:row>
      <xdr:rowOff>38099</xdr:rowOff>
    </xdr:to>
    <xdr:sp macro="" textlink="">
      <xdr:nvSpPr>
        <xdr:cNvPr id="8" name="Down Arrow 7">
          <a:extLst>
            <a:ext uri="{FF2B5EF4-FFF2-40B4-BE49-F238E27FC236}">
              <a16:creationId xmlns:a16="http://schemas.microsoft.com/office/drawing/2014/main" id="{00000000-0008-0000-1000-000008000000}"/>
            </a:ext>
          </a:extLst>
        </xdr:cNvPr>
        <xdr:cNvSpPr/>
      </xdr:nvSpPr>
      <xdr:spPr>
        <a:xfrm rot="1598417">
          <a:off x="4133851" y="2428874"/>
          <a:ext cx="33337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581026</xdr:colOff>
      <xdr:row>30</xdr:row>
      <xdr:rowOff>123824</xdr:rowOff>
    </xdr:from>
    <xdr:to>
      <xdr:col>5</xdr:col>
      <xdr:colOff>304801</xdr:colOff>
      <xdr:row>33</xdr:row>
      <xdr:rowOff>19049</xdr:rowOff>
    </xdr:to>
    <xdr:sp macro="" textlink="">
      <xdr:nvSpPr>
        <xdr:cNvPr id="9" name="Down Arrow 8">
          <a:extLst>
            <a:ext uri="{FF2B5EF4-FFF2-40B4-BE49-F238E27FC236}">
              <a16:creationId xmlns:a16="http://schemas.microsoft.com/office/drawing/2014/main" id="{00000000-0008-0000-1000-000009000000}"/>
            </a:ext>
          </a:extLst>
        </xdr:cNvPr>
        <xdr:cNvSpPr/>
      </xdr:nvSpPr>
      <xdr:spPr>
        <a:xfrm rot="1598417">
          <a:off x="3248026" y="5838824"/>
          <a:ext cx="33337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247651</xdr:colOff>
      <xdr:row>12</xdr:row>
      <xdr:rowOff>123824</xdr:rowOff>
    </xdr:from>
    <xdr:to>
      <xdr:col>9</xdr:col>
      <xdr:colOff>17840</xdr:colOff>
      <xdr:row>46</xdr:row>
      <xdr:rowOff>49915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1543051" y="2409824"/>
          <a:ext cx="4189789" cy="64030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438712</xdr:colOff>
      <xdr:row>1</xdr:row>
      <xdr:rowOff>62193</xdr:rowOff>
    </xdr:from>
    <xdr:to>
      <xdr:col>23</xdr:col>
      <xdr:colOff>528359</xdr:colOff>
      <xdr:row>45</xdr:row>
      <xdr:rowOff>62193</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12798800" y="252693"/>
          <a:ext cx="5827059" cy="857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Looking at CAGR return rates are great over a decent length of time, but for the purposes of shorter more accurate timeframes I feel that metric can be a little blunt. </a:t>
          </a:r>
          <a:endParaRPr lang="en-US">
            <a:effectLst/>
          </a:endParaRPr>
        </a:p>
        <a:p>
          <a:r>
            <a:rPr lang="en-US" sz="1100">
              <a:solidFill>
                <a:schemeClr val="dk1"/>
              </a:solidFill>
              <a:effectLst/>
              <a:latin typeface="+mn-lt"/>
              <a:ea typeface="+mn-ea"/>
              <a:cs typeface="+mn-cs"/>
            </a:rPr>
            <a:t>CAGR takes the current price and shows you the annual percentage growth rate that starting from purchase price that gets you to there. Typically we use the retail release year as the start point, all the Brickpicker set pages do so. This is fine if you purchased it in that same year but if you bought it the year after or even 2 or 3 years after release looking at the CAGR from release date will be far lower than your real investment return. You can solve that by doing the CAGR calculation yourself and using the year you purchased as the starting point.</a:t>
          </a:r>
          <a:endParaRPr lang="en-US">
            <a:effectLst/>
          </a:endParaRPr>
        </a:p>
        <a:p>
          <a:r>
            <a:rPr lang="en-US" sz="1100">
              <a:solidFill>
                <a:schemeClr val="dk1"/>
              </a:solidFill>
              <a:effectLst/>
              <a:latin typeface="+mn-lt"/>
              <a:ea typeface="+mn-ea"/>
              <a:cs typeface="+mn-cs"/>
            </a:rPr>
            <a:t>But even if you et the starting year right this doesn’t factor in whether the set was purchased in January of the year or in December, and likewise for the end point. A set purchased in Dec-2011 and measured in Jan-2013 has only just over 1 year of time to be measured but CAGR assigns 2 years.</a:t>
          </a:r>
          <a:endParaRPr lang="en-US">
            <a:effectLst/>
          </a:endParaRPr>
        </a:p>
        <a:p>
          <a:r>
            <a:rPr lang="en-US" sz="1100">
              <a:solidFill>
                <a:schemeClr val="dk1"/>
              </a:solidFill>
              <a:effectLst/>
              <a:latin typeface="+mn-lt"/>
              <a:ea typeface="+mn-ea"/>
              <a:cs typeface="+mn-cs"/>
            </a:rPr>
            <a:t>Many of us track our purchases closely and record purchase dates for our inventory. If you know the month and price you purchased a set then you can use those to create a much more accurate measure of investment performance for your individual circumstance.</a:t>
          </a:r>
          <a:endParaRPr lang="en-US">
            <a:effectLst/>
          </a:endParaRPr>
        </a:p>
        <a:p>
          <a:r>
            <a:rPr lang="en-US" sz="1100">
              <a:solidFill>
                <a:schemeClr val="dk1"/>
              </a:solidFill>
              <a:effectLst/>
              <a:latin typeface="+mn-lt"/>
              <a:ea typeface="+mn-ea"/>
              <a:cs typeface="+mn-cs"/>
            </a:rPr>
            <a:t>For this analysis I decided to use CMGR – Compound Monthly Growth Rate. The formula and method is exactly the same as CAGR except you take the start and end points and measure in months and it returns the monthly compounding growth rate. The formula is ((End price / Purchase Price) ^ (1 / months)) – 1. </a:t>
          </a:r>
          <a:endParaRPr lang="en-US">
            <a:effectLst/>
          </a:endParaRPr>
        </a:p>
        <a:p>
          <a:r>
            <a:rPr lang="en-US" sz="1100">
              <a:solidFill>
                <a:schemeClr val="dk1"/>
              </a:solidFill>
              <a:effectLst/>
              <a:latin typeface="+mn-lt"/>
              <a:ea typeface="+mn-ea"/>
              <a:cs typeface="+mn-cs"/>
            </a:rPr>
            <a:t>e.g. you bought a set in December for $100 and it has a market price in June of $150, so ((150/100)^(1/6)-1 = 6.99% CMGR.</a:t>
          </a:r>
          <a:endParaRPr lang="en-US">
            <a:effectLst/>
          </a:endParaRPr>
        </a:p>
        <a:p>
          <a:r>
            <a:rPr lang="en-US" sz="1100">
              <a:solidFill>
                <a:schemeClr val="dk1"/>
              </a:solidFill>
              <a:effectLst/>
              <a:latin typeface="+mn-lt"/>
              <a:ea typeface="+mn-ea"/>
              <a:cs typeface="+mn-cs"/>
            </a:rPr>
            <a:t>You can check your result by taking the start point of $100 and multiply it by 1+CMGR 6 times. So $100 x 1.0699 x 1.0699 x 1.0699 x 1.0699 x 1.0699 x 1.0699 = $150</a:t>
          </a:r>
          <a:endParaRPr lang="en-US">
            <a:effectLst/>
          </a:endParaRPr>
        </a:p>
        <a:p>
          <a:r>
            <a:rPr lang="en-US" sz="1100">
              <a:solidFill>
                <a:schemeClr val="dk1"/>
              </a:solidFill>
              <a:effectLst/>
              <a:latin typeface="+mn-lt"/>
              <a:ea typeface="+mn-ea"/>
              <a:cs typeface="+mn-cs"/>
            </a:rPr>
            <a:t>CMGR is especially useful for investors/resellers who hold stock for a short period of time.</a:t>
          </a:r>
          <a:endParaRPr lang="en-US">
            <a:effectLst/>
          </a:endParaRPr>
        </a:p>
        <a:p>
          <a:r>
            <a:rPr lang="en-US" sz="1100">
              <a:solidFill>
                <a:schemeClr val="dk1"/>
              </a:solidFill>
              <a:effectLst/>
              <a:latin typeface="+mn-lt"/>
              <a:ea typeface="+mn-ea"/>
              <a:cs typeface="+mn-cs"/>
            </a:rPr>
            <a:t>It also lets you evaluate the book value of the sets you currently hold right up to the latest month. Just take your starting point and measure it against the current market price. You can even account for fees and transaction costs by removing them off the current market price first. That way you have an up to the month accurate representation of the performance of your investment portfolio.</a:t>
          </a:r>
          <a:endParaRPr lang="en-US">
            <a:effectLst/>
          </a:endParaRPr>
        </a:p>
        <a:p>
          <a:r>
            <a:rPr lang="en-US" sz="1100">
              <a:solidFill>
                <a:schemeClr val="dk1"/>
              </a:solidFill>
              <a:effectLst/>
              <a:latin typeface="+mn-lt"/>
              <a:ea typeface="+mn-ea"/>
              <a:cs typeface="+mn-cs"/>
            </a:rPr>
            <a:t>I can be difficult to transition to CMGR as most people’s minds work in annual percentage terms, and so many of the comparable stats and information we use is based on annual figures. Fear not, you can easily convert your CMGR to a CAGR with this formula: </a:t>
          </a:r>
          <a:endParaRPr lang="en-US">
            <a:effectLst/>
          </a:endParaRPr>
        </a:p>
        <a:p>
          <a:r>
            <a:rPr lang="en-US" sz="1100">
              <a:solidFill>
                <a:schemeClr val="dk1"/>
              </a:solidFill>
              <a:effectLst/>
              <a:latin typeface="+mn-lt"/>
              <a:ea typeface="+mn-ea"/>
              <a:cs typeface="+mn-cs"/>
            </a:rPr>
            <a:t>CAGR = (CMGR + 1) ^ 12 -1 then divide by 100 to get a percentage</a:t>
          </a:r>
          <a:endParaRPr lang="en-US">
            <a:effectLst/>
          </a:endParaRPr>
        </a:p>
        <a:p>
          <a:r>
            <a:rPr lang="en-US" sz="1100">
              <a:solidFill>
                <a:schemeClr val="dk1"/>
              </a:solidFill>
              <a:effectLst/>
              <a:latin typeface="+mn-lt"/>
              <a:ea typeface="+mn-ea"/>
              <a:cs typeface="+mn-cs"/>
            </a:rPr>
            <a:t>So in our example our $100 set to $150 in 6 months would actually read as having a CAGR of 50% if you used the normal CAGR calculation because it would assign 1 year of growth even though December to June is only 6 months. To find a more accurate CAGR we can use the CMGR of 6.99% that we found to calculate the following;</a:t>
          </a:r>
          <a:endParaRPr lang="en-US">
            <a:effectLst/>
          </a:endParaRPr>
        </a:p>
        <a:p>
          <a:r>
            <a:rPr lang="en-US" sz="1100">
              <a:solidFill>
                <a:schemeClr val="dk1"/>
              </a:solidFill>
              <a:effectLst/>
              <a:latin typeface="+mn-lt"/>
              <a:ea typeface="+mn-ea"/>
              <a:cs typeface="+mn-cs"/>
            </a:rPr>
            <a:t>CAGR = (6.99% + 1) ^ 12 – 1</a:t>
          </a:r>
          <a:br>
            <a:rPr lang="en-US">
              <a:effectLst/>
            </a:rPr>
          </a:br>
          <a:r>
            <a:rPr lang="en-US" sz="1100">
              <a:solidFill>
                <a:schemeClr val="dk1"/>
              </a:solidFill>
              <a:effectLst/>
              <a:latin typeface="+mn-lt"/>
              <a:ea typeface="+mn-ea"/>
              <a:cs typeface="+mn-cs"/>
            </a:rPr>
            <a:t>= 1.0699 ^12 – 1</a:t>
          </a:r>
          <a:br>
            <a:rPr lang="en-US">
              <a:effectLst/>
            </a:rPr>
          </a:br>
          <a:r>
            <a:rPr lang="en-US" sz="1100">
              <a:solidFill>
                <a:schemeClr val="dk1"/>
              </a:solidFill>
              <a:effectLst/>
              <a:latin typeface="+mn-lt"/>
              <a:ea typeface="+mn-ea"/>
              <a:cs typeface="+mn-cs"/>
            </a:rPr>
            <a:t>= 2.25 – 1</a:t>
          </a:r>
          <a:br>
            <a:rPr lang="en-US">
              <a:effectLst/>
            </a:rPr>
          </a:br>
          <a:r>
            <a:rPr lang="en-US" sz="1100">
              <a:solidFill>
                <a:schemeClr val="dk1"/>
              </a:solidFill>
              <a:effectLst/>
              <a:latin typeface="+mn-lt"/>
              <a:ea typeface="+mn-ea"/>
              <a:cs typeface="+mn-cs"/>
            </a:rPr>
            <a:t>= 125%</a:t>
          </a:r>
          <a:endParaRPr lang="en-US">
            <a:effectLst/>
          </a:endParaRPr>
        </a:p>
        <a:p>
          <a:endParaRPr lang="en-US" sz="1100"/>
        </a:p>
      </xdr:txBody>
    </xdr:sp>
    <xdr:clientData/>
  </xdr:twoCellAnchor>
  <xdr:oneCellAnchor>
    <xdr:from>
      <xdr:col>2</xdr:col>
      <xdr:colOff>80565</xdr:colOff>
      <xdr:row>3</xdr:row>
      <xdr:rowOff>143080</xdr:rowOff>
    </xdr:from>
    <xdr:ext cx="3629914" cy="338875"/>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1100-000005000000}"/>
                </a:ext>
              </a:extLst>
            </xdr:cNvPr>
            <xdr:cNvSpPr txBox="1"/>
          </xdr:nvSpPr>
          <xdr:spPr>
            <a:xfrm>
              <a:off x="2642462" y="905080"/>
              <a:ext cx="3629914" cy="338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r>
                    <a:rPr lang="en-ZA" sz="1100" b="0" i="1">
                      <a:latin typeface="Cambria Math" panose="02040503050406030204" pitchFamily="18" charset="0"/>
                    </a:rPr>
                    <m:t>𝐶𝑀𝐺𝑅</m:t>
                  </m:r>
                  <m:r>
                    <a:rPr lang="en-US" sz="1100" i="1">
                      <a:latin typeface="Cambria Math" panose="02040503050406030204" pitchFamily="18" charset="0"/>
                    </a:rPr>
                    <m:t>=</m:t>
                  </m:r>
                  <m:r>
                    <a:rPr lang="en-ZA" sz="1100" b="0" i="1">
                      <a:latin typeface="Cambria Math" panose="02040503050406030204" pitchFamily="18" charset="0"/>
                    </a:rPr>
                    <m:t> </m:t>
                  </m:r>
                </m:oMath>
              </a14:m>
              <a:r>
                <a:rPr lang="en-US" sz="1100"/>
                <a:t>  </a:t>
              </a:r>
              <a14:m>
                <m:oMath xmlns:m="http://schemas.openxmlformats.org/officeDocument/2006/math">
                  <m:d>
                    <m:dPr>
                      <m:ctrlPr>
                        <a:rPr lang="en-US" sz="1100" i="1">
                          <a:latin typeface="Cambria Math" panose="02040503050406030204" pitchFamily="18" charset="0"/>
                        </a:rPr>
                      </m:ctrlPr>
                    </m:dPr>
                    <m:e>
                      <m:r>
                        <a:rPr lang="en-ZA" sz="1100" b="0" i="1">
                          <a:latin typeface="Cambria Math" panose="02040503050406030204" pitchFamily="18" charset="0"/>
                        </a:rPr>
                        <m:t> </m:t>
                      </m:r>
                      <m:sSup>
                        <m:sSupPr>
                          <m:ctrlPr>
                            <a:rPr lang="en-US" sz="1100" i="1">
                              <a:solidFill>
                                <a:schemeClr val="tx1"/>
                              </a:solidFill>
                              <a:effectLst/>
                              <a:latin typeface="Cambria Math" panose="02040503050406030204" pitchFamily="18" charset="0"/>
                              <a:ea typeface="+mn-ea"/>
                              <a:cs typeface="+mn-cs"/>
                            </a:rPr>
                          </m:ctrlPr>
                        </m:sSupPr>
                        <m:e>
                          <m:d>
                            <m:dPr>
                              <m:ctrlPr>
                                <a:rPr lang="en-US" sz="1100" i="1">
                                  <a:solidFill>
                                    <a:schemeClr val="tx1"/>
                                  </a:solidFill>
                                  <a:effectLst/>
                                  <a:latin typeface="Cambria Math" panose="02040503050406030204" pitchFamily="18" charset="0"/>
                                  <a:ea typeface="+mn-ea"/>
                                  <a:cs typeface="+mn-cs"/>
                                </a:rPr>
                              </m:ctrlPr>
                            </m:dPr>
                            <m:e>
                              <m:f>
                                <m:fPr>
                                  <m:ctrlPr>
                                    <a:rPr lang="en-US" sz="1100" i="1">
                                      <a:solidFill>
                                        <a:schemeClr val="tx1"/>
                                      </a:solidFill>
                                      <a:effectLst/>
                                      <a:latin typeface="Cambria Math" panose="02040503050406030204" pitchFamily="18" charset="0"/>
                                      <a:ea typeface="+mn-ea"/>
                                      <a:cs typeface="+mn-cs"/>
                                    </a:rPr>
                                  </m:ctrlPr>
                                </m:fPr>
                                <m:num>
                                  <m:r>
                                    <a:rPr lang="en-ZA" sz="1100" b="0" i="1">
                                      <a:solidFill>
                                        <a:schemeClr val="tx1"/>
                                      </a:solidFill>
                                      <a:effectLst/>
                                      <a:latin typeface="Cambria Math" panose="02040503050406030204" pitchFamily="18" charset="0"/>
                                      <a:ea typeface="+mn-ea"/>
                                      <a:cs typeface="+mn-cs"/>
                                    </a:rPr>
                                    <m:t>𝐸𝑛𝑑</m:t>
                                  </m:r>
                                  <m:r>
                                    <a:rPr lang="en-ZA" sz="1100" b="0" i="1">
                                      <a:solidFill>
                                        <a:schemeClr val="tx1"/>
                                      </a:solidFill>
                                      <a:effectLst/>
                                      <a:latin typeface="Cambria Math" panose="02040503050406030204" pitchFamily="18" charset="0"/>
                                      <a:ea typeface="+mn-ea"/>
                                      <a:cs typeface="+mn-cs"/>
                                    </a:rPr>
                                    <m:t> </m:t>
                                  </m:r>
                                  <m:r>
                                    <a:rPr lang="en-ZA" sz="1100" b="0" i="1">
                                      <a:solidFill>
                                        <a:schemeClr val="tx1"/>
                                      </a:solidFill>
                                      <a:effectLst/>
                                      <a:latin typeface="Cambria Math" panose="02040503050406030204" pitchFamily="18" charset="0"/>
                                      <a:ea typeface="+mn-ea"/>
                                      <a:cs typeface="+mn-cs"/>
                                    </a:rPr>
                                    <m:t>𝑉𝑎𝑙𝑢𝑒</m:t>
                                  </m:r>
                                </m:num>
                                <m:den>
                                  <m:r>
                                    <a:rPr lang="en-ZA" sz="1100" b="0" i="1">
                                      <a:solidFill>
                                        <a:schemeClr val="tx1"/>
                                      </a:solidFill>
                                      <a:effectLst/>
                                      <a:latin typeface="Cambria Math" panose="02040503050406030204" pitchFamily="18" charset="0"/>
                                      <a:ea typeface="+mn-ea"/>
                                      <a:cs typeface="+mn-cs"/>
                                    </a:rPr>
                                    <m:t>𝑆𝑡𝑎𝑟𝑡</m:t>
                                  </m:r>
                                  <m:r>
                                    <a:rPr lang="en-ZA" sz="1100" b="0" i="1">
                                      <a:solidFill>
                                        <a:schemeClr val="tx1"/>
                                      </a:solidFill>
                                      <a:effectLst/>
                                      <a:latin typeface="Cambria Math" panose="02040503050406030204" pitchFamily="18" charset="0"/>
                                      <a:ea typeface="+mn-ea"/>
                                      <a:cs typeface="+mn-cs"/>
                                    </a:rPr>
                                    <m:t> </m:t>
                                  </m:r>
                                  <m:r>
                                    <a:rPr lang="en-ZA" sz="1100" b="0" i="1">
                                      <a:solidFill>
                                        <a:schemeClr val="tx1"/>
                                      </a:solidFill>
                                      <a:effectLst/>
                                      <a:latin typeface="Cambria Math" panose="02040503050406030204" pitchFamily="18" charset="0"/>
                                      <a:ea typeface="+mn-ea"/>
                                      <a:cs typeface="+mn-cs"/>
                                    </a:rPr>
                                    <m:t>𝑉𝑎𝑙𝑢𝑒</m:t>
                                  </m:r>
                                </m:den>
                              </m:f>
                            </m:e>
                          </m:d>
                        </m:e>
                        <m:sup>
                          <m:r>
                            <a:rPr lang="en-ZA" sz="1100" b="0" i="1">
                              <a:solidFill>
                                <a:schemeClr val="tx1"/>
                              </a:solidFill>
                              <a:effectLst/>
                              <a:latin typeface="Cambria Math" panose="02040503050406030204" pitchFamily="18" charset="0"/>
                              <a:ea typeface="+mn-ea"/>
                              <a:cs typeface="+mn-cs"/>
                            </a:rPr>
                            <m:t>(</m:t>
                          </m:r>
                          <m:f>
                            <m:fPr>
                              <m:ctrlPr>
                                <a:rPr lang="en-ZA" sz="1100" b="0" i="1">
                                  <a:solidFill>
                                    <a:schemeClr val="tx1"/>
                                  </a:solidFill>
                                  <a:effectLst/>
                                  <a:latin typeface="Cambria Math" panose="02040503050406030204" pitchFamily="18" charset="0"/>
                                  <a:ea typeface="+mn-ea"/>
                                  <a:cs typeface="+mn-cs"/>
                                </a:rPr>
                              </m:ctrlPr>
                            </m:fPr>
                            <m:num>
                              <m:r>
                                <a:rPr lang="en-ZA" sz="1100" b="0" i="1">
                                  <a:solidFill>
                                    <a:schemeClr val="tx1"/>
                                  </a:solidFill>
                                  <a:effectLst/>
                                  <a:latin typeface="Cambria Math" panose="02040503050406030204" pitchFamily="18" charset="0"/>
                                  <a:ea typeface="+mn-ea"/>
                                  <a:cs typeface="+mn-cs"/>
                                </a:rPr>
                                <m:t>1</m:t>
                              </m:r>
                            </m:num>
                            <m:den>
                              <m:r>
                                <a:rPr lang="en-ZA" sz="1100" b="0" i="1">
                                  <a:solidFill>
                                    <a:schemeClr val="tx1"/>
                                  </a:solidFill>
                                  <a:effectLst/>
                                  <a:latin typeface="Cambria Math" panose="02040503050406030204" pitchFamily="18" charset="0"/>
                                  <a:ea typeface="+mn-ea"/>
                                  <a:cs typeface="+mn-cs"/>
                                </a:rPr>
                                <m:t>𝑛</m:t>
                              </m:r>
                            </m:den>
                          </m:f>
                          <m:r>
                            <a:rPr lang="en-ZA" sz="1100" b="0" i="1">
                              <a:solidFill>
                                <a:schemeClr val="tx1"/>
                              </a:solidFill>
                              <a:effectLst/>
                              <a:latin typeface="Cambria Math" panose="02040503050406030204" pitchFamily="18" charset="0"/>
                              <a:ea typeface="+mn-ea"/>
                              <a:cs typeface="+mn-cs"/>
                            </a:rPr>
                            <m:t>)</m:t>
                          </m:r>
                        </m:sup>
                      </m:sSup>
                    </m:e>
                  </m:d>
                </m:oMath>
              </a14:m>
              <a:r>
                <a:rPr lang="en-US" sz="1100"/>
                <a:t>  -  1</a:t>
              </a:r>
            </a:p>
          </xdr:txBody>
        </xdr:sp>
      </mc:Choice>
      <mc:Fallback xmlns="">
        <xdr:sp macro="" textlink="">
          <xdr:nvSpPr>
            <xdr:cNvPr id="5" name="TextBox 4"/>
            <xdr:cNvSpPr txBox="1"/>
          </xdr:nvSpPr>
          <xdr:spPr>
            <a:xfrm>
              <a:off x="2642462" y="905080"/>
              <a:ext cx="3629914" cy="338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ZA" sz="1100" b="0" i="0">
                  <a:latin typeface="Cambria Math" panose="02040503050406030204" pitchFamily="18" charset="0"/>
                </a:rPr>
                <a:t>𝐶𝑀𝐺𝑅</a:t>
              </a:r>
              <a:r>
                <a:rPr lang="en-US" sz="1100" i="0">
                  <a:latin typeface="Cambria Math" panose="02040503050406030204" pitchFamily="18" charset="0"/>
                </a:rPr>
                <a:t>=</a:t>
              </a:r>
              <a:r>
                <a:rPr lang="en-ZA" sz="1100" b="0" i="0">
                  <a:latin typeface="Cambria Math" panose="02040503050406030204" pitchFamily="18" charset="0"/>
                </a:rPr>
                <a:t> </a:t>
              </a:r>
              <a:r>
                <a:rPr lang="en-US" sz="1100"/>
                <a:t>  </a:t>
              </a:r>
              <a:r>
                <a:rPr lang="en-US" sz="1100" i="0">
                  <a:latin typeface="Cambria Math" panose="02040503050406030204" pitchFamily="18" charset="0"/>
                </a:rPr>
                <a:t>(</a:t>
              </a:r>
              <a:r>
                <a:rPr lang="en-ZA" sz="1100" b="0" i="0">
                  <a:latin typeface="Cambria Math" panose="02040503050406030204" pitchFamily="18" charset="0"/>
                </a:rPr>
                <a:t> </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𝐸𝑛𝑑 𝑉𝑎𝑙𝑢𝑒</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𝑆𝑡𝑎𝑟𝑡 𝑉𝑎𝑙𝑢𝑒</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(1/𝑛)</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 )</a:t>
              </a:r>
              <a:r>
                <a:rPr lang="en-US" sz="1100"/>
                <a:t>  -  1</a:t>
              </a:r>
            </a:p>
          </xdr:txBody>
        </xdr:sp>
      </mc:Fallback>
    </mc:AlternateContent>
    <xdr:clientData/>
  </xdr:oneCellAnchor>
  <xdr:twoCellAnchor editAs="oneCell">
    <xdr:from>
      <xdr:col>2</xdr:col>
      <xdr:colOff>481852</xdr:colOff>
      <xdr:row>10</xdr:row>
      <xdr:rowOff>145675</xdr:rowOff>
    </xdr:from>
    <xdr:to>
      <xdr:col>4</xdr:col>
      <xdr:colOff>437029</xdr:colOff>
      <xdr:row>12</xdr:row>
      <xdr:rowOff>0</xdr:rowOff>
    </xdr:to>
    <xdr:pic>
      <xdr:nvPicPr>
        <xdr:cNvPr id="8" name="Picture 7">
          <a:extLst>
            <a:ext uri="{FF2B5EF4-FFF2-40B4-BE49-F238E27FC236}">
              <a16:creationId xmlns:a16="http://schemas.microsoft.com/office/drawing/2014/main" id="{00000000-0008-0000-1100-000008000000}"/>
            </a:ext>
          </a:extLst>
        </xdr:cNvPr>
        <xdr:cNvPicPr>
          <a:picLocks noChangeAspect="1"/>
        </xdr:cNvPicPr>
      </xdr:nvPicPr>
      <xdr:blipFill rotWithShape="1">
        <a:blip xmlns:r="http://schemas.openxmlformats.org/officeDocument/2006/relationships" r:embed="rId1"/>
        <a:srcRect r="73618" b="27326"/>
        <a:stretch/>
      </xdr:blipFill>
      <xdr:spPr>
        <a:xfrm>
          <a:off x="3036793" y="2241175"/>
          <a:ext cx="1680883" cy="235325"/>
        </a:xfrm>
        <a:prstGeom prst="rect">
          <a:avLst/>
        </a:prstGeom>
      </xdr:spPr>
    </xdr:pic>
    <xdr:clientData/>
  </xdr:twoCellAnchor>
  <xdr:twoCellAnchor editAs="oneCell">
    <xdr:from>
      <xdr:col>5</xdr:col>
      <xdr:colOff>123266</xdr:colOff>
      <xdr:row>10</xdr:row>
      <xdr:rowOff>179294</xdr:rowOff>
    </xdr:from>
    <xdr:to>
      <xdr:col>5</xdr:col>
      <xdr:colOff>649942</xdr:colOff>
      <xdr:row>12</xdr:row>
      <xdr:rowOff>0</xdr:rowOff>
    </xdr:to>
    <xdr:pic>
      <xdr:nvPicPr>
        <xdr:cNvPr id="9" name="Picture 8">
          <a:extLst>
            <a:ext uri="{FF2B5EF4-FFF2-40B4-BE49-F238E27FC236}">
              <a16:creationId xmlns:a16="http://schemas.microsoft.com/office/drawing/2014/main" id="{00000000-0008-0000-1100-000009000000}"/>
            </a:ext>
          </a:extLst>
        </xdr:cNvPr>
        <xdr:cNvPicPr>
          <a:picLocks noChangeAspect="1"/>
        </xdr:cNvPicPr>
      </xdr:nvPicPr>
      <xdr:blipFill rotWithShape="1">
        <a:blip xmlns:r="http://schemas.openxmlformats.org/officeDocument/2006/relationships" r:embed="rId1"/>
        <a:srcRect l="25749" t="11767" r="65985" b="25941"/>
        <a:stretch/>
      </xdr:blipFill>
      <xdr:spPr>
        <a:xfrm>
          <a:off x="5221942" y="2274794"/>
          <a:ext cx="526676" cy="201706"/>
        </a:xfrm>
        <a:prstGeom prst="rect">
          <a:avLst/>
        </a:prstGeom>
      </xdr:spPr>
    </xdr:pic>
    <xdr:clientData/>
  </xdr:twoCellAnchor>
  <xdr:twoCellAnchor editAs="oneCell">
    <xdr:from>
      <xdr:col>11</xdr:col>
      <xdr:colOff>168089</xdr:colOff>
      <xdr:row>10</xdr:row>
      <xdr:rowOff>134470</xdr:rowOff>
    </xdr:from>
    <xdr:to>
      <xdr:col>11</xdr:col>
      <xdr:colOff>766246</xdr:colOff>
      <xdr:row>11</xdr:row>
      <xdr:rowOff>156883</xdr:rowOff>
    </xdr:to>
    <xdr:pic>
      <xdr:nvPicPr>
        <xdr:cNvPr id="11" name="Picture 10">
          <a:extLst>
            <a:ext uri="{FF2B5EF4-FFF2-40B4-BE49-F238E27FC236}">
              <a16:creationId xmlns:a16="http://schemas.microsoft.com/office/drawing/2014/main" id="{00000000-0008-0000-1100-00000B000000}"/>
            </a:ext>
          </a:extLst>
        </xdr:cNvPr>
        <xdr:cNvPicPr>
          <a:picLocks noChangeAspect="1"/>
        </xdr:cNvPicPr>
      </xdr:nvPicPr>
      <xdr:blipFill rotWithShape="1">
        <a:blip xmlns:r="http://schemas.openxmlformats.org/officeDocument/2006/relationships" r:embed="rId1"/>
        <a:srcRect l="90612" t="4155" b="30093"/>
        <a:stretch/>
      </xdr:blipFill>
      <xdr:spPr>
        <a:xfrm>
          <a:off x="10074089" y="2229970"/>
          <a:ext cx="598157" cy="212913"/>
        </a:xfrm>
        <a:prstGeom prst="rect">
          <a:avLst/>
        </a:prstGeom>
      </xdr:spPr>
    </xdr:pic>
    <xdr:clientData/>
  </xdr:twoCellAnchor>
  <xdr:twoCellAnchor editAs="oneCell">
    <xdr:from>
      <xdr:col>7</xdr:col>
      <xdr:colOff>89647</xdr:colOff>
      <xdr:row>10</xdr:row>
      <xdr:rowOff>168088</xdr:rowOff>
    </xdr:from>
    <xdr:to>
      <xdr:col>7</xdr:col>
      <xdr:colOff>705970</xdr:colOff>
      <xdr:row>12</xdr:row>
      <xdr:rowOff>11204</xdr:rowOff>
    </xdr:to>
    <xdr:pic>
      <xdr:nvPicPr>
        <xdr:cNvPr id="12" name="Picture 11">
          <a:extLst>
            <a:ext uri="{FF2B5EF4-FFF2-40B4-BE49-F238E27FC236}">
              <a16:creationId xmlns:a16="http://schemas.microsoft.com/office/drawing/2014/main" id="{00000000-0008-0000-1100-00000C000000}"/>
            </a:ext>
          </a:extLst>
        </xdr:cNvPr>
        <xdr:cNvPicPr>
          <a:picLocks noChangeAspect="1"/>
        </xdr:cNvPicPr>
      </xdr:nvPicPr>
      <xdr:blipFill rotWithShape="1">
        <a:blip xmlns:r="http://schemas.openxmlformats.org/officeDocument/2006/relationships" r:embed="rId1"/>
        <a:srcRect l="47944" t="5537" r="42383" b="25250"/>
        <a:stretch/>
      </xdr:blipFill>
      <xdr:spPr>
        <a:xfrm>
          <a:off x="6779559" y="2263588"/>
          <a:ext cx="616323" cy="224116"/>
        </a:xfrm>
        <a:prstGeom prst="rect">
          <a:avLst/>
        </a:prstGeom>
      </xdr:spPr>
    </xdr:pic>
    <xdr:clientData/>
  </xdr:twoCellAnchor>
  <xdr:twoCellAnchor editAs="oneCell">
    <xdr:from>
      <xdr:col>8</xdr:col>
      <xdr:colOff>616324</xdr:colOff>
      <xdr:row>10</xdr:row>
      <xdr:rowOff>190499</xdr:rowOff>
    </xdr:from>
    <xdr:to>
      <xdr:col>10</xdr:col>
      <xdr:colOff>347384</xdr:colOff>
      <xdr:row>12</xdr:row>
      <xdr:rowOff>22412</xdr:rowOff>
    </xdr:to>
    <xdr:pic>
      <xdr:nvPicPr>
        <xdr:cNvPr id="13" name="Picture 12">
          <a:extLst>
            <a:ext uri="{FF2B5EF4-FFF2-40B4-BE49-F238E27FC236}">
              <a16:creationId xmlns:a16="http://schemas.microsoft.com/office/drawing/2014/main" id="{00000000-0008-0000-1100-00000D000000}"/>
            </a:ext>
          </a:extLst>
        </xdr:cNvPr>
        <xdr:cNvPicPr>
          <a:picLocks noChangeAspect="1"/>
        </xdr:cNvPicPr>
      </xdr:nvPicPr>
      <xdr:blipFill rotWithShape="1">
        <a:blip xmlns:r="http://schemas.openxmlformats.org/officeDocument/2006/relationships" r:embed="rId1"/>
        <a:srcRect l="69823" t="17303" r="9424" b="16944"/>
        <a:stretch/>
      </xdr:blipFill>
      <xdr:spPr>
        <a:xfrm>
          <a:off x="8101853" y="2285999"/>
          <a:ext cx="1322296" cy="212913"/>
        </a:xfrm>
        <a:prstGeom prst="rect">
          <a:avLst/>
        </a:prstGeom>
      </xdr:spPr>
    </xdr:pic>
    <xdr:clientData/>
  </xdr:twoCellAnchor>
  <xdr:twoCellAnchor>
    <xdr:from>
      <xdr:col>0</xdr:col>
      <xdr:colOff>0</xdr:colOff>
      <xdr:row>15</xdr:row>
      <xdr:rowOff>11207</xdr:rowOff>
    </xdr:from>
    <xdr:to>
      <xdr:col>2</xdr:col>
      <xdr:colOff>282016</xdr:colOff>
      <xdr:row>19</xdr:row>
      <xdr:rowOff>139141</xdr:rowOff>
    </xdr:to>
    <xdr:grpSp>
      <xdr:nvGrpSpPr>
        <xdr:cNvPr id="10" name="Group 9">
          <a:extLst>
            <a:ext uri="{FF2B5EF4-FFF2-40B4-BE49-F238E27FC236}">
              <a16:creationId xmlns:a16="http://schemas.microsoft.com/office/drawing/2014/main" id="{00000000-0008-0000-1100-00000A000000}"/>
            </a:ext>
          </a:extLst>
        </xdr:cNvPr>
        <xdr:cNvGrpSpPr/>
      </xdr:nvGrpSpPr>
      <xdr:grpSpPr>
        <a:xfrm>
          <a:off x="0" y="3059207"/>
          <a:ext cx="2836957" cy="889934"/>
          <a:chOff x="8785411" y="3182470"/>
          <a:chExt cx="2846295" cy="885265"/>
        </a:xfrm>
      </xdr:grpSpPr>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8785411" y="3182470"/>
                <a:ext cx="2846295" cy="88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endParaRPr lang="en-ZA" sz="1100" b="0" i="1">
                  <a:latin typeface="Cambria Math" panose="02040503050406030204" pitchFamily="18" charset="0"/>
                </a:endParaRPr>
              </a:p>
              <a:p>
                <a:endParaRPr lang="en-ZA" sz="1100" b="0" i="1">
                  <a:latin typeface="Cambria Math" panose="02040503050406030204" pitchFamily="18" charset="0"/>
                </a:endParaRPr>
              </a:p>
              <a:p>
                <a:r>
                  <a:rPr lang="en-ZA" sz="1100" b="0" i="1">
                    <a:latin typeface="Cambria Math" panose="02040503050406030204" pitchFamily="18" charset="0"/>
                  </a:rPr>
                  <a:t>              </a:t>
                </a:r>
                <a14:m>
                  <m:oMath xmlns:m="http://schemas.openxmlformats.org/officeDocument/2006/math">
                    <m:r>
                      <a:rPr lang="en-ZA" sz="1100" b="0" i="1">
                        <a:latin typeface="Cambria Math" panose="02040503050406030204" pitchFamily="18" charset="0"/>
                      </a:rPr>
                      <m:t>𝐶</m:t>
                    </m:r>
                    <m:r>
                      <a:rPr lang="en-US" sz="1100" b="0" i="1">
                        <a:latin typeface="Cambria Math" panose="02040503050406030204" pitchFamily="18" charset="0"/>
                      </a:rPr>
                      <m:t>𝐴</m:t>
                    </m:r>
                    <m:r>
                      <a:rPr lang="en-ZA" sz="1100" b="0" i="1">
                        <a:latin typeface="Cambria Math" panose="02040503050406030204" pitchFamily="18" charset="0"/>
                      </a:rPr>
                      <m:t>𝐺𝑅</m:t>
                    </m:r>
                    <m:r>
                      <a:rPr lang="en-US" sz="1100" i="1">
                        <a:latin typeface="Cambria Math" panose="02040503050406030204" pitchFamily="18" charset="0"/>
                      </a:rPr>
                      <m:t>=</m:t>
                    </m:r>
                    <m:r>
                      <a:rPr lang="en-ZA" sz="1100" b="0" i="1">
                        <a:latin typeface="Cambria Math" panose="02040503050406030204" pitchFamily="18" charset="0"/>
                      </a:rPr>
                      <m:t> </m:t>
                    </m:r>
                  </m:oMath>
                </a14:m>
                <a:r>
                  <a:rPr lang="en-US" sz="1100"/>
                  <a:t>  </a:t>
                </a:r>
                <a14:m>
                  <m:oMath xmlns:m="http://schemas.openxmlformats.org/officeDocument/2006/math">
                    <m:d>
                      <m:dPr>
                        <m:ctrlPr>
                          <a:rPr lang="en-US" sz="1100" i="1">
                            <a:latin typeface="Cambria Math" panose="02040503050406030204" pitchFamily="18" charset="0"/>
                          </a:rPr>
                        </m:ctrlPr>
                      </m:dPr>
                      <m:e>
                        <m:r>
                          <a:rPr lang="en-ZA" sz="1100" b="0" i="1">
                            <a:latin typeface="Cambria Math" panose="02040503050406030204" pitchFamily="18" charset="0"/>
                          </a:rPr>
                          <m:t> </m:t>
                        </m:r>
                        <m:r>
                          <a:rPr lang="en-ZA" sz="1100" b="0" i="1">
                            <a:solidFill>
                              <a:schemeClr val="tx1"/>
                            </a:solidFill>
                            <a:effectLst/>
                            <a:latin typeface="Cambria Math" panose="02040503050406030204" pitchFamily="18" charset="0"/>
                            <a:ea typeface="+mn-ea"/>
                            <a:cs typeface="+mn-cs"/>
                          </a:rPr>
                          <m:t> </m:t>
                        </m:r>
                        <m:sSup>
                          <m:sSupPr>
                            <m:ctrlPr>
                              <a:rPr lang="en-US" sz="1100" i="1">
                                <a:solidFill>
                                  <a:schemeClr val="tx1"/>
                                </a:solidFill>
                                <a:effectLst/>
                                <a:latin typeface="Cambria Math" panose="02040503050406030204" pitchFamily="18" charset="0"/>
                                <a:ea typeface="+mn-ea"/>
                                <a:cs typeface="+mn-cs"/>
                              </a:rPr>
                            </m:ctrlPr>
                          </m:sSupPr>
                          <m:e>
                            <m:d>
                              <m:dPr>
                                <m:ctrlPr>
                                  <a:rPr lang="en-US" sz="1100" i="1">
                                    <a:solidFill>
                                      <a:schemeClr val="tx1"/>
                                    </a:solidFill>
                                    <a:effectLst/>
                                    <a:latin typeface="Cambria Math" panose="02040503050406030204" pitchFamily="18" charset="0"/>
                                    <a:ea typeface="+mn-ea"/>
                                    <a:cs typeface="+mn-cs"/>
                                  </a:rPr>
                                </m:ctrlPr>
                              </m:dPr>
                              <m:e>
                                <m:f>
                                  <m:fPr>
                                    <m:ctrlPr>
                                      <a:rPr lang="en-US" sz="1100" i="1">
                                        <a:solidFill>
                                          <a:schemeClr val="tx1"/>
                                        </a:solidFill>
                                        <a:effectLst/>
                                        <a:latin typeface="Cambria Math" panose="02040503050406030204" pitchFamily="18" charset="0"/>
                                        <a:ea typeface="+mn-ea"/>
                                        <a:cs typeface="+mn-cs"/>
                                      </a:rPr>
                                    </m:ctrlPr>
                                  </m:fPr>
                                  <m:num>
                                    <m:r>
                                      <a:rPr lang="en-ZA" sz="1100" b="0" i="1">
                                        <a:solidFill>
                                          <a:schemeClr val="tx1"/>
                                        </a:solidFill>
                                        <a:effectLst/>
                                        <a:latin typeface="Cambria Math" panose="02040503050406030204" pitchFamily="18" charset="0"/>
                                        <a:ea typeface="+mn-ea"/>
                                        <a:cs typeface="+mn-cs"/>
                                      </a:rPr>
                                      <m:t>𝐸𝑛𝑑</m:t>
                                    </m:r>
                                    <m:r>
                                      <a:rPr lang="en-ZA" sz="1100" b="0" i="1">
                                        <a:solidFill>
                                          <a:schemeClr val="tx1"/>
                                        </a:solidFill>
                                        <a:effectLst/>
                                        <a:latin typeface="Cambria Math" panose="02040503050406030204" pitchFamily="18" charset="0"/>
                                        <a:ea typeface="+mn-ea"/>
                                        <a:cs typeface="+mn-cs"/>
                                      </a:rPr>
                                      <m:t> </m:t>
                                    </m:r>
                                    <m:r>
                                      <a:rPr lang="en-ZA" sz="1100" b="0" i="1">
                                        <a:solidFill>
                                          <a:schemeClr val="tx1"/>
                                        </a:solidFill>
                                        <a:effectLst/>
                                        <a:latin typeface="Cambria Math" panose="02040503050406030204" pitchFamily="18" charset="0"/>
                                        <a:ea typeface="+mn-ea"/>
                                        <a:cs typeface="+mn-cs"/>
                                      </a:rPr>
                                      <m:t>𝑉𝑎𝑙𝑢𝑒</m:t>
                                    </m:r>
                                  </m:num>
                                  <m:den>
                                    <m:r>
                                      <a:rPr lang="en-ZA" sz="1100" b="0" i="1">
                                        <a:solidFill>
                                          <a:schemeClr val="tx1"/>
                                        </a:solidFill>
                                        <a:effectLst/>
                                        <a:latin typeface="Cambria Math" panose="02040503050406030204" pitchFamily="18" charset="0"/>
                                        <a:ea typeface="+mn-ea"/>
                                        <a:cs typeface="+mn-cs"/>
                                      </a:rPr>
                                      <m:t>𝑆𝑡𝑎𝑟𝑡</m:t>
                                    </m:r>
                                    <m:r>
                                      <a:rPr lang="en-ZA" sz="1100" b="0" i="1">
                                        <a:solidFill>
                                          <a:schemeClr val="tx1"/>
                                        </a:solidFill>
                                        <a:effectLst/>
                                        <a:latin typeface="Cambria Math" panose="02040503050406030204" pitchFamily="18" charset="0"/>
                                        <a:ea typeface="+mn-ea"/>
                                        <a:cs typeface="+mn-cs"/>
                                      </a:rPr>
                                      <m:t> </m:t>
                                    </m:r>
                                    <m:r>
                                      <a:rPr lang="en-ZA" sz="1100" b="0" i="1">
                                        <a:solidFill>
                                          <a:schemeClr val="tx1"/>
                                        </a:solidFill>
                                        <a:effectLst/>
                                        <a:latin typeface="Cambria Math" panose="02040503050406030204" pitchFamily="18" charset="0"/>
                                        <a:ea typeface="+mn-ea"/>
                                        <a:cs typeface="+mn-cs"/>
                                      </a:rPr>
                                      <m:t>𝑉𝑎𝑙𝑢𝑒</m:t>
                                    </m:r>
                                  </m:den>
                                </m:f>
                              </m:e>
                            </m:d>
                          </m:e>
                          <m:sup>
                            <m:r>
                              <a:rPr lang="en-ZA" sz="1100" b="0" i="1">
                                <a:solidFill>
                                  <a:schemeClr val="tx1"/>
                                </a:solidFill>
                                <a:effectLst/>
                                <a:latin typeface="Cambria Math" panose="02040503050406030204" pitchFamily="18" charset="0"/>
                                <a:ea typeface="+mn-ea"/>
                                <a:cs typeface="+mn-cs"/>
                              </a:rPr>
                              <m:t>(</m:t>
                            </m:r>
                            <m:f>
                              <m:fPr>
                                <m:ctrlPr>
                                  <a:rPr lang="en-ZA" sz="1100" b="0" i="1">
                                    <a:solidFill>
                                      <a:schemeClr val="tx1"/>
                                    </a:solidFill>
                                    <a:effectLst/>
                                    <a:latin typeface="Cambria Math" panose="02040503050406030204" pitchFamily="18" charset="0"/>
                                    <a:ea typeface="+mn-ea"/>
                                    <a:cs typeface="+mn-cs"/>
                                  </a:rPr>
                                </m:ctrlPr>
                              </m:fPr>
                              <m:num>
                                <m:r>
                                  <a:rPr lang="en-ZA" sz="1100" b="0" i="1">
                                    <a:solidFill>
                                      <a:schemeClr val="tx1"/>
                                    </a:solidFill>
                                    <a:effectLst/>
                                    <a:latin typeface="Cambria Math" panose="02040503050406030204" pitchFamily="18" charset="0"/>
                                    <a:ea typeface="+mn-ea"/>
                                    <a:cs typeface="+mn-cs"/>
                                  </a:rPr>
                                  <m:t>1</m:t>
                                </m:r>
                              </m:num>
                              <m:den>
                                <m:r>
                                  <a:rPr lang="en-ZA" sz="1100" b="0" i="1">
                                    <a:solidFill>
                                      <a:schemeClr val="tx1"/>
                                    </a:solidFill>
                                    <a:effectLst/>
                                    <a:latin typeface="Cambria Math" panose="02040503050406030204" pitchFamily="18" charset="0"/>
                                    <a:ea typeface="+mn-ea"/>
                                    <a:cs typeface="+mn-cs"/>
                                  </a:rPr>
                                  <m:t>𝑛</m:t>
                                </m:r>
                              </m:den>
                            </m:f>
                            <m:r>
                              <a:rPr lang="en-ZA" sz="1100" b="0" i="1">
                                <a:solidFill>
                                  <a:schemeClr val="tx1"/>
                                </a:solidFill>
                                <a:effectLst/>
                                <a:latin typeface="Cambria Math" panose="02040503050406030204" pitchFamily="18" charset="0"/>
                                <a:ea typeface="+mn-ea"/>
                                <a:cs typeface="+mn-cs"/>
                              </a:rPr>
                              <m:t>)</m:t>
                            </m:r>
                          </m:sup>
                        </m:sSup>
                      </m:e>
                    </m:d>
                    <m:sSup>
                      <m:sSupPr>
                        <m:ctrlPr>
                          <a:rPr lang="en-US" sz="1100" i="1">
                            <a:solidFill>
                              <a:schemeClr val="tx1"/>
                            </a:solidFill>
                            <a:effectLst/>
                            <a:latin typeface="Cambria Math" panose="02040503050406030204" pitchFamily="18" charset="0"/>
                            <a:ea typeface="+mn-ea"/>
                            <a:cs typeface="+mn-cs"/>
                          </a:rPr>
                        </m:ctrlPr>
                      </m:sSupPr>
                      <m:e>
                        <m:r>
                          <a:rPr lang="en-US" sz="1100" b="0" i="1">
                            <a:solidFill>
                              <a:schemeClr val="tx1"/>
                            </a:solidFill>
                            <a:effectLst/>
                            <a:latin typeface="Cambria Math" panose="02040503050406030204" pitchFamily="18" charset="0"/>
                            <a:ea typeface="+mn-ea"/>
                            <a:cs typeface="+mn-cs"/>
                          </a:rPr>
                          <m:t> </m:t>
                        </m:r>
                      </m:e>
                      <m:sup>
                        <m:eqArr>
                          <m:eqArrPr>
                            <m:ctrlPr>
                              <a:rPr lang="en-US" sz="1100" b="0" i="1">
                                <a:solidFill>
                                  <a:schemeClr val="tx1"/>
                                </a:solidFill>
                                <a:effectLst/>
                                <a:latin typeface="Cambria Math" panose="02040503050406030204" pitchFamily="18" charset="0"/>
                                <a:ea typeface="+mn-ea"/>
                                <a:cs typeface="+mn-cs"/>
                              </a:rPr>
                            </m:ctrlPr>
                          </m:eqArrPr>
                          <m:e>
                            <m:r>
                              <a:rPr lang="en-US" sz="1100" b="0" i="1">
                                <a:solidFill>
                                  <a:schemeClr val="tx1"/>
                                </a:solidFill>
                                <a:effectLst/>
                                <a:latin typeface="Cambria Math" panose="02040503050406030204" pitchFamily="18" charset="0"/>
                                <a:ea typeface="+mn-ea"/>
                                <a:cs typeface="+mn-cs"/>
                              </a:rPr>
                              <m:t>12</m:t>
                            </m:r>
                          </m:e>
                          <m:e/>
                        </m:eqArr>
                      </m:sup>
                    </m:sSup>
                  </m:oMath>
                </a14:m>
                <a:r>
                  <a:rPr lang="en-US" sz="1100"/>
                  <a:t>  - 1</a:t>
                </a:r>
              </a:p>
            </xdr:txBody>
          </xdr:sp>
        </mc:Choice>
        <mc:Fallback xmlns="">
          <xdr:sp macro="" textlink="">
            <xdr:nvSpPr>
              <xdr:cNvPr id="14" name="TextBox 13"/>
              <xdr:cNvSpPr txBox="1"/>
            </xdr:nvSpPr>
            <xdr:spPr>
              <a:xfrm>
                <a:off x="8785411" y="3182470"/>
                <a:ext cx="2846295" cy="885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endParaRPr lang="en-ZA" sz="1100" b="0" i="1">
                  <a:latin typeface="Cambria Math" panose="02040503050406030204" pitchFamily="18" charset="0"/>
                </a:endParaRPr>
              </a:p>
              <a:p>
                <a:endParaRPr lang="en-ZA" sz="1100" b="0" i="1">
                  <a:latin typeface="Cambria Math" panose="02040503050406030204" pitchFamily="18" charset="0"/>
                </a:endParaRPr>
              </a:p>
              <a:p>
                <a:r>
                  <a:rPr lang="en-ZA" sz="1100" b="0" i="1">
                    <a:latin typeface="Cambria Math" panose="02040503050406030204" pitchFamily="18" charset="0"/>
                  </a:rPr>
                  <a:t>              </a:t>
                </a:r>
                <a:r>
                  <a:rPr lang="en-ZA" sz="1100" b="0" i="0">
                    <a:latin typeface="Cambria Math" panose="02040503050406030204" pitchFamily="18" charset="0"/>
                  </a:rPr>
                  <a:t>𝐶</a:t>
                </a:r>
                <a:r>
                  <a:rPr lang="en-US" sz="1100" b="0" i="0">
                    <a:latin typeface="Cambria Math" panose="02040503050406030204" pitchFamily="18" charset="0"/>
                  </a:rPr>
                  <a:t>𝐴</a:t>
                </a:r>
                <a:r>
                  <a:rPr lang="en-ZA" sz="1100" b="0" i="0">
                    <a:latin typeface="Cambria Math" panose="02040503050406030204" pitchFamily="18" charset="0"/>
                  </a:rPr>
                  <a:t>𝐺𝑅</a:t>
                </a:r>
                <a:r>
                  <a:rPr lang="en-US" sz="1100" i="0">
                    <a:latin typeface="Cambria Math" panose="02040503050406030204" pitchFamily="18" charset="0"/>
                  </a:rPr>
                  <a:t>=</a:t>
                </a:r>
                <a:r>
                  <a:rPr lang="en-ZA" sz="1100" b="0" i="0">
                    <a:latin typeface="Cambria Math" panose="02040503050406030204" pitchFamily="18" charset="0"/>
                  </a:rPr>
                  <a:t> </a:t>
                </a:r>
                <a:r>
                  <a:rPr lang="en-US" sz="1100"/>
                  <a:t>  </a:t>
                </a:r>
                <a:r>
                  <a:rPr lang="en-US" sz="1100" i="0">
                    <a:latin typeface="Cambria Math" panose="02040503050406030204" pitchFamily="18" charset="0"/>
                  </a:rPr>
                  <a:t>(</a:t>
                </a:r>
                <a:r>
                  <a:rPr lang="en-ZA" sz="1100" b="0" i="0">
                    <a:latin typeface="Cambria Math" panose="02040503050406030204" pitchFamily="18" charset="0"/>
                  </a:rPr>
                  <a:t> </a:t>
                </a:r>
                <a:r>
                  <a:rPr lang="en-ZA" sz="1100" b="0" i="0">
                    <a:solidFill>
                      <a:schemeClr val="tx1"/>
                    </a:solidFill>
                    <a:effectLst/>
                    <a:latin typeface="+mn-lt"/>
                    <a:ea typeface="+mn-ea"/>
                    <a:cs typeface="+mn-cs"/>
                  </a:rPr>
                  <a:t> </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𝐸𝑛𝑑 𝑉𝑎𝑙𝑢𝑒</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𝑆𝑡𝑎𝑟𝑡 𝑉𝑎𝑙𝑢𝑒</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a:t>
                </a:r>
                <a:r>
                  <a:rPr lang="en-US" sz="1100" b="0" i="0">
                    <a:solidFill>
                      <a:schemeClr val="tx1"/>
                    </a:solidFill>
                    <a:effectLst/>
                    <a:latin typeface="+mn-lt"/>
                    <a:ea typeface="+mn-ea"/>
                    <a:cs typeface="+mn-cs"/>
                  </a:rPr>
                  <a:t>^(</a:t>
                </a:r>
                <a:r>
                  <a:rPr lang="en-ZA" sz="1100" b="0" i="0">
                    <a:solidFill>
                      <a:schemeClr val="tx1"/>
                    </a:solidFill>
                    <a:effectLst/>
                    <a:latin typeface="+mn-lt"/>
                    <a:ea typeface="+mn-ea"/>
                    <a:cs typeface="+mn-cs"/>
                  </a:rPr>
                  <a:t>(1/𝑛)</a:t>
                </a:r>
                <a:r>
                  <a:rPr lang="en-US" sz="1100" b="0" i="0">
                    <a:solidFill>
                      <a:schemeClr val="tx1"/>
                    </a:solidFill>
                    <a:effectLst/>
                    <a:latin typeface="+mn-lt"/>
                    <a:ea typeface="+mn-ea"/>
                    <a:cs typeface="+mn-cs"/>
                  </a:rPr>
                  <a:t>)</a:t>
                </a:r>
                <a:r>
                  <a:rPr lang="en-ZA" sz="1100" b="0" i="0">
                    <a:solidFill>
                      <a:schemeClr val="tx1"/>
                    </a:solidFill>
                    <a:effectLst/>
                    <a:latin typeface="Cambria Math" panose="02040503050406030204" pitchFamily="18" charset="0"/>
                    <a:ea typeface="+mn-ea"/>
                    <a:cs typeface="+mn-cs"/>
                  </a:rPr>
                  <a:t> )</a:t>
                </a:r>
                <a:r>
                  <a:rPr lang="en-US" sz="1100" b="0" i="0">
                    <a:solidFill>
                      <a:schemeClr val="tx1"/>
                    </a:solidFill>
                    <a:effectLst/>
                    <a:latin typeface="+mn-lt"/>
                    <a:ea typeface="+mn-ea"/>
                    <a:cs typeface="+mn-cs"/>
                  </a:rPr>
                  <a:t> </a:t>
                </a:r>
                <a:r>
                  <a:rPr lang="en-US" sz="1100" b="0" i="0">
                    <a:solidFill>
                      <a:schemeClr val="tx1"/>
                    </a:solidFill>
                    <a:effectLst/>
                    <a:latin typeface="+mn-lt"/>
                    <a:ea typeface="+mn-ea"/>
                    <a:cs typeface="+mn-cs"/>
                  </a:rPr>
                  <a:t> ^</a:t>
                </a:r>
                <a:r>
                  <a:rPr lang="en-US" sz="1100" b="0" i="0">
                    <a:solidFill>
                      <a:schemeClr val="tx1"/>
                    </a:solidFill>
                    <a:effectLst/>
                    <a:latin typeface="Cambria Math" panose="02040503050406030204" pitchFamily="18" charset="0"/>
                    <a:ea typeface="+mn-ea"/>
                    <a:cs typeface="+mn-cs"/>
                  </a:rPr>
                  <a:t>█(12@)</a:t>
                </a:r>
                <a:r>
                  <a:rPr lang="en-US" sz="1100"/>
                  <a:t>  - 1</a:t>
                </a:r>
              </a:p>
            </xdr:txBody>
          </xdr:sp>
        </mc:Fallback>
      </mc:AlternateContent>
      <xdr:pic>
        <xdr:nvPicPr>
          <xdr:cNvPr id="15" name="Picture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2"/>
          <a:stretch>
            <a:fillRect/>
          </a:stretch>
        </xdr:blipFill>
        <xdr:spPr>
          <a:xfrm>
            <a:off x="10802470" y="3664323"/>
            <a:ext cx="184897" cy="110938"/>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xdr:from>
      <xdr:col>31</xdr:col>
      <xdr:colOff>400049</xdr:colOff>
      <xdr:row>6</xdr:row>
      <xdr:rowOff>128587</xdr:rowOff>
    </xdr:from>
    <xdr:to>
      <xdr:col>40</xdr:col>
      <xdr:colOff>295274</xdr:colOff>
      <xdr:row>23</xdr:row>
      <xdr:rowOff>95250</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30</xdr:col>
      <xdr:colOff>589568</xdr:colOff>
      <xdr:row>10</xdr:row>
      <xdr:rowOff>151877</xdr:rowOff>
    </xdr:from>
    <xdr:to>
      <xdr:col>44</xdr:col>
      <xdr:colOff>446981</xdr:colOff>
      <xdr:row>37</xdr:row>
      <xdr:rowOff>76199</xdr:rowOff>
    </xdr:to>
    <xdr:pic>
      <xdr:nvPicPr>
        <xdr:cNvPr id="3" name="Picture 2">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20068193" y="2114027"/>
          <a:ext cx="8391813" cy="5210697"/>
        </a:xfrm>
        <a:prstGeom prst="rect">
          <a:avLst/>
        </a:prstGeom>
      </xdr:spPr>
    </xdr:pic>
    <xdr:clientData/>
  </xdr:twoCellAnchor>
  <xdr:twoCellAnchor>
    <xdr:from>
      <xdr:col>12</xdr:col>
      <xdr:colOff>409575</xdr:colOff>
      <xdr:row>5</xdr:row>
      <xdr:rowOff>157162</xdr:rowOff>
    </xdr:from>
    <xdr:to>
      <xdr:col>22</xdr:col>
      <xdr:colOff>276225</xdr:colOff>
      <xdr:row>23</xdr:row>
      <xdr:rowOff>19050</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03%20Training/Useful%20Formulas%20and%20Functions/Time%20Series%20Forecas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6"/>
    </sheetNames>
    <sheetDataSet>
      <sheetData sheetId="0">
        <row r="4">
          <cell r="B4" t="str">
            <v>Year</v>
          </cell>
          <cell r="C4" t="str">
            <v>Quarter</v>
          </cell>
          <cell r="D4" t="str">
            <v>Sales ('1000's)</v>
          </cell>
          <cell r="K4" t="str">
            <v>Forecast</v>
          </cell>
        </row>
        <row r="5">
          <cell r="B5" t="str">
            <v>Year 1</v>
          </cell>
          <cell r="C5">
            <v>1</v>
          </cell>
          <cell r="D5">
            <v>4.8</v>
          </cell>
          <cell r="K5">
            <v>4.8910217457555092</v>
          </cell>
        </row>
        <row r="6">
          <cell r="B6">
            <v>0</v>
          </cell>
          <cell r="C6">
            <v>2</v>
          </cell>
          <cell r="D6">
            <v>4.0999999999999996</v>
          </cell>
          <cell r="K6">
            <v>4.5187789221218049</v>
          </cell>
        </row>
        <row r="7">
          <cell r="B7">
            <v>0</v>
          </cell>
          <cell r="C7">
            <v>3</v>
          </cell>
          <cell r="D7">
            <v>6</v>
          </cell>
          <cell r="K7">
            <v>6.0582746266073508</v>
          </cell>
        </row>
        <row r="8">
          <cell r="B8">
            <v>0</v>
          </cell>
          <cell r="C8">
            <v>4</v>
          </cell>
          <cell r="D8">
            <v>6.5</v>
          </cell>
          <cell r="K8">
            <v>6.5033082491849266</v>
          </cell>
        </row>
        <row r="9">
          <cell r="B9" t="str">
            <v>Year 2</v>
          </cell>
          <cell r="C9">
            <v>1</v>
          </cell>
          <cell r="D9">
            <v>5.8</v>
          </cell>
          <cell r="K9">
            <v>5.4396728703815658</v>
          </cell>
        </row>
        <row r="10">
          <cell r="B10">
            <v>0</v>
          </cell>
          <cell r="C10">
            <v>2</v>
          </cell>
          <cell r="D10">
            <v>5.2</v>
          </cell>
          <cell r="K10">
            <v>5.0118461761752728</v>
          </cell>
        </row>
        <row r="11">
          <cell r="B11">
            <v>0</v>
          </cell>
          <cell r="C11">
            <v>3</v>
          </cell>
          <cell r="D11">
            <v>6.8</v>
          </cell>
          <cell r="K11">
            <v>6.7017704050982871</v>
          </cell>
        </row>
        <row r="12">
          <cell r="B12">
            <v>0</v>
          </cell>
          <cell r="C12">
            <v>4</v>
          </cell>
          <cell r="D12">
            <v>7.4</v>
          </cell>
          <cell r="K12">
            <v>7.176206051294848</v>
          </cell>
        </row>
        <row r="13">
          <cell r="B13" t="str">
            <v>Year 3</v>
          </cell>
          <cell r="C13">
            <v>1</v>
          </cell>
          <cell r="D13">
            <v>6</v>
          </cell>
          <cell r="K13">
            <v>5.9883239950076215</v>
          </cell>
        </row>
        <row r="14">
          <cell r="B14">
            <v>0</v>
          </cell>
          <cell r="C14">
            <v>2</v>
          </cell>
          <cell r="D14">
            <v>5.6</v>
          </cell>
          <cell r="K14">
            <v>5.5049134302287399</v>
          </cell>
        </row>
        <row r="15">
          <cell r="B15">
            <v>0</v>
          </cell>
          <cell r="C15">
            <v>3</v>
          </cell>
          <cell r="D15">
            <v>7.5</v>
          </cell>
          <cell r="K15">
            <v>7.3452661835892226</v>
          </cell>
        </row>
        <row r="16">
          <cell r="B16">
            <v>0</v>
          </cell>
          <cell r="C16">
            <v>4</v>
          </cell>
          <cell r="D16">
            <v>7.8</v>
          </cell>
          <cell r="K16">
            <v>7.8491038534047686</v>
          </cell>
        </row>
        <row r="17">
          <cell r="B17" t="str">
            <v>Year 4</v>
          </cell>
          <cell r="C17">
            <v>1</v>
          </cell>
          <cell r="D17">
            <v>6.3</v>
          </cell>
          <cell r="K17">
            <v>6.5369751196336772</v>
          </cell>
        </row>
        <row r="18">
          <cell r="B18">
            <v>0</v>
          </cell>
          <cell r="C18">
            <v>2</v>
          </cell>
          <cell r="D18">
            <v>5.9</v>
          </cell>
          <cell r="K18">
            <v>5.9979806842822079</v>
          </cell>
        </row>
        <row r="19">
          <cell r="B19">
            <v>0</v>
          </cell>
          <cell r="C19">
            <v>3</v>
          </cell>
          <cell r="D19">
            <v>8</v>
          </cell>
          <cell r="K19">
            <v>7.988761962080158</v>
          </cell>
        </row>
        <row r="20">
          <cell r="B20">
            <v>0</v>
          </cell>
          <cell r="C20">
            <v>4</v>
          </cell>
          <cell r="D20">
            <v>8.4</v>
          </cell>
          <cell r="K20">
            <v>8.5220016555146891</v>
          </cell>
        </row>
        <row r="21">
          <cell r="B21" t="str">
            <v>Year 5</v>
          </cell>
          <cell r="C21">
            <v>1</v>
          </cell>
          <cell r="K21">
            <v>7.0856262442597329</v>
          </cell>
        </row>
        <row r="22">
          <cell r="B22">
            <v>0</v>
          </cell>
          <cell r="C22">
            <v>2</v>
          </cell>
          <cell r="K22">
            <v>6.4910479383356749</v>
          </cell>
        </row>
        <row r="23">
          <cell r="B23">
            <v>0</v>
          </cell>
          <cell r="C23">
            <v>3</v>
          </cell>
          <cell r="K23">
            <v>8.6322577405710952</v>
          </cell>
        </row>
        <row r="24">
          <cell r="B24">
            <v>0</v>
          </cell>
          <cell r="C24">
            <v>4</v>
          </cell>
          <cell r="K24">
            <v>9.1948994576246115</v>
          </cell>
        </row>
      </sheetData>
      <sheetData sheetId="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Linda Bruwer" refreshedDate="41550.368916666666" backgroundQuery="1" createdVersion="5" refreshedVersion="5" minRefreshableVersion="3" recordCount="0" supportSubquery="1" supportAdvancedDrill="1">
  <cacheSource type="external" connectionId="1"/>
  <cacheFields count="8">
    <cacheField name="[Base History].[s Status].[s Status]" caption="s Status" numFmtId="0" hierarchy="87" level="1">
      <sharedItems containsSemiMixedTypes="0" containsString="0"/>
    </cacheField>
    <cacheField name="[Base History].[i Twin Call].[i Twin Call]" caption="i Twin Call" numFmtId="0" hierarchy="85" level="1">
      <sharedItems containsSemiMixedTypes="0" containsString="0"/>
    </cacheField>
    <cacheField name="[Base History].[i Ported].[i Ported]" caption="i Ported" numFmtId="0" hierarchy="84" level="1">
      <sharedItems containsSemiMixedTypes="0" containsString="0"/>
    </cacheField>
    <cacheField name="[Measures].[Base History Count]" caption="Base History Count" numFmtId="0" hierarchy="459" level="32767"/>
    <cacheField name="[DateDimension].[Year - Month].[Year]" caption="Year" numFmtId="0" hierarchy="203" level="1">
      <sharedItems count="1">
        <s v="[DateDimension].[Year - Month].[Year].&amp;[2013-01-01T00:00:00]" c="Calendar 2013"/>
      </sharedItems>
    </cacheField>
    <cacheField name="[DateDimension].[Year - Month].[Month]" caption="Month" numFmtId="0" hierarchy="203" level="2">
      <sharedItems containsSemiMixedTypes="0" containsString="0"/>
    </cacheField>
    <cacheField name="[DateDimension].[Year - Month].[Month].[Quarter]" caption="Quarter" propertyName="Quarter" numFmtId="0" hierarchy="203" level="2" memberPropertyField="1">
      <sharedItems containsSemiMixedTypes="0" containsString="0"/>
    </cacheField>
    <cacheField name="[DateDimension].[Year - Month].[Month].[Trimester]" caption="Trimester" propertyName="Trimester" numFmtId="0" hierarchy="203" level="2" memberPropertyField="1">
      <sharedItems containsSemiMixedTypes="0" containsString="0"/>
    </cacheField>
  </cacheFields>
  <cacheHierarchies count="504">
    <cacheHierarchy uniqueName="[Activation Date].[Date]" caption="Activation Date.Date" attribute="1" keyAttribute="1" defaultMemberUniqueName="[Activation Date].[Date].[All]" allUniqueName="[Activation Date].[Date].[All]" dimensionUniqueName="[Activation Date]" displayFolder="" count="2" unbalanced="0"/>
    <cacheHierarchy uniqueName="[Activation Date].[Date Name]" caption="Activation Date.Date Name" attribute="1" defaultMemberUniqueName="[Activation Date].[Date Name].[All]" allUniqueName="[Activation Date].[Date Name].[All]" dimensionUniqueName="[Activation Date]" displayFolder="" count="2" unbalanced="0"/>
    <cacheHierarchy uniqueName="[Activation Date].[Day Of Month]" caption="Activation Date.Day Of Month" attribute="1" defaultMemberUniqueName="[Activation Date].[Day Of Month].[All]" allUniqueName="[Activation Date].[Day Of Month].[All]" dimensionUniqueName="[Activation Date]" displayFolder="" count="2" unbalanced="0"/>
    <cacheHierarchy uniqueName="[Activation Date].[Fiscal Day]" caption="Activation Date.Fiscal Day" attribute="1" defaultMemberUniqueName="[Activation Date].[Fiscal Day].[All]" allUniqueName="[Activation Date].[Fiscal Day].[All]" dimensionUniqueName="[Activation Date]" displayFolder="" count="2" unbalanced="0"/>
    <cacheHierarchy uniqueName="[Activation Date].[Fiscal Half Year]" caption="Activation Date.Fiscal Half Year" attribute="1" defaultMemberUniqueName="[Activation Date].[Fiscal Half Year].[All]" allUniqueName="[Activation Date].[Fiscal Half Year].[All]" dimensionUniqueName="[Activation Date]" displayFolder="" count="2" unbalanced="0"/>
    <cacheHierarchy uniqueName="[Activation Date].[Fiscal Month]" caption="Activation Date.Fiscal Month" attribute="1" defaultMemberUniqueName="[Activation Date].[Fiscal Month].[All]" allUniqueName="[Activation Date].[Fiscal Month].[All]" dimensionUniqueName="[Activation Date]" displayFolder="" count="2" unbalanced="0"/>
    <cacheHierarchy uniqueName="[Activation Date].[Fiscal Quarter]" caption="Activation Date.Fiscal Quarter" attribute="1" defaultMemberUniqueName="[Activation Date].[Fiscal Quarter].[All]" allUniqueName="[Activation Date].[Fiscal Quarter].[All]" dimensionUniqueName="[Activation Date]" displayFolder="" count="2" unbalanced="0"/>
    <cacheHierarchy uniqueName="[Activation Date].[Fiscal Trimester]" caption="Activation Date.Fiscal Trimester" attribute="1" defaultMemberUniqueName="[Activation Date].[Fiscal Trimester].[All]" allUniqueName="[Activation Date].[Fiscal Trimester].[All]" dimensionUniqueName="[Activation Date]" displayFolder="" count="2" unbalanced="0"/>
    <cacheHierarchy uniqueName="[Activation Date].[Fiscal Week]" caption="Activation Date.Fiscal Week" attribute="1" defaultMemberUniqueName="[Activation Date].[Fiscal Week].[All]" allUniqueName="[Activation Date].[Fiscal Week].[All]" dimensionUniqueName="[Activation Date]" displayFolder="" count="2" unbalanced="0"/>
    <cacheHierarchy uniqueName="[Activation Date].[Fiscal Year]" caption="Activation Date.Fiscal Year" attribute="1" defaultMemberUniqueName="[Activation Date].[Fiscal Year].[All]" allUniqueName="[Activation Date].[Fiscal Year].[All]" dimensionUniqueName="[Activation Date]" displayFolder="" count="2" unbalanced="0"/>
    <cacheHierarchy uniqueName="[Activation Date].[Half Year]" caption="Activation Date.Half Year" attribute="1" defaultMemberUniqueName="[Activation Date].[Half Year].[All]" allUniqueName="[Activation Date].[Half Year].[All]" dimensionUniqueName="[Activation Date]" displayFolder="" count="2" unbalanced="0"/>
    <cacheHierarchy uniqueName="[Activation Date].[Half Year Name]" caption="Activation Date.Half Year Name" attribute="1" defaultMemberUniqueName="[Activation Date].[Half Year Name].[All]" allUniqueName="[Activation Date].[Half Year Name].[All]" dimensionUniqueName="[Activation Date]" displayFolder="" count="2" unbalanced="0"/>
    <cacheHierarchy uniqueName="[Activation Date].[Month]" caption="Activation Date.Month" attribute="1" defaultMemberUniqueName="[Activation Date].[Month].[All]" allUniqueName="[Activation Date].[Month].[All]" dimensionUniqueName="[Activation Date]" displayFolder="" count="2" unbalanced="0"/>
    <cacheHierarchy uniqueName="[Activation Date].[Month Name]" caption="Activation Date.Month Name" attribute="1" defaultMemberUniqueName="[Activation Date].[Month Name].[All]" allUniqueName="[Activation Date].[Month Name].[All]" dimensionUniqueName="[Activation Date]" displayFolder="" count="2" unbalanced="0"/>
    <cacheHierarchy uniqueName="[Activation Date].[Quarter]" caption="Activation Date.Quarter" attribute="1" defaultMemberUniqueName="[Activation Date].[Quarter].[All]" allUniqueName="[Activation Date].[Quarter].[All]" dimensionUniqueName="[Activation Date]" displayFolder="" count="2" unbalanced="0"/>
    <cacheHierarchy uniqueName="[Activation Date].[Quarter Name]" caption="Activation Date.Quarter Name" attribute="1" defaultMemberUniqueName="[Activation Date].[Quarter Name].[All]" allUniqueName="[Activation Date].[Quarter Name].[All]" dimensionUniqueName="[Activation Date]" displayFolder="" count="2" unbalanced="0"/>
    <cacheHierarchy uniqueName="[Activation Date].[Trimester]" caption="Activation Date.Trimester" attribute="1" defaultMemberUniqueName="[Activation Date].[Trimester].[All]" allUniqueName="[Activation Date].[Trimester].[All]" dimensionUniqueName="[Activation Date]" displayFolder="" count="2" unbalanced="0"/>
    <cacheHierarchy uniqueName="[Activation Date].[Trimester Name]" caption="Activation Date.Trimester Name" attribute="1" defaultMemberUniqueName="[Activation Date].[Trimester Name].[All]" allUniqueName="[Activation Date].[Trimester Name].[All]" dimensionUniqueName="[Activation Date]" displayFolder="" count="2" unbalanced="0"/>
    <cacheHierarchy uniqueName="[Activation Date].[Week]" caption="Activation Date.Week" attribute="1" defaultMemberUniqueName="[Activation Date].[Week].[All]" allUniqueName="[Activation Date].[Week].[All]" dimensionUniqueName="[Activation Date]" displayFolder="" count="2" unbalanced="0"/>
    <cacheHierarchy uniqueName="[Activation Date].[Week Name]" caption="Activation Date.Week Name" attribute="1" defaultMemberUniqueName="[Activation Date].[Week Name].[All]" allUniqueName="[Activation Date].[Week Name].[All]" dimensionUniqueName="[Activation Date]" displayFolder="" count="2" unbalanced="0"/>
    <cacheHierarchy uniqueName="[Activation Date].[Year]" caption="Activation Date.Year" attribute="1" defaultMemberUniqueName="[Activation Date].[Year].[All]" allUniqueName="[Activation Date].[Year].[All]" dimensionUniqueName="[Activation Date]" displayFolder="" count="2" unbalanced="0"/>
    <cacheHierarchy uniqueName="[Activation Date].[Year - Half Year - Quarter - Month - Day]" caption="Activation Date.Year - Half Year - Quarter - Month - Day" defaultMemberUniqueName="[Activation Date].[Year - Half Year - Quarter - Month - Day].[All]" allUniqueName="[Activation Date].[Year - Half Year - Quarter - Month - Day].[All]" dimensionUniqueName="[Activation Date]" displayFolder="" count="6" unbalanced="0"/>
    <cacheHierarchy uniqueName="[Activation Date].[Year - Month]" caption="Activation Date.Year - Month" defaultMemberUniqueName="[Activation Date].[Year - Month].[All]" allUniqueName="[Activation Date].[Year - Month].[All]" dimensionUniqueName="[Activation Date]" displayFolder="" count="3" unbalanced="0"/>
    <cacheHierarchy uniqueName="[Activation Date].[Year - Quarter - Month - Date]" caption="Activation Date.Year - Quarter - Month - Date" defaultMemberUniqueName="[Activation Date].[Year - Quarter - Month - Date].[All]" allUniqueName="[Activation Date].[Year - Quarter - Month - Date].[All]" dimensionUniqueName="[Activation Date]" displayFolder="" count="5" unbalanced="0"/>
    <cacheHierarchy uniqueName="[Activation Date].[Year - Trimester - Month - Date]" caption="Activation Date.Year - Trimester - Month - Date" defaultMemberUniqueName="[Activation Date].[Year - Trimester - Month - Date].[All]" allUniqueName="[Activation Date].[Year - Trimester - Month - Date].[All]" dimensionUniqueName="[Activation Date]" displayFolder="" count="5" unbalanced="0"/>
    <cacheHierarchy uniqueName="[Activation Date].[Year - Week - Date]" caption="Activation Date.Year - Week - Date" defaultMemberUniqueName="[Activation Date].[Year - Week - Date].[All]" allUniqueName="[Activation Date].[Year - Week - Date].[All]" dimensionUniqueName="[Activation Date]" displayFolder="" count="4" unbalanced="0"/>
    <cacheHierarchy uniqueName="[Activation Date].[Year Name]" caption="Activation Date.Year Name" attribute="1" defaultMemberUniqueName="[Activation Date].[Year Name].[All]" allUniqueName="[Activation Date].[Year Name].[All]" dimensionUniqueName="[Activation Date]" displayFolder="" count="2" unbalanced="0"/>
    <cacheHierarchy uniqueName="[Activation Date].[Year-Month-Day]" caption="Activation Date.Year-Month-Day" defaultMemberUniqueName="[Activation Date].[Year-Month-Day].[All]" allUniqueName="[Activation Date].[Year-Month-Day].[All]" dimensionUniqueName="[Activation Date]" displayFolder="" count="4" unbalanced="0"/>
    <cacheHierarchy uniqueName="[Age].[Arrears]" caption="Arrears" attribute="1" defaultMemberUniqueName="[Age].[Arrears].[All]" allUniqueName="[Age].[Arrears].[All]" dimensionUniqueName="[Age]" displayFolder="" count="2" unbalanced="0"/>
    <cacheHierarchy uniqueName="[Age].[Bill Cycle]" caption="Bill Cycle" attribute="1" defaultMemberUniqueName="[Age].[Bill Cycle].[All]" allUniqueName="[Age].[Bill Cycle].[All]" dimensionUniqueName="[Age]" displayFolder="" count="2" unbalanced="0"/>
    <cacheHierarchy uniqueName="[Age].[Cash]" caption="Cash" attribute="1" defaultMemberUniqueName="[Age].[Cash].[All]" allUniqueName="[Age].[Cash].[All]" dimensionUniqueName="[Age]" displayFolder="" count="2" unbalanced="0"/>
    <cacheHierarchy uniqueName="[Age].[Cc Group]" caption="Cc Group" attribute="1" defaultMemberUniqueName="[Age].[Cc Group].[All]" allUniqueName="[Age].[Cc Group].[All]" dimensionUniqueName="[Age]" displayFolder="" count="2" unbalanced="0"/>
    <cacheHierarchy uniqueName="[Age].[CC Name]" caption="CC Name" attribute="1" defaultMemberUniqueName="[Age].[CC Name].[All]" allUniqueName="[Age].[CC Name].[All]" dimensionUniqueName="[Age]" displayFolder="" count="2" unbalanced="0"/>
    <cacheHierarchy uniqueName="[Age].[CS Collector]" caption="CS Collector" attribute="1" defaultMemberUniqueName="[Age].[CS Collector].[All]" allUniqueName="[Age].[CS Collector].[All]" dimensionUniqueName="[Age]" displayFolder="" count="2" unbalanced="0"/>
    <cacheHierarchy uniqueName="[Age].[Cs Type]" caption="Cs Type" attribute="1" defaultMemberUniqueName="[Age].[Cs Type].[All]" allUniqueName="[Age].[Cs Type].[All]" dimensionUniqueName="[Age]" displayFolder="" count="2" unbalanced="0"/>
    <cacheHierarchy uniqueName="[Age].[Current Arrears]" caption="Current Arrears" attribute="1" defaultMemberUniqueName="[Age].[Current Arrears].[All]" allUniqueName="[Age].[Current Arrears].[All]" dimensionUniqueName="[Age]" displayFolder="" count="2" unbalanced="0"/>
    <cacheHierarchy uniqueName="[Age].[Cust Code]" caption="Cust Code" attribute="1" defaultMemberUniqueName="[Age].[Cust Code].[All]" allUniqueName="[Age].[Cust Code].[All]" dimensionUniqueName="[Age]" displayFolder="" count="2" unbalanced="0"/>
    <cacheHierarchy uniqueName="[Age].[Customer ID]" caption="Customer ID" attribute="1" keyAttribute="1" defaultMemberUniqueName="[Age].[Customer ID].[All]" allUniqueName="[Age].[Customer ID].[All]" dimensionUniqueName="[Age]" displayFolder="" count="2" unbalanced="0"/>
    <cacheHierarchy uniqueName="[Age].[Expected Payment Date]" caption="Expected Payment Date" attribute="1" defaultMemberUniqueName="[Age].[Expected Payment Date].[All]" allUniqueName="[Age].[Expected Payment Date].[All]" dimensionUniqueName="[Age]" displayFolder="" count="2" unbalanced="0"/>
    <cacheHierarchy uniqueName="[Age].[Last Invoice Date]" caption="Last Invoice Date" attribute="1" defaultMemberUniqueName="[Age].[Last Invoice Date].[All]" allUniqueName="[Age].[Last Invoice Date].[All]" dimensionUniqueName="[Age]" displayFolder="" count="2" unbalanced="0"/>
    <cacheHierarchy uniqueName="[Age].[Last Update]" caption="Last Update" attribute="1" defaultMemberUniqueName="[Age].[Last Update].[All]" allUniqueName="[Age].[Last Update].[All]" dimensionUniqueName="[Age]" displayFolder="" count="2" unbalanced="0"/>
    <cacheHierarchy uniqueName="[Age].[OHENT Date]" caption="OHENT Date" attribute="1" defaultMemberUniqueName="[Age].[OHENT Date].[All]" allUniqueName="[Age].[OHENT Date].[All]" dimensionUniqueName="[Age]" displayFolder="" count="2" unbalanced="0"/>
    <cacheHierarchy uniqueName="[Age].[Payment ID]" caption="Payment ID" attribute="1" defaultMemberUniqueName="[Age].[Payment ID].[All]" allUniqueName="[Age].[Payment ID].[All]" dimensionUniqueName="[Age]" displayFolder="" count="2" unbalanced="0"/>
    <cacheHierarchy uniqueName="[Age].[Payment Method]" caption="Payment Method" attribute="1" defaultMemberUniqueName="[Age].[Payment Method].[All]" allUniqueName="[Age].[Payment Method].[All]" dimensionUniqueName="[Age]" displayFolder="" count="2" unbalanced="0"/>
    <cacheHierarchy uniqueName="[Age].[Payment Name]" caption="Payment Name" attribute="1" defaultMemberUniqueName="[Age].[Payment Name].[All]" allUniqueName="[Age].[Payment Name].[All]" dimensionUniqueName="[Age]" displayFolder="" count="2" unbalanced="0"/>
    <cacheHierarchy uniqueName="[Age Last Update].[Date]" caption="Age Last Update.Date" attribute="1" keyAttribute="1" defaultMemberUniqueName="[Age Last Update].[Date].[All]" allUniqueName="[Age Last Update].[Date].[All]" dimensionUniqueName="[Age Last Update]" displayFolder="" count="2" unbalanced="0"/>
    <cacheHierarchy uniqueName="[Age Last Update].[Date Name]" caption="Age Last Update.Date Name" attribute="1" defaultMemberUniqueName="[Age Last Update].[Date Name].[All]" allUniqueName="[Age Last Update].[Date Name].[All]" dimensionUniqueName="[Age Last Update]" displayFolder="" count="2" unbalanced="0"/>
    <cacheHierarchy uniqueName="[Age Last Update].[Day Of Month]" caption="Age Last Update.Day Of Month" attribute="1" defaultMemberUniqueName="[Age Last Update].[Day Of Month].[All]" allUniqueName="[Age Last Update].[Day Of Month].[All]" dimensionUniqueName="[Age Last Update]" displayFolder="" count="2" unbalanced="0"/>
    <cacheHierarchy uniqueName="[Age Last Update].[Fiscal Day]" caption="Age Last Update.Fiscal Day" attribute="1" defaultMemberUniqueName="[Age Last Update].[Fiscal Day].[All]" allUniqueName="[Age Last Update].[Fiscal Day].[All]" dimensionUniqueName="[Age Last Update]" displayFolder="" count="2" unbalanced="0"/>
    <cacheHierarchy uniqueName="[Age Last Update].[Fiscal Half Year]" caption="Age Last Update.Fiscal Half Year" attribute="1" defaultMemberUniqueName="[Age Last Update].[Fiscal Half Year].[All]" allUniqueName="[Age Last Update].[Fiscal Half Year].[All]" dimensionUniqueName="[Age Last Update]" displayFolder="" count="2" unbalanced="0"/>
    <cacheHierarchy uniqueName="[Age Last Update].[Fiscal Month]" caption="Age Last Update.Fiscal Month" attribute="1" defaultMemberUniqueName="[Age Last Update].[Fiscal Month].[All]" allUniqueName="[Age Last Update].[Fiscal Month].[All]" dimensionUniqueName="[Age Last Update]" displayFolder="" count="2" unbalanced="0"/>
    <cacheHierarchy uniqueName="[Age Last Update].[Fiscal Quarter]" caption="Age Last Update.Fiscal Quarter" attribute="1" defaultMemberUniqueName="[Age Last Update].[Fiscal Quarter].[All]" allUniqueName="[Age Last Update].[Fiscal Quarter].[All]" dimensionUniqueName="[Age Last Update]" displayFolder="" count="2" unbalanced="0"/>
    <cacheHierarchy uniqueName="[Age Last Update].[Fiscal Trimester]" caption="Age Last Update.Fiscal Trimester" attribute="1" defaultMemberUniqueName="[Age Last Update].[Fiscal Trimester].[All]" allUniqueName="[Age Last Update].[Fiscal Trimester].[All]" dimensionUniqueName="[Age Last Update]" displayFolder="" count="2" unbalanced="0"/>
    <cacheHierarchy uniqueName="[Age Last Update].[Fiscal Week]" caption="Age Last Update.Fiscal Week" attribute="1" defaultMemberUniqueName="[Age Last Update].[Fiscal Week].[All]" allUniqueName="[Age Last Update].[Fiscal Week].[All]" dimensionUniqueName="[Age Last Update]" displayFolder="" count="2" unbalanced="0"/>
    <cacheHierarchy uniqueName="[Age Last Update].[Fiscal Year]" caption="Age Last Update.Fiscal Year" attribute="1" defaultMemberUniqueName="[Age Last Update].[Fiscal Year].[All]" allUniqueName="[Age Last Update].[Fiscal Year].[All]" dimensionUniqueName="[Age Last Update]" displayFolder="" count="2" unbalanced="0"/>
    <cacheHierarchy uniqueName="[Age Last Update].[Half Year]" caption="Age Last Update.Half Year" attribute="1" defaultMemberUniqueName="[Age Last Update].[Half Year].[All]" allUniqueName="[Age Last Update].[Half Year].[All]" dimensionUniqueName="[Age Last Update]" displayFolder="" count="2" unbalanced="0"/>
    <cacheHierarchy uniqueName="[Age Last Update].[Half Year Name]" caption="Age Last Update.Half Year Name" attribute="1" defaultMemberUniqueName="[Age Last Update].[Half Year Name].[All]" allUniqueName="[Age Last Update].[Half Year Name].[All]" dimensionUniqueName="[Age Last Update]" displayFolder="" count="2" unbalanced="0"/>
    <cacheHierarchy uniqueName="[Age Last Update].[Month]" caption="Age Last Update.Month" attribute="1" defaultMemberUniqueName="[Age Last Update].[Month].[All]" allUniqueName="[Age Last Update].[Month].[All]" dimensionUniqueName="[Age Last Update]" displayFolder="" count="2" unbalanced="0"/>
    <cacheHierarchy uniqueName="[Age Last Update].[Month Name]" caption="Age Last Update.Month Name" attribute="1" defaultMemberUniqueName="[Age Last Update].[Month Name].[All]" allUniqueName="[Age Last Update].[Month Name].[All]" dimensionUniqueName="[Age Last Update]" displayFolder="" count="2" unbalanced="0"/>
    <cacheHierarchy uniqueName="[Age Last Update].[Quarter]" caption="Age Last Update.Quarter" attribute="1" defaultMemberUniqueName="[Age Last Update].[Quarter].[All]" allUniqueName="[Age Last Update].[Quarter].[All]" dimensionUniqueName="[Age Last Update]" displayFolder="" count="2" unbalanced="0"/>
    <cacheHierarchy uniqueName="[Age Last Update].[Quarter Name]" caption="Age Last Update.Quarter Name" attribute="1" defaultMemberUniqueName="[Age Last Update].[Quarter Name].[All]" allUniqueName="[Age Last Update].[Quarter Name].[All]" dimensionUniqueName="[Age Last Update]" displayFolder="" count="2" unbalanced="0"/>
    <cacheHierarchy uniqueName="[Age Last Update].[Trimester]" caption="Age Last Update.Trimester" attribute="1" defaultMemberUniqueName="[Age Last Update].[Trimester].[All]" allUniqueName="[Age Last Update].[Trimester].[All]" dimensionUniqueName="[Age Last Update]" displayFolder="" count="2" unbalanced="0"/>
    <cacheHierarchy uniqueName="[Age Last Update].[Trimester Name]" caption="Age Last Update.Trimester Name" attribute="1" defaultMemberUniqueName="[Age Last Update].[Trimester Name].[All]" allUniqueName="[Age Last Update].[Trimester Name].[All]" dimensionUniqueName="[Age Last Update]" displayFolder="" count="2" unbalanced="0"/>
    <cacheHierarchy uniqueName="[Age Last Update].[Week]" caption="Age Last Update.Week" attribute="1" defaultMemberUniqueName="[Age Last Update].[Week].[All]" allUniqueName="[Age Last Update].[Week].[All]" dimensionUniqueName="[Age Last Update]" displayFolder="" count="2" unbalanced="0"/>
    <cacheHierarchy uniqueName="[Age Last Update].[Week Name]" caption="Age Last Update.Week Name" attribute="1" defaultMemberUniqueName="[Age Last Update].[Week Name].[All]" allUniqueName="[Age Last Update].[Week Name].[All]" dimensionUniqueName="[Age Last Update]" displayFolder="" count="2" unbalanced="0"/>
    <cacheHierarchy uniqueName="[Age Last Update].[Year]" caption="Age Last Update.Year" attribute="1" defaultMemberUniqueName="[Age Last Update].[Year].[All]" allUniqueName="[Age Last Update].[Year].[All]" dimensionUniqueName="[Age Last Update]" displayFolder="" count="2" unbalanced="0"/>
    <cacheHierarchy uniqueName="[Age Last Update].[Year - Half Year - Quarter - Month - Day]" caption="Age Last Update.Year - Half Year - Quarter - Month - Day" defaultMemberUniqueName="[Age Last Update].[Year - Half Year - Quarter - Month - Day].[All]" allUniqueName="[Age Last Update].[Year - Half Year - Quarter - Month - Day].[All]" dimensionUniqueName="[Age Last Update]" displayFolder="" count="6" unbalanced="0"/>
    <cacheHierarchy uniqueName="[Age Last Update].[Year - Month]" caption="Age Last Update.Year - Month" defaultMemberUniqueName="[Age Last Update].[Year - Month].[All]" allUniqueName="[Age Last Update].[Year - Month].[All]" dimensionUniqueName="[Age Last Update]" displayFolder="" count="3" unbalanced="0"/>
    <cacheHierarchy uniqueName="[Age Last Update].[Year - Quarter - Month - Date]" caption="Age Last Update.Year - Quarter - Month - Date" defaultMemberUniqueName="[Age Last Update].[Year - Quarter - Month - Date].[All]" allUniqueName="[Age Last Update].[Year - Quarter - Month - Date].[All]" dimensionUniqueName="[Age Last Update]" displayFolder="" count="5" unbalanced="0"/>
    <cacheHierarchy uniqueName="[Age Last Update].[Year - Trimester - Month - Date]" caption="Age Last Update.Year - Trimester - Month - Date" defaultMemberUniqueName="[Age Last Update].[Year - Trimester - Month - Date].[All]" allUniqueName="[Age Last Update].[Year - Trimester - Month - Date].[All]" dimensionUniqueName="[Age Last Update]" displayFolder="" count="5" unbalanced="0"/>
    <cacheHierarchy uniqueName="[Age Last Update].[Year - Week - Date]" caption="Age Last Update.Year - Week - Date" defaultMemberUniqueName="[Age Last Update].[Year - Week - Date].[All]" allUniqueName="[Age Last Update].[Year - Week - Date].[All]" dimensionUniqueName="[Age Last Update]" displayFolder="" count="4" unbalanced="0"/>
    <cacheHierarchy uniqueName="[Age Last Update].[Year Name]" caption="Age Last Update.Year Name" attribute="1" defaultMemberUniqueName="[Age Last Update].[Year Name].[All]" allUniqueName="[Age Last Update].[Year Name].[All]" dimensionUniqueName="[Age Last Update]" displayFolder="" count="2" unbalanced="0"/>
    <cacheHierarchy uniqueName="[Age Last Update].[Year-Month-Day]" caption="Age Last Update.Year-Month-Day" defaultMemberUniqueName="[Age Last Update].[Year-Month-Day].[All]" allUniqueName="[Age Last Update].[Year-Month-Day].[All]" dimensionUniqueName="[Age Last Update]" displayFolder="" count="4" unbalanced="0"/>
    <cacheHierarchy uniqueName="[AutopageStores].[Autopage Stores]" caption="Autopage Stores" defaultMemberUniqueName="[AutopageStores].[Autopage Stores].[All]" allUniqueName="[AutopageStores].[Autopage Stores].[All]" dimensionUniqueName="[AutopageStores]" displayFolder="" count="5" unbalanced="0"/>
    <cacheHierarchy uniqueName="[AutopageStores].[i Dealer ID]" caption="i Dealer ID" attribute="1" keyAttribute="1" defaultMemberUniqueName="[AutopageStores].[i Dealer ID].[All]" allUniqueName="[AutopageStores].[i Dealer ID].[All]" dimensionUniqueName="[AutopageStores]" displayFolder="" count="2" unbalanced="0"/>
    <cacheHierarchy uniqueName="[AutopageStores].[s Customer Level1]" caption="s Customer Level1" attribute="1" defaultMemberUniqueName="[AutopageStores].[s Customer Level1].[All]" allUniqueName="[AutopageStores].[s Customer Level1].[All]" dimensionUniqueName="[AutopageStores]" displayFolder="" count="2" unbalanced="0"/>
    <cacheHierarchy uniqueName="[AutopageStores].[s Customer Level2]" caption="s Customer Level2" attribute="1" defaultMemberUniqueName="[AutopageStores].[s Customer Level2].[All]" allUniqueName="[AutopageStores].[s Customer Level2].[All]" dimensionUniqueName="[AutopageStores]" displayFolder="" count="2" unbalanced="0"/>
    <cacheHierarchy uniqueName="[AutopageStores].[s Customer Level3]" caption="s Customer Level3" attribute="1" defaultMemberUniqueName="[AutopageStores].[s Customer Level3].[All]" allUniqueName="[AutopageStores].[s Customer Level3].[All]" dimensionUniqueName="[AutopageStores]" displayFolder="" count="2" unbalanced="0"/>
    <cacheHierarchy uniqueName="[AutopageStores].[s Dealer Name]" caption="s Dealer Name" attribute="1" defaultMemberUniqueName="[AutopageStores].[s Dealer Name].[All]" allUniqueName="[AutopageStores].[s Dealer Name].[All]" dimensionUniqueName="[AutopageStores]" displayFolder="" count="2" unbalanced="0"/>
    <cacheHierarchy uniqueName="[AutopageStores].[s Dealercode]" caption="s Dealercode" attribute="1" defaultMemberUniqueName="[AutopageStores].[s Dealercode].[All]" allUniqueName="[AutopageStores].[s Dealercode].[All]" dimensionUniqueName="[AutopageStores]" displayFolder="" count="2" unbalanced="0"/>
    <cacheHierarchy uniqueName="[AutopageStores].[s Main Dealer Code]" caption="s Main Dealer Code" attribute="1" defaultMemberUniqueName="[AutopageStores].[s Main Dealer Code].[All]" allUniqueName="[AutopageStores].[s Main Dealer Code].[All]" dimensionUniqueName="[AutopageStores]" displayFolder="" count="2" unbalanced="0"/>
    <cacheHierarchy uniqueName="[AutopageStores].[s Rep Name]" caption="s Rep Name" attribute="1" defaultMemberUniqueName="[AutopageStores].[s Rep Name].[All]" allUniqueName="[AutopageStores].[s Rep Name].[All]" dimensionUniqueName="[AutopageStores]" displayFolder="" count="2" unbalanced="0"/>
    <cacheHierarchy uniqueName="[AutopageStores].[Status]" caption="Status" attribute="1" defaultMemberUniqueName="[AutopageStores].[Status].[All]" allUniqueName="[AutopageStores].[Status].[All]" dimensionUniqueName="[AutopageStores]" displayFolder="" count="2" unbalanced="0"/>
    <cacheHierarchy uniqueName="[Base History].[i Customer ID]" caption="i Customer ID" attribute="1" defaultMemberUniqueName="[Base History].[i Customer ID].[All]" allUniqueName="[Base History].[i Customer ID].[All]" dimensionUniqueName="[Base History]" displayFolder="" count="2" unbalanced="0"/>
    <cacheHierarchy uniqueName="[Base History].[i Ported]" caption="i Ported" attribute="1" defaultMemberUniqueName="[Base History].[i Ported].[All]" allUniqueName="[Base History].[i Ported].[All]" dimensionUniqueName="[Base History]" displayFolder="" count="2" unbalanced="0">
      <fieldsUsage count="2">
        <fieldUsage x="-1"/>
        <fieldUsage x="2"/>
      </fieldsUsage>
    </cacheHierarchy>
    <cacheHierarchy uniqueName="[Base History].[i Twin Call]" caption="i Twin Call" attribute="1" defaultMemberUniqueName="[Base History].[i Twin Call].[All]" allUniqueName="[Base History].[i Twin Call].[All]" dimensionUniqueName="[Base History]" displayFolder="" count="2" unbalanced="0">
      <fieldsUsage count="2">
        <fieldUsage x="-1"/>
        <fieldUsage x="1"/>
      </fieldsUsage>
    </cacheHierarchy>
    <cacheHierarchy uniqueName="[Base History].[Ipk Base History ID]" caption="Ipk Base History ID" attribute="1" keyAttribute="1" defaultMemberUniqueName="[Base History].[Ipk Base History ID].[All]" allUniqueName="[Base History].[Ipk Base History ID].[All]" dimensionUniqueName="[Base History]" displayFolder="" count="2" unbalanced="0"/>
    <cacheHierarchy uniqueName="[Base History].[s Status]" caption="s Status" attribute="1" defaultMemberUniqueName="[Base History].[s Status].[All]" allUniqueName="[Base History].[s Status].[All]" dimensionUniqueName="[Base History]" displayFolder="" count="2" unbalanced="0">
      <fieldsUsage count="2">
        <fieldUsage x="-1"/>
        <fieldUsage x="0"/>
      </fieldsUsage>
    </cacheHierarchy>
    <cacheHierarchy uniqueName="[Channels].[Channels]" caption="Channels" defaultMemberUniqueName="[Channels].[Channels].[All]" allUniqueName="[Channels].[Channels].[All]" dimensionUniqueName="[Channels]" displayFolder="" count="5" unbalanced="0"/>
    <cacheHierarchy uniqueName="[Channels].[i Dealer ID]" caption="i Dealer ID" attribute="1" keyAttribute="1" defaultMemberUniqueName="[Channels].[i Dealer ID].[All]" allUniqueName="[Channels].[i Dealer ID].[All]" dimensionUniqueName="[Channels]" displayFolder="" count="2" unbalanced="0"/>
    <cacheHierarchy uniqueName="[Channels].[i User ID]" caption="i User ID" attribute="1" defaultMemberUniqueName="[Channels].[i User ID].[All]" allUniqueName="[Channels].[i User ID].[All]" dimensionUniqueName="[Channels]" displayFolder="" count="2" unbalanced="0"/>
    <cacheHierarchy uniqueName="[Channels].[s Customer Level1]" caption="s Customer Level1" attribute="1" defaultMemberUniqueName="[Channels].[s Customer Level1].[All]" allUniqueName="[Channels].[s Customer Level1].[All]" dimensionUniqueName="[Channels]" displayFolder="" count="2" unbalanced="0"/>
    <cacheHierarchy uniqueName="[Channels].[s Customer Level2]" caption="s Customer Level2" attribute="1" defaultMemberUniqueName="[Channels].[s Customer Level2].[All]" allUniqueName="[Channels].[s Customer Level2].[All]" dimensionUniqueName="[Channels]" displayFolder="" count="2" unbalanced="0"/>
    <cacheHierarchy uniqueName="[Channels].[s Dealer Name]" caption="s Dealer Name" attribute="1" defaultMemberUniqueName="[Channels].[s Dealer Name].[All]" allUniqueName="[Channels].[s Dealer Name].[All]" dimensionUniqueName="[Channels]" displayFolder="" count="2" unbalanced="0"/>
    <cacheHierarchy uniqueName="[Channels].[s Dealercode]" caption="s Dealercode" attribute="1" defaultMemberUniqueName="[Channels].[s Dealercode].[All]" allUniqueName="[Channels].[s Dealercode].[All]" dimensionUniqueName="[Channels]" displayFolder="" count="2" unbalanced="0"/>
    <cacheHierarchy uniqueName="[Channels].[s Region Desc]" caption="s Region Desc" attribute="1" defaultMemberUniqueName="[Channels].[s Region Desc].[All]" allUniqueName="[Channels].[s Region Desc].[All]" dimensionUniqueName="[Channels]" displayFolder="" count="2" unbalanced="0"/>
    <cacheHierarchy uniqueName="[Channels].[s Rep Name]" caption="s Rep Name" attribute="1" defaultMemberUniqueName="[Channels].[s Rep Name].[All]" allUniqueName="[Channels].[s Rep Name].[All]" dimensionUniqueName="[Channels]" displayFolder="" count="2" unbalanced="0"/>
    <cacheHierarchy uniqueName="[Channels].[Status]" caption="Status" attribute="1" defaultMemberUniqueName="[Channels].[Status].[All]" allUniqueName="[Channels].[Status].[All]" dimensionUniqueName="[Channels]" displayFolder="" count="2" unbalanced="0"/>
    <cacheHierarchy uniqueName="[Contract Invoice].[i Calling]" caption="i Calling" attribute="1" defaultMemberUniqueName="[Contract Invoice].[i Calling].[All]" allUniqueName="[Contract Invoice].[i Calling].[All]" dimensionUniqueName="[Contract Invoice]" displayFolder="" count="2" unbalanced="0"/>
    <cacheHierarchy uniqueName="[Contract Invoice].[i Co Id]" caption="i Co Id" attribute="1" keyAttribute="1" defaultMemberUniqueName="[Contract Invoice].[i Co Id].[All]" allUniqueName="[Contract Invoice].[i Co Id].[All]" dimensionUniqueName="[Contract Invoice]" displayFolder="" count="2" unbalanced="0"/>
    <cacheHierarchy uniqueName="[Contract Invoice].[s Status]" caption="s Status" attribute="1" defaultMemberUniqueName="[Contract Invoice].[s Status].[All]" allUniqueName="[Contract Invoice].[s Status].[All]" dimensionUniqueName="[Contract Invoice]" displayFolder="" count="2" unbalanced="0"/>
    <cacheHierarchy uniqueName="[ContractDetail].[120 DAYS AND MORE COUNT]" caption="120 DAYS AND MORE COUNT" attribute="1" defaultMemberUniqueName="[ContractDetail].[120 DAYS AND MORE COUNT].[All]" allUniqueName="[ContractDetail].[120 DAYS AND MORE COUNT].[All]" dimensionUniqueName="[ContractDetail]" displayFolder="" count="2" unbalanced="0"/>
    <cacheHierarchy uniqueName="[ContractDetail].[30 DAYS COUNT]" caption="30 DAYS COUNT" attribute="1" defaultMemberUniqueName="[ContractDetail].[30 DAYS COUNT].[All]" allUniqueName="[ContractDetail].[30 DAYS COUNT].[All]" dimensionUniqueName="[ContractDetail]" displayFolder="" count="2" unbalanced="0"/>
    <cacheHierarchy uniqueName="[ContractDetail].[60 DAYS COUNT]" caption="60 DAYS COUNT" attribute="1" defaultMemberUniqueName="[ContractDetail].[60 DAYS COUNT].[All]" allUniqueName="[ContractDetail].[60 DAYS COUNT].[All]" dimensionUniqueName="[ContractDetail]" displayFolder="" count="2" unbalanced="0"/>
    <cacheHierarchy uniqueName="[ContractDetail].[90 DAYS COUNT]" caption="90 DAYS COUNT" attribute="1" defaultMemberUniqueName="[ContractDetail].[90 DAYS COUNT].[All]" allUniqueName="[ContractDetail].[90 DAYS COUNT].[All]" dimensionUniqueName="[ContractDetail]" displayFolder="" count="2" unbalanced="0"/>
    <cacheHierarchy uniqueName="[ContractDetail].[Arrears]" caption="Arrears" attribute="1" defaultMemberUniqueName="[ContractDetail].[Arrears].[All]" allUniqueName="[ContractDetail].[Arrears].[All]" dimensionUniqueName="[ContractDetail]" displayFolder="" count="2" unbalanced="0"/>
    <cacheHierarchy uniqueName="[ContractDetail].[Current Arrears]" caption="Current Arrears" attribute="1" defaultMemberUniqueName="[ContractDetail].[Current Arrears].[All]" allUniqueName="[ContractDetail].[Current Arrears].[All]" dimensionUniqueName="[ContractDetail]" displayFolder="" count="2" unbalanced="0"/>
    <cacheHierarchy uniqueName="[ContractDetail].[CURRENT DAYS COUNT]" caption="CURRENT DAYS COUNT" attribute="1" defaultMemberUniqueName="[ContractDetail].[CURRENT DAYS COUNT].[All]" allUniqueName="[ContractDetail].[CURRENT DAYS COUNT].[All]" dimensionUniqueName="[ContractDetail]" displayFolder="" count="2" unbalanced="0"/>
    <cacheHierarchy uniqueName="[ContractDetail].[d De Activated]" caption="d De Activated" attribute="1" defaultMemberUniqueName="[ContractDetail].[d De Activated].[All]" allUniqueName="[ContractDetail].[d De Activated].[All]" dimensionUniqueName="[ContractDetail]" displayFolder="" count="2" unbalanced="0"/>
    <cacheHierarchy uniqueName="[ContractDetail].[d Expiry Date]" caption="d Expiry Date" attribute="1" defaultMemberUniqueName="[ContractDetail].[d Expiry Date].[All]" allUniqueName="[ContractDetail].[d Expiry Date].[All]" dimensionUniqueName="[ContractDetail]" displayFolder="" count="2" unbalanced="0"/>
    <cacheHierarchy uniqueName="[ContractDetail].[d Retention]" caption="d Retention" attribute="1" defaultMemberUniqueName="[ContractDetail].[d Retention].[All]" allUniqueName="[ContractDetail].[d Retention].[All]" dimensionUniqueName="[ContractDetail]" displayFolder="" count="2" unbalanced="0"/>
    <cacheHierarchy uniqueName="[ContractDetail].[Eligible]" caption="Eligible" attribute="1" defaultMemberUniqueName="[ContractDetail].[Eligible].[All]" allUniqueName="[ContractDetail].[Eligible].[All]" dimensionUniqueName="[ContractDetail]" displayFolder="" count="2" unbalanced="0"/>
    <cacheHierarchy uniqueName="[ContractDetail].[i Customer Id]" caption="i Customer Id" attribute="1" defaultMemberUniqueName="[ContractDetail].[i Customer Id].[All]" allUniqueName="[ContractDetail].[i Customer Id].[All]" dimensionUniqueName="[ContractDetail]" displayFolder="" count="2" unbalanced="0"/>
    <cacheHierarchy uniqueName="[ContractDetail].[i Dealer Id]" caption="i Dealer Id" attribute="1" defaultMemberUniqueName="[ContractDetail].[i Dealer Id].[All]" allUniqueName="[ContractDetail].[i Dealer Id].[All]" dimensionUniqueName="[ContractDetail]" displayFolder="" count="2" unbalanced="0"/>
    <cacheHierarchy uniqueName="[ContractDetail].[i Months To Expiry]" caption="i Months To Expiry" attribute="1" defaultMemberUniqueName="[ContractDetail].[i Months To Expiry].[All]" allUniqueName="[ContractDetail].[i Months To Expiry].[All]" dimensionUniqueName="[ContractDetail]" displayFolder="" count="2" unbalanced="0"/>
    <cacheHierarchy uniqueName="[ContractDetail].[i MSISDN]" caption="i MSISDN" attribute="1" defaultMemberUniqueName="[ContractDetail].[i MSISDN].[All]" allUniqueName="[ContractDetail].[i MSISDN].[All]" dimensionUniqueName="[ContractDetail]" displayFolder="" count="2" unbalanced="0"/>
    <cacheHierarchy uniqueName="[ContractDetail].[i Reason Code]" caption="i Reason Code" attribute="1" defaultMemberUniqueName="[ContractDetail].[i Reason Code].[All]" allUniqueName="[ContractDetail].[i Reason Code].[All]" dimensionUniqueName="[ContractDetail]" displayFolder="" count="2" unbalanced="0"/>
    <cacheHierarchy uniqueName="[ContractDetail].[i Subm Id]" caption="i Subm Id" attribute="1" defaultMemberUniqueName="[ContractDetail].[i Subm Id].[All]" allUniqueName="[ContractDetail].[i Subm Id].[All]" dimensionUniqueName="[ContractDetail]" displayFolder="" count="2" unbalanced="0"/>
    <cacheHierarchy uniqueName="[ContractDetail].[i Tm Code]" caption="i Tm Code" attribute="1" defaultMemberUniqueName="[ContractDetail].[i Tm Code].[All]" allUniqueName="[ContractDetail].[i Tm Code].[All]" dimensionUniqueName="[ContractDetail]" displayFolder="" count="2" unbalanced="0"/>
    <cacheHierarchy uniqueName="[ContractDetail].[m Cost Of Acquisition]" caption="m Cost Of Acquisition" attribute="1" defaultMemberUniqueName="[ContractDetail].[m Cost Of Acquisition].[All]" allUniqueName="[ContractDetail].[m Cost Of Acquisition].[All]" dimensionUniqueName="[ContractDetail]" displayFolder="" count="2" unbalanced="0"/>
    <cacheHierarchy uniqueName="[ContractDetail].[m Cost Of Retention]" caption="m Cost Of Retention" attribute="1" defaultMemberUniqueName="[ContractDetail].[m Cost Of Retention].[All]" allUniqueName="[ContractDetail].[m Cost Of Retention].[All]" dimensionUniqueName="[ContractDetail]" displayFolder="" count="2" unbalanced="0"/>
    <cacheHierarchy uniqueName="[ContractDetail].[m Revenue]" caption="m Revenue" attribute="1" defaultMemberUniqueName="[ContractDetail].[m Revenue].[All]" allUniqueName="[ContractDetail].[m Revenue].[All]" dimensionUniqueName="[ContractDetail]" displayFolder="" count="2" unbalanced="0"/>
    <cacheHierarchy uniqueName="[ContractDetail].[OOC]" caption="OOC" attribute="1" defaultMemberUniqueName="[ContractDetail].[OOC].[All]" allUniqueName="[ContractDetail].[OOC].[All]" dimensionUniqueName="[ContractDetail]" displayFolder="" count="2" unbalanced="0"/>
    <cacheHierarchy uniqueName="[ContractDetail].[s Cc Zip]" caption="s Cc Zip" attribute="1" defaultMemberUniqueName="[ContractDetail].[s Cc Zip].[All]" allUniqueName="[ContractDetail].[s Cc Zip].[All]" dimensionUniqueName="[ContractDetail]" displayFolder="" count="2" unbalanced="0"/>
    <cacheHierarchy uniqueName="[ContractDetail].[s Cs Collector]" caption="s Cs Collector" attribute="1" defaultMemberUniqueName="[ContractDetail].[s Cs Collector].[All]" allUniqueName="[ContractDetail].[s Cs Collector].[All]" dimensionUniqueName="[ContractDetail]" displayFolder="" count="2" unbalanced="0"/>
    <cacheHierarchy uniqueName="[ContractDetail].[s Status]" caption="s Status" attribute="1" defaultMemberUniqueName="[ContractDetail].[s Status].[All]" allUniqueName="[ContractDetail].[s Status].[All]" dimensionUniqueName="[ContractDetail]" displayFolder="" count="2" unbalanced="0"/>
    <cacheHierarchy uniqueName="[Customer].[d Activated]" caption="d Activated" attribute="1" defaultMemberUniqueName="[Customer].[d Activated].[All]" allUniqueName="[Customer].[d Activated].[All]" dimensionUniqueName="[Customer]" displayFolder="" count="2" unbalanced="0"/>
    <cacheHierarchy uniqueName="[Customer].[d De Activated]" caption="d De Activated" attribute="1" defaultMemberUniqueName="[Customer].[d De Activated].[All]" allUniqueName="[Customer].[d De Activated].[All]" dimensionUniqueName="[Customer]" displayFolder="" count="2" unbalanced="0"/>
    <cacheHierarchy uniqueName="[Customer].[d Ent Date]" caption="d Ent Date" attribute="1" defaultMemberUniqueName="[Customer].[d Ent Date].[All]" allUniqueName="[Customer].[d Ent Date].[All]" dimensionUniqueName="[Customer]" displayFolder="" count="2" unbalanced="0"/>
    <cacheHierarchy uniqueName="[Customer].[d LBC Date]" caption="d LBC Date" attribute="1" defaultMemberUniqueName="[Customer].[d LBC Date].[All]" allUniqueName="[Customer].[d LBC Date].[All]" dimensionUniqueName="[Customer]" displayFolder="" count="2" unbalanced="0"/>
    <cacheHierarchy uniqueName="[Customer].[d Mod Date]" caption="d Mod Date" attribute="1" defaultMemberUniqueName="[Customer].[d Mod Date].[All]" allUniqueName="[Customer].[d Mod Date].[All]" dimensionUniqueName="[Customer]" displayFolder="" count="2" unbalanced="0"/>
    <cacheHierarchy uniqueName="[Customer].[i Bill Medium]" caption="i Bill Medium" attribute="1" defaultMemberUniqueName="[Customer].[i Bill Medium].[All]" allUniqueName="[Customer].[i Bill Medium].[All]" dimensionUniqueName="[Customer]" displayFolder="" count="2" unbalanced="0"/>
    <cacheHierarchy uniqueName="[Customer].[i Contact ID]" caption="i Contact ID" attribute="1" defaultMemberUniqueName="[Customer].[i Contact ID].[All]" allUniqueName="[Customer].[i Contact ID].[All]" dimensionUniqueName="[Customer]" displayFolder="" count="2" unbalanced="0"/>
    <cacheHierarchy uniqueName="[Customer].[i Cost Center ID]" caption="i Cost Center ID" attribute="1" defaultMemberUniqueName="[Customer].[i Cost Center ID].[All]" allUniqueName="[Customer].[i Cost Center ID].[All]" dimensionUniqueName="[Customer]" displayFolder="" count="2" unbalanced="0"/>
    <cacheHierarchy uniqueName="[Customer].[i Credit Rating]" caption="i Credit Rating" attribute="1" defaultMemberUniqueName="[Customer].[i Credit Rating].[All]" allUniqueName="[Customer].[i Credit Rating].[All]" dimensionUniqueName="[Customer]" displayFolder="" count="2" unbalanced="0"/>
    <cacheHierarchy uniqueName="[Customer].[i Customer ID]" caption="i Customer ID" attribute="1" keyAttribute="1" defaultMemberUniqueName="[Customer].[i Customer ID].[All]" allUniqueName="[Customer].[i Customer ID].[All]" dimensionUniqueName="[Customer]" displayFolder="" count="2" unbalanced="0"/>
    <cacheHierarchy uniqueName="[Customer].[s Bill Information]" caption="s Bill Information" attribute="1" defaultMemberUniqueName="[Customer].[s Bill Information].[All]" allUniqueName="[Customer].[s Bill Information].[All]" dimensionUniqueName="[Customer]" displayFolder="" count="2" unbalanced="0"/>
    <cacheHierarchy uniqueName="[Customer].[s Credit Score]" caption="s Credit Score" attribute="1" defaultMemberUniqueName="[Customer].[s Credit Score].[All]" allUniqueName="[Customer].[s Credit Score].[All]" dimensionUniqueName="[Customer]" displayFolder="" count="2" unbalanced="0"/>
    <cacheHierarchy uniqueName="[Customer].[s Credit Status]" caption="s Credit Status" attribute="1" defaultMemberUniqueName="[Customer].[s Credit Status].[All]" allUniqueName="[Customer].[s Credit Status].[All]" dimensionUniqueName="[Customer]" displayFolder="" count="2" unbalanced="0"/>
    <cacheHierarchy uniqueName="[Customer].[s Cust Code]" caption="s Cust Code" attribute="1" defaultMemberUniqueName="[Customer].[s Cust Code].[All]" allUniqueName="[Customer].[s Cust Code].[All]" dimensionUniqueName="[Customer]" displayFolder="" count="2" unbalanced="0"/>
    <cacheHierarchy uniqueName="[Customer].[s Driver License]" caption="s Driver License" attribute="1" defaultMemberUniqueName="[Customer].[s Driver License].[All]" allUniqueName="[Customer].[s Driver License].[All]" dimensionUniqueName="[Customer]" displayFolder="" count="2" unbalanced="0"/>
    <cacheHierarchy uniqueName="[Customer].[s First Name]" caption="s First Name" attribute="1" defaultMemberUniqueName="[Customer].[s First Name].[All]" allUniqueName="[Customer].[s First Name].[All]" dimensionUniqueName="[Customer]" displayFolder="" count="2" unbalanced="0"/>
    <cacheHierarchy uniqueName="[Customer].[s Gender]" caption="s Gender" attribute="1" defaultMemberUniqueName="[Customer].[s Gender].[All]" allUniqueName="[Customer].[s Gender].[All]" dimensionUniqueName="[Customer]" displayFolder="" count="2" unbalanced="0"/>
    <cacheHierarchy uniqueName="[Customer].[s Last Name]" caption="s Last Name" attribute="1" defaultMemberUniqueName="[Customer].[s Last Name].[All]" allUniqueName="[Customer].[s Last Name].[All]" dimensionUniqueName="[Customer]" displayFolder="" count="2" unbalanced="0"/>
    <cacheHierarchy uniqueName="[Customer].[s Name]" caption="s Name" attribute="1" defaultMemberUniqueName="[Customer].[s Name].[All]" allUniqueName="[Customer].[s Name].[All]" dimensionUniqueName="[Customer]" displayFolder="" count="2" unbalanced="0"/>
    <cacheHierarchy uniqueName="[Customer].[s Paymnt Resp]" caption="s Paymnt Resp" attribute="1" defaultMemberUniqueName="[Customer].[s Paymnt Resp].[All]" allUniqueName="[Customer].[s Paymnt Resp].[All]" dimensionUniqueName="[Customer]" displayFolder="" count="2" unbalanced="0"/>
    <cacheHierarchy uniqueName="[Customer].[s Sex]" caption="s Sex" attribute="1" defaultMemberUniqueName="[Customer].[s Sex].[All]" allUniqueName="[Customer].[s Sex].[All]" dimensionUniqueName="[Customer]" displayFolder="" count="2" unbalanced="0"/>
    <cacheHierarchy uniqueName="[Customer].[s Status]" caption="s Status" attribute="1" defaultMemberUniqueName="[Customer].[s Status].[All]" allUniqueName="[Customer].[s Status].[All]" dimensionUniqueName="[Customer]" displayFolder="" count="2" unbalanced="0"/>
    <cacheHierarchy uniqueName="[Customer].[s Title]" caption="s Title" attribute="1" defaultMemberUniqueName="[Customer].[s Title].[All]" allUniqueName="[Customer].[s Title].[All]" dimensionUniqueName="[Customer]" displayFolder="" count="2" unbalanced="0"/>
    <cacheHierarchy uniqueName="[Customer Contact].[i Addr Years]" caption="i Addr Years" attribute="1" defaultMemberUniqueName="[Customer Contact].[i Addr Years].[All]" allUniqueName="[Customer Contact].[i Addr Years].[All]" dimensionUniqueName="[Customer Contact]" displayFolder="" count="2" unbalanced="0"/>
    <cacheHierarchy uniqueName="[Customer Contact].[i Contact ID]" caption="i Contact ID" attribute="1" keyAttribute="1" defaultMemberUniqueName="[Customer Contact].[i Contact ID].[All]" allUniqueName="[Customer Contact].[i Contact ID].[All]" dimensionUniqueName="[Customer Contact]" displayFolder="" count="2" unbalanced="0"/>
    <cacheHierarchy uniqueName="[Customer Contact].[i Valid E Mail]" caption="i Valid E Mail" attribute="1" defaultMemberUniqueName="[Customer Contact].[i Valid E Mail].[All]" allUniqueName="[Customer Contact].[i Valid E Mail].[All]" dimensionUniqueName="[Customer Contact]" displayFolder="" count="2" unbalanced="0"/>
    <cacheHierarchy uniqueName="[Customer Contact].[s Addr1]" caption="s Addr1" attribute="1" defaultMemberUniqueName="[Customer Contact].[s Addr1].[All]" allUniqueName="[Customer Contact].[s Addr1].[All]" dimensionUniqueName="[Customer Contact]" displayFolder="" count="2" unbalanced="0"/>
    <cacheHierarchy uniqueName="[Customer Contact].[s Addr2]" caption="s Addr2" attribute="1" defaultMemberUniqueName="[Customer Contact].[s Addr2].[All]" allUniqueName="[Customer Contact].[s Addr2].[All]" dimensionUniqueName="[Customer Contact]" displayFolder="" count="2" unbalanced="0"/>
    <cacheHierarchy uniqueName="[Customer Contact].[s Addr3]" caption="s Addr3" attribute="1" defaultMemberUniqueName="[Customer Contact].[s Addr3].[All]" allUniqueName="[Customer Contact].[s Addr3].[All]" dimensionUniqueName="[Customer Contact]" displayFolder="" count="2" unbalanced="0"/>
    <cacheHierarchy uniqueName="[Customer Contact].[s City]" caption="s City" attribute="1" defaultMemberUniqueName="[Customer Contact].[s City].[All]" allUniqueName="[Customer Contact].[s City].[All]" dimensionUniqueName="[Customer Contact]" displayFolder="" count="2" unbalanced="0"/>
    <cacheHierarchy uniqueName="[Customer Contact].[s Location2]" caption="s Location2" attribute="1" defaultMemberUniqueName="[Customer Contact].[s Location2].[All]" allUniqueName="[Customer Contact].[s Location2].[All]" dimensionUniqueName="[Customer Contact]" displayFolder="" count="2" unbalanced="0"/>
    <cacheHierarchy uniqueName="[Customer Contact].[s Zip]" caption="s Zip" attribute="1" defaultMemberUniqueName="[Customer Contact].[s Zip].[All]" allUniqueName="[Customer Contact].[s Zip].[All]" dimensionUniqueName="[Customer Contact]" displayFolder="" count="2" unbalanced="0"/>
    <cacheHierarchy uniqueName="[Customer Profiling].[i Co Id]" caption="i Co Id" attribute="1" defaultMemberUniqueName="[Customer Profiling].[i Co Id].[All]" allUniqueName="[Customer Profiling].[i Co Id].[All]" dimensionUniqueName="[Customer Profiling]" displayFolder="" count="2" unbalanced="0"/>
    <cacheHierarchy uniqueName="[Customer Profiling].[i Customer Id]" caption="i Customer Id" attribute="1" keyAttribute="1" defaultMemberUniqueName="[Customer Profiling].[i Customer Id].[All]" allUniqueName="[Customer Profiling].[i Customer Id].[All]" dimensionUniqueName="[Customer Profiling]" displayFolder="" count="2" unbalanced="0"/>
    <cacheHierarchy uniqueName="[Customer Profiling].[i Payment Profile]" caption="i Payment Profile" attribute="1" defaultMemberUniqueName="[Customer Profiling].[i Payment Profile].[All]" allUniqueName="[Customer Profiling].[i Payment Profile].[All]" dimensionUniqueName="[Customer Profiling]" displayFolder="" count="2" unbalanced="0"/>
    <cacheHierarchy uniqueName="[Customer Profiling].[i Point Allocation]" caption="i Point Allocation" attribute="1" defaultMemberUniqueName="[Customer Profiling].[i Point Allocation].[All]" allUniqueName="[Customer Profiling].[i Point Allocation].[All]" dimensionUniqueName="[Customer Profiling]" displayFolder="" count="2" unbalanced="0"/>
    <cacheHierarchy uniqueName="[Customer Profiling].[i Point Allocation Score]" caption="i Point Allocation Score" attribute="1" defaultMemberUniqueName="[Customer Profiling].[i Point Allocation Score].[All]" allUniqueName="[Customer Profiling].[i Point Allocation Score].[All]" dimensionUniqueName="[Customer Profiling]" displayFolder="" count="2" unbalanced="0"/>
    <cacheHierarchy uniqueName="[Customer Profiling].[i Tenure Points]" caption="i Tenure Points" attribute="1" defaultMemberUniqueName="[Customer Profiling].[i Tenure Points].[All]" allUniqueName="[Customer Profiling].[i Tenure Points].[All]" dimensionUniqueName="[Customer Profiling]" displayFolder="" count="2" unbalanced="0"/>
    <cacheHierarchy uniqueName="[Customer Profiling].[i Years]" caption="i Years" attribute="1" defaultMemberUniqueName="[Customer Profiling].[i Years].[All]" allUniqueName="[Customer Profiling].[i Years].[All]" dimensionUniqueName="[Customer Profiling]" displayFolder="" count="2" unbalanced="0"/>
    <cacheHierarchy uniqueName="[Customer Profiling].[m Average Invoice Amount]" caption="m Average Invoice Amount" attribute="1" defaultMemberUniqueName="[Customer Profiling].[m Average Invoice Amount].[All]" allUniqueName="[Customer Profiling].[m Average Invoice Amount].[All]" dimensionUniqueName="[Customer Profiling]" displayFolder="" count="2" unbalanced="0"/>
    <cacheHierarchy uniqueName="[Customer Profiling].[m Gross Revenue]" caption="m Gross Revenue" attribute="1" defaultMemberUniqueName="[Customer Profiling].[m Gross Revenue].[All]" allUniqueName="[Customer Profiling].[m Gross Revenue].[All]" dimensionUniqueName="[Customer Profiling]" displayFolder="" count="2" unbalanced="0"/>
    <cacheHierarchy uniqueName="[Customer Profiling].[n Total Marks]" caption="n Total Marks" attribute="1" defaultMemberUniqueName="[Customer Profiling].[n Total Marks].[All]" allUniqueName="[Customer Profiling].[n Total Marks].[All]" dimensionUniqueName="[Customer Profiling]" displayFolder="" count="2" unbalanced="0"/>
    <cacheHierarchy uniqueName="[Customer Profiling].[PCB]" caption="PCB" attribute="1" defaultMemberUniqueName="[Customer Profiling].[PCB].[All]" allUniqueName="[Customer Profiling].[PCB].[All]" dimensionUniqueName="[Customer Profiling]" displayFolder="" count="2" unbalanced="0"/>
    <cacheHierarchy uniqueName="[Customer Profiling].[s Business Segment]" caption="s Business Segment" attribute="1" defaultMemberUniqueName="[Customer Profiling].[s Business Segment].[All]" allUniqueName="[Customer Profiling].[s Business Segment].[All]" dimensionUniqueName="[Customer Profiling]" displayFolder="" count="2" unbalanced="0"/>
    <cacheHierarchy uniqueName="[Customer Profiling].[s Loyalty Segment]" caption="s Loyalty Segment" attribute="1" defaultMemberUniqueName="[Customer Profiling].[s Loyalty Segment].[All]" allUniqueName="[Customer Profiling].[s Loyalty Segment].[All]" dimensionUniqueName="[Customer Profiling]" displayFolder="" count="2" unbalanced="0"/>
    <cacheHierarchy uniqueName="[Customer Profiling].[s Segment Class]" caption="s Segment Class" attribute="1" defaultMemberUniqueName="[Customer Profiling].[s Segment Class].[All]" allUniqueName="[Customer Profiling].[s Segment Class].[All]" dimensionUniqueName="[Customer Profiling]" displayFolder="" count="2" unbalanced="0"/>
    <cacheHierarchy uniqueName="[Customer Profiling].[s Segments]" caption="s Segments" attribute="1" defaultMemberUniqueName="[Customer Profiling].[s Segments].[All]" allUniqueName="[Customer Profiling].[s Segments].[All]" dimensionUniqueName="[Customer Profiling]" displayFolder="" count="2" unbalanced="0"/>
    <cacheHierarchy uniqueName="[Customer Segmentation].[d Average Contract Amount]" caption="d Average Contract Amount" attribute="1" defaultMemberUniqueName="[Customer Segmentation].[d Average Contract Amount].[All]" allUniqueName="[Customer Segmentation].[d Average Contract Amount].[All]" dimensionUniqueName="[Customer Segmentation]" displayFolder="" count="2" unbalanced="0"/>
    <cacheHierarchy uniqueName="[Customer Segmentation].[d Average Invoice Amount]" caption="d Average Invoice Amount" attribute="1" defaultMemberUniqueName="[Customer Segmentation].[d Average Invoice Amount].[All]" allUniqueName="[Customer Segmentation].[d Average Invoice Amount].[All]" dimensionUniqueName="[Customer Segmentation]" displayFolder="" count="2" unbalanced="0"/>
    <cacheHierarchy uniqueName="[Customer Segmentation].[i Contract Count]" caption="i Contract Count" attribute="1" defaultMemberUniqueName="[Customer Segmentation].[i Contract Count].[All]" allUniqueName="[Customer Segmentation].[i Contract Count].[All]" dimensionUniqueName="[Customer Segmentation]" displayFolder="" count="2" unbalanced="0"/>
    <cacheHierarchy uniqueName="[Customer Segmentation].[i Customer Id]" caption="i Customer Id" attribute="1" keyAttribute="1" defaultMemberUniqueName="[Customer Segmentation].[i Customer Id].[All]" allUniqueName="[Customer Segmentation].[i Customer Id].[All]" dimensionUniqueName="[Customer Segmentation]" displayFolder="" count="2" unbalanced="0"/>
    <cacheHierarchy uniqueName="[Customer Segmentation].[s Customer Account]" caption="s Customer Account" attribute="1" defaultMemberUniqueName="[Customer Segmentation].[s Customer Account].[All]" allUniqueName="[Customer Segmentation].[s Customer Account].[All]" dimensionUniqueName="[Customer Segmentation]" displayFolder="" count="2" unbalanced="0"/>
    <cacheHierarchy uniqueName="[Customer Segmentation].[s Customer Class]" caption="s Customer Class" attribute="1" defaultMemberUniqueName="[Customer Segmentation].[s Customer Class].[All]" allUniqueName="[Customer Segmentation].[s Customer Class].[All]" dimensionUniqueName="[Customer Segmentation]" displayFolder="" count="2" unbalanced="0"/>
    <cacheHierarchy uniqueName="[Customer Segmentation].[s Segments]" caption="s Segments" attribute="1" defaultMemberUniqueName="[Customer Segmentation].[s Segments].[All]" allUniqueName="[Customer Segmentation].[s Segments].[All]" dimensionUniqueName="[Customer Segmentation]" displayFolder="" count="2" unbalanced="0"/>
    <cacheHierarchy uniqueName="[Customer Segmentation].[s SME Segments]" caption="s SME Segments" attribute="1" defaultMemberUniqueName="[Customer Segmentation].[s SME Segments].[All]" allUniqueName="[Customer Segmentation].[s SME Segments].[All]" dimensionUniqueName="[Customer Segmentation]" displayFolder="" count="2" unbalanced="0"/>
    <cacheHierarchy uniqueName="[DateDimension].[Date]" caption="DateDimension.Date" attribute="1" keyAttribute="1" defaultMemberUniqueName="[DateDimension].[Date].[All]" allUniqueName="[DateDimension].[Date].[All]" dimensionUniqueName="[DateDimension]" displayFolder="" count="2" unbalanced="0"/>
    <cacheHierarchy uniqueName="[DateDimension].[Date Name]" caption="DateDimension.Date Name" attribute="1" defaultMemberUniqueName="[DateDimension].[Date Name].[All]" allUniqueName="[DateDimension].[Date Name].[All]" dimensionUniqueName="[DateDimension]" displayFolder="" count="2" unbalanced="0"/>
    <cacheHierarchy uniqueName="[DateDimension].[Day Of Month]" caption="DateDimension.Day Of Month" attribute="1" defaultMemberUniqueName="[DateDimension].[Day Of Month].[All]" allUniqueName="[DateDimension].[Day Of Month].[All]" dimensionUniqueName="[DateDimension]" displayFolder="" count="2" unbalanced="0"/>
    <cacheHierarchy uniqueName="[DateDimension].[Fiscal Day]" caption="DateDimension.Fiscal Day" attribute="1" defaultMemberUniqueName="[DateDimension].[Fiscal Day].[All]" allUniqueName="[DateDimension].[Fiscal Day].[All]" dimensionUniqueName="[DateDimension]" displayFolder="" count="2" unbalanced="0"/>
    <cacheHierarchy uniqueName="[DateDimension].[Fiscal Half Year]" caption="DateDimension.Fiscal Half Year" attribute="1" defaultMemberUniqueName="[DateDimension].[Fiscal Half Year].[All]" allUniqueName="[DateDimension].[Fiscal Half Year].[All]" dimensionUniqueName="[DateDimension]" displayFolder="" count="2" unbalanced="0"/>
    <cacheHierarchy uniqueName="[DateDimension].[Fiscal Month]" caption="DateDimension.Fiscal Month" attribute="1" defaultMemberUniqueName="[DateDimension].[Fiscal Month].[All]" allUniqueName="[DateDimension].[Fiscal Month].[All]" dimensionUniqueName="[DateDimension]" displayFolder="" count="2" unbalanced="0"/>
    <cacheHierarchy uniqueName="[DateDimension].[Fiscal Quarter]" caption="DateDimension.Fiscal Quarter" attribute="1" defaultMemberUniqueName="[DateDimension].[Fiscal Quarter].[All]" allUniqueName="[DateDimension].[Fiscal Quarter].[All]" dimensionUniqueName="[DateDimension]" displayFolder="" count="2" unbalanced="0"/>
    <cacheHierarchy uniqueName="[DateDimension].[Fiscal Trimester]" caption="DateDimension.Fiscal Trimester" attribute="1" defaultMemberUniqueName="[DateDimension].[Fiscal Trimester].[All]" allUniqueName="[DateDimension].[Fiscal Trimester].[All]" dimensionUniqueName="[DateDimension]" displayFolder="" count="2" unbalanced="0"/>
    <cacheHierarchy uniqueName="[DateDimension].[Fiscal Week]" caption="DateDimension.Fiscal Week" attribute="1" defaultMemberUniqueName="[DateDimension].[Fiscal Week].[All]" allUniqueName="[DateDimension].[Fiscal Week].[All]" dimensionUniqueName="[DateDimension]" displayFolder="" count="2" unbalanced="0"/>
    <cacheHierarchy uniqueName="[DateDimension].[Fiscal Year]" caption="DateDimension.Fiscal Year" attribute="1" defaultMemberUniqueName="[DateDimension].[Fiscal Year].[All]" allUniqueName="[DateDimension].[Fiscal Year].[All]" dimensionUniqueName="[DateDimension]" displayFolder="" count="2" unbalanced="0"/>
    <cacheHierarchy uniqueName="[DateDimension].[Half Year]" caption="DateDimension.Half Year" attribute="1" defaultMemberUniqueName="[DateDimension].[Half Year].[All]" allUniqueName="[DateDimension].[Half Year].[All]" dimensionUniqueName="[DateDimension]" displayFolder="" count="2" unbalanced="0"/>
    <cacheHierarchy uniqueName="[DateDimension].[Half Year Name]" caption="DateDimension.Half Year Name" attribute="1" defaultMemberUniqueName="[DateDimension].[Half Year Name].[All]" allUniqueName="[DateDimension].[Half Year Name].[All]" dimensionUniqueName="[DateDimension]" displayFolder="" count="2" unbalanced="0"/>
    <cacheHierarchy uniqueName="[DateDimension].[Month]" caption="DateDimension.Month" attribute="1" defaultMemberUniqueName="[DateDimension].[Month].[All]" allUniqueName="[DateDimension].[Month].[All]" dimensionUniqueName="[DateDimension]" displayFolder="" count="2" unbalanced="0"/>
    <cacheHierarchy uniqueName="[DateDimension].[Month Name]" caption="DateDimension.Month Name" attribute="1" defaultMemberUniqueName="[DateDimension].[Month Name].[All]" allUniqueName="[DateDimension].[Month Name].[All]" dimensionUniqueName="[DateDimension]" displayFolder="" count="2" unbalanced="0"/>
    <cacheHierarchy uniqueName="[DateDimension].[Quarter]" caption="DateDimension.Quarter" attribute="1" defaultMemberUniqueName="[DateDimension].[Quarter].[All]" allUniqueName="[DateDimension].[Quarter].[All]" dimensionUniqueName="[DateDimension]" displayFolder="" count="2" unbalanced="0"/>
    <cacheHierarchy uniqueName="[DateDimension].[Quarter Name]" caption="DateDimension.Quarter Name" attribute="1" defaultMemberUniqueName="[DateDimension].[Quarter Name].[All]" allUniqueName="[DateDimension].[Quarter Name].[All]" dimensionUniqueName="[DateDimension]" displayFolder="" count="2" unbalanced="0"/>
    <cacheHierarchy uniqueName="[DateDimension].[Trimester]" caption="DateDimension.Trimester" attribute="1" defaultMemberUniqueName="[DateDimension].[Trimester].[All]" allUniqueName="[DateDimension].[Trimester].[All]" dimensionUniqueName="[DateDimension]" displayFolder="" count="2" unbalanced="0"/>
    <cacheHierarchy uniqueName="[DateDimension].[Trimester Name]" caption="DateDimension.Trimester Name" attribute="1" defaultMemberUniqueName="[DateDimension].[Trimester Name].[All]" allUniqueName="[DateDimension].[Trimester Name].[All]" dimensionUniqueName="[DateDimension]" displayFolder="" count="2" unbalanced="0"/>
    <cacheHierarchy uniqueName="[DateDimension].[Week]" caption="DateDimension.Week" attribute="1" defaultMemberUniqueName="[DateDimension].[Week].[All]" allUniqueName="[DateDimension].[Week].[All]" dimensionUniqueName="[DateDimension]" displayFolder="" count="2" unbalanced="0"/>
    <cacheHierarchy uniqueName="[DateDimension].[Week Name]" caption="DateDimension.Week Name" attribute="1" defaultMemberUniqueName="[DateDimension].[Week Name].[All]" allUniqueName="[DateDimension].[Week Name].[All]" dimensionUniqueName="[DateDimension]" displayFolder="" count="2" unbalanced="0"/>
    <cacheHierarchy uniqueName="[DateDimension].[Year]" caption="DateDimension.Year" attribute="1" defaultMemberUniqueName="[DateDimension].[Year].[All]" allUniqueName="[DateDimension].[Year].[All]" dimensionUniqueName="[DateDimension]" displayFolder="" count="2" unbalanced="0"/>
    <cacheHierarchy uniqueName="[DateDimension].[Year - Half Year - Quarter - Month - Day]" caption="DateDimension.Year - Half Year - Quarter - Month - Day" defaultMemberUniqueName="[DateDimension].[Year - Half Year - Quarter - Month - Day].[All]" allUniqueName="[DateDimension].[Year - Half Year - Quarter - Month - Day].[All]" dimensionUniqueName="[DateDimension]" displayFolder="" count="6" unbalanced="0"/>
    <cacheHierarchy uniqueName="[DateDimension].[Year - Month]" caption="DateDimension.Year - Month" defaultMemberUniqueName="[DateDimension].[Year - Month].[All]" allUniqueName="[DateDimension].[Year - Month].[All]" dimensionUniqueName="[DateDimension]" displayFolder="" count="3" unbalanced="0">
      <fieldsUsage count="3">
        <fieldUsage x="-1"/>
        <fieldUsage x="4"/>
        <fieldUsage x="5"/>
      </fieldsUsage>
    </cacheHierarchy>
    <cacheHierarchy uniqueName="[DateDimension].[Year - Quarter - Month - Date]" caption="DateDimension.Year - Quarter - Month - Date" defaultMemberUniqueName="[DateDimension].[Year - Quarter - Month - Date].[All]" allUniqueName="[DateDimension].[Year - Quarter - Month - Date].[All]" dimensionUniqueName="[DateDimension]" displayFolder="" count="5" unbalanced="0"/>
    <cacheHierarchy uniqueName="[DateDimension].[Year - Trimester - Month - Date]" caption="DateDimension.Year - Trimester - Month - Date" defaultMemberUniqueName="[DateDimension].[Year - Trimester - Month - Date].[All]" allUniqueName="[DateDimension].[Year - Trimester - Month - Date].[All]" dimensionUniqueName="[DateDimension]" displayFolder="" count="5" unbalanced="0"/>
    <cacheHierarchy uniqueName="[DateDimension].[Year - Week - Date]" caption="DateDimension.Year - Week - Date" defaultMemberUniqueName="[DateDimension].[Year - Week - Date].[All]" allUniqueName="[DateDimension].[Year - Week - Date].[All]" dimensionUniqueName="[DateDimension]" displayFolder="" count="4" unbalanced="0"/>
    <cacheHierarchy uniqueName="[DateDimension].[Year Name]" caption="DateDimension.Year Name" attribute="1" defaultMemberUniqueName="[DateDimension].[Year Name].[All]" allUniqueName="[DateDimension].[Year Name].[All]" dimensionUniqueName="[DateDimension]" displayFolder="" count="2" unbalanced="0"/>
    <cacheHierarchy uniqueName="[DateDimension].[Year-Month-Day]" caption="DateDimension.Year-Month-Day" defaultMemberUniqueName="[DateDimension].[Year-Month-Day].[All]" allUniqueName="[DateDimension].[Year-Month-Day].[All]" dimensionUniqueName="[DateDimension]" displayFolder="" count="4" unbalanced="0"/>
    <cacheHierarchy uniqueName="[DeactivationDate].[Date]" caption="DeactivationDate.Date" attribute="1" keyAttribute="1" defaultMemberUniqueName="[DeactivationDate].[Date].[All]" allUniqueName="[DeactivationDate].[Date].[All]" dimensionUniqueName="[DeactivationDate]" displayFolder="" count="2" unbalanced="0"/>
    <cacheHierarchy uniqueName="[DeactivationDate].[Date Name]" caption="DeactivationDate.Date Name" attribute="1" defaultMemberUniqueName="[DeactivationDate].[Date Name].[All]" allUniqueName="[DeactivationDate].[Date Name].[All]" dimensionUniqueName="[DeactivationDate]" displayFolder="" count="2" unbalanced="0"/>
    <cacheHierarchy uniqueName="[DeactivationDate].[Day Of Month]" caption="DeactivationDate.Day Of Month" attribute="1" defaultMemberUniqueName="[DeactivationDate].[Day Of Month].[All]" allUniqueName="[DeactivationDate].[Day Of Month].[All]" dimensionUniqueName="[DeactivationDate]" displayFolder="" count="2" unbalanced="0"/>
    <cacheHierarchy uniqueName="[DeactivationDate].[Fiscal Day]" caption="DeactivationDate.Fiscal Day" attribute="1" defaultMemberUniqueName="[DeactivationDate].[Fiscal Day].[All]" allUniqueName="[DeactivationDate].[Fiscal Day].[All]" dimensionUniqueName="[DeactivationDate]" displayFolder="" count="2" unbalanced="0"/>
    <cacheHierarchy uniqueName="[DeactivationDate].[Fiscal Half Year]" caption="DeactivationDate.Fiscal Half Year" attribute="1" defaultMemberUniqueName="[DeactivationDate].[Fiscal Half Year].[All]" allUniqueName="[DeactivationDate].[Fiscal Half Year].[All]" dimensionUniqueName="[DeactivationDate]" displayFolder="" count="2" unbalanced="0"/>
    <cacheHierarchy uniqueName="[DeactivationDate].[Fiscal Month]" caption="DeactivationDate.Fiscal Month" attribute="1" defaultMemberUniqueName="[DeactivationDate].[Fiscal Month].[All]" allUniqueName="[DeactivationDate].[Fiscal Month].[All]" dimensionUniqueName="[DeactivationDate]" displayFolder="" count="2" unbalanced="0"/>
    <cacheHierarchy uniqueName="[DeactivationDate].[Fiscal Quarter]" caption="DeactivationDate.Fiscal Quarter" attribute="1" defaultMemberUniqueName="[DeactivationDate].[Fiscal Quarter].[All]" allUniqueName="[DeactivationDate].[Fiscal Quarter].[All]" dimensionUniqueName="[DeactivationDate]" displayFolder="" count="2" unbalanced="0"/>
    <cacheHierarchy uniqueName="[DeactivationDate].[Fiscal Trimester]" caption="DeactivationDate.Fiscal Trimester" attribute="1" defaultMemberUniqueName="[DeactivationDate].[Fiscal Trimester].[All]" allUniqueName="[DeactivationDate].[Fiscal Trimester].[All]" dimensionUniqueName="[DeactivationDate]" displayFolder="" count="2" unbalanced="0"/>
    <cacheHierarchy uniqueName="[DeactivationDate].[Fiscal Week]" caption="DeactivationDate.Fiscal Week" attribute="1" defaultMemberUniqueName="[DeactivationDate].[Fiscal Week].[All]" allUniqueName="[DeactivationDate].[Fiscal Week].[All]" dimensionUniqueName="[DeactivationDate]" displayFolder="" count="2" unbalanced="0"/>
    <cacheHierarchy uniqueName="[DeactivationDate].[Fiscal Year]" caption="DeactivationDate.Fiscal Year" attribute="1" defaultMemberUniqueName="[DeactivationDate].[Fiscal Year].[All]" allUniqueName="[DeactivationDate].[Fiscal Year].[All]" dimensionUniqueName="[DeactivationDate]" displayFolder="" count="2" unbalanced="0"/>
    <cacheHierarchy uniqueName="[DeactivationDate].[Half Year]" caption="DeactivationDate.Half Year" attribute="1" defaultMemberUniqueName="[DeactivationDate].[Half Year].[All]" allUniqueName="[DeactivationDate].[Half Year].[All]" dimensionUniqueName="[DeactivationDate]" displayFolder="" count="2" unbalanced="0"/>
    <cacheHierarchy uniqueName="[DeactivationDate].[Half Year Name]" caption="DeactivationDate.Half Year Name" attribute="1" defaultMemberUniqueName="[DeactivationDate].[Half Year Name].[All]" allUniqueName="[DeactivationDate].[Half Year Name].[All]" dimensionUniqueName="[DeactivationDate]" displayFolder="" count="2" unbalanced="0"/>
    <cacheHierarchy uniqueName="[DeactivationDate].[Month]" caption="DeactivationDate.Month" attribute="1" defaultMemberUniqueName="[DeactivationDate].[Month].[All]" allUniqueName="[DeactivationDate].[Month].[All]" dimensionUniqueName="[DeactivationDate]" displayFolder="" count="2" unbalanced="0"/>
    <cacheHierarchy uniqueName="[DeactivationDate].[Month Name]" caption="DeactivationDate.Month Name" attribute="1" defaultMemberUniqueName="[DeactivationDate].[Month Name].[All]" allUniqueName="[DeactivationDate].[Month Name].[All]" dimensionUniqueName="[DeactivationDate]" displayFolder="" count="2" unbalanced="0"/>
    <cacheHierarchy uniqueName="[DeactivationDate].[Quarter]" caption="DeactivationDate.Quarter" attribute="1" defaultMemberUniqueName="[DeactivationDate].[Quarter].[All]" allUniqueName="[DeactivationDate].[Quarter].[All]" dimensionUniqueName="[DeactivationDate]" displayFolder="" count="2" unbalanced="0"/>
    <cacheHierarchy uniqueName="[DeactivationDate].[Quarter Name]" caption="DeactivationDate.Quarter Name" attribute="1" defaultMemberUniqueName="[DeactivationDate].[Quarter Name].[All]" allUniqueName="[DeactivationDate].[Quarter Name].[All]" dimensionUniqueName="[DeactivationDate]" displayFolder="" count="2" unbalanced="0"/>
    <cacheHierarchy uniqueName="[DeactivationDate].[Trimester]" caption="DeactivationDate.Trimester" attribute="1" defaultMemberUniqueName="[DeactivationDate].[Trimester].[All]" allUniqueName="[DeactivationDate].[Trimester].[All]" dimensionUniqueName="[DeactivationDate]" displayFolder="" count="2" unbalanced="0"/>
    <cacheHierarchy uniqueName="[DeactivationDate].[Trimester Name]" caption="DeactivationDate.Trimester Name" attribute="1" defaultMemberUniqueName="[DeactivationDate].[Trimester Name].[All]" allUniqueName="[DeactivationDate].[Trimester Name].[All]" dimensionUniqueName="[DeactivationDate]" displayFolder="" count="2" unbalanced="0"/>
    <cacheHierarchy uniqueName="[DeactivationDate].[Week]" caption="DeactivationDate.Week" attribute="1" defaultMemberUniqueName="[DeactivationDate].[Week].[All]" allUniqueName="[DeactivationDate].[Week].[All]" dimensionUniqueName="[DeactivationDate]" displayFolder="" count="2" unbalanced="0"/>
    <cacheHierarchy uniqueName="[DeactivationDate].[Week Name]" caption="DeactivationDate.Week Name" attribute="1" defaultMemberUniqueName="[DeactivationDate].[Week Name].[All]" allUniqueName="[DeactivationDate].[Week Name].[All]" dimensionUniqueName="[DeactivationDate]" displayFolder="" count="2" unbalanced="0"/>
    <cacheHierarchy uniqueName="[DeactivationDate].[Year]" caption="DeactivationDate.Year" attribute="1" defaultMemberUniqueName="[DeactivationDate].[Year].[All]" allUniqueName="[DeactivationDate].[Year].[All]" dimensionUniqueName="[DeactivationDate]" displayFolder="" count="2" unbalanced="0"/>
    <cacheHierarchy uniqueName="[DeactivationDate].[Year - Half Year - Quarter - Month - Day]" caption="DeactivationDate.Year - Half Year - Quarter - Month - Day" defaultMemberUniqueName="[DeactivationDate].[Year - Half Year - Quarter - Month - Day].[All]" allUniqueName="[DeactivationDate].[Year - Half Year - Quarter - Month - Day].[All]" dimensionUniqueName="[DeactivationDate]" displayFolder="" count="6" unbalanced="0"/>
    <cacheHierarchy uniqueName="[DeactivationDate].[Year - Month]" caption="DeactivationDate.Year - Month" defaultMemberUniqueName="[DeactivationDate].[Year - Month].[All]" allUniqueName="[DeactivationDate].[Year - Month].[All]" dimensionUniqueName="[DeactivationDate]" displayFolder="" count="3" unbalanced="0"/>
    <cacheHierarchy uniqueName="[DeactivationDate].[Year - Quarter - Month - Date]" caption="DeactivationDate.Year - Quarter - Month - Date" defaultMemberUniqueName="[DeactivationDate].[Year - Quarter - Month - Date].[All]" allUniqueName="[DeactivationDate].[Year - Quarter - Month - Date].[All]" dimensionUniqueName="[DeactivationDate]" displayFolder="" count="5" unbalanced="0"/>
    <cacheHierarchy uniqueName="[DeactivationDate].[Year - Trimester - Month - Date]" caption="DeactivationDate.Year - Trimester - Month - Date" defaultMemberUniqueName="[DeactivationDate].[Year - Trimester - Month - Date].[All]" allUniqueName="[DeactivationDate].[Year - Trimester - Month - Date].[All]" dimensionUniqueName="[DeactivationDate]" displayFolder="" count="5" unbalanced="0"/>
    <cacheHierarchy uniqueName="[DeactivationDate].[Year - Week - Date]" caption="DeactivationDate.Year - Week - Date" defaultMemberUniqueName="[DeactivationDate].[Year - Week - Date].[All]" allUniqueName="[DeactivationDate].[Year - Week - Date].[All]" dimensionUniqueName="[DeactivationDate]" displayFolder="" count="4" unbalanced="0"/>
    <cacheHierarchy uniqueName="[DeactivationDate].[Year Name]" caption="DeactivationDate.Year Name" attribute="1" defaultMemberUniqueName="[DeactivationDate].[Year Name].[All]" allUniqueName="[DeactivationDate].[Year Name].[All]" dimensionUniqueName="[DeactivationDate]" displayFolder="" count="2" unbalanced="0"/>
    <cacheHierarchy uniqueName="[DeactivationDate].[Year-Month-Day]" caption="DeactivationDate.Year-Month-Day" defaultMemberUniqueName="[DeactivationDate].[Year-Month-Day].[All]" allUniqueName="[DeactivationDate].[Year-Month-Day].[All]" dimensionUniqueName="[DeactivationDate]" displayFolder="" count="4" unbalanced="0"/>
    <cacheHierarchy uniqueName="[DeActiveArpu].[Disc Type]" caption="Disc Type" attribute="1" defaultMemberUniqueName="[DeActiveArpu].[Disc Type].[All]" allUniqueName="[DeActiveArpu].[Disc Type].[All]" dimensionUniqueName="[DeActiveArpu]" displayFolder="" count="2" unbalanced="0"/>
    <cacheHierarchy uniqueName="[DeActiveArpu].[i Co Id]" caption="i Co Id" attribute="1" keyAttribute="1" defaultMemberUniqueName="[DeActiveArpu].[i Co Id].[All]" allUniqueName="[DeActiveArpu].[i Co Id].[All]" dimensionUniqueName="[DeActiveArpu]" displayFolder="" count="2" unbalanced="0"/>
    <cacheHierarchy uniqueName="[DeActiveArpu].[i Dealer ID]" caption="i Dealer ID" attribute="1" defaultMemberUniqueName="[DeActiveArpu].[i Dealer ID].[All]" allUniqueName="[DeActiveArpu].[i Dealer ID].[All]" dimensionUniqueName="[DeActiveArpu]" displayFolder="" count="2" unbalanced="0"/>
    <cacheHierarchy uniqueName="[DeActiveArpu].[i RSID]" caption="i RSID" attribute="1" defaultMemberUniqueName="[DeActiveArpu].[i RSID].[All]" allUniqueName="[DeActiveArpu].[i RSID].[All]" dimensionUniqueName="[DeActiveArpu]" displayFolder="" count="2" unbalanced="0"/>
    <cacheHierarchy uniqueName="[DeActiveArpu].[i TM Code]" caption="i TM Code" attribute="1" defaultMemberUniqueName="[DeActiveArpu].[i TM Code].[All]" allUniqueName="[DeActiveArpu].[i TM Code].[All]" dimensionUniqueName="[DeActiveArpu]" displayFolder="" count="2" unbalanced="0"/>
    <cacheHierarchy uniqueName="[DeActiveArpu].[m Disc ARPU]" caption="m Disc ARPU" attribute="1" defaultMemberUniqueName="[DeActiveArpu].[m Disc ARPU].[All]" allUniqueName="[DeActiveArpu].[m Disc ARPU].[All]" dimensionUniqueName="[DeActiveArpu]" displayFolder="" count="2" unbalanced="0"/>
    <cacheHierarchy uniqueName="[Expected Payment Date].[Date]" caption="Expected Payment Date.Date" attribute="1" keyAttribute="1" defaultMemberUniqueName="[Expected Payment Date].[Date].[All]" allUniqueName="[Expected Payment Date].[Date].[All]" dimensionUniqueName="[Expected Payment Date]" displayFolder="" count="2" unbalanced="0"/>
    <cacheHierarchy uniqueName="[Expected Payment Date].[Date Name]" caption="Expected Payment Date.Date Name" attribute="1" defaultMemberUniqueName="[Expected Payment Date].[Date Name].[All]" allUniqueName="[Expected Payment Date].[Date Name].[All]" dimensionUniqueName="[Expected Payment Date]" displayFolder="" count="2" unbalanced="0"/>
    <cacheHierarchy uniqueName="[Expected Payment Date].[Day Of Month]" caption="Expected Payment Date.Day Of Month" attribute="1" defaultMemberUniqueName="[Expected Payment Date].[Day Of Month].[All]" allUniqueName="[Expected Payment Date].[Day Of Month].[All]" dimensionUniqueName="[Expected Payment Date]" displayFolder="" count="2" unbalanced="0"/>
    <cacheHierarchy uniqueName="[Expected Payment Date].[Fiscal Day]" caption="Expected Payment Date.Fiscal Day" attribute="1" defaultMemberUniqueName="[Expected Payment Date].[Fiscal Day].[All]" allUniqueName="[Expected Payment Date].[Fiscal Day].[All]" dimensionUniqueName="[Expected Payment Date]" displayFolder="" count="2" unbalanced="0"/>
    <cacheHierarchy uniqueName="[Expected Payment Date].[Fiscal Half Year]" caption="Expected Payment Date.Fiscal Half Year" attribute="1" defaultMemberUniqueName="[Expected Payment Date].[Fiscal Half Year].[All]" allUniqueName="[Expected Payment Date].[Fiscal Half Year].[All]" dimensionUniqueName="[Expected Payment Date]" displayFolder="" count="2" unbalanced="0"/>
    <cacheHierarchy uniqueName="[Expected Payment Date].[Fiscal Month]" caption="Expected Payment Date.Fiscal Month" attribute="1" defaultMemberUniqueName="[Expected Payment Date].[Fiscal Month].[All]" allUniqueName="[Expected Payment Date].[Fiscal Month].[All]" dimensionUniqueName="[Expected Payment Date]" displayFolder="" count="2" unbalanced="0"/>
    <cacheHierarchy uniqueName="[Expected Payment Date].[Fiscal Quarter]" caption="Expected Payment Date.Fiscal Quarter" attribute="1" defaultMemberUniqueName="[Expected Payment Date].[Fiscal Quarter].[All]" allUniqueName="[Expected Payment Date].[Fiscal Quarter].[All]" dimensionUniqueName="[Expected Payment Date]" displayFolder="" count="2" unbalanced="0"/>
    <cacheHierarchy uniqueName="[Expected Payment Date].[Fiscal Trimester]" caption="Expected Payment Date.Fiscal Trimester" attribute="1" defaultMemberUniqueName="[Expected Payment Date].[Fiscal Trimester].[All]" allUniqueName="[Expected Payment Date].[Fiscal Trimester].[All]" dimensionUniqueName="[Expected Payment Date]" displayFolder="" count="2" unbalanced="0"/>
    <cacheHierarchy uniqueName="[Expected Payment Date].[Fiscal Week]" caption="Expected Payment Date.Fiscal Week" attribute="1" defaultMemberUniqueName="[Expected Payment Date].[Fiscal Week].[All]" allUniqueName="[Expected Payment Date].[Fiscal Week].[All]" dimensionUniqueName="[Expected Payment Date]" displayFolder="" count="2" unbalanced="0"/>
    <cacheHierarchy uniqueName="[Expected Payment Date].[Fiscal Year]" caption="Expected Payment Date.Fiscal Year" attribute="1" defaultMemberUniqueName="[Expected Payment Date].[Fiscal Year].[All]" allUniqueName="[Expected Payment Date].[Fiscal Year].[All]" dimensionUniqueName="[Expected Payment Date]" displayFolder="" count="2" unbalanced="0"/>
    <cacheHierarchy uniqueName="[Expected Payment Date].[Half Year]" caption="Expected Payment Date.Half Year" attribute="1" defaultMemberUniqueName="[Expected Payment Date].[Half Year].[All]" allUniqueName="[Expected Payment Date].[Half Year].[All]" dimensionUniqueName="[Expected Payment Date]" displayFolder="" count="2" unbalanced="0"/>
    <cacheHierarchy uniqueName="[Expected Payment Date].[Half Year Name]" caption="Expected Payment Date.Half Year Name" attribute="1" defaultMemberUniqueName="[Expected Payment Date].[Half Year Name].[All]" allUniqueName="[Expected Payment Date].[Half Year Name].[All]" dimensionUniqueName="[Expected Payment Date]" displayFolder="" count="2" unbalanced="0"/>
    <cacheHierarchy uniqueName="[Expected Payment Date].[Month]" caption="Expected Payment Date.Month" attribute="1" defaultMemberUniqueName="[Expected Payment Date].[Month].[All]" allUniqueName="[Expected Payment Date].[Month].[All]" dimensionUniqueName="[Expected Payment Date]" displayFolder="" count="2" unbalanced="0"/>
    <cacheHierarchy uniqueName="[Expected Payment Date].[Month Name]" caption="Expected Payment Date.Month Name" attribute="1" defaultMemberUniqueName="[Expected Payment Date].[Month Name].[All]" allUniqueName="[Expected Payment Date].[Month Name].[All]" dimensionUniqueName="[Expected Payment Date]" displayFolder="" count="2" unbalanced="0"/>
    <cacheHierarchy uniqueName="[Expected Payment Date].[Quarter]" caption="Expected Payment Date.Quarter" attribute="1" defaultMemberUniqueName="[Expected Payment Date].[Quarter].[All]" allUniqueName="[Expected Payment Date].[Quarter].[All]" dimensionUniqueName="[Expected Payment Date]" displayFolder="" count="2" unbalanced="0"/>
    <cacheHierarchy uniqueName="[Expected Payment Date].[Quarter Name]" caption="Expected Payment Date.Quarter Name" attribute="1" defaultMemberUniqueName="[Expected Payment Date].[Quarter Name].[All]" allUniqueName="[Expected Payment Date].[Quarter Name].[All]" dimensionUniqueName="[Expected Payment Date]" displayFolder="" count="2" unbalanced="0"/>
    <cacheHierarchy uniqueName="[Expected Payment Date].[Trimester]" caption="Expected Payment Date.Trimester" attribute="1" defaultMemberUniqueName="[Expected Payment Date].[Trimester].[All]" allUniqueName="[Expected Payment Date].[Trimester].[All]" dimensionUniqueName="[Expected Payment Date]" displayFolder="" count="2" unbalanced="0"/>
    <cacheHierarchy uniqueName="[Expected Payment Date].[Trimester Name]" caption="Expected Payment Date.Trimester Name" attribute="1" defaultMemberUniqueName="[Expected Payment Date].[Trimester Name].[All]" allUniqueName="[Expected Payment Date].[Trimester Name].[All]" dimensionUniqueName="[Expected Payment Date]" displayFolder="" count="2" unbalanced="0"/>
    <cacheHierarchy uniqueName="[Expected Payment Date].[Week]" caption="Expected Payment Date.Week" attribute="1" defaultMemberUniqueName="[Expected Payment Date].[Week].[All]" allUniqueName="[Expected Payment Date].[Week].[All]" dimensionUniqueName="[Expected Payment Date]" displayFolder="" count="2" unbalanced="0"/>
    <cacheHierarchy uniqueName="[Expected Payment Date].[Week Name]" caption="Expected Payment Date.Week Name" attribute="1" defaultMemberUniqueName="[Expected Payment Date].[Week Name].[All]" allUniqueName="[Expected Payment Date].[Week Name].[All]" dimensionUniqueName="[Expected Payment Date]" displayFolder="" count="2" unbalanced="0"/>
    <cacheHierarchy uniqueName="[Expected Payment Date].[Year]" caption="Expected Payment Date.Year" attribute="1" defaultMemberUniqueName="[Expected Payment Date].[Year].[All]" allUniqueName="[Expected Payment Date].[Year].[All]" dimensionUniqueName="[Expected Payment Date]" displayFolder="" count="2" unbalanced="0"/>
    <cacheHierarchy uniqueName="[Expected Payment Date].[Year - Half Year - Quarter - Month - Day]" caption="Expected Payment Date.Year - Half Year - Quarter - Month - Day" defaultMemberUniqueName="[Expected Payment Date].[Year - Half Year - Quarter - Month - Day].[All]" allUniqueName="[Expected Payment Date].[Year - Half Year - Quarter - Month - Day].[All]" dimensionUniqueName="[Expected Payment Date]" displayFolder="" count="6" unbalanced="0"/>
    <cacheHierarchy uniqueName="[Expected Payment Date].[Year - Month]" caption="Expected Payment Date.Year - Month" defaultMemberUniqueName="[Expected Payment Date].[Year - Month].[All]" allUniqueName="[Expected Payment Date].[Year - Month].[All]" dimensionUniqueName="[Expected Payment Date]" displayFolder="" count="3" unbalanced="0"/>
    <cacheHierarchy uniqueName="[Expected Payment Date].[Year - Quarter - Month - Date]" caption="Expected Payment Date.Year - Quarter - Month - Date" defaultMemberUniqueName="[Expected Payment Date].[Year - Quarter - Month - Date].[All]" allUniqueName="[Expected Payment Date].[Year - Quarter - Month - Date].[All]" dimensionUniqueName="[Expected Payment Date]" displayFolder="" count="5" unbalanced="0"/>
    <cacheHierarchy uniqueName="[Expected Payment Date].[Year - Trimester - Month - Date]" caption="Expected Payment Date.Year - Trimester - Month - Date" defaultMemberUniqueName="[Expected Payment Date].[Year - Trimester - Month - Date].[All]" allUniqueName="[Expected Payment Date].[Year - Trimester - Month - Date].[All]" dimensionUniqueName="[Expected Payment Date]" displayFolder="" count="5" unbalanced="0"/>
    <cacheHierarchy uniqueName="[Expected Payment Date].[Year - Week - Date]" caption="Expected Payment Date.Year - Week - Date" defaultMemberUniqueName="[Expected Payment Date].[Year - Week - Date].[All]" allUniqueName="[Expected Payment Date].[Year - Week - Date].[All]" dimensionUniqueName="[Expected Payment Date]" displayFolder="" count="4" unbalanced="0"/>
    <cacheHierarchy uniqueName="[Expected Payment Date].[Year Name]" caption="Expected Payment Date.Year Name" attribute="1" defaultMemberUniqueName="[Expected Payment Date].[Year Name].[All]" allUniqueName="[Expected Payment Date].[Year Name].[All]" dimensionUniqueName="[Expected Payment Date]" displayFolder="" count="2" unbalanced="0"/>
    <cacheHierarchy uniqueName="[Expected Payment Date].[Year-Month-Day]" caption="Expected Payment Date.Year-Month-Day" defaultMemberUniqueName="[Expected Payment Date].[Year-Month-Day].[All]" allUniqueName="[Expected Payment Date].[Year-Month-Day].[All]" dimensionUniqueName="[Expected Payment Date]" displayFolder="" count="4" unbalanced="0"/>
    <cacheHierarchy uniqueName="[Expiry Date].[Date]" caption="Expiry Date.Date" attribute="1" keyAttribute="1" defaultMemberUniqueName="[Expiry Date].[Date].[All]" allUniqueName="[Expiry Date].[Date].[All]" dimensionUniqueName="[Expiry Date]" displayFolder="" count="2" unbalanced="0"/>
    <cacheHierarchy uniqueName="[Expiry Date].[Date Name]" caption="Expiry Date.Date Name" attribute="1" defaultMemberUniqueName="[Expiry Date].[Date Name].[All]" allUniqueName="[Expiry Date].[Date Name].[All]" dimensionUniqueName="[Expiry Date]" displayFolder="" count="2" unbalanced="0"/>
    <cacheHierarchy uniqueName="[Expiry Date].[Day Of Month]" caption="Expiry Date.Day Of Month" attribute="1" defaultMemberUniqueName="[Expiry Date].[Day Of Month].[All]" allUniqueName="[Expiry Date].[Day Of Month].[All]" dimensionUniqueName="[Expiry Date]" displayFolder="" count="2" unbalanced="0"/>
    <cacheHierarchy uniqueName="[Expiry Date].[Fiscal Day]" caption="Expiry Date.Fiscal Day" attribute="1" defaultMemberUniqueName="[Expiry Date].[Fiscal Day].[All]" allUniqueName="[Expiry Date].[Fiscal Day].[All]" dimensionUniqueName="[Expiry Date]" displayFolder="" count="2" unbalanced="0"/>
    <cacheHierarchy uniqueName="[Expiry Date].[Fiscal Half Year]" caption="Expiry Date.Fiscal Half Year" attribute="1" defaultMemberUniqueName="[Expiry Date].[Fiscal Half Year].[All]" allUniqueName="[Expiry Date].[Fiscal Half Year].[All]" dimensionUniqueName="[Expiry Date]" displayFolder="" count="2" unbalanced="0"/>
    <cacheHierarchy uniqueName="[Expiry Date].[Fiscal Month]" caption="Expiry Date.Fiscal Month" attribute="1" defaultMemberUniqueName="[Expiry Date].[Fiscal Month].[All]" allUniqueName="[Expiry Date].[Fiscal Month].[All]" dimensionUniqueName="[Expiry Date]" displayFolder="" count="2" unbalanced="0"/>
    <cacheHierarchy uniqueName="[Expiry Date].[Fiscal Quarter]" caption="Expiry Date.Fiscal Quarter" attribute="1" defaultMemberUniqueName="[Expiry Date].[Fiscal Quarter].[All]" allUniqueName="[Expiry Date].[Fiscal Quarter].[All]" dimensionUniqueName="[Expiry Date]" displayFolder="" count="2" unbalanced="0"/>
    <cacheHierarchy uniqueName="[Expiry Date].[Fiscal Trimester]" caption="Expiry Date.Fiscal Trimester" attribute="1" defaultMemberUniqueName="[Expiry Date].[Fiscal Trimester].[All]" allUniqueName="[Expiry Date].[Fiscal Trimester].[All]" dimensionUniqueName="[Expiry Date]" displayFolder="" count="2" unbalanced="0"/>
    <cacheHierarchy uniqueName="[Expiry Date].[Fiscal Week]" caption="Expiry Date.Fiscal Week" attribute="1" defaultMemberUniqueName="[Expiry Date].[Fiscal Week].[All]" allUniqueName="[Expiry Date].[Fiscal Week].[All]" dimensionUniqueName="[Expiry Date]" displayFolder="" count="2" unbalanced="0"/>
    <cacheHierarchy uniqueName="[Expiry Date].[Fiscal Year]" caption="Expiry Date.Fiscal Year" attribute="1" defaultMemberUniqueName="[Expiry Date].[Fiscal Year].[All]" allUniqueName="[Expiry Date].[Fiscal Year].[All]" dimensionUniqueName="[Expiry Date]" displayFolder="" count="2" unbalanced="0"/>
    <cacheHierarchy uniqueName="[Expiry Date].[Half Year]" caption="Expiry Date.Half Year" attribute="1" defaultMemberUniqueName="[Expiry Date].[Half Year].[All]" allUniqueName="[Expiry Date].[Half Year].[All]" dimensionUniqueName="[Expiry Date]" displayFolder="" count="2" unbalanced="0"/>
    <cacheHierarchy uniqueName="[Expiry Date].[Half Year Name]" caption="Expiry Date.Half Year Name" attribute="1" defaultMemberUniqueName="[Expiry Date].[Half Year Name].[All]" allUniqueName="[Expiry Date].[Half Year Name].[All]" dimensionUniqueName="[Expiry Date]" displayFolder="" count="2" unbalanced="0"/>
    <cacheHierarchy uniqueName="[Expiry Date].[Month]" caption="Expiry Date.Month" attribute="1" defaultMemberUniqueName="[Expiry Date].[Month].[All]" allUniqueName="[Expiry Date].[Month].[All]" dimensionUniqueName="[Expiry Date]" displayFolder="" count="2" unbalanced="0"/>
    <cacheHierarchy uniqueName="[Expiry Date].[Month Name]" caption="Expiry Date.Month Name" attribute="1" defaultMemberUniqueName="[Expiry Date].[Month Name].[All]" allUniqueName="[Expiry Date].[Month Name].[All]" dimensionUniqueName="[Expiry Date]" displayFolder="" count="2" unbalanced="0"/>
    <cacheHierarchy uniqueName="[Expiry Date].[Quarter]" caption="Expiry Date.Quarter" attribute="1" defaultMemberUniqueName="[Expiry Date].[Quarter].[All]" allUniqueName="[Expiry Date].[Quarter].[All]" dimensionUniqueName="[Expiry Date]" displayFolder="" count="2" unbalanced="0"/>
    <cacheHierarchy uniqueName="[Expiry Date].[Quarter Name]" caption="Expiry Date.Quarter Name" attribute="1" defaultMemberUniqueName="[Expiry Date].[Quarter Name].[All]" allUniqueName="[Expiry Date].[Quarter Name].[All]" dimensionUniqueName="[Expiry Date]" displayFolder="" count="2" unbalanced="0"/>
    <cacheHierarchy uniqueName="[Expiry Date].[Trimester]" caption="Expiry Date.Trimester" attribute="1" defaultMemberUniqueName="[Expiry Date].[Trimester].[All]" allUniqueName="[Expiry Date].[Trimester].[All]" dimensionUniqueName="[Expiry Date]" displayFolder="" count="2" unbalanced="0"/>
    <cacheHierarchy uniqueName="[Expiry Date].[Trimester Name]" caption="Expiry Date.Trimester Name" attribute="1" defaultMemberUniqueName="[Expiry Date].[Trimester Name].[All]" allUniqueName="[Expiry Date].[Trimester Name].[All]" dimensionUniqueName="[Expiry Date]" displayFolder="" count="2" unbalanced="0"/>
    <cacheHierarchy uniqueName="[Expiry Date].[Week]" caption="Expiry Date.Week" attribute="1" defaultMemberUniqueName="[Expiry Date].[Week].[All]" allUniqueName="[Expiry Date].[Week].[All]" dimensionUniqueName="[Expiry Date]" displayFolder="" count="2" unbalanced="0"/>
    <cacheHierarchy uniqueName="[Expiry Date].[Week Name]" caption="Expiry Date.Week Name" attribute="1" defaultMemberUniqueName="[Expiry Date].[Week Name].[All]" allUniqueName="[Expiry Date].[Week Name].[All]" dimensionUniqueName="[Expiry Date]" displayFolder="" count="2" unbalanced="0"/>
    <cacheHierarchy uniqueName="[Expiry Date].[Year]" caption="Expiry Date.Year" attribute="1" defaultMemberUniqueName="[Expiry Date].[Year].[All]" allUniqueName="[Expiry Date].[Year].[All]" dimensionUniqueName="[Expiry Date]" displayFolder="" count="2" unbalanced="0"/>
    <cacheHierarchy uniqueName="[Expiry Date].[Year - Half Year - Quarter - Month - Day]" caption="Expiry Date.Year - Half Year - Quarter - Month - Day" defaultMemberUniqueName="[Expiry Date].[Year - Half Year - Quarter - Month - Day].[All]" allUniqueName="[Expiry Date].[Year - Half Year - Quarter - Month - Day].[All]" dimensionUniqueName="[Expiry Date]" displayFolder="" count="6" unbalanced="0"/>
    <cacheHierarchy uniqueName="[Expiry Date].[Year - Month]" caption="Expiry Date.Year - Month" defaultMemberUniqueName="[Expiry Date].[Year - Month].[All]" allUniqueName="[Expiry Date].[Year - Month].[All]" dimensionUniqueName="[Expiry Date]" displayFolder="" count="3" unbalanced="0"/>
    <cacheHierarchy uniqueName="[Expiry Date].[Year - Quarter - Month - Date]" caption="Expiry Date.Year - Quarter - Month - Date" defaultMemberUniqueName="[Expiry Date].[Year - Quarter - Month - Date].[All]" allUniqueName="[Expiry Date].[Year - Quarter - Month - Date].[All]" dimensionUniqueName="[Expiry Date]" displayFolder="" count="5" unbalanced="0"/>
    <cacheHierarchy uniqueName="[Expiry Date].[Year - Trimester - Month - Date]" caption="Expiry Date.Year - Trimester - Month - Date" defaultMemberUniqueName="[Expiry Date].[Year - Trimester - Month - Date].[All]" allUniqueName="[Expiry Date].[Year - Trimester - Month - Date].[All]" dimensionUniqueName="[Expiry Date]" displayFolder="" count="5" unbalanced="0"/>
    <cacheHierarchy uniqueName="[Expiry Date].[Year - Week - Date]" caption="Expiry Date.Year - Week - Date" defaultMemberUniqueName="[Expiry Date].[Year - Week - Date].[All]" allUniqueName="[Expiry Date].[Year - Week - Date].[All]" dimensionUniqueName="[Expiry Date]" displayFolder="" count="4" unbalanced="0"/>
    <cacheHierarchy uniqueName="[Expiry Date].[Year Name]" caption="Expiry Date.Year Name" attribute="1" defaultMemberUniqueName="[Expiry Date].[Year Name].[All]" allUniqueName="[Expiry Date].[Year Name].[All]" dimensionUniqueName="[Expiry Date]" displayFolder="" count="2" unbalanced="0"/>
    <cacheHierarchy uniqueName="[Expiry Date].[Year-Month-Day]" caption="Expiry Date.Year-Month-Day" defaultMemberUniqueName="[Expiry Date].[Year-Month-Day].[All]" allUniqueName="[Expiry Date].[Year-Month-Day].[All]" dimensionUniqueName="[Expiry Date]" displayFolder="" count="4" unbalanced="0"/>
    <cacheHierarchy uniqueName="[Last Invoice Date].[Date]" caption="Last Invoice Date.Date" attribute="1" keyAttribute="1" defaultMemberUniqueName="[Last Invoice Date].[Date].[All]" allUniqueName="[Last Invoice Date].[Date].[All]" dimensionUniqueName="[Last Invoice Date]" displayFolder="" count="2" unbalanced="0"/>
    <cacheHierarchy uniqueName="[Last Invoice Date].[Date Name]" caption="Last Invoice Date.Date Name" attribute="1" defaultMemberUniqueName="[Last Invoice Date].[Date Name].[All]" allUniqueName="[Last Invoice Date].[Date Name].[All]" dimensionUniqueName="[Last Invoice Date]" displayFolder="" count="2" unbalanced="0"/>
    <cacheHierarchy uniqueName="[Last Invoice Date].[Day Of Month]" caption="Last Invoice Date.Day Of Month" attribute="1" defaultMemberUniqueName="[Last Invoice Date].[Day Of Month].[All]" allUniqueName="[Last Invoice Date].[Day Of Month].[All]" dimensionUniqueName="[Last Invoice Date]" displayFolder="" count="2" unbalanced="0"/>
    <cacheHierarchy uniqueName="[Last Invoice Date].[Fiscal Day]" caption="Last Invoice Date.Fiscal Day" attribute="1" defaultMemberUniqueName="[Last Invoice Date].[Fiscal Day].[All]" allUniqueName="[Last Invoice Date].[Fiscal Day].[All]" dimensionUniqueName="[Last Invoice Date]" displayFolder="" count="2" unbalanced="0"/>
    <cacheHierarchy uniqueName="[Last Invoice Date].[Fiscal Half Year]" caption="Last Invoice Date.Fiscal Half Year" attribute="1" defaultMemberUniqueName="[Last Invoice Date].[Fiscal Half Year].[All]" allUniqueName="[Last Invoice Date].[Fiscal Half Year].[All]" dimensionUniqueName="[Last Invoice Date]" displayFolder="" count="2" unbalanced="0"/>
    <cacheHierarchy uniqueName="[Last Invoice Date].[Fiscal Month]" caption="Last Invoice Date.Fiscal Month" attribute="1" defaultMemberUniqueName="[Last Invoice Date].[Fiscal Month].[All]" allUniqueName="[Last Invoice Date].[Fiscal Month].[All]" dimensionUniqueName="[Last Invoice Date]" displayFolder="" count="2" unbalanced="0"/>
    <cacheHierarchy uniqueName="[Last Invoice Date].[Fiscal Quarter]" caption="Last Invoice Date.Fiscal Quarter" attribute="1" defaultMemberUniqueName="[Last Invoice Date].[Fiscal Quarter].[All]" allUniqueName="[Last Invoice Date].[Fiscal Quarter].[All]" dimensionUniqueName="[Last Invoice Date]" displayFolder="" count="2" unbalanced="0"/>
    <cacheHierarchy uniqueName="[Last Invoice Date].[Fiscal Trimester]" caption="Last Invoice Date.Fiscal Trimester" attribute="1" defaultMemberUniqueName="[Last Invoice Date].[Fiscal Trimester].[All]" allUniqueName="[Last Invoice Date].[Fiscal Trimester].[All]" dimensionUniqueName="[Last Invoice Date]" displayFolder="" count="2" unbalanced="0"/>
    <cacheHierarchy uniqueName="[Last Invoice Date].[Fiscal Week]" caption="Last Invoice Date.Fiscal Week" attribute="1" defaultMemberUniqueName="[Last Invoice Date].[Fiscal Week].[All]" allUniqueName="[Last Invoice Date].[Fiscal Week].[All]" dimensionUniqueName="[Last Invoice Date]" displayFolder="" count="2" unbalanced="0"/>
    <cacheHierarchy uniqueName="[Last Invoice Date].[Fiscal Year]" caption="Last Invoice Date.Fiscal Year" attribute="1" defaultMemberUniqueName="[Last Invoice Date].[Fiscal Year].[All]" allUniqueName="[Last Invoice Date].[Fiscal Year].[All]" dimensionUniqueName="[Last Invoice Date]" displayFolder="" count="2" unbalanced="0"/>
    <cacheHierarchy uniqueName="[Last Invoice Date].[Half Year]" caption="Last Invoice Date.Half Year" attribute="1" defaultMemberUniqueName="[Last Invoice Date].[Half Year].[All]" allUniqueName="[Last Invoice Date].[Half Year].[All]" dimensionUniqueName="[Last Invoice Date]" displayFolder="" count="2" unbalanced="0"/>
    <cacheHierarchy uniqueName="[Last Invoice Date].[Half Year Name]" caption="Last Invoice Date.Half Year Name" attribute="1" defaultMemberUniqueName="[Last Invoice Date].[Half Year Name].[All]" allUniqueName="[Last Invoice Date].[Half Year Name].[All]" dimensionUniqueName="[Last Invoice Date]" displayFolder="" count="2" unbalanced="0"/>
    <cacheHierarchy uniqueName="[Last Invoice Date].[Month]" caption="Last Invoice Date.Month" attribute="1" defaultMemberUniqueName="[Last Invoice Date].[Month].[All]" allUniqueName="[Last Invoice Date].[Month].[All]" dimensionUniqueName="[Last Invoice Date]" displayFolder="" count="2" unbalanced="0"/>
    <cacheHierarchy uniqueName="[Last Invoice Date].[Month Name]" caption="Last Invoice Date.Month Name" attribute="1" defaultMemberUniqueName="[Last Invoice Date].[Month Name].[All]" allUniqueName="[Last Invoice Date].[Month Name].[All]" dimensionUniqueName="[Last Invoice Date]" displayFolder="" count="2" unbalanced="0"/>
    <cacheHierarchy uniqueName="[Last Invoice Date].[Quarter]" caption="Last Invoice Date.Quarter" attribute="1" defaultMemberUniqueName="[Last Invoice Date].[Quarter].[All]" allUniqueName="[Last Invoice Date].[Quarter].[All]" dimensionUniqueName="[Last Invoice Date]" displayFolder="" count="2" unbalanced="0"/>
    <cacheHierarchy uniqueName="[Last Invoice Date].[Quarter Name]" caption="Last Invoice Date.Quarter Name" attribute="1" defaultMemberUniqueName="[Last Invoice Date].[Quarter Name].[All]" allUniqueName="[Last Invoice Date].[Quarter Name].[All]" dimensionUniqueName="[Last Invoice Date]" displayFolder="" count="2" unbalanced="0"/>
    <cacheHierarchy uniqueName="[Last Invoice Date].[Trimester]" caption="Last Invoice Date.Trimester" attribute="1" defaultMemberUniqueName="[Last Invoice Date].[Trimester].[All]" allUniqueName="[Last Invoice Date].[Trimester].[All]" dimensionUniqueName="[Last Invoice Date]" displayFolder="" count="2" unbalanced="0"/>
    <cacheHierarchy uniqueName="[Last Invoice Date].[Trimester Name]" caption="Last Invoice Date.Trimester Name" attribute="1" defaultMemberUniqueName="[Last Invoice Date].[Trimester Name].[All]" allUniqueName="[Last Invoice Date].[Trimester Name].[All]" dimensionUniqueName="[Last Invoice Date]" displayFolder="" count="2" unbalanced="0"/>
    <cacheHierarchy uniqueName="[Last Invoice Date].[Week]" caption="Last Invoice Date.Week" attribute="1" defaultMemberUniqueName="[Last Invoice Date].[Week].[All]" allUniqueName="[Last Invoice Date].[Week].[All]" dimensionUniqueName="[Last Invoice Date]" displayFolder="" count="2" unbalanced="0"/>
    <cacheHierarchy uniqueName="[Last Invoice Date].[Week Name]" caption="Last Invoice Date.Week Name" attribute="1" defaultMemberUniqueName="[Last Invoice Date].[Week Name].[All]" allUniqueName="[Last Invoice Date].[Week Name].[All]" dimensionUniqueName="[Last Invoice Date]" displayFolder="" count="2" unbalanced="0"/>
    <cacheHierarchy uniqueName="[Last Invoice Date].[Year]" caption="Last Invoice Date.Year" attribute="1" defaultMemberUniqueName="[Last Invoice Date].[Year].[All]" allUniqueName="[Last Invoice Date].[Year].[All]" dimensionUniqueName="[Last Invoice Date]" displayFolder="" count="2" unbalanced="0"/>
    <cacheHierarchy uniqueName="[Last Invoice Date].[Year - Half Year - Quarter - Month - Day]" caption="Last Invoice Date.Year - Half Year - Quarter - Month - Day" defaultMemberUniqueName="[Last Invoice Date].[Year - Half Year - Quarter - Month - Day].[All]" allUniqueName="[Last Invoice Date].[Year - Half Year - Quarter - Month - Day].[All]" dimensionUniqueName="[Last Invoice Date]" displayFolder="" count="6" unbalanced="0"/>
    <cacheHierarchy uniqueName="[Last Invoice Date].[Year - Month]" caption="Last Invoice Date.Year - Month" defaultMemberUniqueName="[Last Invoice Date].[Year - Month].[All]" allUniqueName="[Last Invoice Date].[Year - Month].[All]" dimensionUniqueName="[Last Invoice Date]" displayFolder="" count="3" unbalanced="0"/>
    <cacheHierarchy uniqueName="[Last Invoice Date].[Year - Quarter - Month - Date]" caption="Last Invoice Date.Year - Quarter - Month - Date" defaultMemberUniqueName="[Last Invoice Date].[Year - Quarter - Month - Date].[All]" allUniqueName="[Last Invoice Date].[Year - Quarter - Month - Date].[All]" dimensionUniqueName="[Last Invoice Date]" displayFolder="" count="5" unbalanced="0"/>
    <cacheHierarchy uniqueName="[Last Invoice Date].[Year - Trimester - Month - Date]" caption="Last Invoice Date.Year - Trimester - Month - Date" defaultMemberUniqueName="[Last Invoice Date].[Year - Trimester - Month - Date].[All]" allUniqueName="[Last Invoice Date].[Year - Trimester - Month - Date].[All]" dimensionUniqueName="[Last Invoice Date]" displayFolder="" count="5" unbalanced="0"/>
    <cacheHierarchy uniqueName="[Last Invoice Date].[Year - Week - Date]" caption="Last Invoice Date.Year - Week - Date" defaultMemberUniqueName="[Last Invoice Date].[Year - Week - Date].[All]" allUniqueName="[Last Invoice Date].[Year - Week - Date].[All]" dimensionUniqueName="[Last Invoice Date]" displayFolder="" count="4" unbalanced="0"/>
    <cacheHierarchy uniqueName="[Last Invoice Date].[Year Name]" caption="Last Invoice Date.Year Name" attribute="1" defaultMemberUniqueName="[Last Invoice Date].[Year Name].[All]" allUniqueName="[Last Invoice Date].[Year Name].[All]" dimensionUniqueName="[Last Invoice Date]" displayFolder="" count="2" unbalanced="0"/>
    <cacheHierarchy uniqueName="[Last Invoice Date].[Year-Month-Day]" caption="Last Invoice Date.Year-Month-Day" defaultMemberUniqueName="[Last Invoice Date].[Year-Month-Day].[All]" allUniqueName="[Last Invoice Date].[Year-Month-Day].[All]" dimensionUniqueName="[Last Invoice Date]" displayFolder="" count="4" unbalanced="0"/>
    <cacheHierarchy uniqueName="[Migrations].[d Effective Date]" caption="d Effective Date" attribute="1" defaultMemberUniqueName="[Migrations].[d Effective Date].[All]" allUniqueName="[Migrations].[d Effective Date].[All]" dimensionUniqueName="[Migrations]" displayFolder="" count="2" unbalanced="0"/>
    <cacheHierarchy uniqueName="[Migrations].[i Co Id]" caption="i Co Id" attribute="1" keyAttribute="1" defaultMemberUniqueName="[Migrations].[i Co Id].[All]" allUniqueName="[Migrations].[i Co Id].[All]" dimensionUniqueName="[Migrations]" displayFolder="" count="2" unbalanced="0"/>
    <cacheHierarchy uniqueName="[Migrations].[Migration]" caption="Migration" defaultMemberUniqueName="[Migrations].[Migration].[All]" allUniqueName="[Migrations].[Migration].[All]" dimensionUniqueName="[Migrations]" displayFolder="" count="2" unbalanced="0"/>
    <cacheHierarchy uniqueName="[Migrations].[New Category]" caption="New Category" attribute="1" defaultMemberUniqueName="[Migrations].[New Category].[All]" allUniqueName="[Migrations].[New Category].[All]" dimensionUniqueName="[Migrations]" displayFolder="" count="2" unbalanced="0"/>
    <cacheHierarchy uniqueName="[Migrations].[New Network Desc]" caption="New Network Desc" attribute="1" defaultMemberUniqueName="[Migrations].[New Network Desc].[All]" allUniqueName="[Migrations].[New Network Desc].[All]" dimensionUniqueName="[Migrations]" displayFolder="" count="2" unbalanced="0"/>
    <cacheHierarchy uniqueName="[Migrations].[New Product Mix]" caption="New Product Mix" attribute="1" defaultMemberUniqueName="[Migrations].[New Product Mix].[All]" allUniqueName="[Migrations].[New Product Mix].[All]" dimensionUniqueName="[Migrations]" displayFolder="" count="2" unbalanced="0"/>
    <cacheHierarchy uniqueName="[Migrations].[New Product Type]" caption="New Product Type" attribute="1" defaultMemberUniqueName="[Migrations].[New Product Type].[All]" allUniqueName="[Migrations].[New Product Type].[All]" dimensionUniqueName="[Migrations]" displayFolder="" count="2" unbalanced="0"/>
    <cacheHierarchy uniqueName="[Migrations].[New Tariff]" caption="New Tariff" attribute="1" defaultMemberUniqueName="[Migrations].[New Tariff].[All]" allUniqueName="[Migrations].[New Tariff].[All]" dimensionUniqueName="[Migrations]" displayFolder="" count="2" unbalanced="0"/>
    <cacheHierarchy uniqueName="[Migrations].[New Tariff Type]" caption="New Tariff Type" attribute="1" defaultMemberUniqueName="[Migrations].[New Tariff Type].[All]" allUniqueName="[Migrations].[New Tariff Type].[All]" dimensionUniqueName="[Migrations]" displayFolder="" count="2" unbalanced="0"/>
    <cacheHierarchy uniqueName="[Migrations].[Old Category]" caption="Old Category" attribute="1" defaultMemberUniqueName="[Migrations].[Old Category].[All]" allUniqueName="[Migrations].[Old Category].[All]" dimensionUniqueName="[Migrations]" displayFolder="" count="2" unbalanced="0"/>
    <cacheHierarchy uniqueName="[Migrations].[Old Network Desc]" caption="Old Network Desc" attribute="1" defaultMemberUniqueName="[Migrations].[Old Network Desc].[All]" allUniqueName="[Migrations].[Old Network Desc].[All]" dimensionUniqueName="[Migrations]" displayFolder="" count="2" unbalanced="0"/>
    <cacheHierarchy uniqueName="[Migrations].[Old Product Mix]" caption="Old Product Mix" attribute="1" defaultMemberUniqueName="[Migrations].[Old Product Mix].[All]" allUniqueName="[Migrations].[Old Product Mix].[All]" dimensionUniqueName="[Migrations]" displayFolder="" count="2" unbalanced="0"/>
    <cacheHierarchy uniqueName="[Migrations].[Old Product Type]" caption="Old Product Type" attribute="1" defaultMemberUniqueName="[Migrations].[Old Product Type].[All]" allUniqueName="[Migrations].[Old Product Type].[All]" dimensionUniqueName="[Migrations]" displayFolder="" count="2" unbalanced="0"/>
    <cacheHierarchy uniqueName="[Migrations].[Old Tariff]" caption="Old Tariff" attribute="1" defaultMemberUniqueName="[Migrations].[Old Tariff].[All]" allUniqueName="[Migrations].[Old Tariff].[All]" dimensionUniqueName="[Migrations]" displayFolder="" count="2" unbalanced="0"/>
    <cacheHierarchy uniqueName="[Migrations].[Old Tariff Type]" caption="Old Tariff Type" attribute="1" defaultMemberUniqueName="[Migrations].[Old Tariff Type].[All]" allUniqueName="[Migrations].[Old Tariff Type].[All]" dimensionUniqueName="[Migrations]" displayFolder="" count="2" unbalanced="0"/>
    <cacheHierarchy uniqueName="[Migrations].[s Migration Desc]" caption="s Migration Desc" attribute="1" defaultMemberUniqueName="[Migrations].[s Migration Desc].[All]" allUniqueName="[Migrations].[s Migration Desc].[All]" dimensionUniqueName="[Migrations]" displayFolder="" count="2" unbalanced="0"/>
    <cacheHierarchy uniqueName="[Migrations].[Tariff Hierarchy]" caption="Tariff Hierarchy" defaultMemberUniqueName="[Migrations].[Tariff Hierarchy].[All]" allUniqueName="[Migrations].[Tariff Hierarchy].[All]" dimensionUniqueName="[Migrations]" displayFolder="" count="9" unbalanced="0"/>
    <cacheHierarchy uniqueName="[PartnerList].[BP 3dParty Split]" caption="BP 3dParty Split" defaultMemberUniqueName="[PartnerList].[BP 3dParty Split].[All]" allUniqueName="[PartnerList].[BP 3dParty Split].[All]" dimensionUniqueName="[PartnerList]" displayFolder="" count="5" unbalanced="0"/>
    <cacheHierarchy uniqueName="[PartnerList].[Customer Levels]" caption="Customer Levels" defaultMemberUniqueName="[PartnerList].[Customer Levels].[All]" allUniqueName="[PartnerList].[Customer Levels].[All]" dimensionUniqueName="[PartnerList]" displayFolder="" count="5" unbalanced="0"/>
    <cacheHierarchy uniqueName="[PartnerList].[i Dealer ID]" caption="i Dealer ID" attribute="1" keyAttribute="1" defaultMemberUniqueName="[PartnerList].[i Dealer ID].[All]" allUniqueName="[PartnerList].[i Dealer ID].[All]" dimensionUniqueName="[PartnerList]" displayFolder="" count="2" unbalanced="0"/>
    <cacheHierarchy uniqueName="[PartnerList].[s Custom Split]" caption="s Custom Split" attribute="1" defaultMemberUniqueName="[PartnerList].[s Custom Split].[All]" allUniqueName="[PartnerList].[s Custom Split].[All]" dimensionUniqueName="[PartnerList]" displayFolder="" count="2" unbalanced="0"/>
    <cacheHierarchy uniqueName="[PartnerList].[s Customer Level1]" caption="s Customer Level1" attribute="1" defaultMemberUniqueName="[PartnerList].[s Customer Level1].[All]" allUniqueName="[PartnerList].[s Customer Level1].[All]" dimensionUniqueName="[PartnerList]" displayFolder="" count="2" unbalanced="0"/>
    <cacheHierarchy uniqueName="[PartnerList].[s Customer Level2]" caption="s Customer Level2" attribute="1" defaultMemberUniqueName="[PartnerList].[s Customer Level2].[All]" allUniqueName="[PartnerList].[s Customer Level2].[All]" dimensionUniqueName="[PartnerList]" displayFolder="" count="2" unbalanced="0"/>
    <cacheHierarchy uniqueName="[PartnerList].[s Dealer Name]" caption="s Dealer Name" attribute="1" defaultMemberUniqueName="[PartnerList].[s Dealer Name].[All]" allUniqueName="[PartnerList].[s Dealer Name].[All]" dimensionUniqueName="[PartnerList]" displayFolder="" count="2" unbalanced="0"/>
    <cacheHierarchy uniqueName="[PartnerList].[s Dealercode]" caption="s Dealercode" attribute="1" defaultMemberUniqueName="[PartnerList].[s Dealercode].[All]" allUniqueName="[PartnerList].[s Dealercode].[All]" dimensionUniqueName="[PartnerList]" displayFolder="" count="2" unbalanced="0"/>
    <cacheHierarchy uniqueName="[PartnerList].[s Region Desc]" caption="s Region Desc" attribute="1" defaultMemberUniqueName="[PartnerList].[s Region Desc].[All]" allUniqueName="[PartnerList].[s Region Desc].[All]" dimensionUniqueName="[PartnerList]" displayFolder="" count="2" unbalanced="0"/>
    <cacheHierarchy uniqueName="[PartnerList].[s Rep Name]" caption="s Rep Name" attribute="1" defaultMemberUniqueName="[PartnerList].[s Rep Name].[All]" allUniqueName="[PartnerList].[s Rep Name].[All]" dimensionUniqueName="[PartnerList]" displayFolder="" count="2" unbalanced="0"/>
    <cacheHierarchy uniqueName="[PendingDate].[Date]" caption="PendingDate.Date" attribute="1" keyAttribute="1" defaultMemberUniqueName="[PendingDate].[Date].[All]" allUniqueName="[PendingDate].[Date].[All]" dimensionUniqueName="[PendingDate]" displayFolder="" count="2" unbalanced="0"/>
    <cacheHierarchy uniqueName="[PendingDate].[Date Name]" caption="PendingDate.Date Name" attribute="1" defaultMemberUniqueName="[PendingDate].[Date Name].[All]" allUniqueName="[PendingDate].[Date Name].[All]" dimensionUniqueName="[PendingDate]" displayFolder="" count="2" unbalanced="0"/>
    <cacheHierarchy uniqueName="[PendingDate].[Day Of Month]" caption="PendingDate.Day Of Month" attribute="1" defaultMemberUniqueName="[PendingDate].[Day Of Month].[All]" allUniqueName="[PendingDate].[Day Of Month].[All]" dimensionUniqueName="[PendingDate]" displayFolder="" count="2" unbalanced="0"/>
    <cacheHierarchy uniqueName="[PendingDate].[Fiscal Day]" caption="PendingDate.Fiscal Day" attribute="1" defaultMemberUniqueName="[PendingDate].[Fiscal Day].[All]" allUniqueName="[PendingDate].[Fiscal Day].[All]" dimensionUniqueName="[PendingDate]" displayFolder="" count="2" unbalanced="0"/>
    <cacheHierarchy uniqueName="[PendingDate].[Fiscal Half Year]" caption="PendingDate.Fiscal Half Year" attribute="1" defaultMemberUniqueName="[PendingDate].[Fiscal Half Year].[All]" allUniqueName="[PendingDate].[Fiscal Half Year].[All]" dimensionUniqueName="[PendingDate]" displayFolder="" count="2" unbalanced="0"/>
    <cacheHierarchy uniqueName="[PendingDate].[Fiscal Month]" caption="PendingDate.Fiscal Month" attribute="1" defaultMemberUniqueName="[PendingDate].[Fiscal Month].[All]" allUniqueName="[PendingDate].[Fiscal Month].[All]" dimensionUniqueName="[PendingDate]" displayFolder="" count="2" unbalanced="0"/>
    <cacheHierarchy uniqueName="[PendingDate].[Fiscal Quarter]" caption="PendingDate.Fiscal Quarter" attribute="1" defaultMemberUniqueName="[PendingDate].[Fiscal Quarter].[All]" allUniqueName="[PendingDate].[Fiscal Quarter].[All]" dimensionUniqueName="[PendingDate]" displayFolder="" count="2" unbalanced="0"/>
    <cacheHierarchy uniqueName="[PendingDate].[Fiscal Trimester]" caption="PendingDate.Fiscal Trimester" attribute="1" defaultMemberUniqueName="[PendingDate].[Fiscal Trimester].[All]" allUniqueName="[PendingDate].[Fiscal Trimester].[All]" dimensionUniqueName="[PendingDate]" displayFolder="" count="2" unbalanced="0"/>
    <cacheHierarchy uniqueName="[PendingDate].[Fiscal Week]" caption="PendingDate.Fiscal Week" attribute="1" defaultMemberUniqueName="[PendingDate].[Fiscal Week].[All]" allUniqueName="[PendingDate].[Fiscal Week].[All]" dimensionUniqueName="[PendingDate]" displayFolder="" count="2" unbalanced="0"/>
    <cacheHierarchy uniqueName="[PendingDate].[Fiscal Year]" caption="PendingDate.Fiscal Year" attribute="1" defaultMemberUniqueName="[PendingDate].[Fiscal Year].[All]" allUniqueName="[PendingDate].[Fiscal Year].[All]" dimensionUniqueName="[PendingDate]" displayFolder="" count="2" unbalanced="0"/>
    <cacheHierarchy uniqueName="[PendingDate].[Half Year]" caption="PendingDate.Half Year" attribute="1" defaultMemberUniqueName="[PendingDate].[Half Year].[All]" allUniqueName="[PendingDate].[Half Year].[All]" dimensionUniqueName="[PendingDate]" displayFolder="" count="2" unbalanced="0"/>
    <cacheHierarchy uniqueName="[PendingDate].[Half Year Name]" caption="PendingDate.Half Year Name" attribute="1" defaultMemberUniqueName="[PendingDate].[Half Year Name].[All]" allUniqueName="[PendingDate].[Half Year Name].[All]" dimensionUniqueName="[PendingDate]" displayFolder="" count="2" unbalanced="0"/>
    <cacheHierarchy uniqueName="[PendingDate].[Month]" caption="PendingDate.Month" attribute="1" defaultMemberUniqueName="[PendingDate].[Month].[All]" allUniqueName="[PendingDate].[Month].[All]" dimensionUniqueName="[PendingDate]" displayFolder="" count="2" unbalanced="0"/>
    <cacheHierarchy uniqueName="[PendingDate].[Month Name]" caption="PendingDate.Month Name" attribute="1" defaultMemberUniqueName="[PendingDate].[Month Name].[All]" allUniqueName="[PendingDate].[Month Name].[All]" dimensionUniqueName="[PendingDate]" displayFolder="" count="2" unbalanced="0"/>
    <cacheHierarchy uniqueName="[PendingDate].[Quarter]" caption="PendingDate.Quarter" attribute="1" defaultMemberUniqueName="[PendingDate].[Quarter].[All]" allUniqueName="[PendingDate].[Quarter].[All]" dimensionUniqueName="[PendingDate]" displayFolder="" count="2" unbalanced="0"/>
    <cacheHierarchy uniqueName="[PendingDate].[Quarter Name]" caption="PendingDate.Quarter Name" attribute="1" defaultMemberUniqueName="[PendingDate].[Quarter Name].[All]" allUniqueName="[PendingDate].[Quarter Name].[All]" dimensionUniqueName="[PendingDate]" displayFolder="" count="2" unbalanced="0"/>
    <cacheHierarchy uniqueName="[PendingDate].[Trimester]" caption="PendingDate.Trimester" attribute="1" defaultMemberUniqueName="[PendingDate].[Trimester].[All]" allUniqueName="[PendingDate].[Trimester].[All]" dimensionUniqueName="[PendingDate]" displayFolder="" count="2" unbalanced="0"/>
    <cacheHierarchy uniqueName="[PendingDate].[Trimester Name]" caption="PendingDate.Trimester Name" attribute="1" defaultMemberUniqueName="[PendingDate].[Trimester Name].[All]" allUniqueName="[PendingDate].[Trimester Name].[All]" dimensionUniqueName="[PendingDate]" displayFolder="" count="2" unbalanced="0"/>
    <cacheHierarchy uniqueName="[PendingDate].[Week]" caption="PendingDate.Week" attribute="1" defaultMemberUniqueName="[PendingDate].[Week].[All]" allUniqueName="[PendingDate].[Week].[All]" dimensionUniqueName="[PendingDate]" displayFolder="" count="2" unbalanced="0"/>
    <cacheHierarchy uniqueName="[PendingDate].[Week Name]" caption="PendingDate.Week Name" attribute="1" defaultMemberUniqueName="[PendingDate].[Week Name].[All]" allUniqueName="[PendingDate].[Week Name].[All]" dimensionUniqueName="[PendingDate]" displayFolder="" count="2" unbalanced="0"/>
    <cacheHierarchy uniqueName="[PendingDate].[Year]" caption="PendingDate.Year" attribute="1" defaultMemberUniqueName="[PendingDate].[Year].[All]" allUniqueName="[PendingDate].[Year].[All]" dimensionUniqueName="[PendingDate]" displayFolder="" count="2" unbalanced="0"/>
    <cacheHierarchy uniqueName="[PendingDate].[Year - Half Year - Quarter - Month - Day]" caption="PendingDate.Year - Half Year - Quarter - Month - Day" defaultMemberUniqueName="[PendingDate].[Year - Half Year - Quarter - Month - Day].[All]" allUniqueName="[PendingDate].[Year - Half Year - Quarter - Month - Day].[All]" dimensionUniqueName="[PendingDate]" displayFolder="" count="6" unbalanced="0"/>
    <cacheHierarchy uniqueName="[PendingDate].[Year - Month]" caption="PendingDate.Year - Month" defaultMemberUniqueName="[PendingDate].[Year - Month].[All]" allUniqueName="[PendingDate].[Year - Month].[All]" dimensionUniqueName="[PendingDate]" displayFolder="" count="3" unbalanced="0"/>
    <cacheHierarchy uniqueName="[PendingDate].[Year - Quarter - Month - Date]" caption="PendingDate.Year - Quarter - Month - Date" defaultMemberUniqueName="[PendingDate].[Year - Quarter - Month - Date].[All]" allUniqueName="[PendingDate].[Year - Quarter - Month - Date].[All]" dimensionUniqueName="[PendingDate]" displayFolder="" count="5" unbalanced="0"/>
    <cacheHierarchy uniqueName="[PendingDate].[Year - Trimester - Month - Date]" caption="PendingDate.Year - Trimester - Month - Date" defaultMemberUniqueName="[PendingDate].[Year - Trimester - Month - Date].[All]" allUniqueName="[PendingDate].[Year - Trimester - Month - Date].[All]" dimensionUniqueName="[PendingDate]" displayFolder="" count="5" unbalanced="0"/>
    <cacheHierarchy uniqueName="[PendingDate].[Year - Week - Date]" caption="PendingDate.Year - Week - Date" defaultMemberUniqueName="[PendingDate].[Year - Week - Date].[All]" allUniqueName="[PendingDate].[Year - Week - Date].[All]" dimensionUniqueName="[PendingDate]" displayFolder="" count="4" unbalanced="0"/>
    <cacheHierarchy uniqueName="[PendingDate].[Year Name]" caption="PendingDate.Year Name" attribute="1" defaultMemberUniqueName="[PendingDate].[Year Name].[All]" allUniqueName="[PendingDate].[Year Name].[All]" dimensionUniqueName="[PendingDate]" displayFolder="" count="2" unbalanced="0"/>
    <cacheHierarchy uniqueName="[PendingDate].[Year-Month-Day]" caption="PendingDate.Year-Month-Day" defaultMemberUniqueName="[PendingDate].[Year-Month-Day].[All]" allUniqueName="[PendingDate].[Year-Month-Day].[All]" dimensionUniqueName="[PendingDate]" displayFolder="" count="4" unbalanced="0"/>
    <cacheHierarchy uniqueName="[Postal Regions].[s Postal Code]" caption="s Postal Code" attribute="1" keyAttribute="1" defaultMemberUniqueName="[Postal Regions].[s Postal Code].[All]" allUniqueName="[Postal Regions].[s Postal Code].[All]" dimensionUniqueName="[Postal Regions]" displayFolder="" count="2" unbalanced="0"/>
    <cacheHierarchy uniqueName="[Postal Regions].[s Province]" caption="s Province" attribute="1" defaultMemberUniqueName="[Postal Regions].[s Province].[All]" allUniqueName="[Postal Regions].[s Province].[All]" dimensionUniqueName="[Postal Regions]" displayFolder="" count="2" unbalanced="0"/>
    <cacheHierarchy uniqueName="[Postal Regions].[s Region Description]" caption="s Region Description" attribute="1" defaultMemberUniqueName="[Postal Regions].[s Region Description].[All]" allUniqueName="[Postal Regions].[s Region Description].[All]" dimensionUniqueName="[Postal Regions]" displayFolder="" count="2" unbalanced="0"/>
    <cacheHierarchy uniqueName="[ReasonDescription].[i RSID]" caption="i RSID" attribute="1" keyAttribute="1" defaultMemberUniqueName="[ReasonDescription].[i RSID].[All]" allUniqueName="[ReasonDescription].[i RSID].[All]" dimensionUniqueName="[ReasonDescription]" displayFolder="" count="2" unbalanced="0"/>
    <cacheHierarchy uniqueName="[ReasonDescription].[Reason Hierarchy]" caption="Reason Hierarchy" defaultMemberUniqueName="[ReasonDescription].[Reason Hierarchy].[All]" allUniqueName="[ReasonDescription].[Reason Hierarchy].[All]" dimensionUniqueName="[ReasonDescription]" displayFolder="" count="5" unbalanced="0"/>
    <cacheHierarchy uniqueName="[ReasonDescription].[Report]" caption="Report" attribute="1" defaultMemberUniqueName="[ReasonDescription].[Report].[All]" allUniqueName="[ReasonDescription].[Report].[All]" dimensionUniqueName="[ReasonDescription]" displayFolder="" count="2" unbalanced="0"/>
    <cacheHierarchy uniqueName="[ReasonDescription].[s Primary Report]" caption="s Primary Report" attribute="1" defaultMemberUniqueName="[ReasonDescription].[s Primary Report].[All]" allUniqueName="[ReasonDescription].[s Primary Report].[All]" dimensionUniqueName="[ReasonDescription]" displayFolder="" count="2" unbalanced="0"/>
    <cacheHierarchy uniqueName="[ReasonDescription].[s Reason Description]" caption="s Reason Description" attribute="1" defaultMemberUniqueName="[ReasonDescription].[s Reason Description].[All]" allUniqueName="[ReasonDescription].[s Reason Description].[All]" dimensionUniqueName="[ReasonDescription]" displayFolder="" count="2" unbalanced="0"/>
    <cacheHierarchy uniqueName="[ReasonDescription].[s Reason Status]" caption="s Reason Status" attribute="1" defaultMemberUniqueName="[ReasonDescription].[s Reason Status].[All]" allUniqueName="[ReasonDescription].[s Reason Status].[All]" dimensionUniqueName="[ReasonDescription]" displayFolder="" count="2" unbalanced="0"/>
    <cacheHierarchy uniqueName="[ReasonDescription].[s Reason Type]" caption="s Reason Type" attribute="1" defaultMemberUniqueName="[ReasonDescription].[s Reason Type].[All]" allUniqueName="[ReasonDescription].[s Reason Type].[All]" dimensionUniqueName="[ReasonDescription]" displayFolder="" count="2" unbalanced="0"/>
    <cacheHierarchy uniqueName="[ReasonDescription].[s Reason Type1]" caption="s Reason Type1" attribute="1" defaultMemberUniqueName="[ReasonDescription].[s Reason Type1].[All]" allUniqueName="[ReasonDescription].[s Reason Type1].[All]" dimensionUniqueName="[ReasonDescription]" displayFolder="" count="2" unbalanced="0"/>
    <cacheHierarchy uniqueName="[ReasonDescription].[s Reason Type2]" caption="s Reason Type2" attribute="1" defaultMemberUniqueName="[ReasonDescription].[s Reason Type2].[All]" allUniqueName="[ReasonDescription].[s Reason Type2].[All]" dimensionUniqueName="[ReasonDescription]" displayFolder="" count="2" unbalanced="0"/>
    <cacheHierarchy uniqueName="[ReasonDescription].[s Reason Type3]" caption="s Reason Type3" attribute="1" defaultMemberUniqueName="[ReasonDescription].[s Reason Type3].[All]" allUniqueName="[ReasonDescription].[s Reason Type3].[All]" dimensionUniqueName="[ReasonDescription]" displayFolder="" count="2" unbalanced="0"/>
    <cacheHierarchy uniqueName="[ReasonDescription].[s Secondary Report]" caption="s Secondary Report" attribute="1" defaultMemberUniqueName="[ReasonDescription].[s Secondary Report].[All]" allUniqueName="[ReasonDescription].[s Secondary Report].[All]" dimensionUniqueName="[ReasonDescription]" displayFolder="" count="2" unbalanced="0"/>
    <cacheHierarchy uniqueName="[Tariffs].[b Per Secondbilling]" caption="b Per Secondbilling" attribute="1" defaultMemberUniqueName="[Tariffs].[b Per Secondbilling].[All]" allUniqueName="[Tariffs].[b Per Secondbilling].[All]" dimensionUniqueName="[Tariffs]" displayFolder="" count="2" unbalanced="0"/>
    <cacheHierarchy uniqueName="[Tariffs].[Hierarchy]" caption="Hierarchy" defaultMemberUniqueName="[Tariffs].[Hierarchy].[All]" allUniqueName="[Tariffs].[Hierarchy].[All]" dimensionUniqueName="[Tariffs]" displayFolder="" count="6" unbalanced="0"/>
    <cacheHierarchy uniqueName="[Tariffs].[i TM Code]" caption="i TM Code" attribute="1" keyAttribute="1" defaultMemberUniqueName="[Tariffs].[i TM Code].[All]" allUniqueName="[Tariffs].[i TM Code].[All]" dimensionUniqueName="[Tariffs]" displayFolder="" count="2" unbalanced="0"/>
    <cacheHierarchy uniqueName="[Tariffs].[m Access Fee]" caption="m Access Fee" attribute="1" defaultMemberUniqueName="[Tariffs].[m Access Fee].[All]" allUniqueName="[Tariffs].[m Access Fee].[All]" dimensionUniqueName="[Tariffs]" displayFolder="" count="2" unbalanced="0"/>
    <cacheHierarchy uniqueName="[Tariffs].[m Mandatory Vas]" caption="m Mandatory Vas" attribute="1" defaultMemberUniqueName="[Tariffs].[m Mandatory Vas].[All]" allUniqueName="[Tariffs].[m Mandatory Vas].[All]" dimensionUniqueName="[Tariffs]" displayFolder="" count="2" unbalanced="0"/>
    <cacheHierarchy uniqueName="[Tariffs].[m Subscription]" caption="m Subscription" attribute="1" defaultMemberUniqueName="[Tariffs].[m Subscription].[All]" allUniqueName="[Tariffs].[m Subscription].[All]" dimensionUniqueName="[Tariffs]" displayFolder="" count="2" unbalanced="0"/>
    <cacheHierarchy uniqueName="[Tariffs].[Network Desc]" caption="Network Desc" attribute="1" defaultMemberUniqueName="[Tariffs].[Network Desc].[All]" allUniqueName="[Tariffs].[Network Desc].[All]" dimensionUniqueName="[Tariffs]" displayFolder="" count="2" unbalanced="0"/>
    <cacheHierarchy uniqueName="[Tariffs].[Network ID]" caption="Network ID" attribute="1" defaultMemberUniqueName="[Tariffs].[Network ID].[All]" allUniqueName="[Tariffs].[Network ID].[All]" dimensionUniqueName="[Tariffs]" displayFolder="" count="2" unbalanced="0"/>
    <cacheHierarchy uniqueName="[Tariffs].[Product Mix]" caption="Product Mix" attribute="1" defaultMemberUniqueName="[Tariffs].[Product Mix].[All]" allUniqueName="[Tariffs].[Product Mix].[All]" dimensionUniqueName="[Tariffs]" displayFolder="" count="2" unbalanced="0"/>
    <cacheHierarchy uniqueName="[Tariffs].[Product Type]" caption="Product Type" attribute="1" defaultMemberUniqueName="[Tariffs].[Product Type].[All]" allUniqueName="[Tariffs].[Product Type].[All]" dimensionUniqueName="[Tariffs]" displayFolder="" count="2" unbalanced="0"/>
    <cacheHierarchy uniqueName="[Tariffs].[s Category]" caption="s Category" attribute="1" defaultMemberUniqueName="[Tariffs].[s Category].[All]" allUniqueName="[Tariffs].[s Category].[All]" dimensionUniqueName="[Tariffs]" displayFolder="" count="2" unbalanced="0"/>
    <cacheHierarchy uniqueName="[Tariffs].[s Channel]" caption="s Channel" attribute="1" defaultMemberUniqueName="[Tariffs].[s Channel].[All]" allUniqueName="[Tariffs].[s Channel].[All]" dimensionUniqueName="[Tariffs]" displayFolder="" count="2" unbalanced="0"/>
    <cacheHierarchy uniqueName="[Tariffs].[s Description]" caption="s Description" attribute="1" defaultMemberUniqueName="[Tariffs].[s Description].[All]" allUniqueName="[Tariffs].[s Description].[All]" dimensionUniqueName="[Tariffs]" displayFolder="" count="2" unbalanced="0"/>
    <cacheHierarchy uniqueName="[Tariffs].[s Final Description]" caption="s Final Description" attribute="1" defaultMemberUniqueName="[Tariffs].[s Final Description].[All]" allUniqueName="[Tariffs].[s Final Description].[All]" dimensionUniqueName="[Tariffs]" displayFolder="" count="2" unbalanced="0"/>
    <cacheHierarchy uniqueName="[Tariffs].[s Sub Base]" caption="s Sub Base" attribute="1" defaultMemberUniqueName="[Tariffs].[s Sub Base].[All]" allUniqueName="[Tariffs].[s Sub Base].[All]" dimensionUniqueName="[Tariffs]" displayFolder="" count="2" unbalanced="0"/>
    <cacheHierarchy uniqueName="[Tariffs].[Tariff Breakdown]" caption="Tariff Breakdown" defaultMemberUniqueName="[Tariffs].[Tariff Breakdown].[All]" allUniqueName="[Tariffs].[Tariff Breakdown].[All]" dimensionUniqueName="[Tariffs]" displayFolder="" count="6" unbalanced="0"/>
    <cacheHierarchy uniqueName="[Tariffs].[Tariff Type]" caption="Tariff Type" attribute="1" defaultMemberUniqueName="[Tariffs].[Tariff Type].[All]" allUniqueName="[Tariffs].[Tariff Type].[All]" dimensionUniqueName="[Tariffs]" displayFolder="" count="2" unbalanced="0"/>
    <cacheHierarchy uniqueName="[Age].[Arrears Date]" caption="Arrears Date" attribute="1" defaultMemberUniqueName="[Age].[Arrears Date].[All]" allUniqueName="[Age].[Arrears Date].[All]" dimensionUniqueName="[Age]" displayFolder="" count="2" unbalanced="0" hidden="1"/>
    <cacheHierarchy uniqueName="[Base History].[d Report Date]" caption="d Report Date" attribute="1" defaultMemberUniqueName="[Base History].[d Report Date].[All]" allUniqueName="[Base History].[d Report Date].[All]" dimensionUniqueName="[Base History]" displayFolder="" count="2" unbalanced="0" hidden="1"/>
    <cacheHierarchy uniqueName="[Base History].[i Co ID]" caption="i Co ID" attribute="1" defaultMemberUniqueName="[Base History].[i Co ID].[All]" allUniqueName="[Base History].[i Co ID].[All]" dimensionUniqueName="[Base History]" displayFolder="" count="2" unbalanced="0" hidden="1"/>
    <cacheHierarchy uniqueName="[Base History].[i Dealer Id]" caption="i Dealer Id" attribute="1" defaultMemberUniqueName="[Base History].[i Dealer Id].[All]" allUniqueName="[Base History].[i Dealer Id].[All]" dimensionUniqueName="[Base History]" displayFolder="" count="2" unbalanced="0" hidden="1"/>
    <cacheHierarchy uniqueName="[Base History].[i Reason Code]" caption="i Reason Code" attribute="1" defaultMemberUniqueName="[Base History].[i Reason Code].[All]" allUniqueName="[Base History].[i Reason Code].[All]" dimensionUniqueName="[Base History]" displayFolder="" count="2" unbalanced="0" hidden="1"/>
    <cacheHierarchy uniqueName="[Base History].[i Tm Code]" caption="i Tm Code" attribute="1" defaultMemberUniqueName="[Base History].[i Tm Code].[All]" allUniqueName="[Base History].[i Tm Code].[All]" dimensionUniqueName="[Base History]" displayFolder="" count="2" unbalanced="0" hidden="1"/>
    <cacheHierarchy uniqueName="[ContractDetail].[d Activated]" caption="d Activated" attribute="1" defaultMemberUniqueName="[ContractDetail].[d Activated].[All]" allUniqueName="[ContractDetail].[d Activated].[All]" dimensionUniqueName="[ContractDetail]" displayFolder="" count="2" unbalanced="0" hidden="1"/>
    <cacheHierarchy uniqueName="[ContractDetail].[i Co Id]" caption="i Co Id" attribute="1" keyAttribute="1" defaultMemberUniqueName="[ContractDetail].[i Co Id].[All]" allUniqueName="[ContractDetail].[i Co Id].[All]" dimensionUniqueName="[ContractDetail]" displayFolder="" count="2" unbalanced="0" hidden="1"/>
    <cacheHierarchy uniqueName="[Customer].[Customer - i Dealer ID]" caption="Customer - i Dealer ID" attribute="1" defaultMemberUniqueName="[Customer].[Customer - i Dealer ID].[All]" allUniqueName="[Customer].[Customer - i Dealer ID].[All]" dimensionUniqueName="[Customer]" displayFolder="" count="2" unbalanced="0" hidden="1"/>
    <cacheHierarchy uniqueName="[Customer].[i Dealer ID]" caption="i Dealer ID" attribute="1" defaultMemberUniqueName="[Customer].[i Dealer ID].[All]" allUniqueName="[Customer].[i Dealer ID].[All]" dimensionUniqueName="[Customer]" displayFolder="" count="2" unbalanced="0" hidden="1"/>
    <cacheHierarchy uniqueName="[Customer Contact].[i Customer ID]" caption="i Customer ID" attribute="1" defaultMemberUniqueName="[Customer Contact].[i Customer ID].[All]" allUniqueName="[Customer Contact].[i Customer ID].[All]" dimensionUniqueName="[Customer Contact]" displayFolder="" count="2" unbalanced="0" hidden="1"/>
    <cacheHierarchy uniqueName="[DeActiveArpu].[d Co De Activated]" caption="d Co De Activated" attribute="1" defaultMemberUniqueName="[DeActiveArpu].[d Co De Activated].[All]" allUniqueName="[DeActiveArpu].[d Co De Activated].[All]" dimensionUniqueName="[DeActiveArpu]" displayFolder="" count="2" unbalanced="0" hidden="1"/>
    <cacheHierarchy uniqueName="[Migrations].[i New Package ID]" caption="i New Package ID" attribute="1" defaultMemberUniqueName="[Migrations].[i New Package ID].[All]" allUniqueName="[Migrations].[i New Package ID].[All]" dimensionUniqueName="[Migrations]" displayFolder="" count="2" unbalanced="0" hidden="1"/>
    <cacheHierarchy uniqueName="[Migrations].[i Old Package ID]" caption="i Old Package ID" attribute="1" defaultMemberUniqueName="[Migrations].[i Old Package ID].[All]" allUniqueName="[Migrations].[i Old Package ID].[All]" dimensionUniqueName="[Migrations]" displayFolder="" count="2" unbalanced="0" hidden="1"/>
    <cacheHierarchy uniqueName="[Migrations].[m New Access Fee]" caption="m New Access Fee" attribute="1" defaultMemberUniqueName="[Migrations].[m New Access Fee].[All]" allUniqueName="[Migrations].[m New Access Fee].[All]" dimensionUniqueName="[Migrations]" displayFolder="" count="2" unbalanced="0" hidden="1"/>
    <cacheHierarchy uniqueName="[Migrations].[m Old Access Fee]" caption="m Old Access Fee" attribute="1" defaultMemberUniqueName="[Migrations].[m Old Access Fee].[All]" allUniqueName="[Migrations].[m Old Access Fee].[All]" dimensionUniqueName="[Migrations]" displayFolder="" count="2" unbalanced="0" hidden="1"/>
    <cacheHierarchy uniqueName="[Measures].[m Ct Amount]" caption="m Ct Amount" measure="1" displayFolder="" measureGroup="Contract Invoice" count="0"/>
    <cacheHierarchy uniqueName="[Measures].[m Ct Airroamer]" caption="m Ct Airroamer" measure="1" displayFolder="" measureGroup="Contract Invoice" count="0"/>
    <cacheHierarchy uniqueName="[Measures].[m Ct Airnroamer]" caption="m Ct Airnroamer" measure="1" displayFolder="" measureGroup="Contract Invoice" count="0"/>
    <cacheHierarchy uniqueName="[Measures].[m Ct Chatter Time]" caption="m Ct Chatter Time" measure="1" displayFolder="" measureGroup="Contract Invoice" count="0"/>
    <cacheHierarchy uniqueName="[Measures].[m Telephony Accessfee]" caption="m Telephony Accessfee" measure="1" displayFolder="" measureGroup="Contract Invoice" count="0"/>
    <cacheHierarchy uniqueName="[Measures].[m Network Vas Fee]" caption="m Network Vas Fee" measure="1" displayFolder="" measureGroup="Contract Invoice" count="0"/>
    <cacheHierarchy uniqueName="[Measures].[m Mandatory Vas]" caption="m Mandatory Vas" measure="1" displayFolder="" measureGroup="Contract Invoice" count="0"/>
    <cacheHierarchy uniqueName="[Measures].[m Other VAS]" caption="m Other VAS" measure="1" displayFolder="" measureGroup="Contract Invoice" count="0"/>
    <cacheHierarchy uniqueName="[Measures].[m Usage]" caption="m Usage" measure="1" displayFolder="" measureGroup="Contract Invoice" count="0"/>
    <cacheHierarchy uniqueName="[Measures].[m Subscription]" caption="m Subscription" measure="1" displayFolder="" measureGroup="Contract Invoice" count="0"/>
    <cacheHierarchy uniqueName="[Measures].[m Telephony Access Dev]" caption="m Telephony Access Dev" measure="1" displayFolder="" measureGroup="Contract Invoice" count="0"/>
    <cacheHierarchy uniqueName="[Measures].[m Mandatory Vas Dev]" caption="m Mandatory Vas Dev" measure="1" displayFolder="" measureGroup="Contract Invoice" count="0"/>
    <cacheHierarchy uniqueName="[Measures].[m Other VAS Dev]" caption="m Other VAS Dev" measure="1" displayFolder="" measureGroup="Contract Invoice" count="0"/>
    <cacheHierarchy uniqueName="[Measures].[m Discount]" caption="m Discount" measure="1" displayFolder="" measureGroup="Contract Invoice" count="0"/>
    <cacheHierarchy uniqueName="[Measures].[m Adv Charge]" caption="m Adv Charge" measure="1" displayFolder="" measureGroup="Contract Invoice" count="0"/>
    <cacheHierarchy uniqueName="[Measures].[Contract Invoice Count]" caption="Contract Invoice Count" measure="1" displayFolder="" measureGroup="Contract Invoice" count="0"/>
    <cacheHierarchy uniqueName="[Measures].[m Revenue]" caption="m Revenue" measure="1" displayFolder="" measureGroup="Contract Detail" count="0"/>
    <cacheHierarchy uniqueName="[Measures].[m Cost Of Acquisition]" caption="m Cost Of Acquisition" measure="1" displayFolder="" measureGroup="Contract Detail" count="0"/>
    <cacheHierarchy uniqueName="[Measures].[m Cost Of Retention]" caption="m Cost Of Retention" measure="1" displayFolder="" measureGroup="Contract Detail" count="0"/>
    <cacheHierarchy uniqueName="[Measures].[Contract Detail Count]" caption="Contract Detail Count" measure="1" displayFolder="" measureGroup="Contract Detail" count="0"/>
    <cacheHierarchy uniqueName="[Measures].[CURRENT DAYS COUNT - Contract Detail]" caption="CURRENT DAYS COUNT - Contract Detail" measure="1" displayFolder="Bucket Counts" measureGroup="Contract Detail" count="0"/>
    <cacheHierarchy uniqueName="[Measures].[30 DAYS COUNT - Contract Detail]" caption="30 DAYS COUNT - Contract Detail" measure="1" displayFolder="Bucket Counts" measureGroup="Contract Detail" count="0"/>
    <cacheHierarchy uniqueName="[Measures].[60 DAYS COUNT - Contract Detail]" caption="60 DAYS COUNT - Contract Detail" measure="1" displayFolder="Bucket Counts" measureGroup="Contract Detail" count="0"/>
    <cacheHierarchy uniqueName="[Measures].[90 DAYS COUNT - Contract Detail]" caption="90 DAYS COUNT - Contract Detail" measure="1" displayFolder="Bucket Counts" measureGroup="Contract Detail" count="0"/>
    <cacheHierarchy uniqueName="[Measures].[120 DAYS AND MORE COUNT - Contract Detail]" caption="120 DAYS AND MORE COUNT - Contract Detail" measure="1" displayFolder="Bucket Counts" measureGroup="Contract Detail" count="0"/>
    <cacheHierarchy uniqueName="[Measures].[m Disc ARPU]" caption="m Disc ARPU" measure="1" displayFolder="" measureGroup="De Active Arpu" count="0"/>
    <cacheHierarchy uniqueName="[Measures].[De Active Arpu Count]" caption="De Active Arpu Count" measure="1" displayFolder="" measureGroup="De Active Arpu" count="0"/>
    <cacheHierarchy uniqueName="[Measures].[Migrations Count]" caption="Migrations Count" measure="1" displayFolder="" measureGroup="Migrations" count="0"/>
    <cacheHierarchy uniqueName="[Measures].[m Old Access Fee]" caption="m Old Access Fee" measure="1" displayFolder="" measureGroup="Migrations" count="0"/>
    <cacheHierarchy uniqueName="[Measures].[m New Access Fee]" caption="m New Access Fee" measure="1" displayFolder="" measureGroup="Migrations" count="0"/>
    <cacheHierarchy uniqueName="[Measures].[Base History Count]" caption="Base History Count" measure="1" displayFolder="" measureGroup="Base History" count="0" oneField="1">
      <fieldsUsage count="1">
        <fieldUsage x="3"/>
      </fieldsUsage>
    </cacheHierarchy>
    <cacheHierarchy uniqueName="[Measures].[Current Days]" caption="Current Days" measure="1" displayFolder="" measureGroup="Age" count="0"/>
    <cacheHierarchy uniqueName="[Measures].[30 Days]" caption="30 Days" measure="1" displayFolder="" measureGroup="Age" count="0"/>
    <cacheHierarchy uniqueName="[Measures].[60 Days]" caption="60 Days" measure="1" displayFolder="" measureGroup="Age" count="0"/>
    <cacheHierarchy uniqueName="[Measures].[90 Days]" caption="90 Days" measure="1" displayFolder="" measureGroup="Age" count="0"/>
    <cacheHierarchy uniqueName="[Measures].[120 Days]" caption="120 Days" measure="1" displayFolder="" measureGroup="Age" count="0"/>
    <cacheHierarchy uniqueName="[Measures].[Credits]" caption="Credits" measure="1" displayFolder="" measureGroup="Age" count="0"/>
    <cacheHierarchy uniqueName="[Measures].[Total Aged Debt]" caption="Total Aged Debt" measure="1" displayFolder="" measureGroup="Age" count="0"/>
    <cacheHierarchy uniqueName="[Measures].[Deposit Held]" caption="Deposit Held" measure="1" displayFolder="" measureGroup="Age" count="0"/>
    <cacheHierarchy uniqueName="[Measures].[Contract Actual]" caption="Contract Actual" measure="1" displayFolder="" measureGroup="Age" count="0"/>
    <cacheHierarchy uniqueName="[Measures].[Susp21 Days]" caption="Susp21 Days" measure="1" displayFolder="" measureGroup="Age" count="0"/>
    <cacheHierarchy uniqueName="[Measures].[Contracts Soft Bar]" caption="Contracts Soft Bar" measure="1" displayFolder="" measureGroup="Age" count="0"/>
    <cacheHierarchy uniqueName="[Measures].[Contracts Act]" caption="Contracts Act" measure="1" displayFolder="" measureGroup="Age" count="0"/>
    <cacheHierarchy uniqueName="[Measures].[Contracts Susp]" caption="Contracts Susp" measure="1" displayFolder="" measureGroup="Age" count="0"/>
    <cacheHierarchy uniqueName="[Measures].[Contracts Disc]" caption="Contracts Disc" measure="1" displayFolder="" measureGroup="Age" count="0"/>
    <cacheHierarchy uniqueName="[Measures].[Last Invoice Amount]" caption="Last Invoice Amount" measure="1" displayFolder="" measureGroup="Age" count="0"/>
    <cacheHierarchy uniqueName="[Measures].[Pending Rejections]" caption="Pending Rejections" measure="1" displayFolder="" measureGroup="Age" count="0"/>
    <cacheHierarchy uniqueName="[Measures].[Pending Payments]" caption="Pending Payments" measure="1" displayFolder="" measureGroup="Age" count="0"/>
    <cacheHierarchy uniqueName="[Measures].[Arrears]" caption="Arrears" measure="1" displayFolder="" measureGroup="Age" count="0"/>
    <cacheHierarchy uniqueName="[Measures].[Balance]" caption="Balance" measure="1" displayFolder="" measureGroup="Age" count="0"/>
    <cacheHierarchy uniqueName="[Measures].[Age Count]" caption="Age Count" measure="1" displayFolder="" measureGroup="Age" count="0"/>
    <cacheHierarchy uniqueName="[Measures].[CURRENT DAYS COUNT]" caption="CURRENT DAYS COUNT" measure="1" displayFolder="Age Counts" measureGroup="Age" count="0"/>
    <cacheHierarchy uniqueName="[Measures].[30 DAYS COUNT]" caption="30 DAYS COUNT" measure="1" displayFolder="Age Counts" measureGroup="Age" count="0"/>
    <cacheHierarchy uniqueName="[Measures].[60 DAYS COUNT]" caption="60 DAYS COUNT" measure="1" displayFolder="Age Counts" measureGroup="Age" count="0"/>
    <cacheHierarchy uniqueName="[Measures].[90 DAYS COUNT]" caption="90 DAYS COUNT" measure="1" displayFolder="Age Counts" measureGroup="Age" count="0"/>
    <cacheHierarchy uniqueName="[Measures].[120 DAYS AND MORE COUNT]" caption="120 DAYS AND MORE COUNT" measure="1" displayFolder="Age Counts" measureGroup="Age" count="0"/>
    <cacheHierarchy uniqueName="[Measures].[Customer Count]" caption="Customer Count" measure="1" displayFolder="" measureGroup="Customer" count="0"/>
    <cacheHierarchy uniqueName="[Measures].[Customer Profiling Count]" caption="Customer Profiling Count" measure="1" displayFolder="" measureGroup="Customer Profiling" count="0"/>
    <cacheHierarchy uniqueName="[Measures].[m Average Invoice Amount]" caption="m Average Invoice Amount" measure="1" displayFolder="" measureGroup="Customer Profiling" count="0"/>
    <cacheHierarchy uniqueName="[Measures].[Eligible]" caption="Eligible" measure="1" displayFolder="" measureGroup="Contract Detail" count="0"/>
    <cacheHierarchy uniqueName="[Measures].[Eligible Percentage Base]" caption="Eligible Percentage Base" measure="1" displayFolder="" measureGroup="Contract Detail" count="0"/>
    <cacheHierarchy uniqueName="[Measures].[OOC]" caption="OOC" measure="1" displayFolder="" measureGroup="Contract Detail" count="0"/>
    <cacheHierarchy uniqueName="[Measures].[OOC Percentage Base]" caption="OOC Percentage Base" measure="1" displayFolder="" measureGroup="Contract Detail" count="0"/>
    <cacheHierarchy uniqueName="[Measures].[Disconnection ARPU]" caption="Disconnection ARPU" measure="1" displayFolder="ARPU" measureGroup="De Active Arpu" count="0"/>
    <cacheHierarchy uniqueName="[Measures].[InvoiceARPU]" caption="InvoiceARPU" measure="1" displayFolder="ARPU" measureGroup="Contract Invoice" count="0"/>
    <cacheHierarchy uniqueName="[Measures].[Opening Invoice Base]" caption="Opening Invoice Base" measure="1" displayFolder="" measureGroup="Contract Invoice" count="0"/>
    <cacheHierarchy uniqueName="[Measures].[Closing Invoice Base]" caption="Closing Invoice Base" measure="1" displayFolder="" measureGroup="Contract Invoice" count="0"/>
    <cacheHierarchy uniqueName="[Measures].[OpeningBalance_All]" caption="OpeningBalance_All" measure="1" displayFolder="Invoice Base" measureGroup="Contract Invoice" count="0"/>
    <cacheHierarchy uniqueName="[Measures].[ClosingBalance_All]" caption="ClosingBalance_All" measure="1" displayFolder="Invoice Base" measureGroup="Contract Invoice" count="0"/>
    <cacheHierarchy uniqueName="[Measures].[Contract Invoice Count Act]" caption="Contract Invoice Count Act" measure="1" displayFolder="Invoice Base" measureGroup="Contract Invoice" count="0"/>
    <cacheHierarchy uniqueName="[Measures].[OpeningBalance_Act]" caption="OpeningBalance_Act" measure="1" displayFolder="Invoice Base" measureGroup="Contract Invoice" count="0"/>
    <cacheHierarchy uniqueName="[Measures].[ClosingBalance_Act]" caption="ClosingBalance_Act" measure="1" displayFolder="Invoice Base" measureGroup="Contract Invoice" count="0"/>
    <cacheHierarchy uniqueName="[Measures].[Contract Invoice Count DeAct]" caption="Contract Invoice Count DeAct" measure="1" displayFolder="Invoice Base" measureGroup="Contract Invoice" count="0"/>
    <cacheHierarchy uniqueName="[Measures].[OpeningBalance_DeAct]" caption="OpeningBalance_DeAct" measure="1" displayFolder="Invoice Base" measureGroup="Contract Invoice" count="0"/>
    <cacheHierarchy uniqueName="[Measures].[ClosingBalance_DeAct]" caption="ClosingBalance_DeAct" measure="1" displayFolder="Invoice Base" measureGroup="Contract Invoice" count="0"/>
  </cacheHierarchies>
  <kpis count="0"/>
  <dimensions count="25">
    <dimension name="Activation Date" uniqueName="[Activation Date]" caption="Activation Date"/>
    <dimension name="Age" uniqueName="[Age]" caption="Age"/>
    <dimension name="Age Last Update" uniqueName="[Age Last Update]" caption="Age Last Update"/>
    <dimension name="AutopageStores" uniqueName="[AutopageStores]" caption="AutopageStores"/>
    <dimension name="Base History" uniqueName="[Base History]" caption="Base History"/>
    <dimension name="Channels" uniqueName="[Channels]" caption="Channels"/>
    <dimension name="Contract Invoice" uniqueName="[Contract Invoice]" caption="Contract Invoice"/>
    <dimension name="ContractDetail" uniqueName="[ContractDetail]" caption="ContractDetail"/>
    <dimension name="Customer" uniqueName="[Customer]" caption="Customer"/>
    <dimension name="Customer Contact" uniqueName="[Customer Contact]" caption="Customer Contact"/>
    <dimension name="Customer Profiling" uniqueName="[Customer Profiling]" caption="Customer Profiling"/>
    <dimension name="Customer Segmentation" uniqueName="[Customer Segmentation]" caption="Customer Segmentation"/>
    <dimension name="DateDimension" uniqueName="[DateDimension]" caption="DateDimension"/>
    <dimension name="DeactivationDate" uniqueName="[DeactivationDate]" caption="DeactivationDate"/>
    <dimension name="DeActiveArpu" uniqueName="[DeActiveArpu]" caption="DeActiveArpu"/>
    <dimension name="Expected Payment Date" uniqueName="[Expected Payment Date]" caption="Expected Payment Date"/>
    <dimension name="Expiry Date" uniqueName="[Expiry Date]" caption="Expiry Date"/>
    <dimension name="Last Invoice Date" uniqueName="[Last Invoice Date]" caption="Last Invoice Date"/>
    <dimension measure="1" name="Measures" uniqueName="[Measures]" caption="Measures"/>
    <dimension name="Migrations" uniqueName="[Migrations]" caption="Migrations"/>
    <dimension name="PartnerList" uniqueName="[PartnerList]" caption="PartnerList"/>
    <dimension name="PendingDate" uniqueName="[PendingDate]" caption="PendingDate"/>
    <dimension name="Postal Regions" uniqueName="[Postal Regions]" caption="Postal Regions"/>
    <dimension name="ReasonDescription" uniqueName="[ReasonDescription]" caption="ReasonDescription"/>
    <dimension name="Tariffs" uniqueName="[Tariffs]" caption="Tariffs"/>
  </dimensions>
  <measureGroups count="8">
    <measureGroup name="Age" caption="Age"/>
    <measureGroup name="Base History" caption="Base History"/>
    <measureGroup name="Contract Detail" caption="Contract Detail"/>
    <measureGroup name="Contract Invoice" caption="Contract Invoice"/>
    <measureGroup name="Customer" caption="Customer"/>
    <measureGroup name="Customer Profiling" caption="Customer Profiling"/>
    <measureGroup name="De Active Arpu" caption="De Active Arpu"/>
    <measureGroup name="Migrations" caption="Migrations"/>
  </measureGroups>
  <maps count="74">
    <map measureGroup="0" dimension="1"/>
    <map measureGroup="0" dimension="2"/>
    <map measureGroup="0" dimension="8"/>
    <map measureGroup="0" dimension="10"/>
    <map measureGroup="0" dimension="11"/>
    <map measureGroup="0" dimension="12"/>
    <map measureGroup="0" dimension="15"/>
    <map measureGroup="0" dimension="17"/>
    <map measureGroup="1" dimension="1"/>
    <map measureGroup="1" dimension="3"/>
    <map measureGroup="1" dimension="4"/>
    <map measureGroup="1" dimension="5"/>
    <map measureGroup="1" dimension="7"/>
    <map measureGroup="1" dimension="8"/>
    <map measureGroup="1" dimension="11"/>
    <map measureGroup="1" dimension="12"/>
    <map measureGroup="1" dimension="20"/>
    <map measureGroup="1" dimension="22"/>
    <map measureGroup="1" dimension="23"/>
    <map measureGroup="1" dimension="24"/>
    <map measureGroup="2" dimension="0"/>
    <map measureGroup="2" dimension="1"/>
    <map measureGroup="2" dimension="3"/>
    <map measureGroup="2" dimension="5"/>
    <map measureGroup="2" dimension="7"/>
    <map measureGroup="2" dimension="8"/>
    <map measureGroup="2" dimension="9"/>
    <map measureGroup="2" dimension="10"/>
    <map measureGroup="2" dimension="11"/>
    <map measureGroup="2" dimension="12"/>
    <map measureGroup="2" dimension="13"/>
    <map measureGroup="2" dimension="14"/>
    <map measureGroup="2" dimension="16"/>
    <map measureGroup="2" dimension="20"/>
    <map measureGroup="2" dimension="22"/>
    <map measureGroup="2" dimension="23"/>
    <map measureGroup="2" dimension="24"/>
    <map measureGroup="3" dimension="0"/>
    <map measureGroup="3" dimension="3"/>
    <map measureGroup="3" dimension="5"/>
    <map measureGroup="3" dimension="6"/>
    <map measureGroup="3" dimension="8"/>
    <map measureGroup="3" dimension="11"/>
    <map measureGroup="3" dimension="12"/>
    <map measureGroup="3" dimension="13"/>
    <map measureGroup="3" dimension="20"/>
    <map measureGroup="3" dimension="24"/>
    <map measureGroup="4" dimension="3"/>
    <map measureGroup="4" dimension="8"/>
    <map measureGroup="4" dimension="9"/>
    <map measureGroup="4" dimension="11"/>
    <map measureGroup="4" dimension="20"/>
    <map measureGroup="5" dimension="1"/>
    <map measureGroup="5" dimension="7"/>
    <map measureGroup="5" dimension="8"/>
    <map measureGroup="5" dimension="10"/>
    <map measureGroup="5" dimension="11"/>
    <map measureGroup="6" dimension="1"/>
    <map measureGroup="6" dimension="3"/>
    <map measureGroup="6" dimension="5"/>
    <map measureGroup="6" dimension="7"/>
    <map measureGroup="6" dimension="12"/>
    <map measureGroup="6" dimension="13"/>
    <map measureGroup="6" dimension="14"/>
    <map measureGroup="6" dimension="20"/>
    <map measureGroup="6" dimension="21"/>
    <map measureGroup="6" dimension="22"/>
    <map measureGroup="6" dimension="23"/>
    <map measureGroup="6" dimension="24"/>
    <map measureGroup="7" dimension="0"/>
    <map measureGroup="7" dimension="1"/>
    <map measureGroup="7" dimension="7"/>
    <map measureGroup="7" dimension="19"/>
    <map measureGroup="7"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Linda Bruwer" refreshedDate="41550.368916666666" backgroundQuery="1" createdVersion="5" refreshedVersion="5" minRefreshableVersion="3" recordCount="0" supportSubquery="1" supportAdvancedDrill="1">
  <cacheSource type="external" connectionId="1"/>
  <cacheFields count="8">
    <cacheField name="[Base History].[s Status].[s Status]" caption="s Status" numFmtId="0" hierarchy="87" level="1">
      <sharedItems containsSemiMixedTypes="0" containsString="0"/>
    </cacheField>
    <cacheField name="[Base History].[i Twin Call].[i Twin Call]" caption="i Twin Call" numFmtId="0" hierarchy="85" level="1">
      <sharedItems containsSemiMixedTypes="0" containsString="0"/>
    </cacheField>
    <cacheField name="[Base History].[i Ported].[i Ported]" caption="i Ported" numFmtId="0" hierarchy="84" level="1">
      <sharedItems containsSemiMixedTypes="0" containsString="0"/>
    </cacheField>
    <cacheField name="[Measures].[Base History Count]" caption="Base History Count" numFmtId="0" hierarchy="459" level="32767"/>
    <cacheField name="[DateDimension].[Year - Month].[Year]" caption="Year" numFmtId="0" hierarchy="203" level="1">
      <sharedItems count="1">
        <s v="[DateDimension].[Year - Month].[Year].&amp;[2013-01-01T00:00:00]" c="Calendar 2013"/>
      </sharedItems>
    </cacheField>
    <cacheField name="[DateDimension].[Year - Month].[Month]" caption="Month" numFmtId="0" hierarchy="203" level="2">
      <sharedItems containsSemiMixedTypes="0" containsString="0"/>
    </cacheField>
    <cacheField name="[DateDimension].[Year - Month].[Month].[Quarter]" caption="Quarter" propertyName="Quarter" numFmtId="0" hierarchy="203" level="2" memberPropertyField="1">
      <sharedItems containsSemiMixedTypes="0" containsString="0"/>
    </cacheField>
    <cacheField name="[DateDimension].[Year - Month].[Month].[Trimester]" caption="Trimester" propertyName="Trimester" numFmtId="0" hierarchy="203" level="2" memberPropertyField="1">
      <sharedItems containsSemiMixedTypes="0" containsString="0"/>
    </cacheField>
  </cacheFields>
  <cacheHierarchies count="504">
    <cacheHierarchy uniqueName="[Activation Date].[Date]" caption="Activation Date.Date" attribute="1" keyAttribute="1" defaultMemberUniqueName="[Activation Date].[Date].[All]" allUniqueName="[Activation Date].[Date].[All]" dimensionUniqueName="[Activation Date]" displayFolder="" count="2" unbalanced="0"/>
    <cacheHierarchy uniqueName="[Activation Date].[Date Name]" caption="Activation Date.Date Name" attribute="1" defaultMemberUniqueName="[Activation Date].[Date Name].[All]" allUniqueName="[Activation Date].[Date Name].[All]" dimensionUniqueName="[Activation Date]" displayFolder="" count="2" unbalanced="0"/>
    <cacheHierarchy uniqueName="[Activation Date].[Day Of Month]" caption="Activation Date.Day Of Month" attribute="1" defaultMemberUniqueName="[Activation Date].[Day Of Month].[All]" allUniqueName="[Activation Date].[Day Of Month].[All]" dimensionUniqueName="[Activation Date]" displayFolder="" count="2" unbalanced="0"/>
    <cacheHierarchy uniqueName="[Activation Date].[Fiscal Day]" caption="Activation Date.Fiscal Day" attribute="1" defaultMemberUniqueName="[Activation Date].[Fiscal Day].[All]" allUniqueName="[Activation Date].[Fiscal Day].[All]" dimensionUniqueName="[Activation Date]" displayFolder="" count="2" unbalanced="0"/>
    <cacheHierarchy uniqueName="[Activation Date].[Fiscal Half Year]" caption="Activation Date.Fiscal Half Year" attribute="1" defaultMemberUniqueName="[Activation Date].[Fiscal Half Year].[All]" allUniqueName="[Activation Date].[Fiscal Half Year].[All]" dimensionUniqueName="[Activation Date]" displayFolder="" count="2" unbalanced="0"/>
    <cacheHierarchy uniqueName="[Activation Date].[Fiscal Month]" caption="Activation Date.Fiscal Month" attribute="1" defaultMemberUniqueName="[Activation Date].[Fiscal Month].[All]" allUniqueName="[Activation Date].[Fiscal Month].[All]" dimensionUniqueName="[Activation Date]" displayFolder="" count="2" unbalanced="0"/>
    <cacheHierarchy uniqueName="[Activation Date].[Fiscal Quarter]" caption="Activation Date.Fiscal Quarter" attribute="1" defaultMemberUniqueName="[Activation Date].[Fiscal Quarter].[All]" allUniqueName="[Activation Date].[Fiscal Quarter].[All]" dimensionUniqueName="[Activation Date]" displayFolder="" count="2" unbalanced="0"/>
    <cacheHierarchy uniqueName="[Activation Date].[Fiscal Trimester]" caption="Activation Date.Fiscal Trimester" attribute="1" defaultMemberUniqueName="[Activation Date].[Fiscal Trimester].[All]" allUniqueName="[Activation Date].[Fiscal Trimester].[All]" dimensionUniqueName="[Activation Date]" displayFolder="" count="2" unbalanced="0"/>
    <cacheHierarchy uniqueName="[Activation Date].[Fiscal Week]" caption="Activation Date.Fiscal Week" attribute="1" defaultMemberUniqueName="[Activation Date].[Fiscal Week].[All]" allUniqueName="[Activation Date].[Fiscal Week].[All]" dimensionUniqueName="[Activation Date]" displayFolder="" count="2" unbalanced="0"/>
    <cacheHierarchy uniqueName="[Activation Date].[Fiscal Year]" caption="Activation Date.Fiscal Year" attribute="1" defaultMemberUniqueName="[Activation Date].[Fiscal Year].[All]" allUniqueName="[Activation Date].[Fiscal Year].[All]" dimensionUniqueName="[Activation Date]" displayFolder="" count="2" unbalanced="0"/>
    <cacheHierarchy uniqueName="[Activation Date].[Half Year]" caption="Activation Date.Half Year" attribute="1" defaultMemberUniqueName="[Activation Date].[Half Year].[All]" allUniqueName="[Activation Date].[Half Year].[All]" dimensionUniqueName="[Activation Date]" displayFolder="" count="2" unbalanced="0"/>
    <cacheHierarchy uniqueName="[Activation Date].[Half Year Name]" caption="Activation Date.Half Year Name" attribute="1" defaultMemberUniqueName="[Activation Date].[Half Year Name].[All]" allUniqueName="[Activation Date].[Half Year Name].[All]" dimensionUniqueName="[Activation Date]" displayFolder="" count="2" unbalanced="0"/>
    <cacheHierarchy uniqueName="[Activation Date].[Month]" caption="Activation Date.Month" attribute="1" defaultMemberUniqueName="[Activation Date].[Month].[All]" allUniqueName="[Activation Date].[Month].[All]" dimensionUniqueName="[Activation Date]" displayFolder="" count="2" unbalanced="0"/>
    <cacheHierarchy uniqueName="[Activation Date].[Month Name]" caption="Activation Date.Month Name" attribute="1" defaultMemberUniqueName="[Activation Date].[Month Name].[All]" allUniqueName="[Activation Date].[Month Name].[All]" dimensionUniqueName="[Activation Date]" displayFolder="" count="2" unbalanced="0"/>
    <cacheHierarchy uniqueName="[Activation Date].[Quarter]" caption="Activation Date.Quarter" attribute="1" defaultMemberUniqueName="[Activation Date].[Quarter].[All]" allUniqueName="[Activation Date].[Quarter].[All]" dimensionUniqueName="[Activation Date]" displayFolder="" count="2" unbalanced="0"/>
    <cacheHierarchy uniqueName="[Activation Date].[Quarter Name]" caption="Activation Date.Quarter Name" attribute="1" defaultMemberUniqueName="[Activation Date].[Quarter Name].[All]" allUniqueName="[Activation Date].[Quarter Name].[All]" dimensionUniqueName="[Activation Date]" displayFolder="" count="2" unbalanced="0"/>
    <cacheHierarchy uniqueName="[Activation Date].[Trimester]" caption="Activation Date.Trimester" attribute="1" defaultMemberUniqueName="[Activation Date].[Trimester].[All]" allUniqueName="[Activation Date].[Trimester].[All]" dimensionUniqueName="[Activation Date]" displayFolder="" count="2" unbalanced="0"/>
    <cacheHierarchy uniqueName="[Activation Date].[Trimester Name]" caption="Activation Date.Trimester Name" attribute="1" defaultMemberUniqueName="[Activation Date].[Trimester Name].[All]" allUniqueName="[Activation Date].[Trimester Name].[All]" dimensionUniqueName="[Activation Date]" displayFolder="" count="2" unbalanced="0"/>
    <cacheHierarchy uniqueName="[Activation Date].[Week]" caption="Activation Date.Week" attribute="1" defaultMemberUniqueName="[Activation Date].[Week].[All]" allUniqueName="[Activation Date].[Week].[All]" dimensionUniqueName="[Activation Date]" displayFolder="" count="2" unbalanced="0"/>
    <cacheHierarchy uniqueName="[Activation Date].[Week Name]" caption="Activation Date.Week Name" attribute="1" defaultMemberUniqueName="[Activation Date].[Week Name].[All]" allUniqueName="[Activation Date].[Week Name].[All]" dimensionUniqueName="[Activation Date]" displayFolder="" count="2" unbalanced="0"/>
    <cacheHierarchy uniqueName="[Activation Date].[Year]" caption="Activation Date.Year" attribute="1" defaultMemberUniqueName="[Activation Date].[Year].[All]" allUniqueName="[Activation Date].[Year].[All]" dimensionUniqueName="[Activation Date]" displayFolder="" count="2" unbalanced="0"/>
    <cacheHierarchy uniqueName="[Activation Date].[Year - Half Year - Quarter - Month - Day]" caption="Activation Date.Year - Half Year - Quarter - Month - Day" defaultMemberUniqueName="[Activation Date].[Year - Half Year - Quarter - Month - Day].[All]" allUniqueName="[Activation Date].[Year - Half Year - Quarter - Month - Day].[All]" dimensionUniqueName="[Activation Date]" displayFolder="" count="6" unbalanced="0"/>
    <cacheHierarchy uniqueName="[Activation Date].[Year - Month]" caption="Activation Date.Year - Month" defaultMemberUniqueName="[Activation Date].[Year - Month].[All]" allUniqueName="[Activation Date].[Year - Month].[All]" dimensionUniqueName="[Activation Date]" displayFolder="" count="3" unbalanced="0"/>
    <cacheHierarchy uniqueName="[Activation Date].[Year - Quarter - Month - Date]" caption="Activation Date.Year - Quarter - Month - Date" defaultMemberUniqueName="[Activation Date].[Year - Quarter - Month - Date].[All]" allUniqueName="[Activation Date].[Year - Quarter - Month - Date].[All]" dimensionUniqueName="[Activation Date]" displayFolder="" count="5" unbalanced="0"/>
    <cacheHierarchy uniqueName="[Activation Date].[Year - Trimester - Month - Date]" caption="Activation Date.Year - Trimester - Month - Date" defaultMemberUniqueName="[Activation Date].[Year - Trimester - Month - Date].[All]" allUniqueName="[Activation Date].[Year - Trimester - Month - Date].[All]" dimensionUniqueName="[Activation Date]" displayFolder="" count="5" unbalanced="0"/>
    <cacheHierarchy uniqueName="[Activation Date].[Year - Week - Date]" caption="Activation Date.Year - Week - Date" defaultMemberUniqueName="[Activation Date].[Year - Week - Date].[All]" allUniqueName="[Activation Date].[Year - Week - Date].[All]" dimensionUniqueName="[Activation Date]" displayFolder="" count="4" unbalanced="0"/>
    <cacheHierarchy uniqueName="[Activation Date].[Year Name]" caption="Activation Date.Year Name" attribute="1" defaultMemberUniqueName="[Activation Date].[Year Name].[All]" allUniqueName="[Activation Date].[Year Name].[All]" dimensionUniqueName="[Activation Date]" displayFolder="" count="2" unbalanced="0"/>
    <cacheHierarchy uniqueName="[Activation Date].[Year-Month-Day]" caption="Activation Date.Year-Month-Day" defaultMemberUniqueName="[Activation Date].[Year-Month-Day].[All]" allUniqueName="[Activation Date].[Year-Month-Day].[All]" dimensionUniqueName="[Activation Date]" displayFolder="" count="4" unbalanced="0"/>
    <cacheHierarchy uniqueName="[Age].[Arrears]" caption="Arrears" attribute="1" defaultMemberUniqueName="[Age].[Arrears].[All]" allUniqueName="[Age].[Arrears].[All]" dimensionUniqueName="[Age]" displayFolder="" count="2" unbalanced="0"/>
    <cacheHierarchy uniqueName="[Age].[Bill Cycle]" caption="Bill Cycle" attribute="1" defaultMemberUniqueName="[Age].[Bill Cycle].[All]" allUniqueName="[Age].[Bill Cycle].[All]" dimensionUniqueName="[Age]" displayFolder="" count="2" unbalanced="0"/>
    <cacheHierarchy uniqueName="[Age].[Cash]" caption="Cash" attribute="1" defaultMemberUniqueName="[Age].[Cash].[All]" allUniqueName="[Age].[Cash].[All]" dimensionUniqueName="[Age]" displayFolder="" count="2" unbalanced="0"/>
    <cacheHierarchy uniqueName="[Age].[Cc Group]" caption="Cc Group" attribute="1" defaultMemberUniqueName="[Age].[Cc Group].[All]" allUniqueName="[Age].[Cc Group].[All]" dimensionUniqueName="[Age]" displayFolder="" count="2" unbalanced="0"/>
    <cacheHierarchy uniqueName="[Age].[CC Name]" caption="CC Name" attribute="1" defaultMemberUniqueName="[Age].[CC Name].[All]" allUniqueName="[Age].[CC Name].[All]" dimensionUniqueName="[Age]" displayFolder="" count="2" unbalanced="0"/>
    <cacheHierarchy uniqueName="[Age].[CS Collector]" caption="CS Collector" attribute="1" defaultMemberUniqueName="[Age].[CS Collector].[All]" allUniqueName="[Age].[CS Collector].[All]" dimensionUniqueName="[Age]" displayFolder="" count="2" unbalanced="0"/>
    <cacheHierarchy uniqueName="[Age].[Cs Type]" caption="Cs Type" attribute="1" defaultMemberUniqueName="[Age].[Cs Type].[All]" allUniqueName="[Age].[Cs Type].[All]" dimensionUniqueName="[Age]" displayFolder="" count="2" unbalanced="0"/>
    <cacheHierarchy uniqueName="[Age].[Current Arrears]" caption="Current Arrears" attribute="1" defaultMemberUniqueName="[Age].[Current Arrears].[All]" allUniqueName="[Age].[Current Arrears].[All]" dimensionUniqueName="[Age]" displayFolder="" count="2" unbalanced="0"/>
    <cacheHierarchy uniqueName="[Age].[Cust Code]" caption="Cust Code" attribute="1" defaultMemberUniqueName="[Age].[Cust Code].[All]" allUniqueName="[Age].[Cust Code].[All]" dimensionUniqueName="[Age]" displayFolder="" count="2" unbalanced="0"/>
    <cacheHierarchy uniqueName="[Age].[Customer ID]" caption="Customer ID" attribute="1" keyAttribute="1" defaultMemberUniqueName="[Age].[Customer ID].[All]" allUniqueName="[Age].[Customer ID].[All]" dimensionUniqueName="[Age]" displayFolder="" count="2" unbalanced="0"/>
    <cacheHierarchy uniqueName="[Age].[Expected Payment Date]" caption="Expected Payment Date" attribute="1" defaultMemberUniqueName="[Age].[Expected Payment Date].[All]" allUniqueName="[Age].[Expected Payment Date].[All]" dimensionUniqueName="[Age]" displayFolder="" count="2" unbalanced="0"/>
    <cacheHierarchy uniqueName="[Age].[Last Invoice Date]" caption="Last Invoice Date" attribute="1" defaultMemberUniqueName="[Age].[Last Invoice Date].[All]" allUniqueName="[Age].[Last Invoice Date].[All]" dimensionUniqueName="[Age]" displayFolder="" count="2" unbalanced="0"/>
    <cacheHierarchy uniqueName="[Age].[Last Update]" caption="Last Update" attribute="1" defaultMemberUniqueName="[Age].[Last Update].[All]" allUniqueName="[Age].[Last Update].[All]" dimensionUniqueName="[Age]" displayFolder="" count="2" unbalanced="0"/>
    <cacheHierarchy uniqueName="[Age].[OHENT Date]" caption="OHENT Date" attribute="1" defaultMemberUniqueName="[Age].[OHENT Date].[All]" allUniqueName="[Age].[OHENT Date].[All]" dimensionUniqueName="[Age]" displayFolder="" count="2" unbalanced="0"/>
    <cacheHierarchy uniqueName="[Age].[Payment ID]" caption="Payment ID" attribute="1" defaultMemberUniqueName="[Age].[Payment ID].[All]" allUniqueName="[Age].[Payment ID].[All]" dimensionUniqueName="[Age]" displayFolder="" count="2" unbalanced="0"/>
    <cacheHierarchy uniqueName="[Age].[Payment Method]" caption="Payment Method" attribute="1" defaultMemberUniqueName="[Age].[Payment Method].[All]" allUniqueName="[Age].[Payment Method].[All]" dimensionUniqueName="[Age]" displayFolder="" count="2" unbalanced="0"/>
    <cacheHierarchy uniqueName="[Age].[Payment Name]" caption="Payment Name" attribute="1" defaultMemberUniqueName="[Age].[Payment Name].[All]" allUniqueName="[Age].[Payment Name].[All]" dimensionUniqueName="[Age]" displayFolder="" count="2" unbalanced="0"/>
    <cacheHierarchy uniqueName="[Age Last Update].[Date]" caption="Age Last Update.Date" attribute="1" keyAttribute="1" defaultMemberUniqueName="[Age Last Update].[Date].[All]" allUniqueName="[Age Last Update].[Date].[All]" dimensionUniqueName="[Age Last Update]" displayFolder="" count="2" unbalanced="0"/>
    <cacheHierarchy uniqueName="[Age Last Update].[Date Name]" caption="Age Last Update.Date Name" attribute="1" defaultMemberUniqueName="[Age Last Update].[Date Name].[All]" allUniqueName="[Age Last Update].[Date Name].[All]" dimensionUniqueName="[Age Last Update]" displayFolder="" count="2" unbalanced="0"/>
    <cacheHierarchy uniqueName="[Age Last Update].[Day Of Month]" caption="Age Last Update.Day Of Month" attribute="1" defaultMemberUniqueName="[Age Last Update].[Day Of Month].[All]" allUniqueName="[Age Last Update].[Day Of Month].[All]" dimensionUniqueName="[Age Last Update]" displayFolder="" count="2" unbalanced="0"/>
    <cacheHierarchy uniqueName="[Age Last Update].[Fiscal Day]" caption="Age Last Update.Fiscal Day" attribute="1" defaultMemberUniqueName="[Age Last Update].[Fiscal Day].[All]" allUniqueName="[Age Last Update].[Fiscal Day].[All]" dimensionUniqueName="[Age Last Update]" displayFolder="" count="2" unbalanced="0"/>
    <cacheHierarchy uniqueName="[Age Last Update].[Fiscal Half Year]" caption="Age Last Update.Fiscal Half Year" attribute="1" defaultMemberUniqueName="[Age Last Update].[Fiscal Half Year].[All]" allUniqueName="[Age Last Update].[Fiscal Half Year].[All]" dimensionUniqueName="[Age Last Update]" displayFolder="" count="2" unbalanced="0"/>
    <cacheHierarchy uniqueName="[Age Last Update].[Fiscal Month]" caption="Age Last Update.Fiscal Month" attribute="1" defaultMemberUniqueName="[Age Last Update].[Fiscal Month].[All]" allUniqueName="[Age Last Update].[Fiscal Month].[All]" dimensionUniqueName="[Age Last Update]" displayFolder="" count="2" unbalanced="0"/>
    <cacheHierarchy uniqueName="[Age Last Update].[Fiscal Quarter]" caption="Age Last Update.Fiscal Quarter" attribute="1" defaultMemberUniqueName="[Age Last Update].[Fiscal Quarter].[All]" allUniqueName="[Age Last Update].[Fiscal Quarter].[All]" dimensionUniqueName="[Age Last Update]" displayFolder="" count="2" unbalanced="0"/>
    <cacheHierarchy uniqueName="[Age Last Update].[Fiscal Trimester]" caption="Age Last Update.Fiscal Trimester" attribute="1" defaultMemberUniqueName="[Age Last Update].[Fiscal Trimester].[All]" allUniqueName="[Age Last Update].[Fiscal Trimester].[All]" dimensionUniqueName="[Age Last Update]" displayFolder="" count="2" unbalanced="0"/>
    <cacheHierarchy uniqueName="[Age Last Update].[Fiscal Week]" caption="Age Last Update.Fiscal Week" attribute="1" defaultMemberUniqueName="[Age Last Update].[Fiscal Week].[All]" allUniqueName="[Age Last Update].[Fiscal Week].[All]" dimensionUniqueName="[Age Last Update]" displayFolder="" count="2" unbalanced="0"/>
    <cacheHierarchy uniqueName="[Age Last Update].[Fiscal Year]" caption="Age Last Update.Fiscal Year" attribute="1" defaultMemberUniqueName="[Age Last Update].[Fiscal Year].[All]" allUniqueName="[Age Last Update].[Fiscal Year].[All]" dimensionUniqueName="[Age Last Update]" displayFolder="" count="2" unbalanced="0"/>
    <cacheHierarchy uniqueName="[Age Last Update].[Half Year]" caption="Age Last Update.Half Year" attribute="1" defaultMemberUniqueName="[Age Last Update].[Half Year].[All]" allUniqueName="[Age Last Update].[Half Year].[All]" dimensionUniqueName="[Age Last Update]" displayFolder="" count="2" unbalanced="0"/>
    <cacheHierarchy uniqueName="[Age Last Update].[Half Year Name]" caption="Age Last Update.Half Year Name" attribute="1" defaultMemberUniqueName="[Age Last Update].[Half Year Name].[All]" allUniqueName="[Age Last Update].[Half Year Name].[All]" dimensionUniqueName="[Age Last Update]" displayFolder="" count="2" unbalanced="0"/>
    <cacheHierarchy uniqueName="[Age Last Update].[Month]" caption="Age Last Update.Month" attribute="1" defaultMemberUniqueName="[Age Last Update].[Month].[All]" allUniqueName="[Age Last Update].[Month].[All]" dimensionUniqueName="[Age Last Update]" displayFolder="" count="2" unbalanced="0"/>
    <cacheHierarchy uniqueName="[Age Last Update].[Month Name]" caption="Age Last Update.Month Name" attribute="1" defaultMemberUniqueName="[Age Last Update].[Month Name].[All]" allUniqueName="[Age Last Update].[Month Name].[All]" dimensionUniqueName="[Age Last Update]" displayFolder="" count="2" unbalanced="0"/>
    <cacheHierarchy uniqueName="[Age Last Update].[Quarter]" caption="Age Last Update.Quarter" attribute="1" defaultMemberUniqueName="[Age Last Update].[Quarter].[All]" allUniqueName="[Age Last Update].[Quarter].[All]" dimensionUniqueName="[Age Last Update]" displayFolder="" count="2" unbalanced="0"/>
    <cacheHierarchy uniqueName="[Age Last Update].[Quarter Name]" caption="Age Last Update.Quarter Name" attribute="1" defaultMemberUniqueName="[Age Last Update].[Quarter Name].[All]" allUniqueName="[Age Last Update].[Quarter Name].[All]" dimensionUniqueName="[Age Last Update]" displayFolder="" count="2" unbalanced="0"/>
    <cacheHierarchy uniqueName="[Age Last Update].[Trimester]" caption="Age Last Update.Trimester" attribute="1" defaultMemberUniqueName="[Age Last Update].[Trimester].[All]" allUniqueName="[Age Last Update].[Trimester].[All]" dimensionUniqueName="[Age Last Update]" displayFolder="" count="2" unbalanced="0"/>
    <cacheHierarchy uniqueName="[Age Last Update].[Trimester Name]" caption="Age Last Update.Trimester Name" attribute="1" defaultMemberUniqueName="[Age Last Update].[Trimester Name].[All]" allUniqueName="[Age Last Update].[Trimester Name].[All]" dimensionUniqueName="[Age Last Update]" displayFolder="" count="2" unbalanced="0"/>
    <cacheHierarchy uniqueName="[Age Last Update].[Week]" caption="Age Last Update.Week" attribute="1" defaultMemberUniqueName="[Age Last Update].[Week].[All]" allUniqueName="[Age Last Update].[Week].[All]" dimensionUniqueName="[Age Last Update]" displayFolder="" count="2" unbalanced="0"/>
    <cacheHierarchy uniqueName="[Age Last Update].[Week Name]" caption="Age Last Update.Week Name" attribute="1" defaultMemberUniqueName="[Age Last Update].[Week Name].[All]" allUniqueName="[Age Last Update].[Week Name].[All]" dimensionUniqueName="[Age Last Update]" displayFolder="" count="2" unbalanced="0"/>
    <cacheHierarchy uniqueName="[Age Last Update].[Year]" caption="Age Last Update.Year" attribute="1" defaultMemberUniqueName="[Age Last Update].[Year].[All]" allUniqueName="[Age Last Update].[Year].[All]" dimensionUniqueName="[Age Last Update]" displayFolder="" count="2" unbalanced="0"/>
    <cacheHierarchy uniqueName="[Age Last Update].[Year - Half Year - Quarter - Month - Day]" caption="Age Last Update.Year - Half Year - Quarter - Month - Day" defaultMemberUniqueName="[Age Last Update].[Year - Half Year - Quarter - Month - Day].[All]" allUniqueName="[Age Last Update].[Year - Half Year - Quarter - Month - Day].[All]" dimensionUniqueName="[Age Last Update]" displayFolder="" count="6" unbalanced="0"/>
    <cacheHierarchy uniqueName="[Age Last Update].[Year - Month]" caption="Age Last Update.Year - Month" defaultMemberUniqueName="[Age Last Update].[Year - Month].[All]" allUniqueName="[Age Last Update].[Year - Month].[All]" dimensionUniqueName="[Age Last Update]" displayFolder="" count="3" unbalanced="0"/>
    <cacheHierarchy uniqueName="[Age Last Update].[Year - Quarter - Month - Date]" caption="Age Last Update.Year - Quarter - Month - Date" defaultMemberUniqueName="[Age Last Update].[Year - Quarter - Month - Date].[All]" allUniqueName="[Age Last Update].[Year - Quarter - Month - Date].[All]" dimensionUniqueName="[Age Last Update]" displayFolder="" count="5" unbalanced="0"/>
    <cacheHierarchy uniqueName="[Age Last Update].[Year - Trimester - Month - Date]" caption="Age Last Update.Year - Trimester - Month - Date" defaultMemberUniqueName="[Age Last Update].[Year - Trimester - Month - Date].[All]" allUniqueName="[Age Last Update].[Year - Trimester - Month - Date].[All]" dimensionUniqueName="[Age Last Update]" displayFolder="" count="5" unbalanced="0"/>
    <cacheHierarchy uniqueName="[Age Last Update].[Year - Week - Date]" caption="Age Last Update.Year - Week - Date" defaultMemberUniqueName="[Age Last Update].[Year - Week - Date].[All]" allUniqueName="[Age Last Update].[Year - Week - Date].[All]" dimensionUniqueName="[Age Last Update]" displayFolder="" count="4" unbalanced="0"/>
    <cacheHierarchy uniqueName="[Age Last Update].[Year Name]" caption="Age Last Update.Year Name" attribute="1" defaultMemberUniqueName="[Age Last Update].[Year Name].[All]" allUniqueName="[Age Last Update].[Year Name].[All]" dimensionUniqueName="[Age Last Update]" displayFolder="" count="2" unbalanced="0"/>
    <cacheHierarchy uniqueName="[Age Last Update].[Year-Month-Day]" caption="Age Last Update.Year-Month-Day" defaultMemberUniqueName="[Age Last Update].[Year-Month-Day].[All]" allUniqueName="[Age Last Update].[Year-Month-Day].[All]" dimensionUniqueName="[Age Last Update]" displayFolder="" count="4" unbalanced="0"/>
    <cacheHierarchy uniqueName="[AutopageStores].[Autopage Stores]" caption="Autopage Stores" defaultMemberUniqueName="[AutopageStores].[Autopage Stores].[All]" allUniqueName="[AutopageStores].[Autopage Stores].[All]" dimensionUniqueName="[AutopageStores]" displayFolder="" count="5" unbalanced="0"/>
    <cacheHierarchy uniqueName="[AutopageStores].[i Dealer ID]" caption="i Dealer ID" attribute="1" keyAttribute="1" defaultMemberUniqueName="[AutopageStores].[i Dealer ID].[All]" allUniqueName="[AutopageStores].[i Dealer ID].[All]" dimensionUniqueName="[AutopageStores]" displayFolder="" count="2" unbalanced="0"/>
    <cacheHierarchy uniqueName="[AutopageStores].[s Customer Level1]" caption="s Customer Level1" attribute="1" defaultMemberUniqueName="[AutopageStores].[s Customer Level1].[All]" allUniqueName="[AutopageStores].[s Customer Level1].[All]" dimensionUniqueName="[AutopageStores]" displayFolder="" count="2" unbalanced="0"/>
    <cacheHierarchy uniqueName="[AutopageStores].[s Customer Level2]" caption="s Customer Level2" attribute="1" defaultMemberUniqueName="[AutopageStores].[s Customer Level2].[All]" allUniqueName="[AutopageStores].[s Customer Level2].[All]" dimensionUniqueName="[AutopageStores]" displayFolder="" count="2" unbalanced="0"/>
    <cacheHierarchy uniqueName="[AutopageStores].[s Customer Level3]" caption="s Customer Level3" attribute="1" defaultMemberUniqueName="[AutopageStores].[s Customer Level3].[All]" allUniqueName="[AutopageStores].[s Customer Level3].[All]" dimensionUniqueName="[AutopageStores]" displayFolder="" count="2" unbalanced="0"/>
    <cacheHierarchy uniqueName="[AutopageStores].[s Dealer Name]" caption="s Dealer Name" attribute="1" defaultMemberUniqueName="[AutopageStores].[s Dealer Name].[All]" allUniqueName="[AutopageStores].[s Dealer Name].[All]" dimensionUniqueName="[AutopageStores]" displayFolder="" count="2" unbalanced="0"/>
    <cacheHierarchy uniqueName="[AutopageStores].[s Dealercode]" caption="s Dealercode" attribute="1" defaultMemberUniqueName="[AutopageStores].[s Dealercode].[All]" allUniqueName="[AutopageStores].[s Dealercode].[All]" dimensionUniqueName="[AutopageStores]" displayFolder="" count="2" unbalanced="0"/>
    <cacheHierarchy uniqueName="[AutopageStores].[s Main Dealer Code]" caption="s Main Dealer Code" attribute="1" defaultMemberUniqueName="[AutopageStores].[s Main Dealer Code].[All]" allUniqueName="[AutopageStores].[s Main Dealer Code].[All]" dimensionUniqueName="[AutopageStores]" displayFolder="" count="2" unbalanced="0"/>
    <cacheHierarchy uniqueName="[AutopageStores].[s Rep Name]" caption="s Rep Name" attribute="1" defaultMemberUniqueName="[AutopageStores].[s Rep Name].[All]" allUniqueName="[AutopageStores].[s Rep Name].[All]" dimensionUniqueName="[AutopageStores]" displayFolder="" count="2" unbalanced="0"/>
    <cacheHierarchy uniqueName="[AutopageStores].[Status]" caption="Status" attribute="1" defaultMemberUniqueName="[AutopageStores].[Status].[All]" allUniqueName="[AutopageStores].[Status].[All]" dimensionUniqueName="[AutopageStores]" displayFolder="" count="2" unbalanced="0"/>
    <cacheHierarchy uniqueName="[Base History].[i Customer ID]" caption="i Customer ID" attribute="1" defaultMemberUniqueName="[Base History].[i Customer ID].[All]" allUniqueName="[Base History].[i Customer ID].[All]" dimensionUniqueName="[Base History]" displayFolder="" count="2" unbalanced="0"/>
    <cacheHierarchy uniqueName="[Base History].[i Ported]" caption="i Ported" attribute="1" defaultMemberUniqueName="[Base History].[i Ported].[All]" allUniqueName="[Base History].[i Ported].[All]" dimensionUniqueName="[Base History]" displayFolder="" count="2" unbalanced="0">
      <fieldsUsage count="2">
        <fieldUsage x="-1"/>
        <fieldUsage x="2"/>
      </fieldsUsage>
    </cacheHierarchy>
    <cacheHierarchy uniqueName="[Base History].[i Twin Call]" caption="i Twin Call" attribute="1" defaultMemberUniqueName="[Base History].[i Twin Call].[All]" allUniqueName="[Base History].[i Twin Call].[All]" dimensionUniqueName="[Base History]" displayFolder="" count="2" unbalanced="0">
      <fieldsUsage count="2">
        <fieldUsage x="-1"/>
        <fieldUsage x="1"/>
      </fieldsUsage>
    </cacheHierarchy>
    <cacheHierarchy uniqueName="[Base History].[Ipk Base History ID]" caption="Ipk Base History ID" attribute="1" keyAttribute="1" defaultMemberUniqueName="[Base History].[Ipk Base History ID].[All]" allUniqueName="[Base History].[Ipk Base History ID].[All]" dimensionUniqueName="[Base History]" displayFolder="" count="2" unbalanced="0"/>
    <cacheHierarchy uniqueName="[Base History].[s Status]" caption="s Status" attribute="1" defaultMemberUniqueName="[Base History].[s Status].[All]" allUniqueName="[Base History].[s Status].[All]" dimensionUniqueName="[Base History]" displayFolder="" count="2" unbalanced="0">
      <fieldsUsage count="2">
        <fieldUsage x="-1"/>
        <fieldUsage x="0"/>
      </fieldsUsage>
    </cacheHierarchy>
    <cacheHierarchy uniqueName="[Channels].[Channels]" caption="Channels" defaultMemberUniqueName="[Channels].[Channels].[All]" allUniqueName="[Channels].[Channels].[All]" dimensionUniqueName="[Channels]" displayFolder="" count="5" unbalanced="0"/>
    <cacheHierarchy uniqueName="[Channels].[i Dealer ID]" caption="i Dealer ID" attribute="1" keyAttribute="1" defaultMemberUniqueName="[Channels].[i Dealer ID].[All]" allUniqueName="[Channels].[i Dealer ID].[All]" dimensionUniqueName="[Channels]" displayFolder="" count="2" unbalanced="0"/>
    <cacheHierarchy uniqueName="[Channels].[i User ID]" caption="i User ID" attribute="1" defaultMemberUniqueName="[Channels].[i User ID].[All]" allUniqueName="[Channels].[i User ID].[All]" dimensionUniqueName="[Channels]" displayFolder="" count="2" unbalanced="0"/>
    <cacheHierarchy uniqueName="[Channels].[s Customer Level1]" caption="s Customer Level1" attribute="1" defaultMemberUniqueName="[Channels].[s Customer Level1].[All]" allUniqueName="[Channels].[s Customer Level1].[All]" dimensionUniqueName="[Channels]" displayFolder="" count="2" unbalanced="0"/>
    <cacheHierarchy uniqueName="[Channels].[s Customer Level2]" caption="s Customer Level2" attribute="1" defaultMemberUniqueName="[Channels].[s Customer Level2].[All]" allUniqueName="[Channels].[s Customer Level2].[All]" dimensionUniqueName="[Channels]" displayFolder="" count="2" unbalanced="0"/>
    <cacheHierarchy uniqueName="[Channels].[s Dealer Name]" caption="s Dealer Name" attribute="1" defaultMemberUniqueName="[Channels].[s Dealer Name].[All]" allUniqueName="[Channels].[s Dealer Name].[All]" dimensionUniqueName="[Channels]" displayFolder="" count="2" unbalanced="0"/>
    <cacheHierarchy uniqueName="[Channels].[s Dealercode]" caption="s Dealercode" attribute="1" defaultMemberUniqueName="[Channels].[s Dealercode].[All]" allUniqueName="[Channels].[s Dealercode].[All]" dimensionUniqueName="[Channels]" displayFolder="" count="2" unbalanced="0"/>
    <cacheHierarchy uniqueName="[Channels].[s Region Desc]" caption="s Region Desc" attribute="1" defaultMemberUniqueName="[Channels].[s Region Desc].[All]" allUniqueName="[Channels].[s Region Desc].[All]" dimensionUniqueName="[Channels]" displayFolder="" count="2" unbalanced="0"/>
    <cacheHierarchy uniqueName="[Channels].[s Rep Name]" caption="s Rep Name" attribute="1" defaultMemberUniqueName="[Channels].[s Rep Name].[All]" allUniqueName="[Channels].[s Rep Name].[All]" dimensionUniqueName="[Channels]" displayFolder="" count="2" unbalanced="0"/>
    <cacheHierarchy uniqueName="[Channels].[Status]" caption="Status" attribute="1" defaultMemberUniqueName="[Channels].[Status].[All]" allUniqueName="[Channels].[Status].[All]" dimensionUniqueName="[Channels]" displayFolder="" count="2" unbalanced="0"/>
    <cacheHierarchy uniqueName="[Contract Invoice].[i Calling]" caption="i Calling" attribute="1" defaultMemberUniqueName="[Contract Invoice].[i Calling].[All]" allUniqueName="[Contract Invoice].[i Calling].[All]" dimensionUniqueName="[Contract Invoice]" displayFolder="" count="2" unbalanced="0"/>
    <cacheHierarchy uniqueName="[Contract Invoice].[i Co Id]" caption="i Co Id" attribute="1" keyAttribute="1" defaultMemberUniqueName="[Contract Invoice].[i Co Id].[All]" allUniqueName="[Contract Invoice].[i Co Id].[All]" dimensionUniqueName="[Contract Invoice]" displayFolder="" count="2" unbalanced="0"/>
    <cacheHierarchy uniqueName="[Contract Invoice].[s Status]" caption="s Status" attribute="1" defaultMemberUniqueName="[Contract Invoice].[s Status].[All]" allUniqueName="[Contract Invoice].[s Status].[All]" dimensionUniqueName="[Contract Invoice]" displayFolder="" count="2" unbalanced="0"/>
    <cacheHierarchy uniqueName="[ContractDetail].[120 DAYS AND MORE COUNT]" caption="120 DAYS AND MORE COUNT" attribute="1" defaultMemberUniqueName="[ContractDetail].[120 DAYS AND MORE COUNT].[All]" allUniqueName="[ContractDetail].[120 DAYS AND MORE COUNT].[All]" dimensionUniqueName="[ContractDetail]" displayFolder="" count="2" unbalanced="0"/>
    <cacheHierarchy uniqueName="[ContractDetail].[30 DAYS COUNT]" caption="30 DAYS COUNT" attribute="1" defaultMemberUniqueName="[ContractDetail].[30 DAYS COUNT].[All]" allUniqueName="[ContractDetail].[30 DAYS COUNT].[All]" dimensionUniqueName="[ContractDetail]" displayFolder="" count="2" unbalanced="0"/>
    <cacheHierarchy uniqueName="[ContractDetail].[60 DAYS COUNT]" caption="60 DAYS COUNT" attribute="1" defaultMemberUniqueName="[ContractDetail].[60 DAYS COUNT].[All]" allUniqueName="[ContractDetail].[60 DAYS COUNT].[All]" dimensionUniqueName="[ContractDetail]" displayFolder="" count="2" unbalanced="0"/>
    <cacheHierarchy uniqueName="[ContractDetail].[90 DAYS COUNT]" caption="90 DAYS COUNT" attribute="1" defaultMemberUniqueName="[ContractDetail].[90 DAYS COUNT].[All]" allUniqueName="[ContractDetail].[90 DAYS COUNT].[All]" dimensionUniqueName="[ContractDetail]" displayFolder="" count="2" unbalanced="0"/>
    <cacheHierarchy uniqueName="[ContractDetail].[Arrears]" caption="Arrears" attribute="1" defaultMemberUniqueName="[ContractDetail].[Arrears].[All]" allUniqueName="[ContractDetail].[Arrears].[All]" dimensionUniqueName="[ContractDetail]" displayFolder="" count="2" unbalanced="0"/>
    <cacheHierarchy uniqueName="[ContractDetail].[Current Arrears]" caption="Current Arrears" attribute="1" defaultMemberUniqueName="[ContractDetail].[Current Arrears].[All]" allUniqueName="[ContractDetail].[Current Arrears].[All]" dimensionUniqueName="[ContractDetail]" displayFolder="" count="2" unbalanced="0"/>
    <cacheHierarchy uniqueName="[ContractDetail].[CURRENT DAYS COUNT]" caption="CURRENT DAYS COUNT" attribute="1" defaultMemberUniqueName="[ContractDetail].[CURRENT DAYS COUNT].[All]" allUniqueName="[ContractDetail].[CURRENT DAYS COUNT].[All]" dimensionUniqueName="[ContractDetail]" displayFolder="" count="2" unbalanced="0"/>
    <cacheHierarchy uniqueName="[ContractDetail].[d De Activated]" caption="d De Activated" attribute="1" defaultMemberUniqueName="[ContractDetail].[d De Activated].[All]" allUniqueName="[ContractDetail].[d De Activated].[All]" dimensionUniqueName="[ContractDetail]" displayFolder="" count="2" unbalanced="0"/>
    <cacheHierarchy uniqueName="[ContractDetail].[d Expiry Date]" caption="d Expiry Date" attribute="1" defaultMemberUniqueName="[ContractDetail].[d Expiry Date].[All]" allUniqueName="[ContractDetail].[d Expiry Date].[All]" dimensionUniqueName="[ContractDetail]" displayFolder="" count="2" unbalanced="0"/>
    <cacheHierarchy uniqueName="[ContractDetail].[d Retention]" caption="d Retention" attribute="1" defaultMemberUniqueName="[ContractDetail].[d Retention].[All]" allUniqueName="[ContractDetail].[d Retention].[All]" dimensionUniqueName="[ContractDetail]" displayFolder="" count="2" unbalanced="0"/>
    <cacheHierarchy uniqueName="[ContractDetail].[Eligible]" caption="Eligible" attribute="1" defaultMemberUniqueName="[ContractDetail].[Eligible].[All]" allUniqueName="[ContractDetail].[Eligible].[All]" dimensionUniqueName="[ContractDetail]" displayFolder="" count="2" unbalanced="0"/>
    <cacheHierarchy uniqueName="[ContractDetail].[i Customer Id]" caption="i Customer Id" attribute="1" defaultMemberUniqueName="[ContractDetail].[i Customer Id].[All]" allUniqueName="[ContractDetail].[i Customer Id].[All]" dimensionUniqueName="[ContractDetail]" displayFolder="" count="2" unbalanced="0"/>
    <cacheHierarchy uniqueName="[ContractDetail].[i Dealer Id]" caption="i Dealer Id" attribute="1" defaultMemberUniqueName="[ContractDetail].[i Dealer Id].[All]" allUniqueName="[ContractDetail].[i Dealer Id].[All]" dimensionUniqueName="[ContractDetail]" displayFolder="" count="2" unbalanced="0"/>
    <cacheHierarchy uniqueName="[ContractDetail].[i Months To Expiry]" caption="i Months To Expiry" attribute="1" defaultMemberUniqueName="[ContractDetail].[i Months To Expiry].[All]" allUniqueName="[ContractDetail].[i Months To Expiry].[All]" dimensionUniqueName="[ContractDetail]" displayFolder="" count="2" unbalanced="0"/>
    <cacheHierarchy uniqueName="[ContractDetail].[i MSISDN]" caption="i MSISDN" attribute="1" defaultMemberUniqueName="[ContractDetail].[i MSISDN].[All]" allUniqueName="[ContractDetail].[i MSISDN].[All]" dimensionUniqueName="[ContractDetail]" displayFolder="" count="2" unbalanced="0"/>
    <cacheHierarchy uniqueName="[ContractDetail].[i Reason Code]" caption="i Reason Code" attribute="1" defaultMemberUniqueName="[ContractDetail].[i Reason Code].[All]" allUniqueName="[ContractDetail].[i Reason Code].[All]" dimensionUniqueName="[ContractDetail]" displayFolder="" count="2" unbalanced="0"/>
    <cacheHierarchy uniqueName="[ContractDetail].[i Subm Id]" caption="i Subm Id" attribute="1" defaultMemberUniqueName="[ContractDetail].[i Subm Id].[All]" allUniqueName="[ContractDetail].[i Subm Id].[All]" dimensionUniqueName="[ContractDetail]" displayFolder="" count="2" unbalanced="0"/>
    <cacheHierarchy uniqueName="[ContractDetail].[i Tm Code]" caption="i Tm Code" attribute="1" defaultMemberUniqueName="[ContractDetail].[i Tm Code].[All]" allUniqueName="[ContractDetail].[i Tm Code].[All]" dimensionUniqueName="[ContractDetail]" displayFolder="" count="2" unbalanced="0"/>
    <cacheHierarchy uniqueName="[ContractDetail].[m Cost Of Acquisition]" caption="m Cost Of Acquisition" attribute="1" defaultMemberUniqueName="[ContractDetail].[m Cost Of Acquisition].[All]" allUniqueName="[ContractDetail].[m Cost Of Acquisition].[All]" dimensionUniqueName="[ContractDetail]" displayFolder="" count="2" unbalanced="0"/>
    <cacheHierarchy uniqueName="[ContractDetail].[m Cost Of Retention]" caption="m Cost Of Retention" attribute="1" defaultMemberUniqueName="[ContractDetail].[m Cost Of Retention].[All]" allUniqueName="[ContractDetail].[m Cost Of Retention].[All]" dimensionUniqueName="[ContractDetail]" displayFolder="" count="2" unbalanced="0"/>
    <cacheHierarchy uniqueName="[ContractDetail].[m Revenue]" caption="m Revenue" attribute="1" defaultMemberUniqueName="[ContractDetail].[m Revenue].[All]" allUniqueName="[ContractDetail].[m Revenue].[All]" dimensionUniqueName="[ContractDetail]" displayFolder="" count="2" unbalanced="0"/>
    <cacheHierarchy uniqueName="[ContractDetail].[OOC]" caption="OOC" attribute="1" defaultMemberUniqueName="[ContractDetail].[OOC].[All]" allUniqueName="[ContractDetail].[OOC].[All]" dimensionUniqueName="[ContractDetail]" displayFolder="" count="2" unbalanced="0"/>
    <cacheHierarchy uniqueName="[ContractDetail].[s Cc Zip]" caption="s Cc Zip" attribute="1" defaultMemberUniqueName="[ContractDetail].[s Cc Zip].[All]" allUniqueName="[ContractDetail].[s Cc Zip].[All]" dimensionUniqueName="[ContractDetail]" displayFolder="" count="2" unbalanced="0"/>
    <cacheHierarchy uniqueName="[ContractDetail].[s Cs Collector]" caption="s Cs Collector" attribute="1" defaultMemberUniqueName="[ContractDetail].[s Cs Collector].[All]" allUniqueName="[ContractDetail].[s Cs Collector].[All]" dimensionUniqueName="[ContractDetail]" displayFolder="" count="2" unbalanced="0"/>
    <cacheHierarchy uniqueName="[ContractDetail].[s Status]" caption="s Status" attribute="1" defaultMemberUniqueName="[ContractDetail].[s Status].[All]" allUniqueName="[ContractDetail].[s Status].[All]" dimensionUniqueName="[ContractDetail]" displayFolder="" count="2" unbalanced="0"/>
    <cacheHierarchy uniqueName="[Customer].[d Activated]" caption="d Activated" attribute="1" defaultMemberUniqueName="[Customer].[d Activated].[All]" allUniqueName="[Customer].[d Activated].[All]" dimensionUniqueName="[Customer]" displayFolder="" count="2" unbalanced="0"/>
    <cacheHierarchy uniqueName="[Customer].[d De Activated]" caption="d De Activated" attribute="1" defaultMemberUniqueName="[Customer].[d De Activated].[All]" allUniqueName="[Customer].[d De Activated].[All]" dimensionUniqueName="[Customer]" displayFolder="" count="2" unbalanced="0"/>
    <cacheHierarchy uniqueName="[Customer].[d Ent Date]" caption="d Ent Date" attribute="1" defaultMemberUniqueName="[Customer].[d Ent Date].[All]" allUniqueName="[Customer].[d Ent Date].[All]" dimensionUniqueName="[Customer]" displayFolder="" count="2" unbalanced="0"/>
    <cacheHierarchy uniqueName="[Customer].[d LBC Date]" caption="d LBC Date" attribute="1" defaultMemberUniqueName="[Customer].[d LBC Date].[All]" allUniqueName="[Customer].[d LBC Date].[All]" dimensionUniqueName="[Customer]" displayFolder="" count="2" unbalanced="0"/>
    <cacheHierarchy uniqueName="[Customer].[d Mod Date]" caption="d Mod Date" attribute="1" defaultMemberUniqueName="[Customer].[d Mod Date].[All]" allUniqueName="[Customer].[d Mod Date].[All]" dimensionUniqueName="[Customer]" displayFolder="" count="2" unbalanced="0"/>
    <cacheHierarchy uniqueName="[Customer].[i Bill Medium]" caption="i Bill Medium" attribute="1" defaultMemberUniqueName="[Customer].[i Bill Medium].[All]" allUniqueName="[Customer].[i Bill Medium].[All]" dimensionUniqueName="[Customer]" displayFolder="" count="2" unbalanced="0"/>
    <cacheHierarchy uniqueName="[Customer].[i Contact ID]" caption="i Contact ID" attribute="1" defaultMemberUniqueName="[Customer].[i Contact ID].[All]" allUniqueName="[Customer].[i Contact ID].[All]" dimensionUniqueName="[Customer]" displayFolder="" count="2" unbalanced="0"/>
    <cacheHierarchy uniqueName="[Customer].[i Cost Center ID]" caption="i Cost Center ID" attribute="1" defaultMemberUniqueName="[Customer].[i Cost Center ID].[All]" allUniqueName="[Customer].[i Cost Center ID].[All]" dimensionUniqueName="[Customer]" displayFolder="" count="2" unbalanced="0"/>
    <cacheHierarchy uniqueName="[Customer].[i Credit Rating]" caption="i Credit Rating" attribute="1" defaultMemberUniqueName="[Customer].[i Credit Rating].[All]" allUniqueName="[Customer].[i Credit Rating].[All]" dimensionUniqueName="[Customer]" displayFolder="" count="2" unbalanced="0"/>
    <cacheHierarchy uniqueName="[Customer].[i Customer ID]" caption="i Customer ID" attribute="1" keyAttribute="1" defaultMemberUniqueName="[Customer].[i Customer ID].[All]" allUniqueName="[Customer].[i Customer ID].[All]" dimensionUniqueName="[Customer]" displayFolder="" count="2" unbalanced="0"/>
    <cacheHierarchy uniqueName="[Customer].[s Bill Information]" caption="s Bill Information" attribute="1" defaultMemberUniqueName="[Customer].[s Bill Information].[All]" allUniqueName="[Customer].[s Bill Information].[All]" dimensionUniqueName="[Customer]" displayFolder="" count="2" unbalanced="0"/>
    <cacheHierarchy uniqueName="[Customer].[s Credit Score]" caption="s Credit Score" attribute="1" defaultMemberUniqueName="[Customer].[s Credit Score].[All]" allUniqueName="[Customer].[s Credit Score].[All]" dimensionUniqueName="[Customer]" displayFolder="" count="2" unbalanced="0"/>
    <cacheHierarchy uniqueName="[Customer].[s Credit Status]" caption="s Credit Status" attribute="1" defaultMemberUniqueName="[Customer].[s Credit Status].[All]" allUniqueName="[Customer].[s Credit Status].[All]" dimensionUniqueName="[Customer]" displayFolder="" count="2" unbalanced="0"/>
    <cacheHierarchy uniqueName="[Customer].[s Cust Code]" caption="s Cust Code" attribute="1" defaultMemberUniqueName="[Customer].[s Cust Code].[All]" allUniqueName="[Customer].[s Cust Code].[All]" dimensionUniqueName="[Customer]" displayFolder="" count="2" unbalanced="0"/>
    <cacheHierarchy uniqueName="[Customer].[s Driver License]" caption="s Driver License" attribute="1" defaultMemberUniqueName="[Customer].[s Driver License].[All]" allUniqueName="[Customer].[s Driver License].[All]" dimensionUniqueName="[Customer]" displayFolder="" count="2" unbalanced="0"/>
    <cacheHierarchy uniqueName="[Customer].[s First Name]" caption="s First Name" attribute="1" defaultMemberUniqueName="[Customer].[s First Name].[All]" allUniqueName="[Customer].[s First Name].[All]" dimensionUniqueName="[Customer]" displayFolder="" count="2" unbalanced="0"/>
    <cacheHierarchy uniqueName="[Customer].[s Gender]" caption="s Gender" attribute="1" defaultMemberUniqueName="[Customer].[s Gender].[All]" allUniqueName="[Customer].[s Gender].[All]" dimensionUniqueName="[Customer]" displayFolder="" count="2" unbalanced="0"/>
    <cacheHierarchy uniqueName="[Customer].[s Last Name]" caption="s Last Name" attribute="1" defaultMemberUniqueName="[Customer].[s Last Name].[All]" allUniqueName="[Customer].[s Last Name].[All]" dimensionUniqueName="[Customer]" displayFolder="" count="2" unbalanced="0"/>
    <cacheHierarchy uniqueName="[Customer].[s Name]" caption="s Name" attribute="1" defaultMemberUniqueName="[Customer].[s Name].[All]" allUniqueName="[Customer].[s Name].[All]" dimensionUniqueName="[Customer]" displayFolder="" count="2" unbalanced="0"/>
    <cacheHierarchy uniqueName="[Customer].[s Paymnt Resp]" caption="s Paymnt Resp" attribute="1" defaultMemberUniqueName="[Customer].[s Paymnt Resp].[All]" allUniqueName="[Customer].[s Paymnt Resp].[All]" dimensionUniqueName="[Customer]" displayFolder="" count="2" unbalanced="0"/>
    <cacheHierarchy uniqueName="[Customer].[s Sex]" caption="s Sex" attribute="1" defaultMemberUniqueName="[Customer].[s Sex].[All]" allUniqueName="[Customer].[s Sex].[All]" dimensionUniqueName="[Customer]" displayFolder="" count="2" unbalanced="0"/>
    <cacheHierarchy uniqueName="[Customer].[s Status]" caption="s Status" attribute="1" defaultMemberUniqueName="[Customer].[s Status].[All]" allUniqueName="[Customer].[s Status].[All]" dimensionUniqueName="[Customer]" displayFolder="" count="2" unbalanced="0"/>
    <cacheHierarchy uniqueName="[Customer].[s Title]" caption="s Title" attribute="1" defaultMemberUniqueName="[Customer].[s Title].[All]" allUniqueName="[Customer].[s Title].[All]" dimensionUniqueName="[Customer]" displayFolder="" count="2" unbalanced="0"/>
    <cacheHierarchy uniqueName="[Customer Contact].[i Addr Years]" caption="i Addr Years" attribute="1" defaultMemberUniqueName="[Customer Contact].[i Addr Years].[All]" allUniqueName="[Customer Contact].[i Addr Years].[All]" dimensionUniqueName="[Customer Contact]" displayFolder="" count="2" unbalanced="0"/>
    <cacheHierarchy uniqueName="[Customer Contact].[i Contact ID]" caption="i Contact ID" attribute="1" keyAttribute="1" defaultMemberUniqueName="[Customer Contact].[i Contact ID].[All]" allUniqueName="[Customer Contact].[i Contact ID].[All]" dimensionUniqueName="[Customer Contact]" displayFolder="" count="2" unbalanced="0"/>
    <cacheHierarchy uniqueName="[Customer Contact].[i Valid E Mail]" caption="i Valid E Mail" attribute="1" defaultMemberUniqueName="[Customer Contact].[i Valid E Mail].[All]" allUniqueName="[Customer Contact].[i Valid E Mail].[All]" dimensionUniqueName="[Customer Contact]" displayFolder="" count="2" unbalanced="0"/>
    <cacheHierarchy uniqueName="[Customer Contact].[s Addr1]" caption="s Addr1" attribute="1" defaultMemberUniqueName="[Customer Contact].[s Addr1].[All]" allUniqueName="[Customer Contact].[s Addr1].[All]" dimensionUniqueName="[Customer Contact]" displayFolder="" count="2" unbalanced="0"/>
    <cacheHierarchy uniqueName="[Customer Contact].[s Addr2]" caption="s Addr2" attribute="1" defaultMemberUniqueName="[Customer Contact].[s Addr2].[All]" allUniqueName="[Customer Contact].[s Addr2].[All]" dimensionUniqueName="[Customer Contact]" displayFolder="" count="2" unbalanced="0"/>
    <cacheHierarchy uniqueName="[Customer Contact].[s Addr3]" caption="s Addr3" attribute="1" defaultMemberUniqueName="[Customer Contact].[s Addr3].[All]" allUniqueName="[Customer Contact].[s Addr3].[All]" dimensionUniqueName="[Customer Contact]" displayFolder="" count="2" unbalanced="0"/>
    <cacheHierarchy uniqueName="[Customer Contact].[s City]" caption="s City" attribute="1" defaultMemberUniqueName="[Customer Contact].[s City].[All]" allUniqueName="[Customer Contact].[s City].[All]" dimensionUniqueName="[Customer Contact]" displayFolder="" count="2" unbalanced="0"/>
    <cacheHierarchy uniqueName="[Customer Contact].[s Location2]" caption="s Location2" attribute="1" defaultMemberUniqueName="[Customer Contact].[s Location2].[All]" allUniqueName="[Customer Contact].[s Location2].[All]" dimensionUniqueName="[Customer Contact]" displayFolder="" count="2" unbalanced="0"/>
    <cacheHierarchy uniqueName="[Customer Contact].[s Zip]" caption="s Zip" attribute="1" defaultMemberUniqueName="[Customer Contact].[s Zip].[All]" allUniqueName="[Customer Contact].[s Zip].[All]" dimensionUniqueName="[Customer Contact]" displayFolder="" count="2" unbalanced="0"/>
    <cacheHierarchy uniqueName="[Customer Profiling].[i Co Id]" caption="i Co Id" attribute="1" defaultMemberUniqueName="[Customer Profiling].[i Co Id].[All]" allUniqueName="[Customer Profiling].[i Co Id].[All]" dimensionUniqueName="[Customer Profiling]" displayFolder="" count="2" unbalanced="0"/>
    <cacheHierarchy uniqueName="[Customer Profiling].[i Customer Id]" caption="i Customer Id" attribute="1" keyAttribute="1" defaultMemberUniqueName="[Customer Profiling].[i Customer Id].[All]" allUniqueName="[Customer Profiling].[i Customer Id].[All]" dimensionUniqueName="[Customer Profiling]" displayFolder="" count="2" unbalanced="0"/>
    <cacheHierarchy uniqueName="[Customer Profiling].[i Payment Profile]" caption="i Payment Profile" attribute="1" defaultMemberUniqueName="[Customer Profiling].[i Payment Profile].[All]" allUniqueName="[Customer Profiling].[i Payment Profile].[All]" dimensionUniqueName="[Customer Profiling]" displayFolder="" count="2" unbalanced="0"/>
    <cacheHierarchy uniqueName="[Customer Profiling].[i Point Allocation]" caption="i Point Allocation" attribute="1" defaultMemberUniqueName="[Customer Profiling].[i Point Allocation].[All]" allUniqueName="[Customer Profiling].[i Point Allocation].[All]" dimensionUniqueName="[Customer Profiling]" displayFolder="" count="2" unbalanced="0"/>
    <cacheHierarchy uniqueName="[Customer Profiling].[i Point Allocation Score]" caption="i Point Allocation Score" attribute="1" defaultMemberUniqueName="[Customer Profiling].[i Point Allocation Score].[All]" allUniqueName="[Customer Profiling].[i Point Allocation Score].[All]" dimensionUniqueName="[Customer Profiling]" displayFolder="" count="2" unbalanced="0"/>
    <cacheHierarchy uniqueName="[Customer Profiling].[i Tenure Points]" caption="i Tenure Points" attribute="1" defaultMemberUniqueName="[Customer Profiling].[i Tenure Points].[All]" allUniqueName="[Customer Profiling].[i Tenure Points].[All]" dimensionUniqueName="[Customer Profiling]" displayFolder="" count="2" unbalanced="0"/>
    <cacheHierarchy uniqueName="[Customer Profiling].[i Years]" caption="i Years" attribute="1" defaultMemberUniqueName="[Customer Profiling].[i Years].[All]" allUniqueName="[Customer Profiling].[i Years].[All]" dimensionUniqueName="[Customer Profiling]" displayFolder="" count="2" unbalanced="0"/>
    <cacheHierarchy uniqueName="[Customer Profiling].[m Average Invoice Amount]" caption="m Average Invoice Amount" attribute="1" defaultMemberUniqueName="[Customer Profiling].[m Average Invoice Amount].[All]" allUniqueName="[Customer Profiling].[m Average Invoice Amount].[All]" dimensionUniqueName="[Customer Profiling]" displayFolder="" count="2" unbalanced="0"/>
    <cacheHierarchy uniqueName="[Customer Profiling].[m Gross Revenue]" caption="m Gross Revenue" attribute="1" defaultMemberUniqueName="[Customer Profiling].[m Gross Revenue].[All]" allUniqueName="[Customer Profiling].[m Gross Revenue].[All]" dimensionUniqueName="[Customer Profiling]" displayFolder="" count="2" unbalanced="0"/>
    <cacheHierarchy uniqueName="[Customer Profiling].[n Total Marks]" caption="n Total Marks" attribute="1" defaultMemberUniqueName="[Customer Profiling].[n Total Marks].[All]" allUniqueName="[Customer Profiling].[n Total Marks].[All]" dimensionUniqueName="[Customer Profiling]" displayFolder="" count="2" unbalanced="0"/>
    <cacheHierarchy uniqueName="[Customer Profiling].[PCB]" caption="PCB" attribute="1" defaultMemberUniqueName="[Customer Profiling].[PCB].[All]" allUniqueName="[Customer Profiling].[PCB].[All]" dimensionUniqueName="[Customer Profiling]" displayFolder="" count="2" unbalanced="0"/>
    <cacheHierarchy uniqueName="[Customer Profiling].[s Business Segment]" caption="s Business Segment" attribute="1" defaultMemberUniqueName="[Customer Profiling].[s Business Segment].[All]" allUniqueName="[Customer Profiling].[s Business Segment].[All]" dimensionUniqueName="[Customer Profiling]" displayFolder="" count="2" unbalanced="0"/>
    <cacheHierarchy uniqueName="[Customer Profiling].[s Loyalty Segment]" caption="s Loyalty Segment" attribute="1" defaultMemberUniqueName="[Customer Profiling].[s Loyalty Segment].[All]" allUniqueName="[Customer Profiling].[s Loyalty Segment].[All]" dimensionUniqueName="[Customer Profiling]" displayFolder="" count="2" unbalanced="0"/>
    <cacheHierarchy uniqueName="[Customer Profiling].[s Segment Class]" caption="s Segment Class" attribute="1" defaultMemberUniqueName="[Customer Profiling].[s Segment Class].[All]" allUniqueName="[Customer Profiling].[s Segment Class].[All]" dimensionUniqueName="[Customer Profiling]" displayFolder="" count="2" unbalanced="0"/>
    <cacheHierarchy uniqueName="[Customer Profiling].[s Segments]" caption="s Segments" attribute="1" defaultMemberUniqueName="[Customer Profiling].[s Segments].[All]" allUniqueName="[Customer Profiling].[s Segments].[All]" dimensionUniqueName="[Customer Profiling]" displayFolder="" count="2" unbalanced="0"/>
    <cacheHierarchy uniqueName="[Customer Segmentation].[d Average Contract Amount]" caption="d Average Contract Amount" attribute="1" defaultMemberUniqueName="[Customer Segmentation].[d Average Contract Amount].[All]" allUniqueName="[Customer Segmentation].[d Average Contract Amount].[All]" dimensionUniqueName="[Customer Segmentation]" displayFolder="" count="2" unbalanced="0"/>
    <cacheHierarchy uniqueName="[Customer Segmentation].[d Average Invoice Amount]" caption="d Average Invoice Amount" attribute="1" defaultMemberUniqueName="[Customer Segmentation].[d Average Invoice Amount].[All]" allUniqueName="[Customer Segmentation].[d Average Invoice Amount].[All]" dimensionUniqueName="[Customer Segmentation]" displayFolder="" count="2" unbalanced="0"/>
    <cacheHierarchy uniqueName="[Customer Segmentation].[i Contract Count]" caption="i Contract Count" attribute="1" defaultMemberUniqueName="[Customer Segmentation].[i Contract Count].[All]" allUniqueName="[Customer Segmentation].[i Contract Count].[All]" dimensionUniqueName="[Customer Segmentation]" displayFolder="" count="2" unbalanced="0"/>
    <cacheHierarchy uniqueName="[Customer Segmentation].[i Customer Id]" caption="i Customer Id" attribute="1" keyAttribute="1" defaultMemberUniqueName="[Customer Segmentation].[i Customer Id].[All]" allUniqueName="[Customer Segmentation].[i Customer Id].[All]" dimensionUniqueName="[Customer Segmentation]" displayFolder="" count="2" unbalanced="0"/>
    <cacheHierarchy uniqueName="[Customer Segmentation].[s Customer Account]" caption="s Customer Account" attribute="1" defaultMemberUniqueName="[Customer Segmentation].[s Customer Account].[All]" allUniqueName="[Customer Segmentation].[s Customer Account].[All]" dimensionUniqueName="[Customer Segmentation]" displayFolder="" count="2" unbalanced="0"/>
    <cacheHierarchy uniqueName="[Customer Segmentation].[s Customer Class]" caption="s Customer Class" attribute="1" defaultMemberUniqueName="[Customer Segmentation].[s Customer Class].[All]" allUniqueName="[Customer Segmentation].[s Customer Class].[All]" dimensionUniqueName="[Customer Segmentation]" displayFolder="" count="2" unbalanced="0"/>
    <cacheHierarchy uniqueName="[Customer Segmentation].[s Segments]" caption="s Segments" attribute="1" defaultMemberUniqueName="[Customer Segmentation].[s Segments].[All]" allUniqueName="[Customer Segmentation].[s Segments].[All]" dimensionUniqueName="[Customer Segmentation]" displayFolder="" count="2" unbalanced="0"/>
    <cacheHierarchy uniqueName="[Customer Segmentation].[s SME Segments]" caption="s SME Segments" attribute="1" defaultMemberUniqueName="[Customer Segmentation].[s SME Segments].[All]" allUniqueName="[Customer Segmentation].[s SME Segments].[All]" dimensionUniqueName="[Customer Segmentation]" displayFolder="" count="2" unbalanced="0"/>
    <cacheHierarchy uniqueName="[DateDimension].[Date]" caption="DateDimension.Date" attribute="1" keyAttribute="1" defaultMemberUniqueName="[DateDimension].[Date].[All]" allUniqueName="[DateDimension].[Date].[All]" dimensionUniqueName="[DateDimension]" displayFolder="" count="2" unbalanced="0"/>
    <cacheHierarchy uniqueName="[DateDimension].[Date Name]" caption="DateDimension.Date Name" attribute="1" defaultMemberUniqueName="[DateDimension].[Date Name].[All]" allUniqueName="[DateDimension].[Date Name].[All]" dimensionUniqueName="[DateDimension]" displayFolder="" count="2" unbalanced="0"/>
    <cacheHierarchy uniqueName="[DateDimension].[Day Of Month]" caption="DateDimension.Day Of Month" attribute="1" defaultMemberUniqueName="[DateDimension].[Day Of Month].[All]" allUniqueName="[DateDimension].[Day Of Month].[All]" dimensionUniqueName="[DateDimension]" displayFolder="" count="2" unbalanced="0"/>
    <cacheHierarchy uniqueName="[DateDimension].[Fiscal Day]" caption="DateDimension.Fiscal Day" attribute="1" defaultMemberUniqueName="[DateDimension].[Fiscal Day].[All]" allUniqueName="[DateDimension].[Fiscal Day].[All]" dimensionUniqueName="[DateDimension]" displayFolder="" count="2" unbalanced="0"/>
    <cacheHierarchy uniqueName="[DateDimension].[Fiscal Half Year]" caption="DateDimension.Fiscal Half Year" attribute="1" defaultMemberUniqueName="[DateDimension].[Fiscal Half Year].[All]" allUniqueName="[DateDimension].[Fiscal Half Year].[All]" dimensionUniqueName="[DateDimension]" displayFolder="" count="2" unbalanced="0"/>
    <cacheHierarchy uniqueName="[DateDimension].[Fiscal Month]" caption="DateDimension.Fiscal Month" attribute="1" defaultMemberUniqueName="[DateDimension].[Fiscal Month].[All]" allUniqueName="[DateDimension].[Fiscal Month].[All]" dimensionUniqueName="[DateDimension]" displayFolder="" count="2" unbalanced="0"/>
    <cacheHierarchy uniqueName="[DateDimension].[Fiscal Quarter]" caption="DateDimension.Fiscal Quarter" attribute="1" defaultMemberUniqueName="[DateDimension].[Fiscal Quarter].[All]" allUniqueName="[DateDimension].[Fiscal Quarter].[All]" dimensionUniqueName="[DateDimension]" displayFolder="" count="2" unbalanced="0"/>
    <cacheHierarchy uniqueName="[DateDimension].[Fiscal Trimester]" caption="DateDimension.Fiscal Trimester" attribute="1" defaultMemberUniqueName="[DateDimension].[Fiscal Trimester].[All]" allUniqueName="[DateDimension].[Fiscal Trimester].[All]" dimensionUniqueName="[DateDimension]" displayFolder="" count="2" unbalanced="0"/>
    <cacheHierarchy uniqueName="[DateDimension].[Fiscal Week]" caption="DateDimension.Fiscal Week" attribute="1" defaultMemberUniqueName="[DateDimension].[Fiscal Week].[All]" allUniqueName="[DateDimension].[Fiscal Week].[All]" dimensionUniqueName="[DateDimension]" displayFolder="" count="2" unbalanced="0"/>
    <cacheHierarchy uniqueName="[DateDimension].[Fiscal Year]" caption="DateDimension.Fiscal Year" attribute="1" defaultMemberUniqueName="[DateDimension].[Fiscal Year].[All]" allUniqueName="[DateDimension].[Fiscal Year].[All]" dimensionUniqueName="[DateDimension]" displayFolder="" count="2" unbalanced="0"/>
    <cacheHierarchy uniqueName="[DateDimension].[Half Year]" caption="DateDimension.Half Year" attribute="1" defaultMemberUniqueName="[DateDimension].[Half Year].[All]" allUniqueName="[DateDimension].[Half Year].[All]" dimensionUniqueName="[DateDimension]" displayFolder="" count="2" unbalanced="0"/>
    <cacheHierarchy uniqueName="[DateDimension].[Half Year Name]" caption="DateDimension.Half Year Name" attribute="1" defaultMemberUniqueName="[DateDimension].[Half Year Name].[All]" allUniqueName="[DateDimension].[Half Year Name].[All]" dimensionUniqueName="[DateDimension]" displayFolder="" count="2" unbalanced="0"/>
    <cacheHierarchy uniqueName="[DateDimension].[Month]" caption="DateDimension.Month" attribute="1" defaultMemberUniqueName="[DateDimension].[Month].[All]" allUniqueName="[DateDimension].[Month].[All]" dimensionUniqueName="[DateDimension]" displayFolder="" count="2" unbalanced="0"/>
    <cacheHierarchy uniqueName="[DateDimension].[Month Name]" caption="DateDimension.Month Name" attribute="1" defaultMemberUniqueName="[DateDimension].[Month Name].[All]" allUniqueName="[DateDimension].[Month Name].[All]" dimensionUniqueName="[DateDimension]" displayFolder="" count="2" unbalanced="0"/>
    <cacheHierarchy uniqueName="[DateDimension].[Quarter]" caption="DateDimension.Quarter" attribute="1" defaultMemberUniqueName="[DateDimension].[Quarter].[All]" allUniqueName="[DateDimension].[Quarter].[All]" dimensionUniqueName="[DateDimension]" displayFolder="" count="2" unbalanced="0"/>
    <cacheHierarchy uniqueName="[DateDimension].[Quarter Name]" caption="DateDimension.Quarter Name" attribute="1" defaultMemberUniqueName="[DateDimension].[Quarter Name].[All]" allUniqueName="[DateDimension].[Quarter Name].[All]" dimensionUniqueName="[DateDimension]" displayFolder="" count="2" unbalanced="0"/>
    <cacheHierarchy uniqueName="[DateDimension].[Trimester]" caption="DateDimension.Trimester" attribute="1" defaultMemberUniqueName="[DateDimension].[Trimester].[All]" allUniqueName="[DateDimension].[Trimester].[All]" dimensionUniqueName="[DateDimension]" displayFolder="" count="2" unbalanced="0"/>
    <cacheHierarchy uniqueName="[DateDimension].[Trimester Name]" caption="DateDimension.Trimester Name" attribute="1" defaultMemberUniqueName="[DateDimension].[Trimester Name].[All]" allUniqueName="[DateDimension].[Trimester Name].[All]" dimensionUniqueName="[DateDimension]" displayFolder="" count="2" unbalanced="0"/>
    <cacheHierarchy uniqueName="[DateDimension].[Week]" caption="DateDimension.Week" attribute="1" defaultMemberUniqueName="[DateDimension].[Week].[All]" allUniqueName="[DateDimension].[Week].[All]" dimensionUniqueName="[DateDimension]" displayFolder="" count="2" unbalanced="0"/>
    <cacheHierarchy uniqueName="[DateDimension].[Week Name]" caption="DateDimension.Week Name" attribute="1" defaultMemberUniqueName="[DateDimension].[Week Name].[All]" allUniqueName="[DateDimension].[Week Name].[All]" dimensionUniqueName="[DateDimension]" displayFolder="" count="2" unbalanced="0"/>
    <cacheHierarchy uniqueName="[DateDimension].[Year]" caption="DateDimension.Year" attribute="1" defaultMemberUniqueName="[DateDimension].[Year].[All]" allUniqueName="[DateDimension].[Year].[All]" dimensionUniqueName="[DateDimension]" displayFolder="" count="2" unbalanced="0"/>
    <cacheHierarchy uniqueName="[DateDimension].[Year - Half Year - Quarter - Month - Day]" caption="DateDimension.Year - Half Year - Quarter - Month - Day" defaultMemberUniqueName="[DateDimension].[Year - Half Year - Quarter - Month - Day].[All]" allUniqueName="[DateDimension].[Year - Half Year - Quarter - Month - Day].[All]" dimensionUniqueName="[DateDimension]" displayFolder="" count="6" unbalanced="0"/>
    <cacheHierarchy uniqueName="[DateDimension].[Year - Month]" caption="DateDimension.Year - Month" defaultMemberUniqueName="[DateDimension].[Year - Month].[All]" allUniqueName="[DateDimension].[Year - Month].[All]" dimensionUniqueName="[DateDimension]" displayFolder="" count="3" unbalanced="0">
      <fieldsUsage count="3">
        <fieldUsage x="-1"/>
        <fieldUsage x="4"/>
        <fieldUsage x="5"/>
      </fieldsUsage>
    </cacheHierarchy>
    <cacheHierarchy uniqueName="[DateDimension].[Year - Quarter - Month - Date]" caption="DateDimension.Year - Quarter - Month - Date" defaultMemberUniqueName="[DateDimension].[Year - Quarter - Month - Date].[All]" allUniqueName="[DateDimension].[Year - Quarter - Month - Date].[All]" dimensionUniqueName="[DateDimension]" displayFolder="" count="5" unbalanced="0"/>
    <cacheHierarchy uniqueName="[DateDimension].[Year - Trimester - Month - Date]" caption="DateDimension.Year - Trimester - Month - Date" defaultMemberUniqueName="[DateDimension].[Year - Trimester - Month - Date].[All]" allUniqueName="[DateDimension].[Year - Trimester - Month - Date].[All]" dimensionUniqueName="[DateDimension]" displayFolder="" count="5" unbalanced="0"/>
    <cacheHierarchy uniqueName="[DateDimension].[Year - Week - Date]" caption="DateDimension.Year - Week - Date" defaultMemberUniqueName="[DateDimension].[Year - Week - Date].[All]" allUniqueName="[DateDimension].[Year - Week - Date].[All]" dimensionUniqueName="[DateDimension]" displayFolder="" count="4" unbalanced="0"/>
    <cacheHierarchy uniqueName="[DateDimension].[Year Name]" caption="DateDimension.Year Name" attribute="1" defaultMemberUniqueName="[DateDimension].[Year Name].[All]" allUniqueName="[DateDimension].[Year Name].[All]" dimensionUniqueName="[DateDimension]" displayFolder="" count="2" unbalanced="0"/>
    <cacheHierarchy uniqueName="[DateDimension].[Year-Month-Day]" caption="DateDimension.Year-Month-Day" defaultMemberUniqueName="[DateDimension].[Year-Month-Day].[All]" allUniqueName="[DateDimension].[Year-Month-Day].[All]" dimensionUniqueName="[DateDimension]" displayFolder="" count="4" unbalanced="0"/>
    <cacheHierarchy uniqueName="[DeactivationDate].[Date]" caption="DeactivationDate.Date" attribute="1" keyAttribute="1" defaultMemberUniqueName="[DeactivationDate].[Date].[All]" allUniqueName="[DeactivationDate].[Date].[All]" dimensionUniqueName="[DeactivationDate]" displayFolder="" count="2" unbalanced="0"/>
    <cacheHierarchy uniqueName="[DeactivationDate].[Date Name]" caption="DeactivationDate.Date Name" attribute="1" defaultMemberUniqueName="[DeactivationDate].[Date Name].[All]" allUniqueName="[DeactivationDate].[Date Name].[All]" dimensionUniqueName="[DeactivationDate]" displayFolder="" count="2" unbalanced="0"/>
    <cacheHierarchy uniqueName="[DeactivationDate].[Day Of Month]" caption="DeactivationDate.Day Of Month" attribute="1" defaultMemberUniqueName="[DeactivationDate].[Day Of Month].[All]" allUniqueName="[DeactivationDate].[Day Of Month].[All]" dimensionUniqueName="[DeactivationDate]" displayFolder="" count="2" unbalanced="0"/>
    <cacheHierarchy uniqueName="[DeactivationDate].[Fiscal Day]" caption="DeactivationDate.Fiscal Day" attribute="1" defaultMemberUniqueName="[DeactivationDate].[Fiscal Day].[All]" allUniqueName="[DeactivationDate].[Fiscal Day].[All]" dimensionUniqueName="[DeactivationDate]" displayFolder="" count="2" unbalanced="0"/>
    <cacheHierarchy uniqueName="[DeactivationDate].[Fiscal Half Year]" caption="DeactivationDate.Fiscal Half Year" attribute="1" defaultMemberUniqueName="[DeactivationDate].[Fiscal Half Year].[All]" allUniqueName="[DeactivationDate].[Fiscal Half Year].[All]" dimensionUniqueName="[DeactivationDate]" displayFolder="" count="2" unbalanced="0"/>
    <cacheHierarchy uniqueName="[DeactivationDate].[Fiscal Month]" caption="DeactivationDate.Fiscal Month" attribute="1" defaultMemberUniqueName="[DeactivationDate].[Fiscal Month].[All]" allUniqueName="[DeactivationDate].[Fiscal Month].[All]" dimensionUniqueName="[DeactivationDate]" displayFolder="" count="2" unbalanced="0"/>
    <cacheHierarchy uniqueName="[DeactivationDate].[Fiscal Quarter]" caption="DeactivationDate.Fiscal Quarter" attribute="1" defaultMemberUniqueName="[DeactivationDate].[Fiscal Quarter].[All]" allUniqueName="[DeactivationDate].[Fiscal Quarter].[All]" dimensionUniqueName="[DeactivationDate]" displayFolder="" count="2" unbalanced="0"/>
    <cacheHierarchy uniqueName="[DeactivationDate].[Fiscal Trimester]" caption="DeactivationDate.Fiscal Trimester" attribute="1" defaultMemberUniqueName="[DeactivationDate].[Fiscal Trimester].[All]" allUniqueName="[DeactivationDate].[Fiscal Trimester].[All]" dimensionUniqueName="[DeactivationDate]" displayFolder="" count="2" unbalanced="0"/>
    <cacheHierarchy uniqueName="[DeactivationDate].[Fiscal Week]" caption="DeactivationDate.Fiscal Week" attribute="1" defaultMemberUniqueName="[DeactivationDate].[Fiscal Week].[All]" allUniqueName="[DeactivationDate].[Fiscal Week].[All]" dimensionUniqueName="[DeactivationDate]" displayFolder="" count="2" unbalanced="0"/>
    <cacheHierarchy uniqueName="[DeactivationDate].[Fiscal Year]" caption="DeactivationDate.Fiscal Year" attribute="1" defaultMemberUniqueName="[DeactivationDate].[Fiscal Year].[All]" allUniqueName="[DeactivationDate].[Fiscal Year].[All]" dimensionUniqueName="[DeactivationDate]" displayFolder="" count="2" unbalanced="0"/>
    <cacheHierarchy uniqueName="[DeactivationDate].[Half Year]" caption="DeactivationDate.Half Year" attribute="1" defaultMemberUniqueName="[DeactivationDate].[Half Year].[All]" allUniqueName="[DeactivationDate].[Half Year].[All]" dimensionUniqueName="[DeactivationDate]" displayFolder="" count="2" unbalanced="0"/>
    <cacheHierarchy uniqueName="[DeactivationDate].[Half Year Name]" caption="DeactivationDate.Half Year Name" attribute="1" defaultMemberUniqueName="[DeactivationDate].[Half Year Name].[All]" allUniqueName="[DeactivationDate].[Half Year Name].[All]" dimensionUniqueName="[DeactivationDate]" displayFolder="" count="2" unbalanced="0"/>
    <cacheHierarchy uniqueName="[DeactivationDate].[Month]" caption="DeactivationDate.Month" attribute="1" defaultMemberUniqueName="[DeactivationDate].[Month].[All]" allUniqueName="[DeactivationDate].[Month].[All]" dimensionUniqueName="[DeactivationDate]" displayFolder="" count="2" unbalanced="0"/>
    <cacheHierarchy uniqueName="[DeactivationDate].[Month Name]" caption="DeactivationDate.Month Name" attribute="1" defaultMemberUniqueName="[DeactivationDate].[Month Name].[All]" allUniqueName="[DeactivationDate].[Month Name].[All]" dimensionUniqueName="[DeactivationDate]" displayFolder="" count="2" unbalanced="0"/>
    <cacheHierarchy uniqueName="[DeactivationDate].[Quarter]" caption="DeactivationDate.Quarter" attribute="1" defaultMemberUniqueName="[DeactivationDate].[Quarter].[All]" allUniqueName="[DeactivationDate].[Quarter].[All]" dimensionUniqueName="[DeactivationDate]" displayFolder="" count="2" unbalanced="0"/>
    <cacheHierarchy uniqueName="[DeactivationDate].[Quarter Name]" caption="DeactivationDate.Quarter Name" attribute="1" defaultMemberUniqueName="[DeactivationDate].[Quarter Name].[All]" allUniqueName="[DeactivationDate].[Quarter Name].[All]" dimensionUniqueName="[DeactivationDate]" displayFolder="" count="2" unbalanced="0"/>
    <cacheHierarchy uniqueName="[DeactivationDate].[Trimester]" caption="DeactivationDate.Trimester" attribute="1" defaultMemberUniqueName="[DeactivationDate].[Trimester].[All]" allUniqueName="[DeactivationDate].[Trimester].[All]" dimensionUniqueName="[DeactivationDate]" displayFolder="" count="2" unbalanced="0"/>
    <cacheHierarchy uniqueName="[DeactivationDate].[Trimester Name]" caption="DeactivationDate.Trimester Name" attribute="1" defaultMemberUniqueName="[DeactivationDate].[Trimester Name].[All]" allUniqueName="[DeactivationDate].[Trimester Name].[All]" dimensionUniqueName="[DeactivationDate]" displayFolder="" count="2" unbalanced="0"/>
    <cacheHierarchy uniqueName="[DeactivationDate].[Week]" caption="DeactivationDate.Week" attribute="1" defaultMemberUniqueName="[DeactivationDate].[Week].[All]" allUniqueName="[DeactivationDate].[Week].[All]" dimensionUniqueName="[DeactivationDate]" displayFolder="" count="2" unbalanced="0"/>
    <cacheHierarchy uniqueName="[DeactivationDate].[Week Name]" caption="DeactivationDate.Week Name" attribute="1" defaultMemberUniqueName="[DeactivationDate].[Week Name].[All]" allUniqueName="[DeactivationDate].[Week Name].[All]" dimensionUniqueName="[DeactivationDate]" displayFolder="" count="2" unbalanced="0"/>
    <cacheHierarchy uniqueName="[DeactivationDate].[Year]" caption="DeactivationDate.Year" attribute="1" defaultMemberUniqueName="[DeactivationDate].[Year].[All]" allUniqueName="[DeactivationDate].[Year].[All]" dimensionUniqueName="[DeactivationDate]" displayFolder="" count="2" unbalanced="0"/>
    <cacheHierarchy uniqueName="[DeactivationDate].[Year - Half Year - Quarter - Month - Day]" caption="DeactivationDate.Year - Half Year - Quarter - Month - Day" defaultMemberUniqueName="[DeactivationDate].[Year - Half Year - Quarter - Month - Day].[All]" allUniqueName="[DeactivationDate].[Year - Half Year - Quarter - Month - Day].[All]" dimensionUniqueName="[DeactivationDate]" displayFolder="" count="6" unbalanced="0"/>
    <cacheHierarchy uniqueName="[DeactivationDate].[Year - Month]" caption="DeactivationDate.Year - Month" defaultMemberUniqueName="[DeactivationDate].[Year - Month].[All]" allUniqueName="[DeactivationDate].[Year - Month].[All]" dimensionUniqueName="[DeactivationDate]" displayFolder="" count="3" unbalanced="0"/>
    <cacheHierarchy uniqueName="[DeactivationDate].[Year - Quarter - Month - Date]" caption="DeactivationDate.Year - Quarter - Month - Date" defaultMemberUniqueName="[DeactivationDate].[Year - Quarter - Month - Date].[All]" allUniqueName="[DeactivationDate].[Year - Quarter - Month - Date].[All]" dimensionUniqueName="[DeactivationDate]" displayFolder="" count="5" unbalanced="0"/>
    <cacheHierarchy uniqueName="[DeactivationDate].[Year - Trimester - Month - Date]" caption="DeactivationDate.Year - Trimester - Month - Date" defaultMemberUniqueName="[DeactivationDate].[Year - Trimester - Month - Date].[All]" allUniqueName="[DeactivationDate].[Year - Trimester - Month - Date].[All]" dimensionUniqueName="[DeactivationDate]" displayFolder="" count="5" unbalanced="0"/>
    <cacheHierarchy uniqueName="[DeactivationDate].[Year - Week - Date]" caption="DeactivationDate.Year - Week - Date" defaultMemberUniqueName="[DeactivationDate].[Year - Week - Date].[All]" allUniqueName="[DeactivationDate].[Year - Week - Date].[All]" dimensionUniqueName="[DeactivationDate]" displayFolder="" count="4" unbalanced="0"/>
    <cacheHierarchy uniqueName="[DeactivationDate].[Year Name]" caption="DeactivationDate.Year Name" attribute="1" defaultMemberUniqueName="[DeactivationDate].[Year Name].[All]" allUniqueName="[DeactivationDate].[Year Name].[All]" dimensionUniqueName="[DeactivationDate]" displayFolder="" count="2" unbalanced="0"/>
    <cacheHierarchy uniqueName="[DeactivationDate].[Year-Month-Day]" caption="DeactivationDate.Year-Month-Day" defaultMemberUniqueName="[DeactivationDate].[Year-Month-Day].[All]" allUniqueName="[DeactivationDate].[Year-Month-Day].[All]" dimensionUniqueName="[DeactivationDate]" displayFolder="" count="4" unbalanced="0"/>
    <cacheHierarchy uniqueName="[DeActiveArpu].[Disc Type]" caption="Disc Type" attribute="1" defaultMemberUniqueName="[DeActiveArpu].[Disc Type].[All]" allUniqueName="[DeActiveArpu].[Disc Type].[All]" dimensionUniqueName="[DeActiveArpu]" displayFolder="" count="2" unbalanced="0"/>
    <cacheHierarchy uniqueName="[DeActiveArpu].[i Co Id]" caption="i Co Id" attribute="1" keyAttribute="1" defaultMemberUniqueName="[DeActiveArpu].[i Co Id].[All]" allUniqueName="[DeActiveArpu].[i Co Id].[All]" dimensionUniqueName="[DeActiveArpu]" displayFolder="" count="2" unbalanced="0"/>
    <cacheHierarchy uniqueName="[DeActiveArpu].[i Dealer ID]" caption="i Dealer ID" attribute="1" defaultMemberUniqueName="[DeActiveArpu].[i Dealer ID].[All]" allUniqueName="[DeActiveArpu].[i Dealer ID].[All]" dimensionUniqueName="[DeActiveArpu]" displayFolder="" count="2" unbalanced="0"/>
    <cacheHierarchy uniqueName="[DeActiveArpu].[i RSID]" caption="i RSID" attribute="1" defaultMemberUniqueName="[DeActiveArpu].[i RSID].[All]" allUniqueName="[DeActiveArpu].[i RSID].[All]" dimensionUniqueName="[DeActiveArpu]" displayFolder="" count="2" unbalanced="0"/>
    <cacheHierarchy uniqueName="[DeActiveArpu].[i TM Code]" caption="i TM Code" attribute="1" defaultMemberUniqueName="[DeActiveArpu].[i TM Code].[All]" allUniqueName="[DeActiveArpu].[i TM Code].[All]" dimensionUniqueName="[DeActiveArpu]" displayFolder="" count="2" unbalanced="0"/>
    <cacheHierarchy uniqueName="[DeActiveArpu].[m Disc ARPU]" caption="m Disc ARPU" attribute="1" defaultMemberUniqueName="[DeActiveArpu].[m Disc ARPU].[All]" allUniqueName="[DeActiveArpu].[m Disc ARPU].[All]" dimensionUniqueName="[DeActiveArpu]" displayFolder="" count="2" unbalanced="0"/>
    <cacheHierarchy uniqueName="[Expected Payment Date].[Date]" caption="Expected Payment Date.Date" attribute="1" keyAttribute="1" defaultMemberUniqueName="[Expected Payment Date].[Date].[All]" allUniqueName="[Expected Payment Date].[Date].[All]" dimensionUniqueName="[Expected Payment Date]" displayFolder="" count="2" unbalanced="0"/>
    <cacheHierarchy uniqueName="[Expected Payment Date].[Date Name]" caption="Expected Payment Date.Date Name" attribute="1" defaultMemberUniqueName="[Expected Payment Date].[Date Name].[All]" allUniqueName="[Expected Payment Date].[Date Name].[All]" dimensionUniqueName="[Expected Payment Date]" displayFolder="" count="2" unbalanced="0"/>
    <cacheHierarchy uniqueName="[Expected Payment Date].[Day Of Month]" caption="Expected Payment Date.Day Of Month" attribute="1" defaultMemberUniqueName="[Expected Payment Date].[Day Of Month].[All]" allUniqueName="[Expected Payment Date].[Day Of Month].[All]" dimensionUniqueName="[Expected Payment Date]" displayFolder="" count="2" unbalanced="0"/>
    <cacheHierarchy uniqueName="[Expected Payment Date].[Fiscal Day]" caption="Expected Payment Date.Fiscal Day" attribute="1" defaultMemberUniqueName="[Expected Payment Date].[Fiscal Day].[All]" allUniqueName="[Expected Payment Date].[Fiscal Day].[All]" dimensionUniqueName="[Expected Payment Date]" displayFolder="" count="2" unbalanced="0"/>
    <cacheHierarchy uniqueName="[Expected Payment Date].[Fiscal Half Year]" caption="Expected Payment Date.Fiscal Half Year" attribute="1" defaultMemberUniqueName="[Expected Payment Date].[Fiscal Half Year].[All]" allUniqueName="[Expected Payment Date].[Fiscal Half Year].[All]" dimensionUniqueName="[Expected Payment Date]" displayFolder="" count="2" unbalanced="0"/>
    <cacheHierarchy uniqueName="[Expected Payment Date].[Fiscal Month]" caption="Expected Payment Date.Fiscal Month" attribute="1" defaultMemberUniqueName="[Expected Payment Date].[Fiscal Month].[All]" allUniqueName="[Expected Payment Date].[Fiscal Month].[All]" dimensionUniqueName="[Expected Payment Date]" displayFolder="" count="2" unbalanced="0"/>
    <cacheHierarchy uniqueName="[Expected Payment Date].[Fiscal Quarter]" caption="Expected Payment Date.Fiscal Quarter" attribute="1" defaultMemberUniqueName="[Expected Payment Date].[Fiscal Quarter].[All]" allUniqueName="[Expected Payment Date].[Fiscal Quarter].[All]" dimensionUniqueName="[Expected Payment Date]" displayFolder="" count="2" unbalanced="0"/>
    <cacheHierarchy uniqueName="[Expected Payment Date].[Fiscal Trimester]" caption="Expected Payment Date.Fiscal Trimester" attribute="1" defaultMemberUniqueName="[Expected Payment Date].[Fiscal Trimester].[All]" allUniqueName="[Expected Payment Date].[Fiscal Trimester].[All]" dimensionUniqueName="[Expected Payment Date]" displayFolder="" count="2" unbalanced="0"/>
    <cacheHierarchy uniqueName="[Expected Payment Date].[Fiscal Week]" caption="Expected Payment Date.Fiscal Week" attribute="1" defaultMemberUniqueName="[Expected Payment Date].[Fiscal Week].[All]" allUniqueName="[Expected Payment Date].[Fiscal Week].[All]" dimensionUniqueName="[Expected Payment Date]" displayFolder="" count="2" unbalanced="0"/>
    <cacheHierarchy uniqueName="[Expected Payment Date].[Fiscal Year]" caption="Expected Payment Date.Fiscal Year" attribute="1" defaultMemberUniqueName="[Expected Payment Date].[Fiscal Year].[All]" allUniqueName="[Expected Payment Date].[Fiscal Year].[All]" dimensionUniqueName="[Expected Payment Date]" displayFolder="" count="2" unbalanced="0"/>
    <cacheHierarchy uniqueName="[Expected Payment Date].[Half Year]" caption="Expected Payment Date.Half Year" attribute="1" defaultMemberUniqueName="[Expected Payment Date].[Half Year].[All]" allUniqueName="[Expected Payment Date].[Half Year].[All]" dimensionUniqueName="[Expected Payment Date]" displayFolder="" count="2" unbalanced="0"/>
    <cacheHierarchy uniqueName="[Expected Payment Date].[Half Year Name]" caption="Expected Payment Date.Half Year Name" attribute="1" defaultMemberUniqueName="[Expected Payment Date].[Half Year Name].[All]" allUniqueName="[Expected Payment Date].[Half Year Name].[All]" dimensionUniqueName="[Expected Payment Date]" displayFolder="" count="2" unbalanced="0"/>
    <cacheHierarchy uniqueName="[Expected Payment Date].[Month]" caption="Expected Payment Date.Month" attribute="1" defaultMemberUniqueName="[Expected Payment Date].[Month].[All]" allUniqueName="[Expected Payment Date].[Month].[All]" dimensionUniqueName="[Expected Payment Date]" displayFolder="" count="2" unbalanced="0"/>
    <cacheHierarchy uniqueName="[Expected Payment Date].[Month Name]" caption="Expected Payment Date.Month Name" attribute="1" defaultMemberUniqueName="[Expected Payment Date].[Month Name].[All]" allUniqueName="[Expected Payment Date].[Month Name].[All]" dimensionUniqueName="[Expected Payment Date]" displayFolder="" count="2" unbalanced="0"/>
    <cacheHierarchy uniqueName="[Expected Payment Date].[Quarter]" caption="Expected Payment Date.Quarter" attribute="1" defaultMemberUniqueName="[Expected Payment Date].[Quarter].[All]" allUniqueName="[Expected Payment Date].[Quarter].[All]" dimensionUniqueName="[Expected Payment Date]" displayFolder="" count="2" unbalanced="0"/>
    <cacheHierarchy uniqueName="[Expected Payment Date].[Quarter Name]" caption="Expected Payment Date.Quarter Name" attribute="1" defaultMemberUniqueName="[Expected Payment Date].[Quarter Name].[All]" allUniqueName="[Expected Payment Date].[Quarter Name].[All]" dimensionUniqueName="[Expected Payment Date]" displayFolder="" count="2" unbalanced="0"/>
    <cacheHierarchy uniqueName="[Expected Payment Date].[Trimester]" caption="Expected Payment Date.Trimester" attribute="1" defaultMemberUniqueName="[Expected Payment Date].[Trimester].[All]" allUniqueName="[Expected Payment Date].[Trimester].[All]" dimensionUniqueName="[Expected Payment Date]" displayFolder="" count="2" unbalanced="0"/>
    <cacheHierarchy uniqueName="[Expected Payment Date].[Trimester Name]" caption="Expected Payment Date.Trimester Name" attribute="1" defaultMemberUniqueName="[Expected Payment Date].[Trimester Name].[All]" allUniqueName="[Expected Payment Date].[Trimester Name].[All]" dimensionUniqueName="[Expected Payment Date]" displayFolder="" count="2" unbalanced="0"/>
    <cacheHierarchy uniqueName="[Expected Payment Date].[Week]" caption="Expected Payment Date.Week" attribute="1" defaultMemberUniqueName="[Expected Payment Date].[Week].[All]" allUniqueName="[Expected Payment Date].[Week].[All]" dimensionUniqueName="[Expected Payment Date]" displayFolder="" count="2" unbalanced="0"/>
    <cacheHierarchy uniqueName="[Expected Payment Date].[Week Name]" caption="Expected Payment Date.Week Name" attribute="1" defaultMemberUniqueName="[Expected Payment Date].[Week Name].[All]" allUniqueName="[Expected Payment Date].[Week Name].[All]" dimensionUniqueName="[Expected Payment Date]" displayFolder="" count="2" unbalanced="0"/>
    <cacheHierarchy uniqueName="[Expected Payment Date].[Year]" caption="Expected Payment Date.Year" attribute="1" defaultMemberUniqueName="[Expected Payment Date].[Year].[All]" allUniqueName="[Expected Payment Date].[Year].[All]" dimensionUniqueName="[Expected Payment Date]" displayFolder="" count="2" unbalanced="0"/>
    <cacheHierarchy uniqueName="[Expected Payment Date].[Year - Half Year - Quarter - Month - Day]" caption="Expected Payment Date.Year - Half Year - Quarter - Month - Day" defaultMemberUniqueName="[Expected Payment Date].[Year - Half Year - Quarter - Month - Day].[All]" allUniqueName="[Expected Payment Date].[Year - Half Year - Quarter - Month - Day].[All]" dimensionUniqueName="[Expected Payment Date]" displayFolder="" count="6" unbalanced="0"/>
    <cacheHierarchy uniqueName="[Expected Payment Date].[Year - Month]" caption="Expected Payment Date.Year - Month" defaultMemberUniqueName="[Expected Payment Date].[Year - Month].[All]" allUniqueName="[Expected Payment Date].[Year - Month].[All]" dimensionUniqueName="[Expected Payment Date]" displayFolder="" count="3" unbalanced="0"/>
    <cacheHierarchy uniqueName="[Expected Payment Date].[Year - Quarter - Month - Date]" caption="Expected Payment Date.Year - Quarter - Month - Date" defaultMemberUniqueName="[Expected Payment Date].[Year - Quarter - Month - Date].[All]" allUniqueName="[Expected Payment Date].[Year - Quarter - Month - Date].[All]" dimensionUniqueName="[Expected Payment Date]" displayFolder="" count="5" unbalanced="0"/>
    <cacheHierarchy uniqueName="[Expected Payment Date].[Year - Trimester - Month - Date]" caption="Expected Payment Date.Year - Trimester - Month - Date" defaultMemberUniqueName="[Expected Payment Date].[Year - Trimester - Month - Date].[All]" allUniqueName="[Expected Payment Date].[Year - Trimester - Month - Date].[All]" dimensionUniqueName="[Expected Payment Date]" displayFolder="" count="5" unbalanced="0"/>
    <cacheHierarchy uniqueName="[Expected Payment Date].[Year - Week - Date]" caption="Expected Payment Date.Year - Week - Date" defaultMemberUniqueName="[Expected Payment Date].[Year - Week - Date].[All]" allUniqueName="[Expected Payment Date].[Year - Week - Date].[All]" dimensionUniqueName="[Expected Payment Date]" displayFolder="" count="4" unbalanced="0"/>
    <cacheHierarchy uniqueName="[Expected Payment Date].[Year Name]" caption="Expected Payment Date.Year Name" attribute="1" defaultMemberUniqueName="[Expected Payment Date].[Year Name].[All]" allUniqueName="[Expected Payment Date].[Year Name].[All]" dimensionUniqueName="[Expected Payment Date]" displayFolder="" count="2" unbalanced="0"/>
    <cacheHierarchy uniqueName="[Expected Payment Date].[Year-Month-Day]" caption="Expected Payment Date.Year-Month-Day" defaultMemberUniqueName="[Expected Payment Date].[Year-Month-Day].[All]" allUniqueName="[Expected Payment Date].[Year-Month-Day].[All]" dimensionUniqueName="[Expected Payment Date]" displayFolder="" count="4" unbalanced="0"/>
    <cacheHierarchy uniqueName="[Expiry Date].[Date]" caption="Expiry Date.Date" attribute="1" keyAttribute="1" defaultMemberUniqueName="[Expiry Date].[Date].[All]" allUniqueName="[Expiry Date].[Date].[All]" dimensionUniqueName="[Expiry Date]" displayFolder="" count="2" unbalanced="0"/>
    <cacheHierarchy uniqueName="[Expiry Date].[Date Name]" caption="Expiry Date.Date Name" attribute="1" defaultMemberUniqueName="[Expiry Date].[Date Name].[All]" allUniqueName="[Expiry Date].[Date Name].[All]" dimensionUniqueName="[Expiry Date]" displayFolder="" count="2" unbalanced="0"/>
    <cacheHierarchy uniqueName="[Expiry Date].[Day Of Month]" caption="Expiry Date.Day Of Month" attribute="1" defaultMemberUniqueName="[Expiry Date].[Day Of Month].[All]" allUniqueName="[Expiry Date].[Day Of Month].[All]" dimensionUniqueName="[Expiry Date]" displayFolder="" count="2" unbalanced="0"/>
    <cacheHierarchy uniqueName="[Expiry Date].[Fiscal Day]" caption="Expiry Date.Fiscal Day" attribute="1" defaultMemberUniqueName="[Expiry Date].[Fiscal Day].[All]" allUniqueName="[Expiry Date].[Fiscal Day].[All]" dimensionUniqueName="[Expiry Date]" displayFolder="" count="2" unbalanced="0"/>
    <cacheHierarchy uniqueName="[Expiry Date].[Fiscal Half Year]" caption="Expiry Date.Fiscal Half Year" attribute="1" defaultMemberUniqueName="[Expiry Date].[Fiscal Half Year].[All]" allUniqueName="[Expiry Date].[Fiscal Half Year].[All]" dimensionUniqueName="[Expiry Date]" displayFolder="" count="2" unbalanced="0"/>
    <cacheHierarchy uniqueName="[Expiry Date].[Fiscal Month]" caption="Expiry Date.Fiscal Month" attribute="1" defaultMemberUniqueName="[Expiry Date].[Fiscal Month].[All]" allUniqueName="[Expiry Date].[Fiscal Month].[All]" dimensionUniqueName="[Expiry Date]" displayFolder="" count="2" unbalanced="0"/>
    <cacheHierarchy uniqueName="[Expiry Date].[Fiscal Quarter]" caption="Expiry Date.Fiscal Quarter" attribute="1" defaultMemberUniqueName="[Expiry Date].[Fiscal Quarter].[All]" allUniqueName="[Expiry Date].[Fiscal Quarter].[All]" dimensionUniqueName="[Expiry Date]" displayFolder="" count="2" unbalanced="0"/>
    <cacheHierarchy uniqueName="[Expiry Date].[Fiscal Trimester]" caption="Expiry Date.Fiscal Trimester" attribute="1" defaultMemberUniqueName="[Expiry Date].[Fiscal Trimester].[All]" allUniqueName="[Expiry Date].[Fiscal Trimester].[All]" dimensionUniqueName="[Expiry Date]" displayFolder="" count="2" unbalanced="0"/>
    <cacheHierarchy uniqueName="[Expiry Date].[Fiscal Week]" caption="Expiry Date.Fiscal Week" attribute="1" defaultMemberUniqueName="[Expiry Date].[Fiscal Week].[All]" allUniqueName="[Expiry Date].[Fiscal Week].[All]" dimensionUniqueName="[Expiry Date]" displayFolder="" count="2" unbalanced="0"/>
    <cacheHierarchy uniqueName="[Expiry Date].[Fiscal Year]" caption="Expiry Date.Fiscal Year" attribute="1" defaultMemberUniqueName="[Expiry Date].[Fiscal Year].[All]" allUniqueName="[Expiry Date].[Fiscal Year].[All]" dimensionUniqueName="[Expiry Date]" displayFolder="" count="2" unbalanced="0"/>
    <cacheHierarchy uniqueName="[Expiry Date].[Half Year]" caption="Expiry Date.Half Year" attribute="1" defaultMemberUniqueName="[Expiry Date].[Half Year].[All]" allUniqueName="[Expiry Date].[Half Year].[All]" dimensionUniqueName="[Expiry Date]" displayFolder="" count="2" unbalanced="0"/>
    <cacheHierarchy uniqueName="[Expiry Date].[Half Year Name]" caption="Expiry Date.Half Year Name" attribute="1" defaultMemberUniqueName="[Expiry Date].[Half Year Name].[All]" allUniqueName="[Expiry Date].[Half Year Name].[All]" dimensionUniqueName="[Expiry Date]" displayFolder="" count="2" unbalanced="0"/>
    <cacheHierarchy uniqueName="[Expiry Date].[Month]" caption="Expiry Date.Month" attribute="1" defaultMemberUniqueName="[Expiry Date].[Month].[All]" allUniqueName="[Expiry Date].[Month].[All]" dimensionUniqueName="[Expiry Date]" displayFolder="" count="2" unbalanced="0"/>
    <cacheHierarchy uniqueName="[Expiry Date].[Month Name]" caption="Expiry Date.Month Name" attribute="1" defaultMemberUniqueName="[Expiry Date].[Month Name].[All]" allUniqueName="[Expiry Date].[Month Name].[All]" dimensionUniqueName="[Expiry Date]" displayFolder="" count="2" unbalanced="0"/>
    <cacheHierarchy uniqueName="[Expiry Date].[Quarter]" caption="Expiry Date.Quarter" attribute="1" defaultMemberUniqueName="[Expiry Date].[Quarter].[All]" allUniqueName="[Expiry Date].[Quarter].[All]" dimensionUniqueName="[Expiry Date]" displayFolder="" count="2" unbalanced="0"/>
    <cacheHierarchy uniqueName="[Expiry Date].[Quarter Name]" caption="Expiry Date.Quarter Name" attribute="1" defaultMemberUniqueName="[Expiry Date].[Quarter Name].[All]" allUniqueName="[Expiry Date].[Quarter Name].[All]" dimensionUniqueName="[Expiry Date]" displayFolder="" count="2" unbalanced="0"/>
    <cacheHierarchy uniqueName="[Expiry Date].[Trimester]" caption="Expiry Date.Trimester" attribute="1" defaultMemberUniqueName="[Expiry Date].[Trimester].[All]" allUniqueName="[Expiry Date].[Trimester].[All]" dimensionUniqueName="[Expiry Date]" displayFolder="" count="2" unbalanced="0"/>
    <cacheHierarchy uniqueName="[Expiry Date].[Trimester Name]" caption="Expiry Date.Trimester Name" attribute="1" defaultMemberUniqueName="[Expiry Date].[Trimester Name].[All]" allUniqueName="[Expiry Date].[Trimester Name].[All]" dimensionUniqueName="[Expiry Date]" displayFolder="" count="2" unbalanced="0"/>
    <cacheHierarchy uniqueName="[Expiry Date].[Week]" caption="Expiry Date.Week" attribute="1" defaultMemberUniqueName="[Expiry Date].[Week].[All]" allUniqueName="[Expiry Date].[Week].[All]" dimensionUniqueName="[Expiry Date]" displayFolder="" count="2" unbalanced="0"/>
    <cacheHierarchy uniqueName="[Expiry Date].[Week Name]" caption="Expiry Date.Week Name" attribute="1" defaultMemberUniqueName="[Expiry Date].[Week Name].[All]" allUniqueName="[Expiry Date].[Week Name].[All]" dimensionUniqueName="[Expiry Date]" displayFolder="" count="2" unbalanced="0"/>
    <cacheHierarchy uniqueName="[Expiry Date].[Year]" caption="Expiry Date.Year" attribute="1" defaultMemberUniqueName="[Expiry Date].[Year].[All]" allUniqueName="[Expiry Date].[Year].[All]" dimensionUniqueName="[Expiry Date]" displayFolder="" count="2" unbalanced="0"/>
    <cacheHierarchy uniqueName="[Expiry Date].[Year - Half Year - Quarter - Month - Day]" caption="Expiry Date.Year - Half Year - Quarter - Month - Day" defaultMemberUniqueName="[Expiry Date].[Year - Half Year - Quarter - Month - Day].[All]" allUniqueName="[Expiry Date].[Year - Half Year - Quarter - Month - Day].[All]" dimensionUniqueName="[Expiry Date]" displayFolder="" count="6" unbalanced="0"/>
    <cacheHierarchy uniqueName="[Expiry Date].[Year - Month]" caption="Expiry Date.Year - Month" defaultMemberUniqueName="[Expiry Date].[Year - Month].[All]" allUniqueName="[Expiry Date].[Year - Month].[All]" dimensionUniqueName="[Expiry Date]" displayFolder="" count="3" unbalanced="0"/>
    <cacheHierarchy uniqueName="[Expiry Date].[Year - Quarter - Month - Date]" caption="Expiry Date.Year - Quarter - Month - Date" defaultMemberUniqueName="[Expiry Date].[Year - Quarter - Month - Date].[All]" allUniqueName="[Expiry Date].[Year - Quarter - Month - Date].[All]" dimensionUniqueName="[Expiry Date]" displayFolder="" count="5" unbalanced="0"/>
    <cacheHierarchy uniqueName="[Expiry Date].[Year - Trimester - Month - Date]" caption="Expiry Date.Year - Trimester - Month - Date" defaultMemberUniqueName="[Expiry Date].[Year - Trimester - Month - Date].[All]" allUniqueName="[Expiry Date].[Year - Trimester - Month - Date].[All]" dimensionUniqueName="[Expiry Date]" displayFolder="" count="5" unbalanced="0"/>
    <cacheHierarchy uniqueName="[Expiry Date].[Year - Week - Date]" caption="Expiry Date.Year - Week - Date" defaultMemberUniqueName="[Expiry Date].[Year - Week - Date].[All]" allUniqueName="[Expiry Date].[Year - Week - Date].[All]" dimensionUniqueName="[Expiry Date]" displayFolder="" count="4" unbalanced="0"/>
    <cacheHierarchy uniqueName="[Expiry Date].[Year Name]" caption="Expiry Date.Year Name" attribute="1" defaultMemberUniqueName="[Expiry Date].[Year Name].[All]" allUniqueName="[Expiry Date].[Year Name].[All]" dimensionUniqueName="[Expiry Date]" displayFolder="" count="2" unbalanced="0"/>
    <cacheHierarchy uniqueName="[Expiry Date].[Year-Month-Day]" caption="Expiry Date.Year-Month-Day" defaultMemberUniqueName="[Expiry Date].[Year-Month-Day].[All]" allUniqueName="[Expiry Date].[Year-Month-Day].[All]" dimensionUniqueName="[Expiry Date]" displayFolder="" count="4" unbalanced="0"/>
    <cacheHierarchy uniqueName="[Last Invoice Date].[Date]" caption="Last Invoice Date.Date" attribute="1" keyAttribute="1" defaultMemberUniqueName="[Last Invoice Date].[Date].[All]" allUniqueName="[Last Invoice Date].[Date].[All]" dimensionUniqueName="[Last Invoice Date]" displayFolder="" count="2" unbalanced="0"/>
    <cacheHierarchy uniqueName="[Last Invoice Date].[Date Name]" caption="Last Invoice Date.Date Name" attribute="1" defaultMemberUniqueName="[Last Invoice Date].[Date Name].[All]" allUniqueName="[Last Invoice Date].[Date Name].[All]" dimensionUniqueName="[Last Invoice Date]" displayFolder="" count="2" unbalanced="0"/>
    <cacheHierarchy uniqueName="[Last Invoice Date].[Day Of Month]" caption="Last Invoice Date.Day Of Month" attribute="1" defaultMemberUniqueName="[Last Invoice Date].[Day Of Month].[All]" allUniqueName="[Last Invoice Date].[Day Of Month].[All]" dimensionUniqueName="[Last Invoice Date]" displayFolder="" count="2" unbalanced="0"/>
    <cacheHierarchy uniqueName="[Last Invoice Date].[Fiscal Day]" caption="Last Invoice Date.Fiscal Day" attribute="1" defaultMemberUniqueName="[Last Invoice Date].[Fiscal Day].[All]" allUniqueName="[Last Invoice Date].[Fiscal Day].[All]" dimensionUniqueName="[Last Invoice Date]" displayFolder="" count="2" unbalanced="0"/>
    <cacheHierarchy uniqueName="[Last Invoice Date].[Fiscal Half Year]" caption="Last Invoice Date.Fiscal Half Year" attribute="1" defaultMemberUniqueName="[Last Invoice Date].[Fiscal Half Year].[All]" allUniqueName="[Last Invoice Date].[Fiscal Half Year].[All]" dimensionUniqueName="[Last Invoice Date]" displayFolder="" count="2" unbalanced="0"/>
    <cacheHierarchy uniqueName="[Last Invoice Date].[Fiscal Month]" caption="Last Invoice Date.Fiscal Month" attribute="1" defaultMemberUniqueName="[Last Invoice Date].[Fiscal Month].[All]" allUniqueName="[Last Invoice Date].[Fiscal Month].[All]" dimensionUniqueName="[Last Invoice Date]" displayFolder="" count="2" unbalanced="0"/>
    <cacheHierarchy uniqueName="[Last Invoice Date].[Fiscal Quarter]" caption="Last Invoice Date.Fiscal Quarter" attribute="1" defaultMemberUniqueName="[Last Invoice Date].[Fiscal Quarter].[All]" allUniqueName="[Last Invoice Date].[Fiscal Quarter].[All]" dimensionUniqueName="[Last Invoice Date]" displayFolder="" count="2" unbalanced="0"/>
    <cacheHierarchy uniqueName="[Last Invoice Date].[Fiscal Trimester]" caption="Last Invoice Date.Fiscal Trimester" attribute="1" defaultMemberUniqueName="[Last Invoice Date].[Fiscal Trimester].[All]" allUniqueName="[Last Invoice Date].[Fiscal Trimester].[All]" dimensionUniqueName="[Last Invoice Date]" displayFolder="" count="2" unbalanced="0"/>
    <cacheHierarchy uniqueName="[Last Invoice Date].[Fiscal Week]" caption="Last Invoice Date.Fiscal Week" attribute="1" defaultMemberUniqueName="[Last Invoice Date].[Fiscal Week].[All]" allUniqueName="[Last Invoice Date].[Fiscal Week].[All]" dimensionUniqueName="[Last Invoice Date]" displayFolder="" count="2" unbalanced="0"/>
    <cacheHierarchy uniqueName="[Last Invoice Date].[Fiscal Year]" caption="Last Invoice Date.Fiscal Year" attribute="1" defaultMemberUniqueName="[Last Invoice Date].[Fiscal Year].[All]" allUniqueName="[Last Invoice Date].[Fiscal Year].[All]" dimensionUniqueName="[Last Invoice Date]" displayFolder="" count="2" unbalanced="0"/>
    <cacheHierarchy uniqueName="[Last Invoice Date].[Half Year]" caption="Last Invoice Date.Half Year" attribute="1" defaultMemberUniqueName="[Last Invoice Date].[Half Year].[All]" allUniqueName="[Last Invoice Date].[Half Year].[All]" dimensionUniqueName="[Last Invoice Date]" displayFolder="" count="2" unbalanced="0"/>
    <cacheHierarchy uniqueName="[Last Invoice Date].[Half Year Name]" caption="Last Invoice Date.Half Year Name" attribute="1" defaultMemberUniqueName="[Last Invoice Date].[Half Year Name].[All]" allUniqueName="[Last Invoice Date].[Half Year Name].[All]" dimensionUniqueName="[Last Invoice Date]" displayFolder="" count="2" unbalanced="0"/>
    <cacheHierarchy uniqueName="[Last Invoice Date].[Month]" caption="Last Invoice Date.Month" attribute="1" defaultMemberUniqueName="[Last Invoice Date].[Month].[All]" allUniqueName="[Last Invoice Date].[Month].[All]" dimensionUniqueName="[Last Invoice Date]" displayFolder="" count="2" unbalanced="0"/>
    <cacheHierarchy uniqueName="[Last Invoice Date].[Month Name]" caption="Last Invoice Date.Month Name" attribute="1" defaultMemberUniqueName="[Last Invoice Date].[Month Name].[All]" allUniqueName="[Last Invoice Date].[Month Name].[All]" dimensionUniqueName="[Last Invoice Date]" displayFolder="" count="2" unbalanced="0"/>
    <cacheHierarchy uniqueName="[Last Invoice Date].[Quarter]" caption="Last Invoice Date.Quarter" attribute="1" defaultMemberUniqueName="[Last Invoice Date].[Quarter].[All]" allUniqueName="[Last Invoice Date].[Quarter].[All]" dimensionUniqueName="[Last Invoice Date]" displayFolder="" count="2" unbalanced="0"/>
    <cacheHierarchy uniqueName="[Last Invoice Date].[Quarter Name]" caption="Last Invoice Date.Quarter Name" attribute="1" defaultMemberUniqueName="[Last Invoice Date].[Quarter Name].[All]" allUniqueName="[Last Invoice Date].[Quarter Name].[All]" dimensionUniqueName="[Last Invoice Date]" displayFolder="" count="2" unbalanced="0"/>
    <cacheHierarchy uniqueName="[Last Invoice Date].[Trimester]" caption="Last Invoice Date.Trimester" attribute="1" defaultMemberUniqueName="[Last Invoice Date].[Trimester].[All]" allUniqueName="[Last Invoice Date].[Trimester].[All]" dimensionUniqueName="[Last Invoice Date]" displayFolder="" count="2" unbalanced="0"/>
    <cacheHierarchy uniqueName="[Last Invoice Date].[Trimester Name]" caption="Last Invoice Date.Trimester Name" attribute="1" defaultMemberUniqueName="[Last Invoice Date].[Trimester Name].[All]" allUniqueName="[Last Invoice Date].[Trimester Name].[All]" dimensionUniqueName="[Last Invoice Date]" displayFolder="" count="2" unbalanced="0"/>
    <cacheHierarchy uniqueName="[Last Invoice Date].[Week]" caption="Last Invoice Date.Week" attribute="1" defaultMemberUniqueName="[Last Invoice Date].[Week].[All]" allUniqueName="[Last Invoice Date].[Week].[All]" dimensionUniqueName="[Last Invoice Date]" displayFolder="" count="2" unbalanced="0"/>
    <cacheHierarchy uniqueName="[Last Invoice Date].[Week Name]" caption="Last Invoice Date.Week Name" attribute="1" defaultMemberUniqueName="[Last Invoice Date].[Week Name].[All]" allUniqueName="[Last Invoice Date].[Week Name].[All]" dimensionUniqueName="[Last Invoice Date]" displayFolder="" count="2" unbalanced="0"/>
    <cacheHierarchy uniqueName="[Last Invoice Date].[Year]" caption="Last Invoice Date.Year" attribute="1" defaultMemberUniqueName="[Last Invoice Date].[Year].[All]" allUniqueName="[Last Invoice Date].[Year].[All]" dimensionUniqueName="[Last Invoice Date]" displayFolder="" count="2" unbalanced="0"/>
    <cacheHierarchy uniqueName="[Last Invoice Date].[Year - Half Year - Quarter - Month - Day]" caption="Last Invoice Date.Year - Half Year - Quarter - Month - Day" defaultMemberUniqueName="[Last Invoice Date].[Year - Half Year - Quarter - Month - Day].[All]" allUniqueName="[Last Invoice Date].[Year - Half Year - Quarter - Month - Day].[All]" dimensionUniqueName="[Last Invoice Date]" displayFolder="" count="6" unbalanced="0"/>
    <cacheHierarchy uniqueName="[Last Invoice Date].[Year - Month]" caption="Last Invoice Date.Year - Month" defaultMemberUniqueName="[Last Invoice Date].[Year - Month].[All]" allUniqueName="[Last Invoice Date].[Year - Month].[All]" dimensionUniqueName="[Last Invoice Date]" displayFolder="" count="3" unbalanced="0"/>
    <cacheHierarchy uniqueName="[Last Invoice Date].[Year - Quarter - Month - Date]" caption="Last Invoice Date.Year - Quarter - Month - Date" defaultMemberUniqueName="[Last Invoice Date].[Year - Quarter - Month - Date].[All]" allUniqueName="[Last Invoice Date].[Year - Quarter - Month - Date].[All]" dimensionUniqueName="[Last Invoice Date]" displayFolder="" count="5" unbalanced="0"/>
    <cacheHierarchy uniqueName="[Last Invoice Date].[Year - Trimester - Month - Date]" caption="Last Invoice Date.Year - Trimester - Month - Date" defaultMemberUniqueName="[Last Invoice Date].[Year - Trimester - Month - Date].[All]" allUniqueName="[Last Invoice Date].[Year - Trimester - Month - Date].[All]" dimensionUniqueName="[Last Invoice Date]" displayFolder="" count="5" unbalanced="0"/>
    <cacheHierarchy uniqueName="[Last Invoice Date].[Year - Week - Date]" caption="Last Invoice Date.Year - Week - Date" defaultMemberUniqueName="[Last Invoice Date].[Year - Week - Date].[All]" allUniqueName="[Last Invoice Date].[Year - Week - Date].[All]" dimensionUniqueName="[Last Invoice Date]" displayFolder="" count="4" unbalanced="0"/>
    <cacheHierarchy uniqueName="[Last Invoice Date].[Year Name]" caption="Last Invoice Date.Year Name" attribute="1" defaultMemberUniqueName="[Last Invoice Date].[Year Name].[All]" allUniqueName="[Last Invoice Date].[Year Name].[All]" dimensionUniqueName="[Last Invoice Date]" displayFolder="" count="2" unbalanced="0"/>
    <cacheHierarchy uniqueName="[Last Invoice Date].[Year-Month-Day]" caption="Last Invoice Date.Year-Month-Day" defaultMemberUniqueName="[Last Invoice Date].[Year-Month-Day].[All]" allUniqueName="[Last Invoice Date].[Year-Month-Day].[All]" dimensionUniqueName="[Last Invoice Date]" displayFolder="" count="4" unbalanced="0"/>
    <cacheHierarchy uniqueName="[Migrations].[d Effective Date]" caption="d Effective Date" attribute="1" defaultMemberUniqueName="[Migrations].[d Effective Date].[All]" allUniqueName="[Migrations].[d Effective Date].[All]" dimensionUniqueName="[Migrations]" displayFolder="" count="2" unbalanced="0"/>
    <cacheHierarchy uniqueName="[Migrations].[i Co Id]" caption="i Co Id" attribute="1" keyAttribute="1" defaultMemberUniqueName="[Migrations].[i Co Id].[All]" allUniqueName="[Migrations].[i Co Id].[All]" dimensionUniqueName="[Migrations]" displayFolder="" count="2" unbalanced="0"/>
    <cacheHierarchy uniqueName="[Migrations].[Migration]" caption="Migration" defaultMemberUniqueName="[Migrations].[Migration].[All]" allUniqueName="[Migrations].[Migration].[All]" dimensionUniqueName="[Migrations]" displayFolder="" count="2" unbalanced="0"/>
    <cacheHierarchy uniqueName="[Migrations].[New Category]" caption="New Category" attribute="1" defaultMemberUniqueName="[Migrations].[New Category].[All]" allUniqueName="[Migrations].[New Category].[All]" dimensionUniqueName="[Migrations]" displayFolder="" count="2" unbalanced="0"/>
    <cacheHierarchy uniqueName="[Migrations].[New Network Desc]" caption="New Network Desc" attribute="1" defaultMemberUniqueName="[Migrations].[New Network Desc].[All]" allUniqueName="[Migrations].[New Network Desc].[All]" dimensionUniqueName="[Migrations]" displayFolder="" count="2" unbalanced="0"/>
    <cacheHierarchy uniqueName="[Migrations].[New Product Mix]" caption="New Product Mix" attribute="1" defaultMemberUniqueName="[Migrations].[New Product Mix].[All]" allUniqueName="[Migrations].[New Product Mix].[All]" dimensionUniqueName="[Migrations]" displayFolder="" count="2" unbalanced="0"/>
    <cacheHierarchy uniqueName="[Migrations].[New Product Type]" caption="New Product Type" attribute="1" defaultMemberUniqueName="[Migrations].[New Product Type].[All]" allUniqueName="[Migrations].[New Product Type].[All]" dimensionUniqueName="[Migrations]" displayFolder="" count="2" unbalanced="0"/>
    <cacheHierarchy uniqueName="[Migrations].[New Tariff]" caption="New Tariff" attribute="1" defaultMemberUniqueName="[Migrations].[New Tariff].[All]" allUniqueName="[Migrations].[New Tariff].[All]" dimensionUniqueName="[Migrations]" displayFolder="" count="2" unbalanced="0"/>
    <cacheHierarchy uniqueName="[Migrations].[New Tariff Type]" caption="New Tariff Type" attribute="1" defaultMemberUniqueName="[Migrations].[New Tariff Type].[All]" allUniqueName="[Migrations].[New Tariff Type].[All]" dimensionUniqueName="[Migrations]" displayFolder="" count="2" unbalanced="0"/>
    <cacheHierarchy uniqueName="[Migrations].[Old Category]" caption="Old Category" attribute="1" defaultMemberUniqueName="[Migrations].[Old Category].[All]" allUniqueName="[Migrations].[Old Category].[All]" dimensionUniqueName="[Migrations]" displayFolder="" count="2" unbalanced="0"/>
    <cacheHierarchy uniqueName="[Migrations].[Old Network Desc]" caption="Old Network Desc" attribute="1" defaultMemberUniqueName="[Migrations].[Old Network Desc].[All]" allUniqueName="[Migrations].[Old Network Desc].[All]" dimensionUniqueName="[Migrations]" displayFolder="" count="2" unbalanced="0"/>
    <cacheHierarchy uniqueName="[Migrations].[Old Product Mix]" caption="Old Product Mix" attribute="1" defaultMemberUniqueName="[Migrations].[Old Product Mix].[All]" allUniqueName="[Migrations].[Old Product Mix].[All]" dimensionUniqueName="[Migrations]" displayFolder="" count="2" unbalanced="0"/>
    <cacheHierarchy uniqueName="[Migrations].[Old Product Type]" caption="Old Product Type" attribute="1" defaultMemberUniqueName="[Migrations].[Old Product Type].[All]" allUniqueName="[Migrations].[Old Product Type].[All]" dimensionUniqueName="[Migrations]" displayFolder="" count="2" unbalanced="0"/>
    <cacheHierarchy uniqueName="[Migrations].[Old Tariff]" caption="Old Tariff" attribute="1" defaultMemberUniqueName="[Migrations].[Old Tariff].[All]" allUniqueName="[Migrations].[Old Tariff].[All]" dimensionUniqueName="[Migrations]" displayFolder="" count="2" unbalanced="0"/>
    <cacheHierarchy uniqueName="[Migrations].[Old Tariff Type]" caption="Old Tariff Type" attribute="1" defaultMemberUniqueName="[Migrations].[Old Tariff Type].[All]" allUniqueName="[Migrations].[Old Tariff Type].[All]" dimensionUniqueName="[Migrations]" displayFolder="" count="2" unbalanced="0"/>
    <cacheHierarchy uniqueName="[Migrations].[s Migration Desc]" caption="s Migration Desc" attribute="1" defaultMemberUniqueName="[Migrations].[s Migration Desc].[All]" allUniqueName="[Migrations].[s Migration Desc].[All]" dimensionUniqueName="[Migrations]" displayFolder="" count="2" unbalanced="0"/>
    <cacheHierarchy uniqueName="[Migrations].[Tariff Hierarchy]" caption="Tariff Hierarchy" defaultMemberUniqueName="[Migrations].[Tariff Hierarchy].[All]" allUniqueName="[Migrations].[Tariff Hierarchy].[All]" dimensionUniqueName="[Migrations]" displayFolder="" count="9" unbalanced="0"/>
    <cacheHierarchy uniqueName="[PartnerList].[BP 3dParty Split]" caption="BP 3dParty Split" defaultMemberUniqueName="[PartnerList].[BP 3dParty Split].[All]" allUniqueName="[PartnerList].[BP 3dParty Split].[All]" dimensionUniqueName="[PartnerList]" displayFolder="" count="5" unbalanced="0"/>
    <cacheHierarchy uniqueName="[PartnerList].[Customer Levels]" caption="Customer Levels" defaultMemberUniqueName="[PartnerList].[Customer Levels].[All]" allUniqueName="[PartnerList].[Customer Levels].[All]" dimensionUniqueName="[PartnerList]" displayFolder="" count="5" unbalanced="0"/>
    <cacheHierarchy uniqueName="[PartnerList].[i Dealer ID]" caption="i Dealer ID" attribute="1" keyAttribute="1" defaultMemberUniqueName="[PartnerList].[i Dealer ID].[All]" allUniqueName="[PartnerList].[i Dealer ID].[All]" dimensionUniqueName="[PartnerList]" displayFolder="" count="2" unbalanced="0"/>
    <cacheHierarchy uniqueName="[PartnerList].[s Custom Split]" caption="s Custom Split" attribute="1" defaultMemberUniqueName="[PartnerList].[s Custom Split].[All]" allUniqueName="[PartnerList].[s Custom Split].[All]" dimensionUniqueName="[PartnerList]" displayFolder="" count="2" unbalanced="0"/>
    <cacheHierarchy uniqueName="[PartnerList].[s Customer Level1]" caption="s Customer Level1" attribute="1" defaultMemberUniqueName="[PartnerList].[s Customer Level1].[All]" allUniqueName="[PartnerList].[s Customer Level1].[All]" dimensionUniqueName="[PartnerList]" displayFolder="" count="2" unbalanced="0"/>
    <cacheHierarchy uniqueName="[PartnerList].[s Customer Level2]" caption="s Customer Level2" attribute="1" defaultMemberUniqueName="[PartnerList].[s Customer Level2].[All]" allUniqueName="[PartnerList].[s Customer Level2].[All]" dimensionUniqueName="[PartnerList]" displayFolder="" count="2" unbalanced="0"/>
    <cacheHierarchy uniqueName="[PartnerList].[s Dealer Name]" caption="s Dealer Name" attribute="1" defaultMemberUniqueName="[PartnerList].[s Dealer Name].[All]" allUniqueName="[PartnerList].[s Dealer Name].[All]" dimensionUniqueName="[PartnerList]" displayFolder="" count="2" unbalanced="0"/>
    <cacheHierarchy uniqueName="[PartnerList].[s Dealercode]" caption="s Dealercode" attribute="1" defaultMemberUniqueName="[PartnerList].[s Dealercode].[All]" allUniqueName="[PartnerList].[s Dealercode].[All]" dimensionUniqueName="[PartnerList]" displayFolder="" count="2" unbalanced="0"/>
    <cacheHierarchy uniqueName="[PartnerList].[s Region Desc]" caption="s Region Desc" attribute="1" defaultMemberUniqueName="[PartnerList].[s Region Desc].[All]" allUniqueName="[PartnerList].[s Region Desc].[All]" dimensionUniqueName="[PartnerList]" displayFolder="" count="2" unbalanced="0"/>
    <cacheHierarchy uniqueName="[PartnerList].[s Rep Name]" caption="s Rep Name" attribute="1" defaultMemberUniqueName="[PartnerList].[s Rep Name].[All]" allUniqueName="[PartnerList].[s Rep Name].[All]" dimensionUniqueName="[PartnerList]" displayFolder="" count="2" unbalanced="0"/>
    <cacheHierarchy uniqueName="[PendingDate].[Date]" caption="PendingDate.Date" attribute="1" keyAttribute="1" defaultMemberUniqueName="[PendingDate].[Date].[All]" allUniqueName="[PendingDate].[Date].[All]" dimensionUniqueName="[PendingDate]" displayFolder="" count="2" unbalanced="0"/>
    <cacheHierarchy uniqueName="[PendingDate].[Date Name]" caption="PendingDate.Date Name" attribute="1" defaultMemberUniqueName="[PendingDate].[Date Name].[All]" allUniqueName="[PendingDate].[Date Name].[All]" dimensionUniqueName="[PendingDate]" displayFolder="" count="2" unbalanced="0"/>
    <cacheHierarchy uniqueName="[PendingDate].[Day Of Month]" caption="PendingDate.Day Of Month" attribute="1" defaultMemberUniqueName="[PendingDate].[Day Of Month].[All]" allUniqueName="[PendingDate].[Day Of Month].[All]" dimensionUniqueName="[PendingDate]" displayFolder="" count="2" unbalanced="0"/>
    <cacheHierarchy uniqueName="[PendingDate].[Fiscal Day]" caption="PendingDate.Fiscal Day" attribute="1" defaultMemberUniqueName="[PendingDate].[Fiscal Day].[All]" allUniqueName="[PendingDate].[Fiscal Day].[All]" dimensionUniqueName="[PendingDate]" displayFolder="" count="2" unbalanced="0"/>
    <cacheHierarchy uniqueName="[PendingDate].[Fiscal Half Year]" caption="PendingDate.Fiscal Half Year" attribute="1" defaultMemberUniqueName="[PendingDate].[Fiscal Half Year].[All]" allUniqueName="[PendingDate].[Fiscal Half Year].[All]" dimensionUniqueName="[PendingDate]" displayFolder="" count="2" unbalanced="0"/>
    <cacheHierarchy uniqueName="[PendingDate].[Fiscal Month]" caption="PendingDate.Fiscal Month" attribute="1" defaultMemberUniqueName="[PendingDate].[Fiscal Month].[All]" allUniqueName="[PendingDate].[Fiscal Month].[All]" dimensionUniqueName="[PendingDate]" displayFolder="" count="2" unbalanced="0"/>
    <cacheHierarchy uniqueName="[PendingDate].[Fiscal Quarter]" caption="PendingDate.Fiscal Quarter" attribute="1" defaultMemberUniqueName="[PendingDate].[Fiscal Quarter].[All]" allUniqueName="[PendingDate].[Fiscal Quarter].[All]" dimensionUniqueName="[PendingDate]" displayFolder="" count="2" unbalanced="0"/>
    <cacheHierarchy uniqueName="[PendingDate].[Fiscal Trimester]" caption="PendingDate.Fiscal Trimester" attribute="1" defaultMemberUniqueName="[PendingDate].[Fiscal Trimester].[All]" allUniqueName="[PendingDate].[Fiscal Trimester].[All]" dimensionUniqueName="[PendingDate]" displayFolder="" count="2" unbalanced="0"/>
    <cacheHierarchy uniqueName="[PendingDate].[Fiscal Week]" caption="PendingDate.Fiscal Week" attribute="1" defaultMemberUniqueName="[PendingDate].[Fiscal Week].[All]" allUniqueName="[PendingDate].[Fiscal Week].[All]" dimensionUniqueName="[PendingDate]" displayFolder="" count="2" unbalanced="0"/>
    <cacheHierarchy uniqueName="[PendingDate].[Fiscal Year]" caption="PendingDate.Fiscal Year" attribute="1" defaultMemberUniqueName="[PendingDate].[Fiscal Year].[All]" allUniqueName="[PendingDate].[Fiscal Year].[All]" dimensionUniqueName="[PendingDate]" displayFolder="" count="2" unbalanced="0"/>
    <cacheHierarchy uniqueName="[PendingDate].[Half Year]" caption="PendingDate.Half Year" attribute="1" defaultMemberUniqueName="[PendingDate].[Half Year].[All]" allUniqueName="[PendingDate].[Half Year].[All]" dimensionUniqueName="[PendingDate]" displayFolder="" count="2" unbalanced="0"/>
    <cacheHierarchy uniqueName="[PendingDate].[Half Year Name]" caption="PendingDate.Half Year Name" attribute="1" defaultMemberUniqueName="[PendingDate].[Half Year Name].[All]" allUniqueName="[PendingDate].[Half Year Name].[All]" dimensionUniqueName="[PendingDate]" displayFolder="" count="2" unbalanced="0"/>
    <cacheHierarchy uniqueName="[PendingDate].[Month]" caption="PendingDate.Month" attribute="1" defaultMemberUniqueName="[PendingDate].[Month].[All]" allUniqueName="[PendingDate].[Month].[All]" dimensionUniqueName="[PendingDate]" displayFolder="" count="2" unbalanced="0"/>
    <cacheHierarchy uniqueName="[PendingDate].[Month Name]" caption="PendingDate.Month Name" attribute="1" defaultMemberUniqueName="[PendingDate].[Month Name].[All]" allUniqueName="[PendingDate].[Month Name].[All]" dimensionUniqueName="[PendingDate]" displayFolder="" count="2" unbalanced="0"/>
    <cacheHierarchy uniqueName="[PendingDate].[Quarter]" caption="PendingDate.Quarter" attribute="1" defaultMemberUniqueName="[PendingDate].[Quarter].[All]" allUniqueName="[PendingDate].[Quarter].[All]" dimensionUniqueName="[PendingDate]" displayFolder="" count="2" unbalanced="0"/>
    <cacheHierarchy uniqueName="[PendingDate].[Quarter Name]" caption="PendingDate.Quarter Name" attribute="1" defaultMemberUniqueName="[PendingDate].[Quarter Name].[All]" allUniqueName="[PendingDate].[Quarter Name].[All]" dimensionUniqueName="[PendingDate]" displayFolder="" count="2" unbalanced="0"/>
    <cacheHierarchy uniqueName="[PendingDate].[Trimester]" caption="PendingDate.Trimester" attribute="1" defaultMemberUniqueName="[PendingDate].[Trimester].[All]" allUniqueName="[PendingDate].[Trimester].[All]" dimensionUniqueName="[PendingDate]" displayFolder="" count="2" unbalanced="0"/>
    <cacheHierarchy uniqueName="[PendingDate].[Trimester Name]" caption="PendingDate.Trimester Name" attribute="1" defaultMemberUniqueName="[PendingDate].[Trimester Name].[All]" allUniqueName="[PendingDate].[Trimester Name].[All]" dimensionUniqueName="[PendingDate]" displayFolder="" count="2" unbalanced="0"/>
    <cacheHierarchy uniqueName="[PendingDate].[Week]" caption="PendingDate.Week" attribute="1" defaultMemberUniqueName="[PendingDate].[Week].[All]" allUniqueName="[PendingDate].[Week].[All]" dimensionUniqueName="[PendingDate]" displayFolder="" count="2" unbalanced="0"/>
    <cacheHierarchy uniqueName="[PendingDate].[Week Name]" caption="PendingDate.Week Name" attribute="1" defaultMemberUniqueName="[PendingDate].[Week Name].[All]" allUniqueName="[PendingDate].[Week Name].[All]" dimensionUniqueName="[PendingDate]" displayFolder="" count="2" unbalanced="0"/>
    <cacheHierarchy uniqueName="[PendingDate].[Year]" caption="PendingDate.Year" attribute="1" defaultMemberUniqueName="[PendingDate].[Year].[All]" allUniqueName="[PendingDate].[Year].[All]" dimensionUniqueName="[PendingDate]" displayFolder="" count="2" unbalanced="0"/>
    <cacheHierarchy uniqueName="[PendingDate].[Year - Half Year - Quarter - Month - Day]" caption="PendingDate.Year - Half Year - Quarter - Month - Day" defaultMemberUniqueName="[PendingDate].[Year - Half Year - Quarter - Month - Day].[All]" allUniqueName="[PendingDate].[Year - Half Year - Quarter - Month - Day].[All]" dimensionUniqueName="[PendingDate]" displayFolder="" count="6" unbalanced="0"/>
    <cacheHierarchy uniqueName="[PendingDate].[Year - Month]" caption="PendingDate.Year - Month" defaultMemberUniqueName="[PendingDate].[Year - Month].[All]" allUniqueName="[PendingDate].[Year - Month].[All]" dimensionUniqueName="[PendingDate]" displayFolder="" count="3" unbalanced="0"/>
    <cacheHierarchy uniqueName="[PendingDate].[Year - Quarter - Month - Date]" caption="PendingDate.Year - Quarter - Month - Date" defaultMemberUniqueName="[PendingDate].[Year - Quarter - Month - Date].[All]" allUniqueName="[PendingDate].[Year - Quarter - Month - Date].[All]" dimensionUniqueName="[PendingDate]" displayFolder="" count="5" unbalanced="0"/>
    <cacheHierarchy uniqueName="[PendingDate].[Year - Trimester - Month - Date]" caption="PendingDate.Year - Trimester - Month - Date" defaultMemberUniqueName="[PendingDate].[Year - Trimester - Month - Date].[All]" allUniqueName="[PendingDate].[Year - Trimester - Month - Date].[All]" dimensionUniqueName="[PendingDate]" displayFolder="" count="5" unbalanced="0"/>
    <cacheHierarchy uniqueName="[PendingDate].[Year - Week - Date]" caption="PendingDate.Year - Week - Date" defaultMemberUniqueName="[PendingDate].[Year - Week - Date].[All]" allUniqueName="[PendingDate].[Year - Week - Date].[All]" dimensionUniqueName="[PendingDate]" displayFolder="" count="4" unbalanced="0"/>
    <cacheHierarchy uniqueName="[PendingDate].[Year Name]" caption="PendingDate.Year Name" attribute="1" defaultMemberUniqueName="[PendingDate].[Year Name].[All]" allUniqueName="[PendingDate].[Year Name].[All]" dimensionUniqueName="[PendingDate]" displayFolder="" count="2" unbalanced="0"/>
    <cacheHierarchy uniqueName="[PendingDate].[Year-Month-Day]" caption="PendingDate.Year-Month-Day" defaultMemberUniqueName="[PendingDate].[Year-Month-Day].[All]" allUniqueName="[PendingDate].[Year-Month-Day].[All]" dimensionUniqueName="[PendingDate]" displayFolder="" count="4" unbalanced="0"/>
    <cacheHierarchy uniqueName="[Postal Regions].[s Postal Code]" caption="s Postal Code" attribute="1" keyAttribute="1" defaultMemberUniqueName="[Postal Regions].[s Postal Code].[All]" allUniqueName="[Postal Regions].[s Postal Code].[All]" dimensionUniqueName="[Postal Regions]" displayFolder="" count="2" unbalanced="0"/>
    <cacheHierarchy uniqueName="[Postal Regions].[s Province]" caption="s Province" attribute="1" defaultMemberUniqueName="[Postal Regions].[s Province].[All]" allUniqueName="[Postal Regions].[s Province].[All]" dimensionUniqueName="[Postal Regions]" displayFolder="" count="2" unbalanced="0"/>
    <cacheHierarchy uniqueName="[Postal Regions].[s Region Description]" caption="s Region Description" attribute="1" defaultMemberUniqueName="[Postal Regions].[s Region Description].[All]" allUniqueName="[Postal Regions].[s Region Description].[All]" dimensionUniqueName="[Postal Regions]" displayFolder="" count="2" unbalanced="0"/>
    <cacheHierarchy uniqueName="[ReasonDescription].[i RSID]" caption="i RSID" attribute="1" keyAttribute="1" defaultMemberUniqueName="[ReasonDescription].[i RSID].[All]" allUniqueName="[ReasonDescription].[i RSID].[All]" dimensionUniqueName="[ReasonDescription]" displayFolder="" count="2" unbalanced="0"/>
    <cacheHierarchy uniqueName="[ReasonDescription].[Reason Hierarchy]" caption="Reason Hierarchy" defaultMemberUniqueName="[ReasonDescription].[Reason Hierarchy].[All]" allUniqueName="[ReasonDescription].[Reason Hierarchy].[All]" dimensionUniqueName="[ReasonDescription]" displayFolder="" count="5" unbalanced="0"/>
    <cacheHierarchy uniqueName="[ReasonDescription].[Report]" caption="Report" attribute="1" defaultMemberUniqueName="[ReasonDescription].[Report].[All]" allUniqueName="[ReasonDescription].[Report].[All]" dimensionUniqueName="[ReasonDescription]" displayFolder="" count="2" unbalanced="0"/>
    <cacheHierarchy uniqueName="[ReasonDescription].[s Primary Report]" caption="s Primary Report" attribute="1" defaultMemberUniqueName="[ReasonDescription].[s Primary Report].[All]" allUniqueName="[ReasonDescription].[s Primary Report].[All]" dimensionUniqueName="[ReasonDescription]" displayFolder="" count="2" unbalanced="0"/>
    <cacheHierarchy uniqueName="[ReasonDescription].[s Reason Description]" caption="s Reason Description" attribute="1" defaultMemberUniqueName="[ReasonDescription].[s Reason Description].[All]" allUniqueName="[ReasonDescription].[s Reason Description].[All]" dimensionUniqueName="[ReasonDescription]" displayFolder="" count="2" unbalanced="0"/>
    <cacheHierarchy uniqueName="[ReasonDescription].[s Reason Status]" caption="s Reason Status" attribute="1" defaultMemberUniqueName="[ReasonDescription].[s Reason Status].[All]" allUniqueName="[ReasonDescription].[s Reason Status].[All]" dimensionUniqueName="[ReasonDescription]" displayFolder="" count="2" unbalanced="0"/>
    <cacheHierarchy uniqueName="[ReasonDescription].[s Reason Type]" caption="s Reason Type" attribute="1" defaultMemberUniqueName="[ReasonDescription].[s Reason Type].[All]" allUniqueName="[ReasonDescription].[s Reason Type].[All]" dimensionUniqueName="[ReasonDescription]" displayFolder="" count="2" unbalanced="0"/>
    <cacheHierarchy uniqueName="[ReasonDescription].[s Reason Type1]" caption="s Reason Type1" attribute="1" defaultMemberUniqueName="[ReasonDescription].[s Reason Type1].[All]" allUniqueName="[ReasonDescription].[s Reason Type1].[All]" dimensionUniqueName="[ReasonDescription]" displayFolder="" count="2" unbalanced="0"/>
    <cacheHierarchy uniqueName="[ReasonDescription].[s Reason Type2]" caption="s Reason Type2" attribute="1" defaultMemberUniqueName="[ReasonDescription].[s Reason Type2].[All]" allUniqueName="[ReasonDescription].[s Reason Type2].[All]" dimensionUniqueName="[ReasonDescription]" displayFolder="" count="2" unbalanced="0"/>
    <cacheHierarchy uniqueName="[ReasonDescription].[s Reason Type3]" caption="s Reason Type3" attribute="1" defaultMemberUniqueName="[ReasonDescription].[s Reason Type3].[All]" allUniqueName="[ReasonDescription].[s Reason Type3].[All]" dimensionUniqueName="[ReasonDescription]" displayFolder="" count="2" unbalanced="0"/>
    <cacheHierarchy uniqueName="[ReasonDescription].[s Secondary Report]" caption="s Secondary Report" attribute="1" defaultMemberUniqueName="[ReasonDescription].[s Secondary Report].[All]" allUniqueName="[ReasonDescription].[s Secondary Report].[All]" dimensionUniqueName="[ReasonDescription]" displayFolder="" count="2" unbalanced="0"/>
    <cacheHierarchy uniqueName="[Tariffs].[b Per Secondbilling]" caption="b Per Secondbilling" attribute="1" defaultMemberUniqueName="[Tariffs].[b Per Secondbilling].[All]" allUniqueName="[Tariffs].[b Per Secondbilling].[All]" dimensionUniqueName="[Tariffs]" displayFolder="" count="2" unbalanced="0"/>
    <cacheHierarchy uniqueName="[Tariffs].[Hierarchy]" caption="Hierarchy" defaultMemberUniqueName="[Tariffs].[Hierarchy].[All]" allUniqueName="[Tariffs].[Hierarchy].[All]" dimensionUniqueName="[Tariffs]" displayFolder="" count="6" unbalanced="0"/>
    <cacheHierarchy uniqueName="[Tariffs].[i TM Code]" caption="i TM Code" attribute="1" keyAttribute="1" defaultMemberUniqueName="[Tariffs].[i TM Code].[All]" allUniqueName="[Tariffs].[i TM Code].[All]" dimensionUniqueName="[Tariffs]" displayFolder="" count="2" unbalanced="0"/>
    <cacheHierarchy uniqueName="[Tariffs].[m Access Fee]" caption="m Access Fee" attribute="1" defaultMemberUniqueName="[Tariffs].[m Access Fee].[All]" allUniqueName="[Tariffs].[m Access Fee].[All]" dimensionUniqueName="[Tariffs]" displayFolder="" count="2" unbalanced="0"/>
    <cacheHierarchy uniqueName="[Tariffs].[m Mandatory Vas]" caption="m Mandatory Vas" attribute="1" defaultMemberUniqueName="[Tariffs].[m Mandatory Vas].[All]" allUniqueName="[Tariffs].[m Mandatory Vas].[All]" dimensionUniqueName="[Tariffs]" displayFolder="" count="2" unbalanced="0"/>
    <cacheHierarchy uniqueName="[Tariffs].[m Subscription]" caption="m Subscription" attribute="1" defaultMemberUniqueName="[Tariffs].[m Subscription].[All]" allUniqueName="[Tariffs].[m Subscription].[All]" dimensionUniqueName="[Tariffs]" displayFolder="" count="2" unbalanced="0"/>
    <cacheHierarchy uniqueName="[Tariffs].[Network Desc]" caption="Network Desc" attribute="1" defaultMemberUniqueName="[Tariffs].[Network Desc].[All]" allUniqueName="[Tariffs].[Network Desc].[All]" dimensionUniqueName="[Tariffs]" displayFolder="" count="2" unbalanced="0"/>
    <cacheHierarchy uniqueName="[Tariffs].[Network ID]" caption="Network ID" attribute="1" defaultMemberUniqueName="[Tariffs].[Network ID].[All]" allUniqueName="[Tariffs].[Network ID].[All]" dimensionUniqueName="[Tariffs]" displayFolder="" count="2" unbalanced="0"/>
    <cacheHierarchy uniqueName="[Tariffs].[Product Mix]" caption="Product Mix" attribute="1" defaultMemberUniqueName="[Tariffs].[Product Mix].[All]" allUniqueName="[Tariffs].[Product Mix].[All]" dimensionUniqueName="[Tariffs]" displayFolder="" count="2" unbalanced="0"/>
    <cacheHierarchy uniqueName="[Tariffs].[Product Type]" caption="Product Type" attribute="1" defaultMemberUniqueName="[Tariffs].[Product Type].[All]" allUniqueName="[Tariffs].[Product Type].[All]" dimensionUniqueName="[Tariffs]" displayFolder="" count="2" unbalanced="0"/>
    <cacheHierarchy uniqueName="[Tariffs].[s Category]" caption="s Category" attribute="1" defaultMemberUniqueName="[Tariffs].[s Category].[All]" allUniqueName="[Tariffs].[s Category].[All]" dimensionUniqueName="[Tariffs]" displayFolder="" count="2" unbalanced="0"/>
    <cacheHierarchy uniqueName="[Tariffs].[s Channel]" caption="s Channel" attribute="1" defaultMemberUniqueName="[Tariffs].[s Channel].[All]" allUniqueName="[Tariffs].[s Channel].[All]" dimensionUniqueName="[Tariffs]" displayFolder="" count="2" unbalanced="0"/>
    <cacheHierarchy uniqueName="[Tariffs].[s Description]" caption="s Description" attribute="1" defaultMemberUniqueName="[Tariffs].[s Description].[All]" allUniqueName="[Tariffs].[s Description].[All]" dimensionUniqueName="[Tariffs]" displayFolder="" count="2" unbalanced="0"/>
    <cacheHierarchy uniqueName="[Tariffs].[s Final Description]" caption="s Final Description" attribute="1" defaultMemberUniqueName="[Tariffs].[s Final Description].[All]" allUniqueName="[Tariffs].[s Final Description].[All]" dimensionUniqueName="[Tariffs]" displayFolder="" count="2" unbalanced="0"/>
    <cacheHierarchy uniqueName="[Tariffs].[s Sub Base]" caption="s Sub Base" attribute="1" defaultMemberUniqueName="[Tariffs].[s Sub Base].[All]" allUniqueName="[Tariffs].[s Sub Base].[All]" dimensionUniqueName="[Tariffs]" displayFolder="" count="2" unbalanced="0"/>
    <cacheHierarchy uniqueName="[Tariffs].[Tariff Breakdown]" caption="Tariff Breakdown" defaultMemberUniqueName="[Tariffs].[Tariff Breakdown].[All]" allUniqueName="[Tariffs].[Tariff Breakdown].[All]" dimensionUniqueName="[Tariffs]" displayFolder="" count="6" unbalanced="0"/>
    <cacheHierarchy uniqueName="[Tariffs].[Tariff Type]" caption="Tariff Type" attribute="1" defaultMemberUniqueName="[Tariffs].[Tariff Type].[All]" allUniqueName="[Tariffs].[Tariff Type].[All]" dimensionUniqueName="[Tariffs]" displayFolder="" count="2" unbalanced="0"/>
    <cacheHierarchy uniqueName="[Age].[Arrears Date]" caption="Arrears Date" attribute="1" defaultMemberUniqueName="[Age].[Arrears Date].[All]" allUniqueName="[Age].[Arrears Date].[All]" dimensionUniqueName="[Age]" displayFolder="" count="2" unbalanced="0" hidden="1"/>
    <cacheHierarchy uniqueName="[Base History].[d Report Date]" caption="d Report Date" attribute="1" defaultMemberUniqueName="[Base History].[d Report Date].[All]" allUniqueName="[Base History].[d Report Date].[All]" dimensionUniqueName="[Base History]" displayFolder="" count="2" unbalanced="0" hidden="1"/>
    <cacheHierarchy uniqueName="[Base History].[i Co ID]" caption="i Co ID" attribute="1" defaultMemberUniqueName="[Base History].[i Co ID].[All]" allUniqueName="[Base History].[i Co ID].[All]" dimensionUniqueName="[Base History]" displayFolder="" count="2" unbalanced="0" hidden="1"/>
    <cacheHierarchy uniqueName="[Base History].[i Dealer Id]" caption="i Dealer Id" attribute="1" defaultMemberUniqueName="[Base History].[i Dealer Id].[All]" allUniqueName="[Base History].[i Dealer Id].[All]" dimensionUniqueName="[Base History]" displayFolder="" count="2" unbalanced="0" hidden="1"/>
    <cacheHierarchy uniqueName="[Base History].[i Reason Code]" caption="i Reason Code" attribute="1" defaultMemberUniqueName="[Base History].[i Reason Code].[All]" allUniqueName="[Base History].[i Reason Code].[All]" dimensionUniqueName="[Base History]" displayFolder="" count="2" unbalanced="0" hidden="1"/>
    <cacheHierarchy uniqueName="[Base History].[i Tm Code]" caption="i Tm Code" attribute="1" defaultMemberUniqueName="[Base History].[i Tm Code].[All]" allUniqueName="[Base History].[i Tm Code].[All]" dimensionUniqueName="[Base History]" displayFolder="" count="2" unbalanced="0" hidden="1"/>
    <cacheHierarchy uniqueName="[ContractDetail].[d Activated]" caption="d Activated" attribute="1" defaultMemberUniqueName="[ContractDetail].[d Activated].[All]" allUniqueName="[ContractDetail].[d Activated].[All]" dimensionUniqueName="[ContractDetail]" displayFolder="" count="2" unbalanced="0" hidden="1"/>
    <cacheHierarchy uniqueName="[ContractDetail].[i Co Id]" caption="i Co Id" attribute="1" keyAttribute="1" defaultMemberUniqueName="[ContractDetail].[i Co Id].[All]" allUniqueName="[ContractDetail].[i Co Id].[All]" dimensionUniqueName="[ContractDetail]" displayFolder="" count="2" unbalanced="0" hidden="1"/>
    <cacheHierarchy uniqueName="[Customer].[Customer - i Dealer ID]" caption="Customer - i Dealer ID" attribute="1" defaultMemberUniqueName="[Customer].[Customer - i Dealer ID].[All]" allUniqueName="[Customer].[Customer - i Dealer ID].[All]" dimensionUniqueName="[Customer]" displayFolder="" count="2" unbalanced="0" hidden="1"/>
    <cacheHierarchy uniqueName="[Customer].[i Dealer ID]" caption="i Dealer ID" attribute="1" defaultMemberUniqueName="[Customer].[i Dealer ID].[All]" allUniqueName="[Customer].[i Dealer ID].[All]" dimensionUniqueName="[Customer]" displayFolder="" count="2" unbalanced="0" hidden="1"/>
    <cacheHierarchy uniqueName="[Customer Contact].[i Customer ID]" caption="i Customer ID" attribute="1" defaultMemberUniqueName="[Customer Contact].[i Customer ID].[All]" allUniqueName="[Customer Contact].[i Customer ID].[All]" dimensionUniqueName="[Customer Contact]" displayFolder="" count="2" unbalanced="0" hidden="1"/>
    <cacheHierarchy uniqueName="[DeActiveArpu].[d Co De Activated]" caption="d Co De Activated" attribute="1" defaultMemberUniqueName="[DeActiveArpu].[d Co De Activated].[All]" allUniqueName="[DeActiveArpu].[d Co De Activated].[All]" dimensionUniqueName="[DeActiveArpu]" displayFolder="" count="2" unbalanced="0" hidden="1"/>
    <cacheHierarchy uniqueName="[Migrations].[i New Package ID]" caption="i New Package ID" attribute="1" defaultMemberUniqueName="[Migrations].[i New Package ID].[All]" allUniqueName="[Migrations].[i New Package ID].[All]" dimensionUniqueName="[Migrations]" displayFolder="" count="2" unbalanced="0" hidden="1"/>
    <cacheHierarchy uniqueName="[Migrations].[i Old Package ID]" caption="i Old Package ID" attribute="1" defaultMemberUniqueName="[Migrations].[i Old Package ID].[All]" allUniqueName="[Migrations].[i Old Package ID].[All]" dimensionUniqueName="[Migrations]" displayFolder="" count="2" unbalanced="0" hidden="1"/>
    <cacheHierarchy uniqueName="[Migrations].[m New Access Fee]" caption="m New Access Fee" attribute="1" defaultMemberUniqueName="[Migrations].[m New Access Fee].[All]" allUniqueName="[Migrations].[m New Access Fee].[All]" dimensionUniqueName="[Migrations]" displayFolder="" count="2" unbalanced="0" hidden="1"/>
    <cacheHierarchy uniqueName="[Migrations].[m Old Access Fee]" caption="m Old Access Fee" attribute="1" defaultMemberUniqueName="[Migrations].[m Old Access Fee].[All]" allUniqueName="[Migrations].[m Old Access Fee].[All]" dimensionUniqueName="[Migrations]" displayFolder="" count="2" unbalanced="0" hidden="1"/>
    <cacheHierarchy uniqueName="[Measures].[m Ct Amount]" caption="m Ct Amount" measure="1" displayFolder="" measureGroup="Contract Invoice" count="0"/>
    <cacheHierarchy uniqueName="[Measures].[m Ct Airroamer]" caption="m Ct Airroamer" measure="1" displayFolder="" measureGroup="Contract Invoice" count="0"/>
    <cacheHierarchy uniqueName="[Measures].[m Ct Airnroamer]" caption="m Ct Airnroamer" measure="1" displayFolder="" measureGroup="Contract Invoice" count="0"/>
    <cacheHierarchy uniqueName="[Measures].[m Ct Chatter Time]" caption="m Ct Chatter Time" measure="1" displayFolder="" measureGroup="Contract Invoice" count="0"/>
    <cacheHierarchy uniqueName="[Measures].[m Telephony Accessfee]" caption="m Telephony Accessfee" measure="1" displayFolder="" measureGroup="Contract Invoice" count="0"/>
    <cacheHierarchy uniqueName="[Measures].[m Network Vas Fee]" caption="m Network Vas Fee" measure="1" displayFolder="" measureGroup="Contract Invoice" count="0"/>
    <cacheHierarchy uniqueName="[Measures].[m Mandatory Vas]" caption="m Mandatory Vas" measure="1" displayFolder="" measureGroup="Contract Invoice" count="0"/>
    <cacheHierarchy uniqueName="[Measures].[m Other VAS]" caption="m Other VAS" measure="1" displayFolder="" measureGroup="Contract Invoice" count="0"/>
    <cacheHierarchy uniqueName="[Measures].[m Usage]" caption="m Usage" measure="1" displayFolder="" measureGroup="Contract Invoice" count="0"/>
    <cacheHierarchy uniqueName="[Measures].[m Subscription]" caption="m Subscription" measure="1" displayFolder="" measureGroup="Contract Invoice" count="0"/>
    <cacheHierarchy uniqueName="[Measures].[m Telephony Access Dev]" caption="m Telephony Access Dev" measure="1" displayFolder="" measureGroup="Contract Invoice" count="0"/>
    <cacheHierarchy uniqueName="[Measures].[m Mandatory Vas Dev]" caption="m Mandatory Vas Dev" measure="1" displayFolder="" measureGroup="Contract Invoice" count="0"/>
    <cacheHierarchy uniqueName="[Measures].[m Other VAS Dev]" caption="m Other VAS Dev" measure="1" displayFolder="" measureGroup="Contract Invoice" count="0"/>
    <cacheHierarchy uniqueName="[Measures].[m Discount]" caption="m Discount" measure="1" displayFolder="" measureGroup="Contract Invoice" count="0"/>
    <cacheHierarchy uniqueName="[Measures].[m Adv Charge]" caption="m Adv Charge" measure="1" displayFolder="" measureGroup="Contract Invoice" count="0"/>
    <cacheHierarchy uniqueName="[Measures].[Contract Invoice Count]" caption="Contract Invoice Count" measure="1" displayFolder="" measureGroup="Contract Invoice" count="0"/>
    <cacheHierarchy uniqueName="[Measures].[m Revenue]" caption="m Revenue" measure="1" displayFolder="" measureGroup="Contract Detail" count="0"/>
    <cacheHierarchy uniqueName="[Measures].[m Cost Of Acquisition]" caption="m Cost Of Acquisition" measure="1" displayFolder="" measureGroup="Contract Detail" count="0"/>
    <cacheHierarchy uniqueName="[Measures].[m Cost Of Retention]" caption="m Cost Of Retention" measure="1" displayFolder="" measureGroup="Contract Detail" count="0"/>
    <cacheHierarchy uniqueName="[Measures].[Contract Detail Count]" caption="Contract Detail Count" measure="1" displayFolder="" measureGroup="Contract Detail" count="0"/>
    <cacheHierarchy uniqueName="[Measures].[CURRENT DAYS COUNT - Contract Detail]" caption="CURRENT DAYS COUNT - Contract Detail" measure="1" displayFolder="Bucket Counts" measureGroup="Contract Detail" count="0"/>
    <cacheHierarchy uniqueName="[Measures].[30 DAYS COUNT - Contract Detail]" caption="30 DAYS COUNT - Contract Detail" measure="1" displayFolder="Bucket Counts" measureGroup="Contract Detail" count="0"/>
    <cacheHierarchy uniqueName="[Measures].[60 DAYS COUNT - Contract Detail]" caption="60 DAYS COUNT - Contract Detail" measure="1" displayFolder="Bucket Counts" measureGroup="Contract Detail" count="0"/>
    <cacheHierarchy uniqueName="[Measures].[90 DAYS COUNT - Contract Detail]" caption="90 DAYS COUNT - Contract Detail" measure="1" displayFolder="Bucket Counts" measureGroup="Contract Detail" count="0"/>
    <cacheHierarchy uniqueName="[Measures].[120 DAYS AND MORE COUNT - Contract Detail]" caption="120 DAYS AND MORE COUNT - Contract Detail" measure="1" displayFolder="Bucket Counts" measureGroup="Contract Detail" count="0"/>
    <cacheHierarchy uniqueName="[Measures].[m Disc ARPU]" caption="m Disc ARPU" measure="1" displayFolder="" measureGroup="De Active Arpu" count="0"/>
    <cacheHierarchy uniqueName="[Measures].[De Active Arpu Count]" caption="De Active Arpu Count" measure="1" displayFolder="" measureGroup="De Active Arpu" count="0"/>
    <cacheHierarchy uniqueName="[Measures].[Migrations Count]" caption="Migrations Count" measure="1" displayFolder="" measureGroup="Migrations" count="0"/>
    <cacheHierarchy uniqueName="[Measures].[m Old Access Fee]" caption="m Old Access Fee" measure="1" displayFolder="" measureGroup="Migrations" count="0"/>
    <cacheHierarchy uniqueName="[Measures].[m New Access Fee]" caption="m New Access Fee" measure="1" displayFolder="" measureGroup="Migrations" count="0"/>
    <cacheHierarchy uniqueName="[Measures].[Base History Count]" caption="Base History Count" measure="1" displayFolder="" measureGroup="Base History" count="0" oneField="1">
      <fieldsUsage count="1">
        <fieldUsage x="3"/>
      </fieldsUsage>
    </cacheHierarchy>
    <cacheHierarchy uniqueName="[Measures].[Current Days]" caption="Current Days" measure="1" displayFolder="" measureGroup="Age" count="0"/>
    <cacheHierarchy uniqueName="[Measures].[30 Days]" caption="30 Days" measure="1" displayFolder="" measureGroup="Age" count="0"/>
    <cacheHierarchy uniqueName="[Measures].[60 Days]" caption="60 Days" measure="1" displayFolder="" measureGroup="Age" count="0"/>
    <cacheHierarchy uniqueName="[Measures].[90 Days]" caption="90 Days" measure="1" displayFolder="" measureGroup="Age" count="0"/>
    <cacheHierarchy uniqueName="[Measures].[120 Days]" caption="120 Days" measure="1" displayFolder="" measureGroup="Age" count="0"/>
    <cacheHierarchy uniqueName="[Measures].[Credits]" caption="Credits" measure="1" displayFolder="" measureGroup="Age" count="0"/>
    <cacheHierarchy uniqueName="[Measures].[Total Aged Debt]" caption="Total Aged Debt" measure="1" displayFolder="" measureGroup="Age" count="0"/>
    <cacheHierarchy uniqueName="[Measures].[Deposit Held]" caption="Deposit Held" measure="1" displayFolder="" measureGroup="Age" count="0"/>
    <cacheHierarchy uniqueName="[Measures].[Contract Actual]" caption="Contract Actual" measure="1" displayFolder="" measureGroup="Age" count="0"/>
    <cacheHierarchy uniqueName="[Measures].[Susp21 Days]" caption="Susp21 Days" measure="1" displayFolder="" measureGroup="Age" count="0"/>
    <cacheHierarchy uniqueName="[Measures].[Contracts Soft Bar]" caption="Contracts Soft Bar" measure="1" displayFolder="" measureGroup="Age" count="0"/>
    <cacheHierarchy uniqueName="[Measures].[Contracts Act]" caption="Contracts Act" measure="1" displayFolder="" measureGroup="Age" count="0"/>
    <cacheHierarchy uniqueName="[Measures].[Contracts Susp]" caption="Contracts Susp" measure="1" displayFolder="" measureGroup="Age" count="0"/>
    <cacheHierarchy uniqueName="[Measures].[Contracts Disc]" caption="Contracts Disc" measure="1" displayFolder="" measureGroup="Age" count="0"/>
    <cacheHierarchy uniqueName="[Measures].[Last Invoice Amount]" caption="Last Invoice Amount" measure="1" displayFolder="" measureGroup="Age" count="0"/>
    <cacheHierarchy uniqueName="[Measures].[Pending Rejections]" caption="Pending Rejections" measure="1" displayFolder="" measureGroup="Age" count="0"/>
    <cacheHierarchy uniqueName="[Measures].[Pending Payments]" caption="Pending Payments" measure="1" displayFolder="" measureGroup="Age" count="0"/>
    <cacheHierarchy uniqueName="[Measures].[Arrears]" caption="Arrears" measure="1" displayFolder="" measureGroup="Age" count="0"/>
    <cacheHierarchy uniqueName="[Measures].[Balance]" caption="Balance" measure="1" displayFolder="" measureGroup="Age" count="0"/>
    <cacheHierarchy uniqueName="[Measures].[Age Count]" caption="Age Count" measure="1" displayFolder="" measureGroup="Age" count="0"/>
    <cacheHierarchy uniqueName="[Measures].[CURRENT DAYS COUNT]" caption="CURRENT DAYS COUNT" measure="1" displayFolder="Age Counts" measureGroup="Age" count="0"/>
    <cacheHierarchy uniqueName="[Measures].[30 DAYS COUNT]" caption="30 DAYS COUNT" measure="1" displayFolder="Age Counts" measureGroup="Age" count="0"/>
    <cacheHierarchy uniqueName="[Measures].[60 DAYS COUNT]" caption="60 DAYS COUNT" measure="1" displayFolder="Age Counts" measureGroup="Age" count="0"/>
    <cacheHierarchy uniqueName="[Measures].[90 DAYS COUNT]" caption="90 DAYS COUNT" measure="1" displayFolder="Age Counts" measureGroup="Age" count="0"/>
    <cacheHierarchy uniqueName="[Measures].[120 DAYS AND MORE COUNT]" caption="120 DAYS AND MORE COUNT" measure="1" displayFolder="Age Counts" measureGroup="Age" count="0"/>
    <cacheHierarchy uniqueName="[Measures].[Customer Count]" caption="Customer Count" measure="1" displayFolder="" measureGroup="Customer" count="0"/>
    <cacheHierarchy uniqueName="[Measures].[Customer Profiling Count]" caption="Customer Profiling Count" measure="1" displayFolder="" measureGroup="Customer Profiling" count="0"/>
    <cacheHierarchy uniqueName="[Measures].[m Average Invoice Amount]" caption="m Average Invoice Amount" measure="1" displayFolder="" measureGroup="Customer Profiling" count="0"/>
    <cacheHierarchy uniqueName="[Measures].[Eligible]" caption="Eligible" measure="1" displayFolder="" measureGroup="Contract Detail" count="0"/>
    <cacheHierarchy uniqueName="[Measures].[Eligible Percentage Base]" caption="Eligible Percentage Base" measure="1" displayFolder="" measureGroup="Contract Detail" count="0"/>
    <cacheHierarchy uniqueName="[Measures].[OOC]" caption="OOC" measure="1" displayFolder="" measureGroup="Contract Detail" count="0"/>
    <cacheHierarchy uniqueName="[Measures].[OOC Percentage Base]" caption="OOC Percentage Base" measure="1" displayFolder="" measureGroup="Contract Detail" count="0"/>
    <cacheHierarchy uniqueName="[Measures].[Disconnection ARPU]" caption="Disconnection ARPU" measure="1" displayFolder="ARPU" measureGroup="De Active Arpu" count="0"/>
    <cacheHierarchy uniqueName="[Measures].[InvoiceARPU]" caption="InvoiceARPU" measure="1" displayFolder="ARPU" measureGroup="Contract Invoice" count="0"/>
    <cacheHierarchy uniqueName="[Measures].[Opening Invoice Base]" caption="Opening Invoice Base" measure="1" displayFolder="" measureGroup="Contract Invoice" count="0"/>
    <cacheHierarchy uniqueName="[Measures].[Closing Invoice Base]" caption="Closing Invoice Base" measure="1" displayFolder="" measureGroup="Contract Invoice" count="0"/>
    <cacheHierarchy uniqueName="[Measures].[OpeningBalance_All]" caption="OpeningBalance_All" measure="1" displayFolder="Invoice Base" measureGroup="Contract Invoice" count="0"/>
    <cacheHierarchy uniqueName="[Measures].[ClosingBalance_All]" caption="ClosingBalance_All" measure="1" displayFolder="Invoice Base" measureGroup="Contract Invoice" count="0"/>
    <cacheHierarchy uniqueName="[Measures].[Contract Invoice Count Act]" caption="Contract Invoice Count Act" measure="1" displayFolder="Invoice Base" measureGroup="Contract Invoice" count="0"/>
    <cacheHierarchy uniqueName="[Measures].[OpeningBalance_Act]" caption="OpeningBalance_Act" measure="1" displayFolder="Invoice Base" measureGroup="Contract Invoice" count="0"/>
    <cacheHierarchy uniqueName="[Measures].[ClosingBalance_Act]" caption="ClosingBalance_Act" measure="1" displayFolder="Invoice Base" measureGroup="Contract Invoice" count="0"/>
    <cacheHierarchy uniqueName="[Measures].[Contract Invoice Count DeAct]" caption="Contract Invoice Count DeAct" measure="1" displayFolder="Invoice Base" measureGroup="Contract Invoice" count="0"/>
    <cacheHierarchy uniqueName="[Measures].[OpeningBalance_DeAct]" caption="OpeningBalance_DeAct" measure="1" displayFolder="Invoice Base" measureGroup="Contract Invoice" count="0"/>
    <cacheHierarchy uniqueName="[Measures].[ClosingBalance_DeAct]" caption="ClosingBalance_DeAct" measure="1" displayFolder="Invoice Base" measureGroup="Contract Invoice" count="0"/>
  </cacheHierarchies>
  <kpis count="0"/>
  <dimensions count="25">
    <dimension name="Activation Date" uniqueName="[Activation Date]" caption="Activation Date"/>
    <dimension name="Age" uniqueName="[Age]" caption="Age"/>
    <dimension name="Age Last Update" uniqueName="[Age Last Update]" caption="Age Last Update"/>
    <dimension name="AutopageStores" uniqueName="[AutopageStores]" caption="AutopageStores"/>
    <dimension name="Base History" uniqueName="[Base History]" caption="Base History"/>
    <dimension name="Channels" uniqueName="[Channels]" caption="Channels"/>
    <dimension name="Contract Invoice" uniqueName="[Contract Invoice]" caption="Contract Invoice"/>
    <dimension name="ContractDetail" uniqueName="[ContractDetail]" caption="ContractDetail"/>
    <dimension name="Customer" uniqueName="[Customer]" caption="Customer"/>
    <dimension name="Customer Contact" uniqueName="[Customer Contact]" caption="Customer Contact"/>
    <dimension name="Customer Profiling" uniqueName="[Customer Profiling]" caption="Customer Profiling"/>
    <dimension name="Customer Segmentation" uniqueName="[Customer Segmentation]" caption="Customer Segmentation"/>
    <dimension name="DateDimension" uniqueName="[DateDimension]" caption="DateDimension"/>
    <dimension name="DeactivationDate" uniqueName="[DeactivationDate]" caption="DeactivationDate"/>
    <dimension name="DeActiveArpu" uniqueName="[DeActiveArpu]" caption="DeActiveArpu"/>
    <dimension name="Expected Payment Date" uniqueName="[Expected Payment Date]" caption="Expected Payment Date"/>
    <dimension name="Expiry Date" uniqueName="[Expiry Date]" caption="Expiry Date"/>
    <dimension name="Last Invoice Date" uniqueName="[Last Invoice Date]" caption="Last Invoice Date"/>
    <dimension measure="1" name="Measures" uniqueName="[Measures]" caption="Measures"/>
    <dimension name="Migrations" uniqueName="[Migrations]" caption="Migrations"/>
    <dimension name="PartnerList" uniqueName="[PartnerList]" caption="PartnerList"/>
    <dimension name="PendingDate" uniqueName="[PendingDate]" caption="PendingDate"/>
    <dimension name="Postal Regions" uniqueName="[Postal Regions]" caption="Postal Regions"/>
    <dimension name="ReasonDescription" uniqueName="[ReasonDescription]" caption="ReasonDescription"/>
    <dimension name="Tariffs" uniqueName="[Tariffs]" caption="Tariffs"/>
  </dimensions>
  <measureGroups count="8">
    <measureGroup name="Age" caption="Age"/>
    <measureGroup name="Base History" caption="Base History"/>
    <measureGroup name="Contract Detail" caption="Contract Detail"/>
    <measureGroup name="Contract Invoice" caption="Contract Invoice"/>
    <measureGroup name="Customer" caption="Customer"/>
    <measureGroup name="Customer Profiling" caption="Customer Profiling"/>
    <measureGroup name="De Active Arpu" caption="De Active Arpu"/>
    <measureGroup name="Migrations" caption="Migrations"/>
  </measureGroups>
  <maps count="74">
    <map measureGroup="0" dimension="1"/>
    <map measureGroup="0" dimension="2"/>
    <map measureGroup="0" dimension="8"/>
    <map measureGroup="0" dimension="10"/>
    <map measureGroup="0" dimension="11"/>
    <map measureGroup="0" dimension="12"/>
    <map measureGroup="0" dimension="15"/>
    <map measureGroup="0" dimension="17"/>
    <map measureGroup="1" dimension="1"/>
    <map measureGroup="1" dimension="3"/>
    <map measureGroup="1" dimension="4"/>
    <map measureGroup="1" dimension="5"/>
    <map measureGroup="1" dimension="7"/>
    <map measureGroup="1" dimension="8"/>
    <map measureGroup="1" dimension="11"/>
    <map measureGroup="1" dimension="12"/>
    <map measureGroup="1" dimension="20"/>
    <map measureGroup="1" dimension="22"/>
    <map measureGroup="1" dimension="23"/>
    <map measureGroup="1" dimension="24"/>
    <map measureGroup="2" dimension="0"/>
    <map measureGroup="2" dimension="1"/>
    <map measureGroup="2" dimension="3"/>
    <map measureGroup="2" dimension="5"/>
    <map measureGroup="2" dimension="7"/>
    <map measureGroup="2" dimension="8"/>
    <map measureGroup="2" dimension="9"/>
    <map measureGroup="2" dimension="10"/>
    <map measureGroup="2" dimension="11"/>
    <map measureGroup="2" dimension="12"/>
    <map measureGroup="2" dimension="13"/>
    <map measureGroup="2" dimension="14"/>
    <map measureGroup="2" dimension="16"/>
    <map measureGroup="2" dimension="20"/>
    <map measureGroup="2" dimension="22"/>
    <map measureGroup="2" dimension="23"/>
    <map measureGroup="2" dimension="24"/>
    <map measureGroup="3" dimension="0"/>
    <map measureGroup="3" dimension="3"/>
    <map measureGroup="3" dimension="5"/>
    <map measureGroup="3" dimension="6"/>
    <map measureGroup="3" dimension="8"/>
    <map measureGroup="3" dimension="11"/>
    <map measureGroup="3" dimension="12"/>
    <map measureGroup="3" dimension="13"/>
    <map measureGroup="3" dimension="20"/>
    <map measureGroup="3" dimension="24"/>
    <map measureGroup="4" dimension="3"/>
    <map measureGroup="4" dimension="8"/>
    <map measureGroup="4" dimension="9"/>
    <map measureGroup="4" dimension="11"/>
    <map measureGroup="4" dimension="20"/>
    <map measureGroup="5" dimension="1"/>
    <map measureGroup="5" dimension="7"/>
    <map measureGroup="5" dimension="8"/>
    <map measureGroup="5" dimension="10"/>
    <map measureGroup="5" dimension="11"/>
    <map measureGroup="6" dimension="1"/>
    <map measureGroup="6" dimension="3"/>
    <map measureGroup="6" dimension="5"/>
    <map measureGroup="6" dimension="7"/>
    <map measureGroup="6" dimension="12"/>
    <map measureGroup="6" dimension="13"/>
    <map measureGroup="6" dimension="14"/>
    <map measureGroup="6" dimension="20"/>
    <map measureGroup="6" dimension="21"/>
    <map measureGroup="6" dimension="22"/>
    <map measureGroup="6" dimension="23"/>
    <map measureGroup="6" dimension="24"/>
    <map measureGroup="7" dimension="0"/>
    <map measureGroup="7" dimension="1"/>
    <map measureGroup="7" dimension="7"/>
    <map measureGroup="7" dimension="19"/>
    <map measureGroup="7" dimension="2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Linda Bruwer" refreshedDate="41550.367782986112"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jhbbi-dw BI Cubes DW"/>
      </ext>
    </extLst>
  </cacheSource>
  <cacheFields count="0"/>
  <cacheHierarchies count="504">
    <cacheHierarchy uniqueName="[Activation Date].[Date]" caption="Activation Date.Date" attribute="1" keyAttribute="1" defaultMemberUniqueName="[Activation Date].[Date].[All]" allUniqueName="[Activation Date].[Date].[All]" dimensionUniqueName="[Activation Date]" displayFolder="" count="0" unbalanced="0"/>
    <cacheHierarchy uniqueName="[Activation Date].[Date Name]" caption="Activation Date.Date Name" attribute="1" defaultMemberUniqueName="[Activation Date].[Date Name].[All]" allUniqueName="[Activation Date].[Date Name].[All]" dimensionUniqueName="[Activation Date]" displayFolder="" count="0" unbalanced="0"/>
    <cacheHierarchy uniqueName="[Activation Date].[Day Of Month]" caption="Activation Date.Day Of Month" attribute="1" defaultMemberUniqueName="[Activation Date].[Day Of Month].[All]" allUniqueName="[Activation Date].[Day Of Month].[All]" dimensionUniqueName="[Activation Date]" displayFolder="" count="0" unbalanced="0"/>
    <cacheHierarchy uniqueName="[Activation Date].[Fiscal Day]" caption="Activation Date.Fiscal Day" attribute="1" defaultMemberUniqueName="[Activation Date].[Fiscal Day].[All]" allUniqueName="[Activation Date].[Fiscal Day].[All]" dimensionUniqueName="[Activation Date]" displayFolder="" count="0" unbalanced="0"/>
    <cacheHierarchy uniqueName="[Activation Date].[Fiscal Half Year]" caption="Activation Date.Fiscal Half Year" attribute="1" defaultMemberUniqueName="[Activation Date].[Fiscal Half Year].[All]" allUniqueName="[Activation Date].[Fiscal Half Year].[All]" dimensionUniqueName="[Activation Date]" displayFolder="" count="0" unbalanced="0"/>
    <cacheHierarchy uniqueName="[Activation Date].[Fiscal Month]" caption="Activation Date.Fiscal Month" attribute="1" defaultMemberUniqueName="[Activation Date].[Fiscal Month].[All]" allUniqueName="[Activation Date].[Fiscal Month].[All]" dimensionUniqueName="[Activation Date]" displayFolder="" count="0" unbalanced="0"/>
    <cacheHierarchy uniqueName="[Activation Date].[Fiscal Quarter]" caption="Activation Date.Fiscal Quarter" attribute="1" defaultMemberUniqueName="[Activation Date].[Fiscal Quarter].[All]" allUniqueName="[Activation Date].[Fiscal Quarter].[All]" dimensionUniqueName="[Activation Date]" displayFolder="" count="0" unbalanced="0"/>
    <cacheHierarchy uniqueName="[Activation Date].[Fiscal Trimester]" caption="Activation Date.Fiscal Trimester" attribute="1" defaultMemberUniqueName="[Activation Date].[Fiscal Trimester].[All]" allUniqueName="[Activation Date].[Fiscal Trimester].[All]" dimensionUniqueName="[Activation Date]" displayFolder="" count="0" unbalanced="0"/>
    <cacheHierarchy uniqueName="[Activation Date].[Fiscal Week]" caption="Activation Date.Fiscal Week" attribute="1" defaultMemberUniqueName="[Activation Date].[Fiscal Week].[All]" allUniqueName="[Activation Date].[Fiscal Week].[All]" dimensionUniqueName="[Activation Date]" displayFolder="" count="0" unbalanced="0"/>
    <cacheHierarchy uniqueName="[Activation Date].[Fiscal Year]" caption="Activation Date.Fiscal Year" attribute="1" defaultMemberUniqueName="[Activation Date].[Fiscal Year].[All]" allUniqueName="[Activation Date].[Fiscal Year].[All]" dimensionUniqueName="[Activation Date]" displayFolder="" count="0" unbalanced="0"/>
    <cacheHierarchy uniqueName="[Activation Date].[Half Year]" caption="Activation Date.Half Year" attribute="1" defaultMemberUniqueName="[Activation Date].[Half Year].[All]" allUniqueName="[Activation Date].[Half Year].[All]" dimensionUniqueName="[Activation Date]" displayFolder="" count="0" unbalanced="0"/>
    <cacheHierarchy uniqueName="[Activation Date].[Half Year Name]" caption="Activation Date.Half Year Name" attribute="1" defaultMemberUniqueName="[Activation Date].[Half Year Name].[All]" allUniqueName="[Activation Date].[Half Year Name].[All]" dimensionUniqueName="[Activation Date]" displayFolder="" count="0" unbalanced="0"/>
    <cacheHierarchy uniqueName="[Activation Date].[Month]" caption="Activation Date.Month" attribute="1" defaultMemberUniqueName="[Activation Date].[Month].[All]" allUniqueName="[Activation Date].[Month].[All]" dimensionUniqueName="[Activation Date]" displayFolder="" count="0" unbalanced="0"/>
    <cacheHierarchy uniqueName="[Activation Date].[Month Name]" caption="Activation Date.Month Name" attribute="1" defaultMemberUniqueName="[Activation Date].[Month Name].[All]" allUniqueName="[Activation Date].[Month Name].[All]" dimensionUniqueName="[Activation Date]" displayFolder="" count="0" unbalanced="0"/>
    <cacheHierarchy uniqueName="[Activation Date].[Quarter]" caption="Activation Date.Quarter" attribute="1" defaultMemberUniqueName="[Activation Date].[Quarter].[All]" allUniqueName="[Activation Date].[Quarter].[All]" dimensionUniqueName="[Activation Date]" displayFolder="" count="0" unbalanced="0"/>
    <cacheHierarchy uniqueName="[Activation Date].[Quarter Name]" caption="Activation Date.Quarter Name" attribute="1" defaultMemberUniqueName="[Activation Date].[Quarter Name].[All]" allUniqueName="[Activation Date].[Quarter Name].[All]" dimensionUniqueName="[Activation Date]" displayFolder="" count="0" unbalanced="0"/>
    <cacheHierarchy uniqueName="[Activation Date].[Trimester]" caption="Activation Date.Trimester" attribute="1" defaultMemberUniqueName="[Activation Date].[Trimester].[All]" allUniqueName="[Activation Date].[Trimester].[All]" dimensionUniqueName="[Activation Date]" displayFolder="" count="0" unbalanced="0"/>
    <cacheHierarchy uniqueName="[Activation Date].[Trimester Name]" caption="Activation Date.Trimester Name" attribute="1" defaultMemberUniqueName="[Activation Date].[Trimester Name].[All]" allUniqueName="[Activation Date].[Trimester Name].[All]" dimensionUniqueName="[Activation Date]" displayFolder="" count="0" unbalanced="0"/>
    <cacheHierarchy uniqueName="[Activation Date].[Week]" caption="Activation Date.Week" attribute="1" defaultMemberUniqueName="[Activation Date].[Week].[All]" allUniqueName="[Activation Date].[Week].[All]" dimensionUniqueName="[Activation Date]" displayFolder="" count="0" unbalanced="0"/>
    <cacheHierarchy uniqueName="[Activation Date].[Week Name]" caption="Activation Date.Week Name" attribute="1" defaultMemberUniqueName="[Activation Date].[Week Name].[All]" allUniqueName="[Activation Date].[Week Name].[All]" dimensionUniqueName="[Activation Date]" displayFolder="" count="0" unbalanced="0"/>
    <cacheHierarchy uniqueName="[Activation Date].[Year]" caption="Activation Date.Year" attribute="1" defaultMemberUniqueName="[Activation Date].[Year].[All]" allUniqueName="[Activation Date].[Year].[All]" dimensionUniqueName="[Activation Date]" displayFolder="" count="0" unbalanced="0"/>
    <cacheHierarchy uniqueName="[Activation Date].[Year - Half Year - Quarter - Month - Day]" caption="Activation Date.Year - Half Year - Quarter - Month - Day" defaultMemberUniqueName="[Activation Date].[Year - Half Year - Quarter - Month - Day].[All]" allUniqueName="[Activation Date].[Year - Half Year - Quarter - Month - Day].[All]" dimensionUniqueName="[Activation Date]" displayFolder="" count="0" unbalanced="0"/>
    <cacheHierarchy uniqueName="[Activation Date].[Year - Month]" caption="Activation Date.Year - Month" defaultMemberUniqueName="[Activation Date].[Year - Month].[All]" allUniqueName="[Activation Date].[Year - Month].[All]" dimensionUniqueName="[Activation Date]" displayFolder="" count="0" unbalanced="0"/>
    <cacheHierarchy uniqueName="[Activation Date].[Year - Quarter - Month - Date]" caption="Activation Date.Year - Quarter - Month - Date" defaultMemberUniqueName="[Activation Date].[Year - Quarter - Month - Date].[All]" allUniqueName="[Activation Date].[Year - Quarter - Month - Date].[All]" dimensionUniqueName="[Activation Date]" displayFolder="" count="0" unbalanced="0"/>
    <cacheHierarchy uniqueName="[Activation Date].[Year - Trimester - Month - Date]" caption="Activation Date.Year - Trimester - Month - Date" defaultMemberUniqueName="[Activation Date].[Year - Trimester - Month - Date].[All]" allUniqueName="[Activation Date].[Year - Trimester - Month - Date].[All]" dimensionUniqueName="[Activation Date]" displayFolder="" count="0" unbalanced="0"/>
    <cacheHierarchy uniqueName="[Activation Date].[Year - Week - Date]" caption="Activation Date.Year - Week - Date" defaultMemberUniqueName="[Activation Date].[Year - Week - Date].[All]" allUniqueName="[Activation Date].[Year - Week - Date].[All]" dimensionUniqueName="[Activation Date]" displayFolder="" count="0" unbalanced="0"/>
    <cacheHierarchy uniqueName="[Activation Date].[Year Name]" caption="Activation Date.Year Name" attribute="1" defaultMemberUniqueName="[Activation Date].[Year Name].[All]" allUniqueName="[Activation Date].[Year Name].[All]" dimensionUniqueName="[Activation Date]" displayFolder="" count="0" unbalanced="0"/>
    <cacheHierarchy uniqueName="[Activation Date].[Year-Month-Day]" caption="Activation Date.Year-Month-Day" defaultMemberUniqueName="[Activation Date].[Year-Month-Day].[All]" allUniqueName="[Activation Date].[Year-Month-Day].[All]" dimensionUniqueName="[Activation Date]" displayFolder="" count="0" unbalanced="0"/>
    <cacheHierarchy uniqueName="[Age].[Arrears]" caption="Arrears" attribute="1" defaultMemberUniqueName="[Age].[Arrears].[All]" allUniqueName="[Age].[Arrears].[All]" dimensionUniqueName="[Age]" displayFolder="" count="0" unbalanced="0"/>
    <cacheHierarchy uniqueName="[Age].[Bill Cycle]" caption="Bill Cycle" attribute="1" defaultMemberUniqueName="[Age].[Bill Cycle].[All]" allUniqueName="[Age].[Bill Cycle].[All]" dimensionUniqueName="[Age]" displayFolder="" count="0" unbalanced="0"/>
    <cacheHierarchy uniqueName="[Age].[Cash]" caption="Cash" attribute="1" defaultMemberUniqueName="[Age].[Cash].[All]" allUniqueName="[Age].[Cash].[All]" dimensionUniqueName="[Age]" displayFolder="" count="0" unbalanced="0"/>
    <cacheHierarchy uniqueName="[Age].[Cc Group]" caption="Cc Group" attribute="1" defaultMemberUniqueName="[Age].[Cc Group].[All]" allUniqueName="[Age].[Cc Group].[All]" dimensionUniqueName="[Age]" displayFolder="" count="0" unbalanced="0"/>
    <cacheHierarchy uniqueName="[Age].[CC Name]" caption="CC Name" attribute="1" defaultMemberUniqueName="[Age].[CC Name].[All]" allUniqueName="[Age].[CC Name].[All]" dimensionUniqueName="[Age]" displayFolder="" count="0" unbalanced="0"/>
    <cacheHierarchy uniqueName="[Age].[CS Collector]" caption="CS Collector" attribute="1" defaultMemberUniqueName="[Age].[CS Collector].[All]" allUniqueName="[Age].[CS Collector].[All]" dimensionUniqueName="[Age]" displayFolder="" count="0" unbalanced="0"/>
    <cacheHierarchy uniqueName="[Age].[Cs Type]" caption="Cs Type" attribute="1" defaultMemberUniqueName="[Age].[Cs Type].[All]" allUniqueName="[Age].[Cs Type].[All]" dimensionUniqueName="[Age]" displayFolder="" count="0" unbalanced="0"/>
    <cacheHierarchy uniqueName="[Age].[Current Arrears]" caption="Current Arrears" attribute="1" defaultMemberUniqueName="[Age].[Current Arrears].[All]" allUniqueName="[Age].[Current Arrears].[All]" dimensionUniqueName="[Age]" displayFolder="" count="0" unbalanced="0"/>
    <cacheHierarchy uniqueName="[Age].[Cust Code]" caption="Cust Code" attribute="1" defaultMemberUniqueName="[Age].[Cust Code].[All]" allUniqueName="[Age].[Cust Code].[All]" dimensionUniqueName="[Age]" displayFolder="" count="0" unbalanced="0"/>
    <cacheHierarchy uniqueName="[Age].[Customer ID]" caption="Customer ID" attribute="1" keyAttribute="1" defaultMemberUniqueName="[Age].[Customer ID].[All]" allUniqueName="[Age].[Customer ID].[All]" dimensionUniqueName="[Age]" displayFolder="" count="0" unbalanced="0"/>
    <cacheHierarchy uniqueName="[Age].[Expected Payment Date]" caption="Expected Payment Date" attribute="1" defaultMemberUniqueName="[Age].[Expected Payment Date].[All]" allUniqueName="[Age].[Expected Payment Date].[All]" dimensionUniqueName="[Age]" displayFolder="" count="0" unbalanced="0"/>
    <cacheHierarchy uniqueName="[Age].[Last Invoice Date]" caption="Last Invoice Date" attribute="1" defaultMemberUniqueName="[Age].[Last Invoice Date].[All]" allUniqueName="[Age].[Last Invoice Date].[All]" dimensionUniqueName="[Age]" displayFolder="" count="0" unbalanced="0"/>
    <cacheHierarchy uniqueName="[Age].[Last Update]" caption="Last Update" attribute="1" defaultMemberUniqueName="[Age].[Last Update].[All]" allUniqueName="[Age].[Last Update].[All]" dimensionUniqueName="[Age]" displayFolder="" count="0" unbalanced="0"/>
    <cacheHierarchy uniqueName="[Age].[OHENT Date]" caption="OHENT Date" attribute="1" defaultMemberUniqueName="[Age].[OHENT Date].[All]" allUniqueName="[Age].[OHENT Date].[All]" dimensionUniqueName="[Age]" displayFolder="" count="0" unbalanced="0"/>
    <cacheHierarchy uniqueName="[Age].[Payment ID]" caption="Payment ID" attribute="1" defaultMemberUniqueName="[Age].[Payment ID].[All]" allUniqueName="[Age].[Payment ID].[All]" dimensionUniqueName="[Age]" displayFolder="" count="0" unbalanced="0"/>
    <cacheHierarchy uniqueName="[Age].[Payment Method]" caption="Payment Method" attribute="1" defaultMemberUniqueName="[Age].[Payment Method].[All]" allUniqueName="[Age].[Payment Method].[All]" dimensionUniqueName="[Age]" displayFolder="" count="0" unbalanced="0"/>
    <cacheHierarchy uniqueName="[Age].[Payment Name]" caption="Payment Name" attribute="1" defaultMemberUniqueName="[Age].[Payment Name].[All]" allUniqueName="[Age].[Payment Name].[All]" dimensionUniqueName="[Age]" displayFolder="" count="0" unbalanced="0"/>
    <cacheHierarchy uniqueName="[Age Last Update].[Date]" caption="Age Last Update.Date" attribute="1" keyAttribute="1" defaultMemberUniqueName="[Age Last Update].[Date].[All]" allUniqueName="[Age Last Update].[Date].[All]" dimensionUniqueName="[Age Last Update]" displayFolder="" count="0" unbalanced="0"/>
    <cacheHierarchy uniqueName="[Age Last Update].[Date Name]" caption="Age Last Update.Date Name" attribute="1" defaultMemberUniqueName="[Age Last Update].[Date Name].[All]" allUniqueName="[Age Last Update].[Date Name].[All]" dimensionUniqueName="[Age Last Update]" displayFolder="" count="0" unbalanced="0"/>
    <cacheHierarchy uniqueName="[Age Last Update].[Day Of Month]" caption="Age Last Update.Day Of Month" attribute="1" defaultMemberUniqueName="[Age Last Update].[Day Of Month].[All]" allUniqueName="[Age Last Update].[Day Of Month].[All]" dimensionUniqueName="[Age Last Update]" displayFolder="" count="0" unbalanced="0"/>
    <cacheHierarchy uniqueName="[Age Last Update].[Fiscal Day]" caption="Age Last Update.Fiscal Day" attribute="1" defaultMemberUniqueName="[Age Last Update].[Fiscal Day].[All]" allUniqueName="[Age Last Update].[Fiscal Day].[All]" dimensionUniqueName="[Age Last Update]" displayFolder="" count="0" unbalanced="0"/>
    <cacheHierarchy uniqueName="[Age Last Update].[Fiscal Half Year]" caption="Age Last Update.Fiscal Half Year" attribute="1" defaultMemberUniqueName="[Age Last Update].[Fiscal Half Year].[All]" allUniqueName="[Age Last Update].[Fiscal Half Year].[All]" dimensionUniqueName="[Age Last Update]" displayFolder="" count="0" unbalanced="0"/>
    <cacheHierarchy uniqueName="[Age Last Update].[Fiscal Month]" caption="Age Last Update.Fiscal Month" attribute="1" defaultMemberUniqueName="[Age Last Update].[Fiscal Month].[All]" allUniqueName="[Age Last Update].[Fiscal Month].[All]" dimensionUniqueName="[Age Last Update]" displayFolder="" count="0" unbalanced="0"/>
    <cacheHierarchy uniqueName="[Age Last Update].[Fiscal Quarter]" caption="Age Last Update.Fiscal Quarter" attribute="1" defaultMemberUniqueName="[Age Last Update].[Fiscal Quarter].[All]" allUniqueName="[Age Last Update].[Fiscal Quarter].[All]" dimensionUniqueName="[Age Last Update]" displayFolder="" count="0" unbalanced="0"/>
    <cacheHierarchy uniqueName="[Age Last Update].[Fiscal Trimester]" caption="Age Last Update.Fiscal Trimester" attribute="1" defaultMemberUniqueName="[Age Last Update].[Fiscal Trimester].[All]" allUniqueName="[Age Last Update].[Fiscal Trimester].[All]" dimensionUniqueName="[Age Last Update]" displayFolder="" count="0" unbalanced="0"/>
    <cacheHierarchy uniqueName="[Age Last Update].[Fiscal Week]" caption="Age Last Update.Fiscal Week" attribute="1" defaultMemberUniqueName="[Age Last Update].[Fiscal Week].[All]" allUniqueName="[Age Last Update].[Fiscal Week].[All]" dimensionUniqueName="[Age Last Update]" displayFolder="" count="0" unbalanced="0"/>
    <cacheHierarchy uniqueName="[Age Last Update].[Fiscal Year]" caption="Age Last Update.Fiscal Year" attribute="1" defaultMemberUniqueName="[Age Last Update].[Fiscal Year].[All]" allUniqueName="[Age Last Update].[Fiscal Year].[All]" dimensionUniqueName="[Age Last Update]" displayFolder="" count="0" unbalanced="0"/>
    <cacheHierarchy uniqueName="[Age Last Update].[Half Year]" caption="Age Last Update.Half Year" attribute="1" defaultMemberUniqueName="[Age Last Update].[Half Year].[All]" allUniqueName="[Age Last Update].[Half Year].[All]" dimensionUniqueName="[Age Last Update]" displayFolder="" count="0" unbalanced="0"/>
    <cacheHierarchy uniqueName="[Age Last Update].[Half Year Name]" caption="Age Last Update.Half Year Name" attribute="1" defaultMemberUniqueName="[Age Last Update].[Half Year Name].[All]" allUniqueName="[Age Last Update].[Half Year Name].[All]" dimensionUniqueName="[Age Last Update]" displayFolder="" count="0" unbalanced="0"/>
    <cacheHierarchy uniqueName="[Age Last Update].[Month]" caption="Age Last Update.Month" attribute="1" defaultMemberUniqueName="[Age Last Update].[Month].[All]" allUniqueName="[Age Last Update].[Month].[All]" dimensionUniqueName="[Age Last Update]" displayFolder="" count="0" unbalanced="0"/>
    <cacheHierarchy uniqueName="[Age Last Update].[Month Name]" caption="Age Last Update.Month Name" attribute="1" defaultMemberUniqueName="[Age Last Update].[Month Name].[All]" allUniqueName="[Age Last Update].[Month Name].[All]" dimensionUniqueName="[Age Last Update]" displayFolder="" count="0" unbalanced="0"/>
    <cacheHierarchy uniqueName="[Age Last Update].[Quarter]" caption="Age Last Update.Quarter" attribute="1" defaultMemberUniqueName="[Age Last Update].[Quarter].[All]" allUniqueName="[Age Last Update].[Quarter].[All]" dimensionUniqueName="[Age Last Update]" displayFolder="" count="0" unbalanced="0"/>
    <cacheHierarchy uniqueName="[Age Last Update].[Quarter Name]" caption="Age Last Update.Quarter Name" attribute="1" defaultMemberUniqueName="[Age Last Update].[Quarter Name].[All]" allUniqueName="[Age Last Update].[Quarter Name].[All]" dimensionUniqueName="[Age Last Update]" displayFolder="" count="0" unbalanced="0"/>
    <cacheHierarchy uniqueName="[Age Last Update].[Trimester]" caption="Age Last Update.Trimester" attribute="1" defaultMemberUniqueName="[Age Last Update].[Trimester].[All]" allUniqueName="[Age Last Update].[Trimester].[All]" dimensionUniqueName="[Age Last Update]" displayFolder="" count="0" unbalanced="0"/>
    <cacheHierarchy uniqueName="[Age Last Update].[Trimester Name]" caption="Age Last Update.Trimester Name" attribute="1" defaultMemberUniqueName="[Age Last Update].[Trimester Name].[All]" allUniqueName="[Age Last Update].[Trimester Name].[All]" dimensionUniqueName="[Age Last Update]" displayFolder="" count="0" unbalanced="0"/>
    <cacheHierarchy uniqueName="[Age Last Update].[Week]" caption="Age Last Update.Week" attribute="1" defaultMemberUniqueName="[Age Last Update].[Week].[All]" allUniqueName="[Age Last Update].[Week].[All]" dimensionUniqueName="[Age Last Update]" displayFolder="" count="0" unbalanced="0"/>
    <cacheHierarchy uniqueName="[Age Last Update].[Week Name]" caption="Age Last Update.Week Name" attribute="1" defaultMemberUniqueName="[Age Last Update].[Week Name].[All]" allUniqueName="[Age Last Update].[Week Name].[All]" dimensionUniqueName="[Age Last Update]" displayFolder="" count="0" unbalanced="0"/>
    <cacheHierarchy uniqueName="[Age Last Update].[Year]" caption="Age Last Update.Year" attribute="1" defaultMemberUniqueName="[Age Last Update].[Year].[All]" allUniqueName="[Age Last Update].[Year].[All]" dimensionUniqueName="[Age Last Update]" displayFolder="" count="0" unbalanced="0"/>
    <cacheHierarchy uniqueName="[Age Last Update].[Year - Half Year - Quarter - Month - Day]" caption="Age Last Update.Year - Half Year - Quarter - Month - Day" defaultMemberUniqueName="[Age Last Update].[Year - Half Year - Quarter - Month - Day].[All]" allUniqueName="[Age Last Update].[Year - Half Year - Quarter - Month - Day].[All]" dimensionUniqueName="[Age Last Update]" displayFolder="" count="0" unbalanced="0"/>
    <cacheHierarchy uniqueName="[Age Last Update].[Year - Month]" caption="Age Last Update.Year - Month" defaultMemberUniqueName="[Age Last Update].[Year - Month].[All]" allUniqueName="[Age Last Update].[Year - Month].[All]" dimensionUniqueName="[Age Last Update]" displayFolder="" count="0" unbalanced="0"/>
    <cacheHierarchy uniqueName="[Age Last Update].[Year - Quarter - Month - Date]" caption="Age Last Update.Year - Quarter - Month - Date" defaultMemberUniqueName="[Age Last Update].[Year - Quarter - Month - Date].[All]" allUniqueName="[Age Last Update].[Year - Quarter - Month - Date].[All]" dimensionUniqueName="[Age Last Update]" displayFolder="" count="0" unbalanced="0"/>
    <cacheHierarchy uniqueName="[Age Last Update].[Year - Trimester - Month - Date]" caption="Age Last Update.Year - Trimester - Month - Date" defaultMemberUniqueName="[Age Last Update].[Year - Trimester - Month - Date].[All]" allUniqueName="[Age Last Update].[Year - Trimester - Month - Date].[All]" dimensionUniqueName="[Age Last Update]" displayFolder="" count="0" unbalanced="0"/>
    <cacheHierarchy uniqueName="[Age Last Update].[Year - Week - Date]" caption="Age Last Update.Year - Week - Date" defaultMemberUniqueName="[Age Last Update].[Year - Week - Date].[All]" allUniqueName="[Age Last Update].[Year - Week - Date].[All]" dimensionUniqueName="[Age Last Update]" displayFolder="" count="0" unbalanced="0"/>
    <cacheHierarchy uniqueName="[Age Last Update].[Year Name]" caption="Age Last Update.Year Name" attribute="1" defaultMemberUniqueName="[Age Last Update].[Year Name].[All]" allUniqueName="[Age Last Update].[Year Name].[All]" dimensionUniqueName="[Age Last Update]" displayFolder="" count="0" unbalanced="0"/>
    <cacheHierarchy uniqueName="[Age Last Update].[Year-Month-Day]" caption="Age Last Update.Year-Month-Day" defaultMemberUniqueName="[Age Last Update].[Year-Month-Day].[All]" allUniqueName="[Age Last Update].[Year-Month-Day].[All]" dimensionUniqueName="[Age Last Update]" displayFolder="" count="0" unbalanced="0"/>
    <cacheHierarchy uniqueName="[AutopageStores].[Autopage Stores]" caption="Autopage Stores" defaultMemberUniqueName="[AutopageStores].[Autopage Stores].[All]" allUniqueName="[AutopageStores].[Autopage Stores].[All]" dimensionUniqueName="[AutopageStores]" displayFolder="" count="0" unbalanced="0"/>
    <cacheHierarchy uniqueName="[AutopageStores].[i Dealer ID]" caption="i Dealer ID" attribute="1" keyAttribute="1" defaultMemberUniqueName="[AutopageStores].[i Dealer ID].[All]" allUniqueName="[AutopageStores].[i Dealer ID].[All]" dimensionUniqueName="[AutopageStores]" displayFolder="" count="0" unbalanced="0"/>
    <cacheHierarchy uniqueName="[AutopageStores].[s Customer Level1]" caption="s Customer Level1" attribute="1" defaultMemberUniqueName="[AutopageStores].[s Customer Level1].[All]" allUniqueName="[AutopageStores].[s Customer Level1].[All]" dimensionUniqueName="[AutopageStores]" displayFolder="" count="0" unbalanced="0"/>
    <cacheHierarchy uniqueName="[AutopageStores].[s Customer Level2]" caption="s Customer Level2" attribute="1" defaultMemberUniqueName="[AutopageStores].[s Customer Level2].[All]" allUniqueName="[AutopageStores].[s Customer Level2].[All]" dimensionUniqueName="[AutopageStores]" displayFolder="" count="0" unbalanced="0"/>
    <cacheHierarchy uniqueName="[AutopageStores].[s Customer Level3]" caption="s Customer Level3" attribute="1" defaultMemberUniqueName="[AutopageStores].[s Customer Level3].[All]" allUniqueName="[AutopageStores].[s Customer Level3].[All]" dimensionUniqueName="[AutopageStores]" displayFolder="" count="0" unbalanced="0"/>
    <cacheHierarchy uniqueName="[AutopageStores].[s Dealer Name]" caption="s Dealer Name" attribute="1" defaultMemberUniqueName="[AutopageStores].[s Dealer Name].[All]" allUniqueName="[AutopageStores].[s Dealer Name].[All]" dimensionUniqueName="[AutopageStores]" displayFolder="" count="0" unbalanced="0"/>
    <cacheHierarchy uniqueName="[AutopageStores].[s Dealercode]" caption="s Dealercode" attribute="1" defaultMemberUniqueName="[AutopageStores].[s Dealercode].[All]" allUniqueName="[AutopageStores].[s Dealercode].[All]" dimensionUniqueName="[AutopageStores]" displayFolder="" count="0" unbalanced="0"/>
    <cacheHierarchy uniqueName="[AutopageStores].[s Main Dealer Code]" caption="s Main Dealer Code" attribute="1" defaultMemberUniqueName="[AutopageStores].[s Main Dealer Code].[All]" allUniqueName="[AutopageStores].[s Main Dealer Code].[All]" dimensionUniqueName="[AutopageStores]" displayFolder="" count="0" unbalanced="0"/>
    <cacheHierarchy uniqueName="[AutopageStores].[s Rep Name]" caption="s Rep Name" attribute="1" defaultMemberUniqueName="[AutopageStores].[s Rep Name].[All]" allUniqueName="[AutopageStores].[s Rep Name].[All]" dimensionUniqueName="[AutopageStores]" displayFolder="" count="0" unbalanced="0"/>
    <cacheHierarchy uniqueName="[AutopageStores].[Status]" caption="Status" attribute="1" defaultMemberUniqueName="[AutopageStores].[Status].[All]" allUniqueName="[AutopageStores].[Status].[All]" dimensionUniqueName="[AutopageStores]" displayFolder="" count="0" unbalanced="0"/>
    <cacheHierarchy uniqueName="[Base History].[i Customer ID]" caption="i Customer ID" attribute="1" defaultMemberUniqueName="[Base History].[i Customer ID].[All]" allUniqueName="[Base History].[i Customer ID].[All]" dimensionUniqueName="[Base History]" displayFolder="" count="0" unbalanced="0"/>
    <cacheHierarchy uniqueName="[Base History].[i Ported]" caption="i Ported" attribute="1" defaultMemberUniqueName="[Base History].[i Ported].[All]" allUniqueName="[Base History].[i Ported].[All]" dimensionUniqueName="[Base History]" displayFolder="" count="0" unbalanced="0"/>
    <cacheHierarchy uniqueName="[Base History].[i Twin Call]" caption="i Twin Call" attribute="1" defaultMemberUniqueName="[Base History].[i Twin Call].[All]" allUniqueName="[Base History].[i Twin Call].[All]" dimensionUniqueName="[Base History]" displayFolder="" count="0" unbalanced="0"/>
    <cacheHierarchy uniqueName="[Base History].[Ipk Base History ID]" caption="Ipk Base History ID" attribute="1" keyAttribute="1" defaultMemberUniqueName="[Base History].[Ipk Base History ID].[All]" allUniqueName="[Base History].[Ipk Base History ID].[All]" dimensionUniqueName="[Base History]" displayFolder="" count="0" unbalanced="0"/>
    <cacheHierarchy uniqueName="[Base History].[s Status]" caption="s Status" attribute="1" defaultMemberUniqueName="[Base History].[s Status].[All]" allUniqueName="[Base History].[s Status].[All]" dimensionUniqueName="[Base History]" displayFolder="" count="0" unbalanced="0"/>
    <cacheHierarchy uniqueName="[Channels].[Channels]" caption="Channels" defaultMemberUniqueName="[Channels].[Channels].[All]" allUniqueName="[Channels].[Channels].[All]" dimensionUniqueName="[Channels]" displayFolder="" count="0" unbalanced="0"/>
    <cacheHierarchy uniqueName="[Channels].[i Dealer ID]" caption="i Dealer ID" attribute="1" keyAttribute="1" defaultMemberUniqueName="[Channels].[i Dealer ID].[All]" allUniqueName="[Channels].[i Dealer ID].[All]" dimensionUniqueName="[Channels]" displayFolder="" count="0" unbalanced="0"/>
    <cacheHierarchy uniqueName="[Channels].[i User ID]" caption="i User ID" attribute="1" defaultMemberUniqueName="[Channels].[i User ID].[All]" allUniqueName="[Channels].[i User ID].[All]" dimensionUniqueName="[Channels]" displayFolder="" count="0" unbalanced="0"/>
    <cacheHierarchy uniqueName="[Channels].[s Customer Level1]" caption="s Customer Level1" attribute="1" defaultMemberUniqueName="[Channels].[s Customer Level1].[All]" allUniqueName="[Channels].[s Customer Level1].[All]" dimensionUniqueName="[Channels]" displayFolder="" count="0" unbalanced="0"/>
    <cacheHierarchy uniqueName="[Channels].[s Customer Level2]" caption="s Customer Level2" attribute="1" defaultMemberUniqueName="[Channels].[s Customer Level2].[All]" allUniqueName="[Channels].[s Customer Level2].[All]" dimensionUniqueName="[Channels]" displayFolder="" count="0" unbalanced="0"/>
    <cacheHierarchy uniqueName="[Channels].[s Dealer Name]" caption="s Dealer Name" attribute="1" defaultMemberUniqueName="[Channels].[s Dealer Name].[All]" allUniqueName="[Channels].[s Dealer Name].[All]" dimensionUniqueName="[Channels]" displayFolder="" count="0" unbalanced="0"/>
    <cacheHierarchy uniqueName="[Channels].[s Dealercode]" caption="s Dealercode" attribute="1" defaultMemberUniqueName="[Channels].[s Dealercode].[All]" allUniqueName="[Channels].[s Dealercode].[All]" dimensionUniqueName="[Channels]" displayFolder="" count="0" unbalanced="0"/>
    <cacheHierarchy uniqueName="[Channels].[s Region Desc]" caption="s Region Desc" attribute="1" defaultMemberUniqueName="[Channels].[s Region Desc].[All]" allUniqueName="[Channels].[s Region Desc].[All]" dimensionUniqueName="[Channels]" displayFolder="" count="0" unbalanced="0"/>
    <cacheHierarchy uniqueName="[Channels].[s Rep Name]" caption="s Rep Name" attribute="1" defaultMemberUniqueName="[Channels].[s Rep Name].[All]" allUniqueName="[Channels].[s Rep Name].[All]" dimensionUniqueName="[Channels]" displayFolder="" count="0" unbalanced="0"/>
    <cacheHierarchy uniqueName="[Channels].[Status]" caption="Status" attribute="1" defaultMemberUniqueName="[Channels].[Status].[All]" allUniqueName="[Channels].[Status].[All]" dimensionUniqueName="[Channels]" displayFolder="" count="0" unbalanced="0"/>
    <cacheHierarchy uniqueName="[Contract Invoice].[i Calling]" caption="i Calling" attribute="1" defaultMemberUniqueName="[Contract Invoice].[i Calling].[All]" allUniqueName="[Contract Invoice].[i Calling].[All]" dimensionUniqueName="[Contract Invoice]" displayFolder="" count="0" unbalanced="0"/>
    <cacheHierarchy uniqueName="[Contract Invoice].[i Co Id]" caption="i Co Id" attribute="1" keyAttribute="1" defaultMemberUniqueName="[Contract Invoice].[i Co Id].[All]" allUniqueName="[Contract Invoice].[i Co Id].[All]" dimensionUniqueName="[Contract Invoice]" displayFolder="" count="0" unbalanced="0"/>
    <cacheHierarchy uniqueName="[Contract Invoice].[s Status]" caption="s Status" attribute="1" defaultMemberUniqueName="[Contract Invoice].[s Status].[All]" allUniqueName="[Contract Invoice].[s Status].[All]" dimensionUniqueName="[Contract Invoice]" displayFolder="" count="0" unbalanced="0"/>
    <cacheHierarchy uniqueName="[ContractDetail].[120 DAYS AND MORE COUNT]" caption="120 DAYS AND MORE COUNT" attribute="1" defaultMemberUniqueName="[ContractDetail].[120 DAYS AND MORE COUNT].[All]" allUniqueName="[ContractDetail].[120 DAYS AND MORE COUNT].[All]" dimensionUniqueName="[ContractDetail]" displayFolder="" count="0" unbalanced="0"/>
    <cacheHierarchy uniqueName="[ContractDetail].[30 DAYS COUNT]" caption="30 DAYS COUNT" attribute="1" defaultMemberUniqueName="[ContractDetail].[30 DAYS COUNT].[All]" allUniqueName="[ContractDetail].[30 DAYS COUNT].[All]" dimensionUniqueName="[ContractDetail]" displayFolder="" count="0" unbalanced="0"/>
    <cacheHierarchy uniqueName="[ContractDetail].[60 DAYS COUNT]" caption="60 DAYS COUNT" attribute="1" defaultMemberUniqueName="[ContractDetail].[60 DAYS COUNT].[All]" allUniqueName="[ContractDetail].[60 DAYS COUNT].[All]" dimensionUniqueName="[ContractDetail]" displayFolder="" count="0" unbalanced="0"/>
    <cacheHierarchy uniqueName="[ContractDetail].[90 DAYS COUNT]" caption="90 DAYS COUNT" attribute="1" defaultMemberUniqueName="[ContractDetail].[90 DAYS COUNT].[All]" allUniqueName="[ContractDetail].[90 DAYS COUNT].[All]" dimensionUniqueName="[ContractDetail]" displayFolder="" count="0" unbalanced="0"/>
    <cacheHierarchy uniqueName="[ContractDetail].[Arrears]" caption="Arrears" attribute="1" defaultMemberUniqueName="[ContractDetail].[Arrears].[All]" allUniqueName="[ContractDetail].[Arrears].[All]" dimensionUniqueName="[ContractDetail]" displayFolder="" count="0" unbalanced="0"/>
    <cacheHierarchy uniqueName="[ContractDetail].[Current Arrears]" caption="Current Arrears" attribute="1" defaultMemberUniqueName="[ContractDetail].[Current Arrears].[All]" allUniqueName="[ContractDetail].[Current Arrears].[All]" dimensionUniqueName="[ContractDetail]" displayFolder="" count="0" unbalanced="0"/>
    <cacheHierarchy uniqueName="[ContractDetail].[CURRENT DAYS COUNT]" caption="CURRENT DAYS COUNT" attribute="1" defaultMemberUniqueName="[ContractDetail].[CURRENT DAYS COUNT].[All]" allUniqueName="[ContractDetail].[CURRENT DAYS COUNT].[All]" dimensionUniqueName="[ContractDetail]" displayFolder="" count="0" unbalanced="0"/>
    <cacheHierarchy uniqueName="[ContractDetail].[d De Activated]" caption="d De Activated" attribute="1" defaultMemberUniqueName="[ContractDetail].[d De Activated].[All]" allUniqueName="[ContractDetail].[d De Activated].[All]" dimensionUniqueName="[ContractDetail]" displayFolder="" count="0" unbalanced="0"/>
    <cacheHierarchy uniqueName="[ContractDetail].[d Expiry Date]" caption="d Expiry Date" attribute="1" defaultMemberUniqueName="[ContractDetail].[d Expiry Date].[All]" allUniqueName="[ContractDetail].[d Expiry Date].[All]" dimensionUniqueName="[ContractDetail]" displayFolder="" count="0" unbalanced="0"/>
    <cacheHierarchy uniqueName="[ContractDetail].[d Retention]" caption="d Retention" attribute="1" defaultMemberUniqueName="[ContractDetail].[d Retention].[All]" allUniqueName="[ContractDetail].[d Retention].[All]" dimensionUniqueName="[ContractDetail]" displayFolder="" count="0" unbalanced="0"/>
    <cacheHierarchy uniqueName="[ContractDetail].[Eligible]" caption="Eligible" attribute="1" defaultMemberUniqueName="[ContractDetail].[Eligible].[All]" allUniqueName="[ContractDetail].[Eligible].[All]" dimensionUniqueName="[ContractDetail]" displayFolder="" count="0" unbalanced="0"/>
    <cacheHierarchy uniqueName="[ContractDetail].[i Customer Id]" caption="i Customer Id" attribute="1" defaultMemberUniqueName="[ContractDetail].[i Customer Id].[All]" allUniqueName="[ContractDetail].[i Customer Id].[All]" dimensionUniqueName="[ContractDetail]" displayFolder="" count="0" unbalanced="0"/>
    <cacheHierarchy uniqueName="[ContractDetail].[i Dealer Id]" caption="i Dealer Id" attribute="1" defaultMemberUniqueName="[ContractDetail].[i Dealer Id].[All]" allUniqueName="[ContractDetail].[i Dealer Id].[All]" dimensionUniqueName="[ContractDetail]" displayFolder="" count="0" unbalanced="0"/>
    <cacheHierarchy uniqueName="[ContractDetail].[i Months To Expiry]" caption="i Months To Expiry" attribute="1" defaultMemberUniqueName="[ContractDetail].[i Months To Expiry].[All]" allUniqueName="[ContractDetail].[i Months To Expiry].[All]" dimensionUniqueName="[ContractDetail]" displayFolder="" count="0" unbalanced="0"/>
    <cacheHierarchy uniqueName="[ContractDetail].[i MSISDN]" caption="i MSISDN" attribute="1" defaultMemberUniqueName="[ContractDetail].[i MSISDN].[All]" allUniqueName="[ContractDetail].[i MSISDN].[All]" dimensionUniqueName="[ContractDetail]" displayFolder="" count="0" unbalanced="0"/>
    <cacheHierarchy uniqueName="[ContractDetail].[i Reason Code]" caption="i Reason Code" attribute="1" defaultMemberUniqueName="[ContractDetail].[i Reason Code].[All]" allUniqueName="[ContractDetail].[i Reason Code].[All]" dimensionUniqueName="[ContractDetail]" displayFolder="" count="0" unbalanced="0"/>
    <cacheHierarchy uniqueName="[ContractDetail].[i Subm Id]" caption="i Subm Id" attribute="1" defaultMemberUniqueName="[ContractDetail].[i Subm Id].[All]" allUniqueName="[ContractDetail].[i Subm Id].[All]" dimensionUniqueName="[ContractDetail]" displayFolder="" count="0" unbalanced="0"/>
    <cacheHierarchy uniqueName="[ContractDetail].[i Tm Code]" caption="i Tm Code" attribute="1" defaultMemberUniqueName="[ContractDetail].[i Tm Code].[All]" allUniqueName="[ContractDetail].[i Tm Code].[All]" dimensionUniqueName="[ContractDetail]" displayFolder="" count="0" unbalanced="0"/>
    <cacheHierarchy uniqueName="[ContractDetail].[m Cost Of Acquisition]" caption="m Cost Of Acquisition" attribute="1" defaultMemberUniqueName="[ContractDetail].[m Cost Of Acquisition].[All]" allUniqueName="[ContractDetail].[m Cost Of Acquisition].[All]" dimensionUniqueName="[ContractDetail]" displayFolder="" count="0" unbalanced="0"/>
    <cacheHierarchy uniqueName="[ContractDetail].[m Cost Of Retention]" caption="m Cost Of Retention" attribute="1" defaultMemberUniqueName="[ContractDetail].[m Cost Of Retention].[All]" allUniqueName="[ContractDetail].[m Cost Of Retention].[All]" dimensionUniqueName="[ContractDetail]" displayFolder="" count="0" unbalanced="0"/>
    <cacheHierarchy uniqueName="[ContractDetail].[m Revenue]" caption="m Revenue" attribute="1" defaultMemberUniqueName="[ContractDetail].[m Revenue].[All]" allUniqueName="[ContractDetail].[m Revenue].[All]" dimensionUniqueName="[ContractDetail]" displayFolder="" count="0" unbalanced="0"/>
    <cacheHierarchy uniqueName="[ContractDetail].[OOC]" caption="OOC" attribute="1" defaultMemberUniqueName="[ContractDetail].[OOC].[All]" allUniqueName="[ContractDetail].[OOC].[All]" dimensionUniqueName="[ContractDetail]" displayFolder="" count="0" unbalanced="0"/>
    <cacheHierarchy uniqueName="[ContractDetail].[s Cc Zip]" caption="s Cc Zip" attribute="1" defaultMemberUniqueName="[ContractDetail].[s Cc Zip].[All]" allUniqueName="[ContractDetail].[s Cc Zip].[All]" dimensionUniqueName="[ContractDetail]" displayFolder="" count="0" unbalanced="0"/>
    <cacheHierarchy uniqueName="[ContractDetail].[s Cs Collector]" caption="s Cs Collector" attribute="1" defaultMemberUniqueName="[ContractDetail].[s Cs Collector].[All]" allUniqueName="[ContractDetail].[s Cs Collector].[All]" dimensionUniqueName="[ContractDetail]" displayFolder="" count="0" unbalanced="0"/>
    <cacheHierarchy uniqueName="[ContractDetail].[s Status]" caption="s Status" attribute="1" defaultMemberUniqueName="[ContractDetail].[s Status].[All]" allUniqueName="[ContractDetail].[s Status].[All]" dimensionUniqueName="[ContractDetail]" displayFolder="" count="0" unbalanced="0"/>
    <cacheHierarchy uniqueName="[Customer].[d Activated]" caption="d Activated" attribute="1" defaultMemberUniqueName="[Customer].[d Activated].[All]" allUniqueName="[Customer].[d Activated].[All]" dimensionUniqueName="[Customer]" displayFolder="" count="0" unbalanced="0"/>
    <cacheHierarchy uniqueName="[Customer].[d De Activated]" caption="d De Activated" attribute="1" defaultMemberUniqueName="[Customer].[d De Activated].[All]" allUniqueName="[Customer].[d De Activated].[All]" dimensionUniqueName="[Customer]" displayFolder="" count="0" unbalanced="0"/>
    <cacheHierarchy uniqueName="[Customer].[d Ent Date]" caption="d Ent Date" attribute="1" defaultMemberUniqueName="[Customer].[d Ent Date].[All]" allUniqueName="[Customer].[d Ent Date].[All]" dimensionUniqueName="[Customer]" displayFolder="" count="0" unbalanced="0"/>
    <cacheHierarchy uniqueName="[Customer].[d LBC Date]" caption="d LBC Date" attribute="1" defaultMemberUniqueName="[Customer].[d LBC Date].[All]" allUniqueName="[Customer].[d LBC Date].[All]" dimensionUniqueName="[Customer]" displayFolder="" count="0" unbalanced="0"/>
    <cacheHierarchy uniqueName="[Customer].[d Mod Date]" caption="d Mod Date" attribute="1" defaultMemberUniqueName="[Customer].[d Mod Date].[All]" allUniqueName="[Customer].[d Mod Date].[All]" dimensionUniqueName="[Customer]" displayFolder="" count="0" unbalanced="0"/>
    <cacheHierarchy uniqueName="[Customer].[i Bill Medium]" caption="i Bill Medium" attribute="1" defaultMemberUniqueName="[Customer].[i Bill Medium].[All]" allUniqueName="[Customer].[i Bill Medium].[All]" dimensionUniqueName="[Customer]" displayFolder="" count="0" unbalanced="0"/>
    <cacheHierarchy uniqueName="[Customer].[i Contact ID]" caption="i Contact ID" attribute="1" defaultMemberUniqueName="[Customer].[i Contact ID].[All]" allUniqueName="[Customer].[i Contact ID].[All]" dimensionUniqueName="[Customer]" displayFolder="" count="0" unbalanced="0"/>
    <cacheHierarchy uniqueName="[Customer].[i Cost Center ID]" caption="i Cost Center ID" attribute="1" defaultMemberUniqueName="[Customer].[i Cost Center ID].[All]" allUniqueName="[Customer].[i Cost Center ID].[All]" dimensionUniqueName="[Customer]" displayFolder="" count="0" unbalanced="0"/>
    <cacheHierarchy uniqueName="[Customer].[i Credit Rating]" caption="i Credit Rating" attribute="1" defaultMemberUniqueName="[Customer].[i Credit Rating].[All]" allUniqueName="[Customer].[i Credit Rating].[All]" dimensionUniqueName="[Customer]" displayFolder="" count="0" unbalanced="0"/>
    <cacheHierarchy uniqueName="[Customer].[i Customer ID]" caption="i Customer ID" attribute="1" keyAttribute="1" defaultMemberUniqueName="[Customer].[i Customer ID].[All]" allUniqueName="[Customer].[i Customer ID].[All]" dimensionUniqueName="[Customer]" displayFolder="" count="0" unbalanced="0"/>
    <cacheHierarchy uniqueName="[Customer].[s Bill Information]" caption="s Bill Information" attribute="1" defaultMemberUniqueName="[Customer].[s Bill Information].[All]" allUniqueName="[Customer].[s Bill Information].[All]" dimensionUniqueName="[Customer]" displayFolder="" count="0" unbalanced="0"/>
    <cacheHierarchy uniqueName="[Customer].[s Credit Score]" caption="s Credit Score" attribute="1" defaultMemberUniqueName="[Customer].[s Credit Score].[All]" allUniqueName="[Customer].[s Credit Score].[All]" dimensionUniqueName="[Customer]" displayFolder="" count="0" unbalanced="0"/>
    <cacheHierarchy uniqueName="[Customer].[s Credit Status]" caption="s Credit Status" attribute="1" defaultMemberUniqueName="[Customer].[s Credit Status].[All]" allUniqueName="[Customer].[s Credit Status].[All]" dimensionUniqueName="[Customer]" displayFolder="" count="0" unbalanced="0"/>
    <cacheHierarchy uniqueName="[Customer].[s Cust Code]" caption="s Cust Code" attribute="1" defaultMemberUniqueName="[Customer].[s Cust Code].[All]" allUniqueName="[Customer].[s Cust Code].[All]" dimensionUniqueName="[Customer]" displayFolder="" count="0" unbalanced="0"/>
    <cacheHierarchy uniqueName="[Customer].[s Driver License]" caption="s Driver License" attribute="1" defaultMemberUniqueName="[Customer].[s Driver License].[All]" allUniqueName="[Customer].[s Driver License].[All]" dimensionUniqueName="[Customer]" displayFolder="" count="0" unbalanced="0"/>
    <cacheHierarchy uniqueName="[Customer].[s First Name]" caption="s First Name" attribute="1" defaultMemberUniqueName="[Customer].[s First Name].[All]" allUniqueName="[Customer].[s First Name].[All]" dimensionUniqueName="[Customer]" displayFolder="" count="0" unbalanced="0"/>
    <cacheHierarchy uniqueName="[Customer].[s Gender]" caption="s Gender" attribute="1" defaultMemberUniqueName="[Customer].[s Gender].[All]" allUniqueName="[Customer].[s Gender].[All]" dimensionUniqueName="[Customer]" displayFolder="" count="0" unbalanced="0"/>
    <cacheHierarchy uniqueName="[Customer].[s Last Name]" caption="s Last Name" attribute="1" defaultMemberUniqueName="[Customer].[s Last Name].[All]" allUniqueName="[Customer].[s Last Name].[All]" dimensionUniqueName="[Customer]" displayFolder="" count="0" unbalanced="0"/>
    <cacheHierarchy uniqueName="[Customer].[s Name]" caption="s Name" attribute="1" defaultMemberUniqueName="[Customer].[s Name].[All]" allUniqueName="[Customer].[s Name].[All]" dimensionUniqueName="[Customer]" displayFolder="" count="0" unbalanced="0"/>
    <cacheHierarchy uniqueName="[Customer].[s Paymnt Resp]" caption="s Paymnt Resp" attribute="1" defaultMemberUniqueName="[Customer].[s Paymnt Resp].[All]" allUniqueName="[Customer].[s Paymnt Resp].[All]" dimensionUniqueName="[Customer]" displayFolder="" count="0" unbalanced="0"/>
    <cacheHierarchy uniqueName="[Customer].[s Sex]" caption="s Sex" attribute="1" defaultMemberUniqueName="[Customer].[s Sex].[All]" allUniqueName="[Customer].[s Sex].[All]" dimensionUniqueName="[Customer]" displayFolder="" count="0" unbalanced="0"/>
    <cacheHierarchy uniqueName="[Customer].[s Status]" caption="s Status" attribute="1" defaultMemberUniqueName="[Customer].[s Status].[All]" allUniqueName="[Customer].[s Status].[All]" dimensionUniqueName="[Customer]" displayFolder="" count="0" unbalanced="0"/>
    <cacheHierarchy uniqueName="[Customer].[s Title]" caption="s Title" attribute="1" defaultMemberUniqueName="[Customer].[s Title].[All]" allUniqueName="[Customer].[s Title].[All]" dimensionUniqueName="[Customer]" displayFolder="" count="0" unbalanced="0"/>
    <cacheHierarchy uniqueName="[Customer Contact].[i Addr Years]" caption="i Addr Years" attribute="1" defaultMemberUniqueName="[Customer Contact].[i Addr Years].[All]" allUniqueName="[Customer Contact].[i Addr Years].[All]" dimensionUniqueName="[Customer Contact]" displayFolder="" count="0" unbalanced="0"/>
    <cacheHierarchy uniqueName="[Customer Contact].[i Contact ID]" caption="i Contact ID" attribute="1" keyAttribute="1" defaultMemberUniqueName="[Customer Contact].[i Contact ID].[All]" allUniqueName="[Customer Contact].[i Contact ID].[All]" dimensionUniqueName="[Customer Contact]" displayFolder="" count="0" unbalanced="0"/>
    <cacheHierarchy uniqueName="[Customer Contact].[i Valid E Mail]" caption="i Valid E Mail" attribute="1" defaultMemberUniqueName="[Customer Contact].[i Valid E Mail].[All]" allUniqueName="[Customer Contact].[i Valid E Mail].[All]" dimensionUniqueName="[Customer Contact]" displayFolder="" count="0" unbalanced="0"/>
    <cacheHierarchy uniqueName="[Customer Contact].[s Addr1]" caption="s Addr1" attribute="1" defaultMemberUniqueName="[Customer Contact].[s Addr1].[All]" allUniqueName="[Customer Contact].[s Addr1].[All]" dimensionUniqueName="[Customer Contact]" displayFolder="" count="0" unbalanced="0"/>
    <cacheHierarchy uniqueName="[Customer Contact].[s Addr2]" caption="s Addr2" attribute="1" defaultMemberUniqueName="[Customer Contact].[s Addr2].[All]" allUniqueName="[Customer Contact].[s Addr2].[All]" dimensionUniqueName="[Customer Contact]" displayFolder="" count="0" unbalanced="0"/>
    <cacheHierarchy uniqueName="[Customer Contact].[s Addr3]" caption="s Addr3" attribute="1" defaultMemberUniqueName="[Customer Contact].[s Addr3].[All]" allUniqueName="[Customer Contact].[s Addr3].[All]" dimensionUniqueName="[Customer Contact]" displayFolder="" count="0" unbalanced="0"/>
    <cacheHierarchy uniqueName="[Customer Contact].[s City]" caption="s City" attribute="1" defaultMemberUniqueName="[Customer Contact].[s City].[All]" allUniqueName="[Customer Contact].[s City].[All]" dimensionUniqueName="[Customer Contact]" displayFolder="" count="0" unbalanced="0"/>
    <cacheHierarchy uniqueName="[Customer Contact].[s Location2]" caption="s Location2" attribute="1" defaultMemberUniqueName="[Customer Contact].[s Location2].[All]" allUniqueName="[Customer Contact].[s Location2].[All]" dimensionUniqueName="[Customer Contact]" displayFolder="" count="0" unbalanced="0"/>
    <cacheHierarchy uniqueName="[Customer Contact].[s Zip]" caption="s Zip" attribute="1" defaultMemberUniqueName="[Customer Contact].[s Zip].[All]" allUniqueName="[Customer Contact].[s Zip].[All]" dimensionUniqueName="[Customer Contact]" displayFolder="" count="0" unbalanced="0"/>
    <cacheHierarchy uniqueName="[Customer Profiling].[i Co Id]" caption="i Co Id" attribute="1" defaultMemberUniqueName="[Customer Profiling].[i Co Id].[All]" allUniqueName="[Customer Profiling].[i Co Id].[All]" dimensionUniqueName="[Customer Profiling]" displayFolder="" count="0" unbalanced="0"/>
    <cacheHierarchy uniqueName="[Customer Profiling].[i Customer Id]" caption="i Customer Id" attribute="1" keyAttribute="1" defaultMemberUniqueName="[Customer Profiling].[i Customer Id].[All]" allUniqueName="[Customer Profiling].[i Customer Id].[All]" dimensionUniqueName="[Customer Profiling]" displayFolder="" count="0" unbalanced="0"/>
    <cacheHierarchy uniqueName="[Customer Profiling].[i Payment Profile]" caption="i Payment Profile" attribute="1" defaultMemberUniqueName="[Customer Profiling].[i Payment Profile].[All]" allUniqueName="[Customer Profiling].[i Payment Profile].[All]" dimensionUniqueName="[Customer Profiling]" displayFolder="" count="0" unbalanced="0"/>
    <cacheHierarchy uniqueName="[Customer Profiling].[i Point Allocation]" caption="i Point Allocation" attribute="1" defaultMemberUniqueName="[Customer Profiling].[i Point Allocation].[All]" allUniqueName="[Customer Profiling].[i Point Allocation].[All]" dimensionUniqueName="[Customer Profiling]" displayFolder="" count="0" unbalanced="0"/>
    <cacheHierarchy uniqueName="[Customer Profiling].[i Point Allocation Score]" caption="i Point Allocation Score" attribute="1" defaultMemberUniqueName="[Customer Profiling].[i Point Allocation Score].[All]" allUniqueName="[Customer Profiling].[i Point Allocation Score].[All]" dimensionUniqueName="[Customer Profiling]" displayFolder="" count="0" unbalanced="0"/>
    <cacheHierarchy uniqueName="[Customer Profiling].[i Tenure Points]" caption="i Tenure Points" attribute="1" defaultMemberUniqueName="[Customer Profiling].[i Tenure Points].[All]" allUniqueName="[Customer Profiling].[i Tenure Points].[All]" dimensionUniqueName="[Customer Profiling]" displayFolder="" count="0" unbalanced="0"/>
    <cacheHierarchy uniqueName="[Customer Profiling].[i Years]" caption="i Years" attribute="1" defaultMemberUniqueName="[Customer Profiling].[i Years].[All]" allUniqueName="[Customer Profiling].[i Years].[All]" dimensionUniqueName="[Customer Profiling]" displayFolder="" count="0" unbalanced="0"/>
    <cacheHierarchy uniqueName="[Customer Profiling].[m Average Invoice Amount]" caption="m Average Invoice Amount" attribute="1" defaultMemberUniqueName="[Customer Profiling].[m Average Invoice Amount].[All]" allUniqueName="[Customer Profiling].[m Average Invoice Amount].[All]" dimensionUniqueName="[Customer Profiling]" displayFolder="" count="0" unbalanced="0"/>
    <cacheHierarchy uniqueName="[Customer Profiling].[m Gross Revenue]" caption="m Gross Revenue" attribute="1" defaultMemberUniqueName="[Customer Profiling].[m Gross Revenue].[All]" allUniqueName="[Customer Profiling].[m Gross Revenue].[All]" dimensionUniqueName="[Customer Profiling]" displayFolder="" count="0" unbalanced="0"/>
    <cacheHierarchy uniqueName="[Customer Profiling].[n Total Marks]" caption="n Total Marks" attribute="1" defaultMemberUniqueName="[Customer Profiling].[n Total Marks].[All]" allUniqueName="[Customer Profiling].[n Total Marks].[All]" dimensionUniqueName="[Customer Profiling]" displayFolder="" count="0" unbalanced="0"/>
    <cacheHierarchy uniqueName="[Customer Profiling].[PCB]" caption="PCB" attribute="1" defaultMemberUniqueName="[Customer Profiling].[PCB].[All]" allUniqueName="[Customer Profiling].[PCB].[All]" dimensionUniqueName="[Customer Profiling]" displayFolder="" count="0" unbalanced="0"/>
    <cacheHierarchy uniqueName="[Customer Profiling].[s Business Segment]" caption="s Business Segment" attribute="1" defaultMemberUniqueName="[Customer Profiling].[s Business Segment].[All]" allUniqueName="[Customer Profiling].[s Business Segment].[All]" dimensionUniqueName="[Customer Profiling]" displayFolder="" count="0" unbalanced="0"/>
    <cacheHierarchy uniqueName="[Customer Profiling].[s Loyalty Segment]" caption="s Loyalty Segment" attribute="1" defaultMemberUniqueName="[Customer Profiling].[s Loyalty Segment].[All]" allUniqueName="[Customer Profiling].[s Loyalty Segment].[All]" dimensionUniqueName="[Customer Profiling]" displayFolder="" count="0" unbalanced="0"/>
    <cacheHierarchy uniqueName="[Customer Profiling].[s Segment Class]" caption="s Segment Class" attribute="1" defaultMemberUniqueName="[Customer Profiling].[s Segment Class].[All]" allUniqueName="[Customer Profiling].[s Segment Class].[All]" dimensionUniqueName="[Customer Profiling]" displayFolder="" count="0" unbalanced="0"/>
    <cacheHierarchy uniqueName="[Customer Profiling].[s Segments]" caption="s Segments" attribute="1" defaultMemberUniqueName="[Customer Profiling].[s Segments].[All]" allUniqueName="[Customer Profiling].[s Segments].[All]" dimensionUniqueName="[Customer Profiling]" displayFolder="" count="0" unbalanced="0"/>
    <cacheHierarchy uniqueName="[Customer Segmentation].[d Average Contract Amount]" caption="d Average Contract Amount" attribute="1" defaultMemberUniqueName="[Customer Segmentation].[d Average Contract Amount].[All]" allUniqueName="[Customer Segmentation].[d Average Contract Amount].[All]" dimensionUniqueName="[Customer Segmentation]" displayFolder="" count="0" unbalanced="0"/>
    <cacheHierarchy uniqueName="[Customer Segmentation].[d Average Invoice Amount]" caption="d Average Invoice Amount" attribute="1" defaultMemberUniqueName="[Customer Segmentation].[d Average Invoice Amount].[All]" allUniqueName="[Customer Segmentation].[d Average Invoice Amount].[All]" dimensionUniqueName="[Customer Segmentation]" displayFolder="" count="0" unbalanced="0"/>
    <cacheHierarchy uniqueName="[Customer Segmentation].[i Contract Count]" caption="i Contract Count" attribute="1" defaultMemberUniqueName="[Customer Segmentation].[i Contract Count].[All]" allUniqueName="[Customer Segmentation].[i Contract Count].[All]" dimensionUniqueName="[Customer Segmentation]" displayFolder="" count="0" unbalanced="0"/>
    <cacheHierarchy uniqueName="[Customer Segmentation].[i Customer Id]" caption="i Customer Id" attribute="1" keyAttribute="1" defaultMemberUniqueName="[Customer Segmentation].[i Customer Id].[All]" allUniqueName="[Customer Segmentation].[i Customer Id].[All]" dimensionUniqueName="[Customer Segmentation]" displayFolder="" count="0" unbalanced="0"/>
    <cacheHierarchy uniqueName="[Customer Segmentation].[s Customer Account]" caption="s Customer Account" attribute="1" defaultMemberUniqueName="[Customer Segmentation].[s Customer Account].[All]" allUniqueName="[Customer Segmentation].[s Customer Account].[All]" dimensionUniqueName="[Customer Segmentation]" displayFolder="" count="0" unbalanced="0"/>
    <cacheHierarchy uniqueName="[Customer Segmentation].[s Customer Class]" caption="s Customer Class" attribute="1" defaultMemberUniqueName="[Customer Segmentation].[s Customer Class].[All]" allUniqueName="[Customer Segmentation].[s Customer Class].[All]" dimensionUniqueName="[Customer Segmentation]" displayFolder="" count="0" unbalanced="0"/>
    <cacheHierarchy uniqueName="[Customer Segmentation].[s Segments]" caption="s Segments" attribute="1" defaultMemberUniqueName="[Customer Segmentation].[s Segments].[All]" allUniqueName="[Customer Segmentation].[s Segments].[All]" dimensionUniqueName="[Customer Segmentation]" displayFolder="" count="0" unbalanced="0"/>
    <cacheHierarchy uniqueName="[Customer Segmentation].[s SME Segments]" caption="s SME Segments" attribute="1" defaultMemberUniqueName="[Customer Segmentation].[s SME Segments].[All]" allUniqueName="[Customer Segmentation].[s SME Segments].[All]" dimensionUniqueName="[Customer Segmentation]" displayFolder="" count="0" unbalanced="0"/>
    <cacheHierarchy uniqueName="[DateDimension].[Date]" caption="DateDimension.Date" attribute="1" keyAttribute="1" defaultMemberUniqueName="[DateDimension].[Date].[All]" allUniqueName="[DateDimension].[Date].[All]" dimensionUniqueName="[DateDimension]" displayFolder="" count="0" unbalanced="0"/>
    <cacheHierarchy uniqueName="[DateDimension].[Date Name]" caption="DateDimension.Date Name" attribute="1" defaultMemberUniqueName="[DateDimension].[Date Name].[All]" allUniqueName="[DateDimension].[Date Name].[All]" dimensionUniqueName="[DateDimension]" displayFolder="" count="0" unbalanced="0"/>
    <cacheHierarchy uniqueName="[DateDimension].[Day Of Month]" caption="DateDimension.Day Of Month" attribute="1" defaultMemberUniqueName="[DateDimension].[Day Of Month].[All]" allUniqueName="[DateDimension].[Day Of Month].[All]" dimensionUniqueName="[DateDimension]" displayFolder="" count="0" unbalanced="0"/>
    <cacheHierarchy uniqueName="[DateDimension].[Fiscal Day]" caption="DateDimension.Fiscal Day" attribute="1" defaultMemberUniqueName="[DateDimension].[Fiscal Day].[All]" allUniqueName="[DateDimension].[Fiscal Day].[All]" dimensionUniqueName="[DateDimension]" displayFolder="" count="0" unbalanced="0"/>
    <cacheHierarchy uniqueName="[DateDimension].[Fiscal Half Year]" caption="DateDimension.Fiscal Half Year" attribute="1" defaultMemberUniqueName="[DateDimension].[Fiscal Half Year].[All]" allUniqueName="[DateDimension].[Fiscal Half Year].[All]" dimensionUniqueName="[DateDimension]" displayFolder="" count="0" unbalanced="0"/>
    <cacheHierarchy uniqueName="[DateDimension].[Fiscal Month]" caption="DateDimension.Fiscal Month" attribute="1" defaultMemberUniqueName="[DateDimension].[Fiscal Month].[All]" allUniqueName="[DateDimension].[Fiscal Month].[All]" dimensionUniqueName="[DateDimension]" displayFolder="" count="0" unbalanced="0"/>
    <cacheHierarchy uniqueName="[DateDimension].[Fiscal Quarter]" caption="DateDimension.Fiscal Quarter" attribute="1" defaultMemberUniqueName="[DateDimension].[Fiscal Quarter].[All]" allUniqueName="[DateDimension].[Fiscal Quarter].[All]" dimensionUniqueName="[DateDimension]" displayFolder="" count="0" unbalanced="0"/>
    <cacheHierarchy uniqueName="[DateDimension].[Fiscal Trimester]" caption="DateDimension.Fiscal Trimester" attribute="1" defaultMemberUniqueName="[DateDimension].[Fiscal Trimester].[All]" allUniqueName="[DateDimension].[Fiscal Trimester].[All]" dimensionUniqueName="[DateDimension]" displayFolder="" count="0" unbalanced="0"/>
    <cacheHierarchy uniqueName="[DateDimension].[Fiscal Week]" caption="DateDimension.Fiscal Week" attribute="1" defaultMemberUniqueName="[DateDimension].[Fiscal Week].[All]" allUniqueName="[DateDimension].[Fiscal Week].[All]" dimensionUniqueName="[DateDimension]" displayFolder="" count="0" unbalanced="0"/>
    <cacheHierarchy uniqueName="[DateDimension].[Fiscal Year]" caption="DateDimension.Fiscal Year" attribute="1" defaultMemberUniqueName="[DateDimension].[Fiscal Year].[All]" allUniqueName="[DateDimension].[Fiscal Year].[All]" dimensionUniqueName="[DateDimension]" displayFolder="" count="0" unbalanced="0"/>
    <cacheHierarchy uniqueName="[DateDimension].[Half Year]" caption="DateDimension.Half Year" attribute="1" defaultMemberUniqueName="[DateDimension].[Half Year].[All]" allUniqueName="[DateDimension].[Half Year].[All]" dimensionUniqueName="[DateDimension]" displayFolder="" count="0" unbalanced="0"/>
    <cacheHierarchy uniqueName="[DateDimension].[Half Year Name]" caption="DateDimension.Half Year Name" attribute="1" defaultMemberUniqueName="[DateDimension].[Half Year Name].[All]" allUniqueName="[DateDimension].[Half Year Name].[All]" dimensionUniqueName="[DateDimension]" displayFolder="" count="0" unbalanced="0"/>
    <cacheHierarchy uniqueName="[DateDimension].[Month]" caption="DateDimension.Month" attribute="1" defaultMemberUniqueName="[DateDimension].[Month].[All]" allUniqueName="[DateDimension].[Month].[All]" dimensionUniqueName="[DateDimension]" displayFolder="" count="0" unbalanced="0"/>
    <cacheHierarchy uniqueName="[DateDimension].[Month Name]" caption="DateDimension.Month Name" attribute="1" defaultMemberUniqueName="[DateDimension].[Month Name].[All]" allUniqueName="[DateDimension].[Month Name].[All]" dimensionUniqueName="[DateDimension]" displayFolder="" count="0" unbalanced="0"/>
    <cacheHierarchy uniqueName="[DateDimension].[Quarter]" caption="DateDimension.Quarter" attribute="1" defaultMemberUniqueName="[DateDimension].[Quarter].[All]" allUniqueName="[DateDimension].[Quarter].[All]" dimensionUniqueName="[DateDimension]" displayFolder="" count="0" unbalanced="0"/>
    <cacheHierarchy uniqueName="[DateDimension].[Quarter Name]" caption="DateDimension.Quarter Name" attribute="1" defaultMemberUniqueName="[DateDimension].[Quarter Name].[All]" allUniqueName="[DateDimension].[Quarter Name].[All]" dimensionUniqueName="[DateDimension]" displayFolder="" count="0" unbalanced="0"/>
    <cacheHierarchy uniqueName="[DateDimension].[Trimester]" caption="DateDimension.Trimester" attribute="1" defaultMemberUniqueName="[DateDimension].[Trimester].[All]" allUniqueName="[DateDimension].[Trimester].[All]" dimensionUniqueName="[DateDimension]" displayFolder="" count="0" unbalanced="0"/>
    <cacheHierarchy uniqueName="[DateDimension].[Trimester Name]" caption="DateDimension.Trimester Name" attribute="1" defaultMemberUniqueName="[DateDimension].[Trimester Name].[All]" allUniqueName="[DateDimension].[Trimester Name].[All]" dimensionUniqueName="[DateDimension]" displayFolder="" count="0" unbalanced="0"/>
    <cacheHierarchy uniqueName="[DateDimension].[Week]" caption="DateDimension.Week" attribute="1" defaultMemberUniqueName="[DateDimension].[Week].[All]" allUniqueName="[DateDimension].[Week].[All]" dimensionUniqueName="[DateDimension]" displayFolder="" count="0" unbalanced="0"/>
    <cacheHierarchy uniqueName="[DateDimension].[Week Name]" caption="DateDimension.Week Name" attribute="1" defaultMemberUniqueName="[DateDimension].[Week Name].[All]" allUniqueName="[DateDimension].[Week Name].[All]" dimensionUniqueName="[DateDimension]" displayFolder="" count="0" unbalanced="0"/>
    <cacheHierarchy uniqueName="[DateDimension].[Year]" caption="DateDimension.Year" attribute="1" defaultMemberUniqueName="[DateDimension].[Year].[All]" allUniqueName="[DateDimension].[Year].[All]" dimensionUniqueName="[DateDimension]" displayFolder="" count="0" unbalanced="0"/>
    <cacheHierarchy uniqueName="[DateDimension].[Year - Half Year - Quarter - Month - Day]" caption="DateDimension.Year - Half Year - Quarter - Month - Day" defaultMemberUniqueName="[DateDimension].[Year - Half Year - Quarter - Month - Day].[All]" allUniqueName="[DateDimension].[Year - Half Year - Quarter - Month - Day].[All]" dimensionUniqueName="[DateDimension]" displayFolder="" count="0" unbalanced="0"/>
    <cacheHierarchy uniqueName="[DateDimension].[Year - Month]" caption="DateDimension.Year - Month" defaultMemberUniqueName="[DateDimension].[Year - Month].[All]" allUniqueName="[DateDimension].[Year - Month].[All]" dimensionUniqueName="[DateDimension]" displayFolder="" count="3" unbalanced="0"/>
    <cacheHierarchy uniqueName="[DateDimension].[Year - Quarter - Month - Date]" caption="DateDimension.Year - Quarter - Month - Date" defaultMemberUniqueName="[DateDimension].[Year - Quarter - Month - Date].[All]" allUniqueName="[DateDimension].[Year - Quarter - Month - Date].[All]" dimensionUniqueName="[DateDimension]" displayFolder="" count="0" unbalanced="0"/>
    <cacheHierarchy uniqueName="[DateDimension].[Year - Trimester - Month - Date]" caption="DateDimension.Year - Trimester - Month - Date" defaultMemberUniqueName="[DateDimension].[Year - Trimester - Month - Date].[All]" allUniqueName="[DateDimension].[Year - Trimester - Month - Date].[All]" dimensionUniqueName="[DateDimension]" displayFolder="" count="0" unbalanced="0"/>
    <cacheHierarchy uniqueName="[DateDimension].[Year - Week - Date]" caption="DateDimension.Year - Week - Date" defaultMemberUniqueName="[DateDimension].[Year - Week - Date].[All]" allUniqueName="[DateDimension].[Year - Week - Date].[All]" dimensionUniqueName="[DateDimension]" displayFolder="" count="0" unbalanced="0"/>
    <cacheHierarchy uniqueName="[DateDimension].[Year Name]" caption="DateDimension.Year Name" attribute="1" defaultMemberUniqueName="[DateDimension].[Year Name].[All]" allUniqueName="[DateDimension].[Year Name].[All]" dimensionUniqueName="[DateDimension]" displayFolder="" count="0" unbalanced="0"/>
    <cacheHierarchy uniqueName="[DateDimension].[Year-Month-Day]" caption="DateDimension.Year-Month-Day" defaultMemberUniqueName="[DateDimension].[Year-Month-Day].[All]" allUniqueName="[DateDimension].[Year-Month-Day].[All]" dimensionUniqueName="[DateDimension]" displayFolder="" count="0" unbalanced="0"/>
    <cacheHierarchy uniqueName="[DeactivationDate].[Date]" caption="DeactivationDate.Date" attribute="1" keyAttribute="1" defaultMemberUniqueName="[DeactivationDate].[Date].[All]" allUniqueName="[DeactivationDate].[Date].[All]" dimensionUniqueName="[DeactivationDate]" displayFolder="" count="0" unbalanced="0"/>
    <cacheHierarchy uniqueName="[DeactivationDate].[Date Name]" caption="DeactivationDate.Date Name" attribute="1" defaultMemberUniqueName="[DeactivationDate].[Date Name].[All]" allUniqueName="[DeactivationDate].[Date Name].[All]" dimensionUniqueName="[DeactivationDate]" displayFolder="" count="0" unbalanced="0"/>
    <cacheHierarchy uniqueName="[DeactivationDate].[Day Of Month]" caption="DeactivationDate.Day Of Month" attribute="1" defaultMemberUniqueName="[DeactivationDate].[Day Of Month].[All]" allUniqueName="[DeactivationDate].[Day Of Month].[All]" dimensionUniqueName="[DeactivationDate]" displayFolder="" count="0" unbalanced="0"/>
    <cacheHierarchy uniqueName="[DeactivationDate].[Fiscal Day]" caption="DeactivationDate.Fiscal Day" attribute="1" defaultMemberUniqueName="[DeactivationDate].[Fiscal Day].[All]" allUniqueName="[DeactivationDate].[Fiscal Day].[All]" dimensionUniqueName="[DeactivationDate]" displayFolder="" count="0" unbalanced="0"/>
    <cacheHierarchy uniqueName="[DeactivationDate].[Fiscal Half Year]" caption="DeactivationDate.Fiscal Half Year" attribute="1" defaultMemberUniqueName="[DeactivationDate].[Fiscal Half Year].[All]" allUniqueName="[DeactivationDate].[Fiscal Half Year].[All]" dimensionUniqueName="[DeactivationDate]" displayFolder="" count="0" unbalanced="0"/>
    <cacheHierarchy uniqueName="[DeactivationDate].[Fiscal Month]" caption="DeactivationDate.Fiscal Month" attribute="1" defaultMemberUniqueName="[DeactivationDate].[Fiscal Month].[All]" allUniqueName="[DeactivationDate].[Fiscal Month].[All]" dimensionUniqueName="[DeactivationDate]" displayFolder="" count="0" unbalanced="0"/>
    <cacheHierarchy uniqueName="[DeactivationDate].[Fiscal Quarter]" caption="DeactivationDate.Fiscal Quarter" attribute="1" defaultMemberUniqueName="[DeactivationDate].[Fiscal Quarter].[All]" allUniqueName="[DeactivationDate].[Fiscal Quarter].[All]" dimensionUniqueName="[DeactivationDate]" displayFolder="" count="0" unbalanced="0"/>
    <cacheHierarchy uniqueName="[DeactivationDate].[Fiscal Trimester]" caption="DeactivationDate.Fiscal Trimester" attribute="1" defaultMemberUniqueName="[DeactivationDate].[Fiscal Trimester].[All]" allUniqueName="[DeactivationDate].[Fiscal Trimester].[All]" dimensionUniqueName="[DeactivationDate]" displayFolder="" count="0" unbalanced="0"/>
    <cacheHierarchy uniqueName="[DeactivationDate].[Fiscal Week]" caption="DeactivationDate.Fiscal Week" attribute="1" defaultMemberUniqueName="[DeactivationDate].[Fiscal Week].[All]" allUniqueName="[DeactivationDate].[Fiscal Week].[All]" dimensionUniqueName="[DeactivationDate]" displayFolder="" count="0" unbalanced="0"/>
    <cacheHierarchy uniqueName="[DeactivationDate].[Fiscal Year]" caption="DeactivationDate.Fiscal Year" attribute="1" defaultMemberUniqueName="[DeactivationDate].[Fiscal Year].[All]" allUniqueName="[DeactivationDate].[Fiscal Year].[All]" dimensionUniqueName="[DeactivationDate]" displayFolder="" count="0" unbalanced="0"/>
    <cacheHierarchy uniqueName="[DeactivationDate].[Half Year]" caption="DeactivationDate.Half Year" attribute="1" defaultMemberUniqueName="[DeactivationDate].[Half Year].[All]" allUniqueName="[DeactivationDate].[Half Year].[All]" dimensionUniqueName="[DeactivationDate]" displayFolder="" count="0" unbalanced="0"/>
    <cacheHierarchy uniqueName="[DeactivationDate].[Half Year Name]" caption="DeactivationDate.Half Year Name" attribute="1" defaultMemberUniqueName="[DeactivationDate].[Half Year Name].[All]" allUniqueName="[DeactivationDate].[Half Year Name].[All]" dimensionUniqueName="[DeactivationDate]" displayFolder="" count="0" unbalanced="0"/>
    <cacheHierarchy uniqueName="[DeactivationDate].[Month]" caption="DeactivationDate.Month" attribute="1" defaultMemberUniqueName="[DeactivationDate].[Month].[All]" allUniqueName="[DeactivationDate].[Month].[All]" dimensionUniqueName="[DeactivationDate]" displayFolder="" count="0" unbalanced="0"/>
    <cacheHierarchy uniqueName="[DeactivationDate].[Month Name]" caption="DeactivationDate.Month Name" attribute="1" defaultMemberUniqueName="[DeactivationDate].[Month Name].[All]" allUniqueName="[DeactivationDate].[Month Name].[All]" dimensionUniqueName="[DeactivationDate]" displayFolder="" count="0" unbalanced="0"/>
    <cacheHierarchy uniqueName="[DeactivationDate].[Quarter]" caption="DeactivationDate.Quarter" attribute="1" defaultMemberUniqueName="[DeactivationDate].[Quarter].[All]" allUniqueName="[DeactivationDate].[Quarter].[All]" dimensionUniqueName="[DeactivationDate]" displayFolder="" count="0" unbalanced="0"/>
    <cacheHierarchy uniqueName="[DeactivationDate].[Quarter Name]" caption="DeactivationDate.Quarter Name" attribute="1" defaultMemberUniqueName="[DeactivationDate].[Quarter Name].[All]" allUniqueName="[DeactivationDate].[Quarter Name].[All]" dimensionUniqueName="[DeactivationDate]" displayFolder="" count="0" unbalanced="0"/>
    <cacheHierarchy uniqueName="[DeactivationDate].[Trimester]" caption="DeactivationDate.Trimester" attribute="1" defaultMemberUniqueName="[DeactivationDate].[Trimester].[All]" allUniqueName="[DeactivationDate].[Trimester].[All]" dimensionUniqueName="[DeactivationDate]" displayFolder="" count="0" unbalanced="0"/>
    <cacheHierarchy uniqueName="[DeactivationDate].[Trimester Name]" caption="DeactivationDate.Trimester Name" attribute="1" defaultMemberUniqueName="[DeactivationDate].[Trimester Name].[All]" allUniqueName="[DeactivationDate].[Trimester Name].[All]" dimensionUniqueName="[DeactivationDate]" displayFolder="" count="0" unbalanced="0"/>
    <cacheHierarchy uniqueName="[DeactivationDate].[Week]" caption="DeactivationDate.Week" attribute="1" defaultMemberUniqueName="[DeactivationDate].[Week].[All]" allUniqueName="[DeactivationDate].[Week].[All]" dimensionUniqueName="[DeactivationDate]" displayFolder="" count="0" unbalanced="0"/>
    <cacheHierarchy uniqueName="[DeactivationDate].[Week Name]" caption="DeactivationDate.Week Name" attribute="1" defaultMemberUniqueName="[DeactivationDate].[Week Name].[All]" allUniqueName="[DeactivationDate].[Week Name].[All]" dimensionUniqueName="[DeactivationDate]" displayFolder="" count="0" unbalanced="0"/>
    <cacheHierarchy uniqueName="[DeactivationDate].[Year]" caption="DeactivationDate.Year" attribute="1" defaultMemberUniqueName="[DeactivationDate].[Year].[All]" allUniqueName="[DeactivationDate].[Year].[All]" dimensionUniqueName="[DeactivationDate]" displayFolder="" count="0" unbalanced="0"/>
    <cacheHierarchy uniqueName="[DeactivationDate].[Year - Half Year - Quarter - Month - Day]" caption="DeactivationDate.Year - Half Year - Quarter - Month - Day" defaultMemberUniqueName="[DeactivationDate].[Year - Half Year - Quarter - Month - Day].[All]" allUniqueName="[DeactivationDate].[Year - Half Year - Quarter - Month - Day].[All]" dimensionUniqueName="[DeactivationDate]" displayFolder="" count="0" unbalanced="0"/>
    <cacheHierarchy uniqueName="[DeactivationDate].[Year - Month]" caption="DeactivationDate.Year - Month" defaultMemberUniqueName="[DeactivationDate].[Year - Month].[All]" allUniqueName="[DeactivationDate].[Year - Month].[All]" dimensionUniqueName="[DeactivationDate]" displayFolder="" count="0" unbalanced="0"/>
    <cacheHierarchy uniqueName="[DeactivationDate].[Year - Quarter - Month - Date]" caption="DeactivationDate.Year - Quarter - Month - Date" defaultMemberUniqueName="[DeactivationDate].[Year - Quarter - Month - Date].[All]" allUniqueName="[DeactivationDate].[Year - Quarter - Month - Date].[All]" dimensionUniqueName="[DeactivationDate]" displayFolder="" count="0" unbalanced="0"/>
    <cacheHierarchy uniqueName="[DeactivationDate].[Year - Trimester - Month - Date]" caption="DeactivationDate.Year - Trimester - Month - Date" defaultMemberUniqueName="[DeactivationDate].[Year - Trimester - Month - Date].[All]" allUniqueName="[DeactivationDate].[Year - Trimester - Month - Date].[All]" dimensionUniqueName="[DeactivationDate]" displayFolder="" count="0" unbalanced="0"/>
    <cacheHierarchy uniqueName="[DeactivationDate].[Year - Week - Date]" caption="DeactivationDate.Year - Week - Date" defaultMemberUniqueName="[DeactivationDate].[Year - Week - Date].[All]" allUniqueName="[DeactivationDate].[Year - Week - Date].[All]" dimensionUniqueName="[DeactivationDate]" displayFolder="" count="0" unbalanced="0"/>
    <cacheHierarchy uniqueName="[DeactivationDate].[Year Name]" caption="DeactivationDate.Year Name" attribute="1" defaultMemberUniqueName="[DeactivationDate].[Year Name].[All]" allUniqueName="[DeactivationDate].[Year Name].[All]" dimensionUniqueName="[DeactivationDate]" displayFolder="" count="0" unbalanced="0"/>
    <cacheHierarchy uniqueName="[DeactivationDate].[Year-Month-Day]" caption="DeactivationDate.Year-Month-Day" defaultMemberUniqueName="[DeactivationDate].[Year-Month-Day].[All]" allUniqueName="[DeactivationDate].[Year-Month-Day].[All]" dimensionUniqueName="[DeactivationDate]" displayFolder="" count="0" unbalanced="0"/>
    <cacheHierarchy uniqueName="[DeActiveArpu].[Disc Type]" caption="Disc Type" attribute="1" defaultMemberUniqueName="[DeActiveArpu].[Disc Type].[All]" allUniqueName="[DeActiveArpu].[Disc Type].[All]" dimensionUniqueName="[DeActiveArpu]" displayFolder="" count="0" unbalanced="0"/>
    <cacheHierarchy uniqueName="[DeActiveArpu].[i Co Id]" caption="i Co Id" attribute="1" keyAttribute="1" defaultMemberUniqueName="[DeActiveArpu].[i Co Id].[All]" allUniqueName="[DeActiveArpu].[i Co Id].[All]" dimensionUniqueName="[DeActiveArpu]" displayFolder="" count="0" unbalanced="0"/>
    <cacheHierarchy uniqueName="[DeActiveArpu].[i Dealer ID]" caption="i Dealer ID" attribute="1" defaultMemberUniqueName="[DeActiveArpu].[i Dealer ID].[All]" allUniqueName="[DeActiveArpu].[i Dealer ID].[All]" dimensionUniqueName="[DeActiveArpu]" displayFolder="" count="0" unbalanced="0"/>
    <cacheHierarchy uniqueName="[DeActiveArpu].[i RSID]" caption="i RSID" attribute="1" defaultMemberUniqueName="[DeActiveArpu].[i RSID].[All]" allUniqueName="[DeActiveArpu].[i RSID].[All]" dimensionUniqueName="[DeActiveArpu]" displayFolder="" count="0" unbalanced="0"/>
    <cacheHierarchy uniqueName="[DeActiveArpu].[i TM Code]" caption="i TM Code" attribute="1" defaultMemberUniqueName="[DeActiveArpu].[i TM Code].[All]" allUniqueName="[DeActiveArpu].[i TM Code].[All]" dimensionUniqueName="[DeActiveArpu]" displayFolder="" count="0" unbalanced="0"/>
    <cacheHierarchy uniqueName="[DeActiveArpu].[m Disc ARPU]" caption="m Disc ARPU" attribute="1" defaultMemberUniqueName="[DeActiveArpu].[m Disc ARPU].[All]" allUniqueName="[DeActiveArpu].[m Disc ARPU].[All]" dimensionUniqueName="[DeActiveArpu]" displayFolder="" count="0" unbalanced="0"/>
    <cacheHierarchy uniqueName="[Expected Payment Date].[Date]" caption="Expected Payment Date.Date" attribute="1" keyAttribute="1" defaultMemberUniqueName="[Expected Payment Date].[Date].[All]" allUniqueName="[Expected Payment Date].[Date].[All]" dimensionUniqueName="[Expected Payment Date]" displayFolder="" count="0" unbalanced="0"/>
    <cacheHierarchy uniqueName="[Expected Payment Date].[Date Name]" caption="Expected Payment Date.Date Name" attribute="1" defaultMemberUniqueName="[Expected Payment Date].[Date Name].[All]" allUniqueName="[Expected Payment Date].[Date Name].[All]" dimensionUniqueName="[Expected Payment Date]" displayFolder="" count="0" unbalanced="0"/>
    <cacheHierarchy uniqueName="[Expected Payment Date].[Day Of Month]" caption="Expected Payment Date.Day Of Month" attribute="1" defaultMemberUniqueName="[Expected Payment Date].[Day Of Month].[All]" allUniqueName="[Expected Payment Date].[Day Of Month].[All]" dimensionUniqueName="[Expected Payment Date]" displayFolder="" count="0" unbalanced="0"/>
    <cacheHierarchy uniqueName="[Expected Payment Date].[Fiscal Day]" caption="Expected Payment Date.Fiscal Day" attribute="1" defaultMemberUniqueName="[Expected Payment Date].[Fiscal Day].[All]" allUniqueName="[Expected Payment Date].[Fiscal Day].[All]" dimensionUniqueName="[Expected Payment Date]" displayFolder="" count="0" unbalanced="0"/>
    <cacheHierarchy uniqueName="[Expected Payment Date].[Fiscal Half Year]" caption="Expected Payment Date.Fiscal Half Year" attribute="1" defaultMemberUniqueName="[Expected Payment Date].[Fiscal Half Year].[All]" allUniqueName="[Expected Payment Date].[Fiscal Half Year].[All]" dimensionUniqueName="[Expected Payment Date]" displayFolder="" count="0" unbalanced="0"/>
    <cacheHierarchy uniqueName="[Expected Payment Date].[Fiscal Month]" caption="Expected Payment Date.Fiscal Month" attribute="1" defaultMemberUniqueName="[Expected Payment Date].[Fiscal Month].[All]" allUniqueName="[Expected Payment Date].[Fiscal Month].[All]" dimensionUniqueName="[Expected Payment Date]" displayFolder="" count="0" unbalanced="0"/>
    <cacheHierarchy uniqueName="[Expected Payment Date].[Fiscal Quarter]" caption="Expected Payment Date.Fiscal Quarter" attribute="1" defaultMemberUniqueName="[Expected Payment Date].[Fiscal Quarter].[All]" allUniqueName="[Expected Payment Date].[Fiscal Quarter].[All]" dimensionUniqueName="[Expected Payment Date]" displayFolder="" count="0" unbalanced="0"/>
    <cacheHierarchy uniqueName="[Expected Payment Date].[Fiscal Trimester]" caption="Expected Payment Date.Fiscal Trimester" attribute="1" defaultMemberUniqueName="[Expected Payment Date].[Fiscal Trimester].[All]" allUniqueName="[Expected Payment Date].[Fiscal Trimester].[All]" dimensionUniqueName="[Expected Payment Date]" displayFolder="" count="0" unbalanced="0"/>
    <cacheHierarchy uniqueName="[Expected Payment Date].[Fiscal Week]" caption="Expected Payment Date.Fiscal Week" attribute="1" defaultMemberUniqueName="[Expected Payment Date].[Fiscal Week].[All]" allUniqueName="[Expected Payment Date].[Fiscal Week].[All]" dimensionUniqueName="[Expected Payment Date]" displayFolder="" count="0" unbalanced="0"/>
    <cacheHierarchy uniqueName="[Expected Payment Date].[Fiscal Year]" caption="Expected Payment Date.Fiscal Year" attribute="1" defaultMemberUniqueName="[Expected Payment Date].[Fiscal Year].[All]" allUniqueName="[Expected Payment Date].[Fiscal Year].[All]" dimensionUniqueName="[Expected Payment Date]" displayFolder="" count="0" unbalanced="0"/>
    <cacheHierarchy uniqueName="[Expected Payment Date].[Half Year]" caption="Expected Payment Date.Half Year" attribute="1" defaultMemberUniqueName="[Expected Payment Date].[Half Year].[All]" allUniqueName="[Expected Payment Date].[Half Year].[All]" dimensionUniqueName="[Expected Payment Date]" displayFolder="" count="0" unbalanced="0"/>
    <cacheHierarchy uniqueName="[Expected Payment Date].[Half Year Name]" caption="Expected Payment Date.Half Year Name" attribute="1" defaultMemberUniqueName="[Expected Payment Date].[Half Year Name].[All]" allUniqueName="[Expected Payment Date].[Half Year Name].[All]" dimensionUniqueName="[Expected Payment Date]" displayFolder="" count="0" unbalanced="0"/>
    <cacheHierarchy uniqueName="[Expected Payment Date].[Month]" caption="Expected Payment Date.Month" attribute="1" defaultMemberUniqueName="[Expected Payment Date].[Month].[All]" allUniqueName="[Expected Payment Date].[Month].[All]" dimensionUniqueName="[Expected Payment Date]" displayFolder="" count="0" unbalanced="0"/>
    <cacheHierarchy uniqueName="[Expected Payment Date].[Month Name]" caption="Expected Payment Date.Month Name" attribute="1" defaultMemberUniqueName="[Expected Payment Date].[Month Name].[All]" allUniqueName="[Expected Payment Date].[Month Name].[All]" dimensionUniqueName="[Expected Payment Date]" displayFolder="" count="0" unbalanced="0"/>
    <cacheHierarchy uniqueName="[Expected Payment Date].[Quarter]" caption="Expected Payment Date.Quarter" attribute="1" defaultMemberUniqueName="[Expected Payment Date].[Quarter].[All]" allUniqueName="[Expected Payment Date].[Quarter].[All]" dimensionUniqueName="[Expected Payment Date]" displayFolder="" count="0" unbalanced="0"/>
    <cacheHierarchy uniqueName="[Expected Payment Date].[Quarter Name]" caption="Expected Payment Date.Quarter Name" attribute="1" defaultMemberUniqueName="[Expected Payment Date].[Quarter Name].[All]" allUniqueName="[Expected Payment Date].[Quarter Name].[All]" dimensionUniqueName="[Expected Payment Date]" displayFolder="" count="0" unbalanced="0"/>
    <cacheHierarchy uniqueName="[Expected Payment Date].[Trimester]" caption="Expected Payment Date.Trimester" attribute="1" defaultMemberUniqueName="[Expected Payment Date].[Trimester].[All]" allUniqueName="[Expected Payment Date].[Trimester].[All]" dimensionUniqueName="[Expected Payment Date]" displayFolder="" count="0" unbalanced="0"/>
    <cacheHierarchy uniqueName="[Expected Payment Date].[Trimester Name]" caption="Expected Payment Date.Trimester Name" attribute="1" defaultMemberUniqueName="[Expected Payment Date].[Trimester Name].[All]" allUniqueName="[Expected Payment Date].[Trimester Name].[All]" dimensionUniqueName="[Expected Payment Date]" displayFolder="" count="0" unbalanced="0"/>
    <cacheHierarchy uniqueName="[Expected Payment Date].[Week]" caption="Expected Payment Date.Week" attribute="1" defaultMemberUniqueName="[Expected Payment Date].[Week].[All]" allUniqueName="[Expected Payment Date].[Week].[All]" dimensionUniqueName="[Expected Payment Date]" displayFolder="" count="0" unbalanced="0"/>
    <cacheHierarchy uniqueName="[Expected Payment Date].[Week Name]" caption="Expected Payment Date.Week Name" attribute="1" defaultMemberUniqueName="[Expected Payment Date].[Week Name].[All]" allUniqueName="[Expected Payment Date].[Week Name].[All]" dimensionUniqueName="[Expected Payment Date]" displayFolder="" count="0" unbalanced="0"/>
    <cacheHierarchy uniqueName="[Expected Payment Date].[Year]" caption="Expected Payment Date.Year" attribute="1" defaultMemberUniqueName="[Expected Payment Date].[Year].[All]" allUniqueName="[Expected Payment Date].[Year].[All]" dimensionUniqueName="[Expected Payment Date]" displayFolder="" count="0" unbalanced="0"/>
    <cacheHierarchy uniqueName="[Expected Payment Date].[Year - Half Year - Quarter - Month - Day]" caption="Expected Payment Date.Year - Half Year - Quarter - Month - Day" defaultMemberUniqueName="[Expected Payment Date].[Year - Half Year - Quarter - Month - Day].[All]" allUniqueName="[Expected Payment Date].[Year - Half Year - Quarter - Month - Day].[All]" dimensionUniqueName="[Expected Payment Date]" displayFolder="" count="0" unbalanced="0"/>
    <cacheHierarchy uniqueName="[Expected Payment Date].[Year - Month]" caption="Expected Payment Date.Year - Month" defaultMemberUniqueName="[Expected Payment Date].[Year - Month].[All]" allUniqueName="[Expected Payment Date].[Year - Month].[All]" dimensionUniqueName="[Expected Payment Date]" displayFolder="" count="0" unbalanced="0"/>
    <cacheHierarchy uniqueName="[Expected Payment Date].[Year - Quarter - Month - Date]" caption="Expected Payment Date.Year - Quarter - Month - Date" defaultMemberUniqueName="[Expected Payment Date].[Year - Quarter - Month - Date].[All]" allUniqueName="[Expected Payment Date].[Year - Quarter - Month - Date].[All]" dimensionUniqueName="[Expected Payment Date]" displayFolder="" count="0" unbalanced="0"/>
    <cacheHierarchy uniqueName="[Expected Payment Date].[Year - Trimester - Month - Date]" caption="Expected Payment Date.Year - Trimester - Month - Date" defaultMemberUniqueName="[Expected Payment Date].[Year - Trimester - Month - Date].[All]" allUniqueName="[Expected Payment Date].[Year - Trimester - Month - Date].[All]" dimensionUniqueName="[Expected Payment Date]" displayFolder="" count="0" unbalanced="0"/>
    <cacheHierarchy uniqueName="[Expected Payment Date].[Year - Week - Date]" caption="Expected Payment Date.Year - Week - Date" defaultMemberUniqueName="[Expected Payment Date].[Year - Week - Date].[All]" allUniqueName="[Expected Payment Date].[Year - Week - Date].[All]" dimensionUniqueName="[Expected Payment Date]" displayFolder="" count="0" unbalanced="0"/>
    <cacheHierarchy uniqueName="[Expected Payment Date].[Year Name]" caption="Expected Payment Date.Year Name" attribute="1" defaultMemberUniqueName="[Expected Payment Date].[Year Name].[All]" allUniqueName="[Expected Payment Date].[Year Name].[All]" dimensionUniqueName="[Expected Payment Date]" displayFolder="" count="0" unbalanced="0"/>
    <cacheHierarchy uniqueName="[Expected Payment Date].[Year-Month-Day]" caption="Expected Payment Date.Year-Month-Day" defaultMemberUniqueName="[Expected Payment Date].[Year-Month-Day].[All]" allUniqueName="[Expected Payment Date].[Year-Month-Day].[All]" dimensionUniqueName="[Expected Payment Date]" displayFolder="" count="0" unbalanced="0"/>
    <cacheHierarchy uniqueName="[Expiry Date].[Date]" caption="Expiry Date.Date" attribute="1" keyAttribute="1" defaultMemberUniqueName="[Expiry Date].[Date].[All]" allUniqueName="[Expiry Date].[Date].[All]" dimensionUniqueName="[Expiry Date]" displayFolder="" count="0" unbalanced="0"/>
    <cacheHierarchy uniqueName="[Expiry Date].[Date Name]" caption="Expiry Date.Date Name" attribute="1" defaultMemberUniqueName="[Expiry Date].[Date Name].[All]" allUniqueName="[Expiry Date].[Date Name].[All]" dimensionUniqueName="[Expiry Date]" displayFolder="" count="0" unbalanced="0"/>
    <cacheHierarchy uniqueName="[Expiry Date].[Day Of Month]" caption="Expiry Date.Day Of Month" attribute="1" defaultMemberUniqueName="[Expiry Date].[Day Of Month].[All]" allUniqueName="[Expiry Date].[Day Of Month].[All]" dimensionUniqueName="[Expiry Date]" displayFolder="" count="0" unbalanced="0"/>
    <cacheHierarchy uniqueName="[Expiry Date].[Fiscal Day]" caption="Expiry Date.Fiscal Day" attribute="1" defaultMemberUniqueName="[Expiry Date].[Fiscal Day].[All]" allUniqueName="[Expiry Date].[Fiscal Day].[All]" dimensionUniqueName="[Expiry Date]" displayFolder="" count="0" unbalanced="0"/>
    <cacheHierarchy uniqueName="[Expiry Date].[Fiscal Half Year]" caption="Expiry Date.Fiscal Half Year" attribute="1" defaultMemberUniqueName="[Expiry Date].[Fiscal Half Year].[All]" allUniqueName="[Expiry Date].[Fiscal Half Year].[All]" dimensionUniqueName="[Expiry Date]" displayFolder="" count="0" unbalanced="0"/>
    <cacheHierarchy uniqueName="[Expiry Date].[Fiscal Month]" caption="Expiry Date.Fiscal Month" attribute="1" defaultMemberUniqueName="[Expiry Date].[Fiscal Month].[All]" allUniqueName="[Expiry Date].[Fiscal Month].[All]" dimensionUniqueName="[Expiry Date]" displayFolder="" count="0" unbalanced="0"/>
    <cacheHierarchy uniqueName="[Expiry Date].[Fiscal Quarter]" caption="Expiry Date.Fiscal Quarter" attribute="1" defaultMemberUniqueName="[Expiry Date].[Fiscal Quarter].[All]" allUniqueName="[Expiry Date].[Fiscal Quarter].[All]" dimensionUniqueName="[Expiry Date]" displayFolder="" count="0" unbalanced="0"/>
    <cacheHierarchy uniqueName="[Expiry Date].[Fiscal Trimester]" caption="Expiry Date.Fiscal Trimester" attribute="1" defaultMemberUniqueName="[Expiry Date].[Fiscal Trimester].[All]" allUniqueName="[Expiry Date].[Fiscal Trimester].[All]" dimensionUniqueName="[Expiry Date]" displayFolder="" count="0" unbalanced="0"/>
    <cacheHierarchy uniqueName="[Expiry Date].[Fiscal Week]" caption="Expiry Date.Fiscal Week" attribute="1" defaultMemberUniqueName="[Expiry Date].[Fiscal Week].[All]" allUniqueName="[Expiry Date].[Fiscal Week].[All]" dimensionUniqueName="[Expiry Date]" displayFolder="" count="0" unbalanced="0"/>
    <cacheHierarchy uniqueName="[Expiry Date].[Fiscal Year]" caption="Expiry Date.Fiscal Year" attribute="1" defaultMemberUniqueName="[Expiry Date].[Fiscal Year].[All]" allUniqueName="[Expiry Date].[Fiscal Year].[All]" dimensionUniqueName="[Expiry Date]" displayFolder="" count="0" unbalanced="0"/>
    <cacheHierarchy uniqueName="[Expiry Date].[Half Year]" caption="Expiry Date.Half Year" attribute="1" defaultMemberUniqueName="[Expiry Date].[Half Year].[All]" allUniqueName="[Expiry Date].[Half Year].[All]" dimensionUniqueName="[Expiry Date]" displayFolder="" count="0" unbalanced="0"/>
    <cacheHierarchy uniqueName="[Expiry Date].[Half Year Name]" caption="Expiry Date.Half Year Name" attribute="1" defaultMemberUniqueName="[Expiry Date].[Half Year Name].[All]" allUniqueName="[Expiry Date].[Half Year Name].[All]" dimensionUniqueName="[Expiry Date]" displayFolder="" count="0" unbalanced="0"/>
    <cacheHierarchy uniqueName="[Expiry Date].[Month]" caption="Expiry Date.Month" attribute="1" defaultMemberUniqueName="[Expiry Date].[Month].[All]" allUniqueName="[Expiry Date].[Month].[All]" dimensionUniqueName="[Expiry Date]" displayFolder="" count="0" unbalanced="0"/>
    <cacheHierarchy uniqueName="[Expiry Date].[Month Name]" caption="Expiry Date.Month Name" attribute="1" defaultMemberUniqueName="[Expiry Date].[Month Name].[All]" allUniqueName="[Expiry Date].[Month Name].[All]" dimensionUniqueName="[Expiry Date]" displayFolder="" count="0" unbalanced="0"/>
    <cacheHierarchy uniqueName="[Expiry Date].[Quarter]" caption="Expiry Date.Quarter" attribute="1" defaultMemberUniqueName="[Expiry Date].[Quarter].[All]" allUniqueName="[Expiry Date].[Quarter].[All]" dimensionUniqueName="[Expiry Date]" displayFolder="" count="0" unbalanced="0"/>
    <cacheHierarchy uniqueName="[Expiry Date].[Quarter Name]" caption="Expiry Date.Quarter Name" attribute="1" defaultMemberUniqueName="[Expiry Date].[Quarter Name].[All]" allUniqueName="[Expiry Date].[Quarter Name].[All]" dimensionUniqueName="[Expiry Date]" displayFolder="" count="0" unbalanced="0"/>
    <cacheHierarchy uniqueName="[Expiry Date].[Trimester]" caption="Expiry Date.Trimester" attribute="1" defaultMemberUniqueName="[Expiry Date].[Trimester].[All]" allUniqueName="[Expiry Date].[Trimester].[All]" dimensionUniqueName="[Expiry Date]" displayFolder="" count="0" unbalanced="0"/>
    <cacheHierarchy uniqueName="[Expiry Date].[Trimester Name]" caption="Expiry Date.Trimester Name" attribute="1" defaultMemberUniqueName="[Expiry Date].[Trimester Name].[All]" allUniqueName="[Expiry Date].[Trimester Name].[All]" dimensionUniqueName="[Expiry Date]" displayFolder="" count="0" unbalanced="0"/>
    <cacheHierarchy uniqueName="[Expiry Date].[Week]" caption="Expiry Date.Week" attribute="1" defaultMemberUniqueName="[Expiry Date].[Week].[All]" allUniqueName="[Expiry Date].[Week].[All]" dimensionUniqueName="[Expiry Date]" displayFolder="" count="0" unbalanced="0"/>
    <cacheHierarchy uniqueName="[Expiry Date].[Week Name]" caption="Expiry Date.Week Name" attribute="1" defaultMemberUniqueName="[Expiry Date].[Week Name].[All]" allUniqueName="[Expiry Date].[Week Name].[All]" dimensionUniqueName="[Expiry Date]" displayFolder="" count="0" unbalanced="0"/>
    <cacheHierarchy uniqueName="[Expiry Date].[Year]" caption="Expiry Date.Year" attribute="1" defaultMemberUniqueName="[Expiry Date].[Year].[All]" allUniqueName="[Expiry Date].[Year].[All]" dimensionUniqueName="[Expiry Date]" displayFolder="" count="0" unbalanced="0"/>
    <cacheHierarchy uniqueName="[Expiry Date].[Year - Half Year - Quarter - Month - Day]" caption="Expiry Date.Year - Half Year - Quarter - Month - Day" defaultMemberUniqueName="[Expiry Date].[Year - Half Year - Quarter - Month - Day].[All]" allUniqueName="[Expiry Date].[Year - Half Year - Quarter - Month - Day].[All]" dimensionUniqueName="[Expiry Date]" displayFolder="" count="0" unbalanced="0"/>
    <cacheHierarchy uniqueName="[Expiry Date].[Year - Month]" caption="Expiry Date.Year - Month" defaultMemberUniqueName="[Expiry Date].[Year - Month].[All]" allUniqueName="[Expiry Date].[Year - Month].[All]" dimensionUniqueName="[Expiry Date]" displayFolder="" count="0" unbalanced="0"/>
    <cacheHierarchy uniqueName="[Expiry Date].[Year - Quarter - Month - Date]" caption="Expiry Date.Year - Quarter - Month - Date" defaultMemberUniqueName="[Expiry Date].[Year - Quarter - Month - Date].[All]" allUniqueName="[Expiry Date].[Year - Quarter - Month - Date].[All]" dimensionUniqueName="[Expiry Date]" displayFolder="" count="0" unbalanced="0"/>
    <cacheHierarchy uniqueName="[Expiry Date].[Year - Trimester - Month - Date]" caption="Expiry Date.Year - Trimester - Month - Date" defaultMemberUniqueName="[Expiry Date].[Year - Trimester - Month - Date].[All]" allUniqueName="[Expiry Date].[Year - Trimester - Month - Date].[All]" dimensionUniqueName="[Expiry Date]" displayFolder="" count="0" unbalanced="0"/>
    <cacheHierarchy uniqueName="[Expiry Date].[Year - Week - Date]" caption="Expiry Date.Year - Week - Date" defaultMemberUniqueName="[Expiry Date].[Year - Week - Date].[All]" allUniqueName="[Expiry Date].[Year - Week - Date].[All]" dimensionUniqueName="[Expiry Date]" displayFolder="" count="0" unbalanced="0"/>
    <cacheHierarchy uniqueName="[Expiry Date].[Year Name]" caption="Expiry Date.Year Name" attribute="1" defaultMemberUniqueName="[Expiry Date].[Year Name].[All]" allUniqueName="[Expiry Date].[Year Name].[All]" dimensionUniqueName="[Expiry Date]" displayFolder="" count="0" unbalanced="0"/>
    <cacheHierarchy uniqueName="[Expiry Date].[Year-Month-Day]" caption="Expiry Date.Year-Month-Day" defaultMemberUniqueName="[Expiry Date].[Year-Month-Day].[All]" allUniqueName="[Expiry Date].[Year-Month-Day].[All]" dimensionUniqueName="[Expiry Date]" displayFolder="" count="0" unbalanced="0"/>
    <cacheHierarchy uniqueName="[Last Invoice Date].[Date]" caption="Last Invoice Date.Date" attribute="1" keyAttribute="1" defaultMemberUniqueName="[Last Invoice Date].[Date].[All]" allUniqueName="[Last Invoice Date].[Date].[All]" dimensionUniqueName="[Last Invoice Date]" displayFolder="" count="0" unbalanced="0"/>
    <cacheHierarchy uniqueName="[Last Invoice Date].[Date Name]" caption="Last Invoice Date.Date Name" attribute="1" defaultMemberUniqueName="[Last Invoice Date].[Date Name].[All]" allUniqueName="[Last Invoice Date].[Date Name].[All]" dimensionUniqueName="[Last Invoice Date]" displayFolder="" count="0" unbalanced="0"/>
    <cacheHierarchy uniqueName="[Last Invoice Date].[Day Of Month]" caption="Last Invoice Date.Day Of Month" attribute="1" defaultMemberUniqueName="[Last Invoice Date].[Day Of Month].[All]" allUniqueName="[Last Invoice Date].[Day Of Month].[All]" dimensionUniqueName="[Last Invoice Date]" displayFolder="" count="0" unbalanced="0"/>
    <cacheHierarchy uniqueName="[Last Invoice Date].[Fiscal Day]" caption="Last Invoice Date.Fiscal Day" attribute="1" defaultMemberUniqueName="[Last Invoice Date].[Fiscal Day].[All]" allUniqueName="[Last Invoice Date].[Fiscal Day].[All]" dimensionUniqueName="[Last Invoice Date]" displayFolder="" count="0" unbalanced="0"/>
    <cacheHierarchy uniqueName="[Last Invoice Date].[Fiscal Half Year]" caption="Last Invoice Date.Fiscal Half Year" attribute="1" defaultMemberUniqueName="[Last Invoice Date].[Fiscal Half Year].[All]" allUniqueName="[Last Invoice Date].[Fiscal Half Year].[All]" dimensionUniqueName="[Last Invoice Date]" displayFolder="" count="0" unbalanced="0"/>
    <cacheHierarchy uniqueName="[Last Invoice Date].[Fiscal Month]" caption="Last Invoice Date.Fiscal Month" attribute="1" defaultMemberUniqueName="[Last Invoice Date].[Fiscal Month].[All]" allUniqueName="[Last Invoice Date].[Fiscal Month].[All]" dimensionUniqueName="[Last Invoice Date]" displayFolder="" count="0" unbalanced="0"/>
    <cacheHierarchy uniqueName="[Last Invoice Date].[Fiscal Quarter]" caption="Last Invoice Date.Fiscal Quarter" attribute="1" defaultMemberUniqueName="[Last Invoice Date].[Fiscal Quarter].[All]" allUniqueName="[Last Invoice Date].[Fiscal Quarter].[All]" dimensionUniqueName="[Last Invoice Date]" displayFolder="" count="0" unbalanced="0"/>
    <cacheHierarchy uniqueName="[Last Invoice Date].[Fiscal Trimester]" caption="Last Invoice Date.Fiscal Trimester" attribute="1" defaultMemberUniqueName="[Last Invoice Date].[Fiscal Trimester].[All]" allUniqueName="[Last Invoice Date].[Fiscal Trimester].[All]" dimensionUniqueName="[Last Invoice Date]" displayFolder="" count="0" unbalanced="0"/>
    <cacheHierarchy uniqueName="[Last Invoice Date].[Fiscal Week]" caption="Last Invoice Date.Fiscal Week" attribute="1" defaultMemberUniqueName="[Last Invoice Date].[Fiscal Week].[All]" allUniqueName="[Last Invoice Date].[Fiscal Week].[All]" dimensionUniqueName="[Last Invoice Date]" displayFolder="" count="0" unbalanced="0"/>
    <cacheHierarchy uniqueName="[Last Invoice Date].[Fiscal Year]" caption="Last Invoice Date.Fiscal Year" attribute="1" defaultMemberUniqueName="[Last Invoice Date].[Fiscal Year].[All]" allUniqueName="[Last Invoice Date].[Fiscal Year].[All]" dimensionUniqueName="[Last Invoice Date]" displayFolder="" count="0" unbalanced="0"/>
    <cacheHierarchy uniqueName="[Last Invoice Date].[Half Year]" caption="Last Invoice Date.Half Year" attribute="1" defaultMemberUniqueName="[Last Invoice Date].[Half Year].[All]" allUniqueName="[Last Invoice Date].[Half Year].[All]" dimensionUniqueName="[Last Invoice Date]" displayFolder="" count="0" unbalanced="0"/>
    <cacheHierarchy uniqueName="[Last Invoice Date].[Half Year Name]" caption="Last Invoice Date.Half Year Name" attribute="1" defaultMemberUniqueName="[Last Invoice Date].[Half Year Name].[All]" allUniqueName="[Last Invoice Date].[Half Year Name].[All]" dimensionUniqueName="[Last Invoice Date]" displayFolder="" count="0" unbalanced="0"/>
    <cacheHierarchy uniqueName="[Last Invoice Date].[Month]" caption="Last Invoice Date.Month" attribute="1" defaultMemberUniqueName="[Last Invoice Date].[Month].[All]" allUniqueName="[Last Invoice Date].[Month].[All]" dimensionUniqueName="[Last Invoice Date]" displayFolder="" count="0" unbalanced="0"/>
    <cacheHierarchy uniqueName="[Last Invoice Date].[Month Name]" caption="Last Invoice Date.Month Name" attribute="1" defaultMemberUniqueName="[Last Invoice Date].[Month Name].[All]" allUniqueName="[Last Invoice Date].[Month Name].[All]" dimensionUniqueName="[Last Invoice Date]" displayFolder="" count="0" unbalanced="0"/>
    <cacheHierarchy uniqueName="[Last Invoice Date].[Quarter]" caption="Last Invoice Date.Quarter" attribute="1" defaultMemberUniqueName="[Last Invoice Date].[Quarter].[All]" allUniqueName="[Last Invoice Date].[Quarter].[All]" dimensionUniqueName="[Last Invoice Date]" displayFolder="" count="0" unbalanced="0"/>
    <cacheHierarchy uniqueName="[Last Invoice Date].[Quarter Name]" caption="Last Invoice Date.Quarter Name" attribute="1" defaultMemberUniqueName="[Last Invoice Date].[Quarter Name].[All]" allUniqueName="[Last Invoice Date].[Quarter Name].[All]" dimensionUniqueName="[Last Invoice Date]" displayFolder="" count="0" unbalanced="0"/>
    <cacheHierarchy uniqueName="[Last Invoice Date].[Trimester]" caption="Last Invoice Date.Trimester" attribute="1" defaultMemberUniqueName="[Last Invoice Date].[Trimester].[All]" allUniqueName="[Last Invoice Date].[Trimester].[All]" dimensionUniqueName="[Last Invoice Date]" displayFolder="" count="0" unbalanced="0"/>
    <cacheHierarchy uniqueName="[Last Invoice Date].[Trimester Name]" caption="Last Invoice Date.Trimester Name" attribute="1" defaultMemberUniqueName="[Last Invoice Date].[Trimester Name].[All]" allUniqueName="[Last Invoice Date].[Trimester Name].[All]" dimensionUniqueName="[Last Invoice Date]" displayFolder="" count="0" unbalanced="0"/>
    <cacheHierarchy uniqueName="[Last Invoice Date].[Week]" caption="Last Invoice Date.Week" attribute="1" defaultMemberUniqueName="[Last Invoice Date].[Week].[All]" allUniqueName="[Last Invoice Date].[Week].[All]" dimensionUniqueName="[Last Invoice Date]" displayFolder="" count="0" unbalanced="0"/>
    <cacheHierarchy uniqueName="[Last Invoice Date].[Week Name]" caption="Last Invoice Date.Week Name" attribute="1" defaultMemberUniqueName="[Last Invoice Date].[Week Name].[All]" allUniqueName="[Last Invoice Date].[Week Name].[All]" dimensionUniqueName="[Last Invoice Date]" displayFolder="" count="0" unbalanced="0"/>
    <cacheHierarchy uniqueName="[Last Invoice Date].[Year]" caption="Last Invoice Date.Year" attribute="1" defaultMemberUniqueName="[Last Invoice Date].[Year].[All]" allUniqueName="[Last Invoice Date].[Year].[All]" dimensionUniqueName="[Last Invoice Date]" displayFolder="" count="0" unbalanced="0"/>
    <cacheHierarchy uniqueName="[Last Invoice Date].[Year - Half Year - Quarter - Month - Day]" caption="Last Invoice Date.Year - Half Year - Quarter - Month - Day" defaultMemberUniqueName="[Last Invoice Date].[Year - Half Year - Quarter - Month - Day].[All]" allUniqueName="[Last Invoice Date].[Year - Half Year - Quarter - Month - Day].[All]" dimensionUniqueName="[Last Invoice Date]" displayFolder="" count="0" unbalanced="0"/>
    <cacheHierarchy uniqueName="[Last Invoice Date].[Year - Month]" caption="Last Invoice Date.Year - Month" defaultMemberUniqueName="[Last Invoice Date].[Year - Month].[All]" allUniqueName="[Last Invoice Date].[Year - Month].[All]" dimensionUniqueName="[Last Invoice Date]" displayFolder="" count="0" unbalanced="0"/>
    <cacheHierarchy uniqueName="[Last Invoice Date].[Year - Quarter - Month - Date]" caption="Last Invoice Date.Year - Quarter - Month - Date" defaultMemberUniqueName="[Last Invoice Date].[Year - Quarter - Month - Date].[All]" allUniqueName="[Last Invoice Date].[Year - Quarter - Month - Date].[All]" dimensionUniqueName="[Last Invoice Date]" displayFolder="" count="0" unbalanced="0"/>
    <cacheHierarchy uniqueName="[Last Invoice Date].[Year - Trimester - Month - Date]" caption="Last Invoice Date.Year - Trimester - Month - Date" defaultMemberUniqueName="[Last Invoice Date].[Year - Trimester - Month - Date].[All]" allUniqueName="[Last Invoice Date].[Year - Trimester - Month - Date].[All]" dimensionUniqueName="[Last Invoice Date]" displayFolder="" count="0" unbalanced="0"/>
    <cacheHierarchy uniqueName="[Last Invoice Date].[Year - Week - Date]" caption="Last Invoice Date.Year - Week - Date" defaultMemberUniqueName="[Last Invoice Date].[Year - Week - Date].[All]" allUniqueName="[Last Invoice Date].[Year - Week - Date].[All]" dimensionUniqueName="[Last Invoice Date]" displayFolder="" count="0" unbalanced="0"/>
    <cacheHierarchy uniqueName="[Last Invoice Date].[Year Name]" caption="Last Invoice Date.Year Name" attribute="1" defaultMemberUniqueName="[Last Invoice Date].[Year Name].[All]" allUniqueName="[Last Invoice Date].[Year Name].[All]" dimensionUniqueName="[Last Invoice Date]" displayFolder="" count="0" unbalanced="0"/>
    <cacheHierarchy uniqueName="[Last Invoice Date].[Year-Month-Day]" caption="Last Invoice Date.Year-Month-Day" defaultMemberUniqueName="[Last Invoice Date].[Year-Month-Day].[All]" allUniqueName="[Last Invoice Date].[Year-Month-Day].[All]" dimensionUniqueName="[Last Invoice Date]" displayFolder="" count="0" unbalanced="0"/>
    <cacheHierarchy uniqueName="[Migrations].[d Effective Date]" caption="d Effective Date" attribute="1" defaultMemberUniqueName="[Migrations].[d Effective Date].[All]" allUniqueName="[Migrations].[d Effective Date].[All]" dimensionUniqueName="[Migrations]" displayFolder="" count="0" unbalanced="0"/>
    <cacheHierarchy uniqueName="[Migrations].[i Co Id]" caption="i Co Id" attribute="1" keyAttribute="1" defaultMemberUniqueName="[Migrations].[i Co Id].[All]" allUniqueName="[Migrations].[i Co Id].[All]" dimensionUniqueName="[Migrations]" displayFolder="" count="0" unbalanced="0"/>
    <cacheHierarchy uniqueName="[Migrations].[Migration]" caption="Migration" defaultMemberUniqueName="[Migrations].[Migration].[All]" allUniqueName="[Migrations].[Migration].[All]" dimensionUniqueName="[Migrations]" displayFolder="" count="0" unbalanced="0"/>
    <cacheHierarchy uniqueName="[Migrations].[New Category]" caption="New Category" attribute="1" defaultMemberUniqueName="[Migrations].[New Category].[All]" allUniqueName="[Migrations].[New Category].[All]" dimensionUniqueName="[Migrations]" displayFolder="" count="0" unbalanced="0"/>
    <cacheHierarchy uniqueName="[Migrations].[New Network Desc]" caption="New Network Desc" attribute="1" defaultMemberUniqueName="[Migrations].[New Network Desc].[All]" allUniqueName="[Migrations].[New Network Desc].[All]" dimensionUniqueName="[Migrations]" displayFolder="" count="0" unbalanced="0"/>
    <cacheHierarchy uniqueName="[Migrations].[New Product Mix]" caption="New Product Mix" attribute="1" defaultMemberUniqueName="[Migrations].[New Product Mix].[All]" allUniqueName="[Migrations].[New Product Mix].[All]" dimensionUniqueName="[Migrations]" displayFolder="" count="0" unbalanced="0"/>
    <cacheHierarchy uniqueName="[Migrations].[New Product Type]" caption="New Product Type" attribute="1" defaultMemberUniqueName="[Migrations].[New Product Type].[All]" allUniqueName="[Migrations].[New Product Type].[All]" dimensionUniqueName="[Migrations]" displayFolder="" count="0" unbalanced="0"/>
    <cacheHierarchy uniqueName="[Migrations].[New Tariff]" caption="New Tariff" attribute="1" defaultMemberUniqueName="[Migrations].[New Tariff].[All]" allUniqueName="[Migrations].[New Tariff].[All]" dimensionUniqueName="[Migrations]" displayFolder="" count="0" unbalanced="0"/>
    <cacheHierarchy uniqueName="[Migrations].[New Tariff Type]" caption="New Tariff Type" attribute="1" defaultMemberUniqueName="[Migrations].[New Tariff Type].[All]" allUniqueName="[Migrations].[New Tariff Type].[All]" dimensionUniqueName="[Migrations]" displayFolder="" count="0" unbalanced="0"/>
    <cacheHierarchy uniqueName="[Migrations].[Old Category]" caption="Old Category" attribute="1" defaultMemberUniqueName="[Migrations].[Old Category].[All]" allUniqueName="[Migrations].[Old Category].[All]" dimensionUniqueName="[Migrations]" displayFolder="" count="0" unbalanced="0"/>
    <cacheHierarchy uniqueName="[Migrations].[Old Network Desc]" caption="Old Network Desc" attribute="1" defaultMemberUniqueName="[Migrations].[Old Network Desc].[All]" allUniqueName="[Migrations].[Old Network Desc].[All]" dimensionUniqueName="[Migrations]" displayFolder="" count="0" unbalanced="0"/>
    <cacheHierarchy uniqueName="[Migrations].[Old Product Mix]" caption="Old Product Mix" attribute="1" defaultMemberUniqueName="[Migrations].[Old Product Mix].[All]" allUniqueName="[Migrations].[Old Product Mix].[All]" dimensionUniqueName="[Migrations]" displayFolder="" count="0" unbalanced="0"/>
    <cacheHierarchy uniqueName="[Migrations].[Old Product Type]" caption="Old Product Type" attribute="1" defaultMemberUniqueName="[Migrations].[Old Product Type].[All]" allUniqueName="[Migrations].[Old Product Type].[All]" dimensionUniqueName="[Migrations]" displayFolder="" count="0" unbalanced="0"/>
    <cacheHierarchy uniqueName="[Migrations].[Old Tariff]" caption="Old Tariff" attribute="1" defaultMemberUniqueName="[Migrations].[Old Tariff].[All]" allUniqueName="[Migrations].[Old Tariff].[All]" dimensionUniqueName="[Migrations]" displayFolder="" count="0" unbalanced="0"/>
    <cacheHierarchy uniqueName="[Migrations].[Old Tariff Type]" caption="Old Tariff Type" attribute="1" defaultMemberUniqueName="[Migrations].[Old Tariff Type].[All]" allUniqueName="[Migrations].[Old Tariff Type].[All]" dimensionUniqueName="[Migrations]" displayFolder="" count="0" unbalanced="0"/>
    <cacheHierarchy uniqueName="[Migrations].[s Migration Desc]" caption="s Migration Desc" attribute="1" defaultMemberUniqueName="[Migrations].[s Migration Desc].[All]" allUniqueName="[Migrations].[s Migration Desc].[All]" dimensionUniqueName="[Migrations]" displayFolder="" count="0" unbalanced="0"/>
    <cacheHierarchy uniqueName="[Migrations].[Tariff Hierarchy]" caption="Tariff Hierarchy" defaultMemberUniqueName="[Migrations].[Tariff Hierarchy].[All]" allUniqueName="[Migrations].[Tariff Hierarchy].[All]" dimensionUniqueName="[Migrations]" displayFolder="" count="0" unbalanced="0"/>
    <cacheHierarchy uniqueName="[PartnerList].[BP 3dParty Split]" caption="BP 3dParty Split" defaultMemberUniqueName="[PartnerList].[BP 3dParty Split].[All]" allUniqueName="[PartnerList].[BP 3dParty Split].[All]" dimensionUniqueName="[PartnerList]" displayFolder="" count="0" unbalanced="0"/>
    <cacheHierarchy uniqueName="[PartnerList].[Customer Levels]" caption="Customer Levels" defaultMemberUniqueName="[PartnerList].[Customer Levels].[All]" allUniqueName="[PartnerList].[Customer Levels].[All]" dimensionUniqueName="[PartnerList]" displayFolder="" count="0" unbalanced="0"/>
    <cacheHierarchy uniqueName="[PartnerList].[i Dealer ID]" caption="i Dealer ID" attribute="1" keyAttribute="1" defaultMemberUniqueName="[PartnerList].[i Dealer ID].[All]" allUniqueName="[PartnerList].[i Dealer ID].[All]" dimensionUniqueName="[PartnerList]" displayFolder="" count="0" unbalanced="0"/>
    <cacheHierarchy uniqueName="[PartnerList].[s Custom Split]" caption="s Custom Split" attribute="1" defaultMemberUniqueName="[PartnerList].[s Custom Split].[All]" allUniqueName="[PartnerList].[s Custom Split].[All]" dimensionUniqueName="[PartnerList]" displayFolder="" count="0" unbalanced="0"/>
    <cacheHierarchy uniqueName="[PartnerList].[s Customer Level1]" caption="s Customer Level1" attribute="1" defaultMemberUniqueName="[PartnerList].[s Customer Level1].[All]" allUniqueName="[PartnerList].[s Customer Level1].[All]" dimensionUniqueName="[PartnerList]" displayFolder="" count="0" unbalanced="0"/>
    <cacheHierarchy uniqueName="[PartnerList].[s Customer Level2]" caption="s Customer Level2" attribute="1" defaultMemberUniqueName="[PartnerList].[s Customer Level2].[All]" allUniqueName="[PartnerList].[s Customer Level2].[All]" dimensionUniqueName="[PartnerList]" displayFolder="" count="0" unbalanced="0"/>
    <cacheHierarchy uniqueName="[PartnerList].[s Dealer Name]" caption="s Dealer Name" attribute="1" defaultMemberUniqueName="[PartnerList].[s Dealer Name].[All]" allUniqueName="[PartnerList].[s Dealer Name].[All]" dimensionUniqueName="[PartnerList]" displayFolder="" count="0" unbalanced="0"/>
    <cacheHierarchy uniqueName="[PartnerList].[s Dealercode]" caption="s Dealercode" attribute="1" defaultMemberUniqueName="[PartnerList].[s Dealercode].[All]" allUniqueName="[PartnerList].[s Dealercode].[All]" dimensionUniqueName="[PartnerList]" displayFolder="" count="0" unbalanced="0"/>
    <cacheHierarchy uniqueName="[PartnerList].[s Region Desc]" caption="s Region Desc" attribute="1" defaultMemberUniqueName="[PartnerList].[s Region Desc].[All]" allUniqueName="[PartnerList].[s Region Desc].[All]" dimensionUniqueName="[PartnerList]" displayFolder="" count="0" unbalanced="0"/>
    <cacheHierarchy uniqueName="[PartnerList].[s Rep Name]" caption="s Rep Name" attribute="1" defaultMemberUniqueName="[PartnerList].[s Rep Name].[All]" allUniqueName="[PartnerList].[s Rep Name].[All]" dimensionUniqueName="[PartnerList]" displayFolder="" count="0" unbalanced="0"/>
    <cacheHierarchy uniqueName="[PendingDate].[Date]" caption="PendingDate.Date" attribute="1" keyAttribute="1" defaultMemberUniqueName="[PendingDate].[Date].[All]" allUniqueName="[PendingDate].[Date].[All]" dimensionUniqueName="[PendingDate]" displayFolder="" count="0" unbalanced="0"/>
    <cacheHierarchy uniqueName="[PendingDate].[Date Name]" caption="PendingDate.Date Name" attribute="1" defaultMemberUniqueName="[PendingDate].[Date Name].[All]" allUniqueName="[PendingDate].[Date Name].[All]" dimensionUniqueName="[PendingDate]" displayFolder="" count="0" unbalanced="0"/>
    <cacheHierarchy uniqueName="[PendingDate].[Day Of Month]" caption="PendingDate.Day Of Month" attribute="1" defaultMemberUniqueName="[PendingDate].[Day Of Month].[All]" allUniqueName="[PendingDate].[Day Of Month].[All]" dimensionUniqueName="[PendingDate]" displayFolder="" count="0" unbalanced="0"/>
    <cacheHierarchy uniqueName="[PendingDate].[Fiscal Day]" caption="PendingDate.Fiscal Day" attribute="1" defaultMemberUniqueName="[PendingDate].[Fiscal Day].[All]" allUniqueName="[PendingDate].[Fiscal Day].[All]" dimensionUniqueName="[PendingDate]" displayFolder="" count="0" unbalanced="0"/>
    <cacheHierarchy uniqueName="[PendingDate].[Fiscal Half Year]" caption="PendingDate.Fiscal Half Year" attribute="1" defaultMemberUniqueName="[PendingDate].[Fiscal Half Year].[All]" allUniqueName="[PendingDate].[Fiscal Half Year].[All]" dimensionUniqueName="[PendingDate]" displayFolder="" count="0" unbalanced="0"/>
    <cacheHierarchy uniqueName="[PendingDate].[Fiscal Month]" caption="PendingDate.Fiscal Month" attribute="1" defaultMemberUniqueName="[PendingDate].[Fiscal Month].[All]" allUniqueName="[PendingDate].[Fiscal Month].[All]" dimensionUniqueName="[PendingDate]" displayFolder="" count="0" unbalanced="0"/>
    <cacheHierarchy uniqueName="[PendingDate].[Fiscal Quarter]" caption="PendingDate.Fiscal Quarter" attribute="1" defaultMemberUniqueName="[PendingDate].[Fiscal Quarter].[All]" allUniqueName="[PendingDate].[Fiscal Quarter].[All]" dimensionUniqueName="[PendingDate]" displayFolder="" count="0" unbalanced="0"/>
    <cacheHierarchy uniqueName="[PendingDate].[Fiscal Trimester]" caption="PendingDate.Fiscal Trimester" attribute="1" defaultMemberUniqueName="[PendingDate].[Fiscal Trimester].[All]" allUniqueName="[PendingDate].[Fiscal Trimester].[All]" dimensionUniqueName="[PendingDate]" displayFolder="" count="0" unbalanced="0"/>
    <cacheHierarchy uniqueName="[PendingDate].[Fiscal Week]" caption="PendingDate.Fiscal Week" attribute="1" defaultMemberUniqueName="[PendingDate].[Fiscal Week].[All]" allUniqueName="[PendingDate].[Fiscal Week].[All]" dimensionUniqueName="[PendingDate]" displayFolder="" count="0" unbalanced="0"/>
    <cacheHierarchy uniqueName="[PendingDate].[Fiscal Year]" caption="PendingDate.Fiscal Year" attribute="1" defaultMemberUniqueName="[PendingDate].[Fiscal Year].[All]" allUniqueName="[PendingDate].[Fiscal Year].[All]" dimensionUniqueName="[PendingDate]" displayFolder="" count="0" unbalanced="0"/>
    <cacheHierarchy uniqueName="[PendingDate].[Half Year]" caption="PendingDate.Half Year" attribute="1" defaultMemberUniqueName="[PendingDate].[Half Year].[All]" allUniqueName="[PendingDate].[Half Year].[All]" dimensionUniqueName="[PendingDate]" displayFolder="" count="0" unbalanced="0"/>
    <cacheHierarchy uniqueName="[PendingDate].[Half Year Name]" caption="PendingDate.Half Year Name" attribute="1" defaultMemberUniqueName="[PendingDate].[Half Year Name].[All]" allUniqueName="[PendingDate].[Half Year Name].[All]" dimensionUniqueName="[PendingDate]" displayFolder="" count="0" unbalanced="0"/>
    <cacheHierarchy uniqueName="[PendingDate].[Month]" caption="PendingDate.Month" attribute="1" defaultMemberUniqueName="[PendingDate].[Month].[All]" allUniqueName="[PendingDate].[Month].[All]" dimensionUniqueName="[PendingDate]" displayFolder="" count="0" unbalanced="0"/>
    <cacheHierarchy uniqueName="[PendingDate].[Month Name]" caption="PendingDate.Month Name" attribute="1" defaultMemberUniqueName="[PendingDate].[Month Name].[All]" allUniqueName="[PendingDate].[Month Name].[All]" dimensionUniqueName="[PendingDate]" displayFolder="" count="0" unbalanced="0"/>
    <cacheHierarchy uniqueName="[PendingDate].[Quarter]" caption="PendingDate.Quarter" attribute="1" defaultMemberUniqueName="[PendingDate].[Quarter].[All]" allUniqueName="[PendingDate].[Quarter].[All]" dimensionUniqueName="[PendingDate]" displayFolder="" count="0" unbalanced="0"/>
    <cacheHierarchy uniqueName="[PendingDate].[Quarter Name]" caption="PendingDate.Quarter Name" attribute="1" defaultMemberUniqueName="[PendingDate].[Quarter Name].[All]" allUniqueName="[PendingDate].[Quarter Name].[All]" dimensionUniqueName="[PendingDate]" displayFolder="" count="0" unbalanced="0"/>
    <cacheHierarchy uniqueName="[PendingDate].[Trimester]" caption="PendingDate.Trimester" attribute="1" defaultMemberUniqueName="[PendingDate].[Trimester].[All]" allUniqueName="[PendingDate].[Trimester].[All]" dimensionUniqueName="[PendingDate]" displayFolder="" count="0" unbalanced="0"/>
    <cacheHierarchy uniqueName="[PendingDate].[Trimester Name]" caption="PendingDate.Trimester Name" attribute="1" defaultMemberUniqueName="[PendingDate].[Trimester Name].[All]" allUniqueName="[PendingDate].[Trimester Name].[All]" dimensionUniqueName="[PendingDate]" displayFolder="" count="0" unbalanced="0"/>
    <cacheHierarchy uniqueName="[PendingDate].[Week]" caption="PendingDate.Week" attribute="1" defaultMemberUniqueName="[PendingDate].[Week].[All]" allUniqueName="[PendingDate].[Week].[All]" dimensionUniqueName="[PendingDate]" displayFolder="" count="0" unbalanced="0"/>
    <cacheHierarchy uniqueName="[PendingDate].[Week Name]" caption="PendingDate.Week Name" attribute="1" defaultMemberUniqueName="[PendingDate].[Week Name].[All]" allUniqueName="[PendingDate].[Week Name].[All]" dimensionUniqueName="[PendingDate]" displayFolder="" count="0" unbalanced="0"/>
    <cacheHierarchy uniqueName="[PendingDate].[Year]" caption="PendingDate.Year" attribute="1" defaultMemberUniqueName="[PendingDate].[Year].[All]" allUniqueName="[PendingDate].[Year].[All]" dimensionUniqueName="[PendingDate]" displayFolder="" count="0" unbalanced="0"/>
    <cacheHierarchy uniqueName="[PendingDate].[Year - Half Year - Quarter - Month - Day]" caption="PendingDate.Year - Half Year - Quarter - Month - Day" defaultMemberUniqueName="[PendingDate].[Year - Half Year - Quarter - Month - Day].[All]" allUniqueName="[PendingDate].[Year - Half Year - Quarter - Month - Day].[All]" dimensionUniqueName="[PendingDate]" displayFolder="" count="0" unbalanced="0"/>
    <cacheHierarchy uniqueName="[PendingDate].[Year - Month]" caption="PendingDate.Year - Month" defaultMemberUniqueName="[PendingDate].[Year - Month].[All]" allUniqueName="[PendingDate].[Year - Month].[All]" dimensionUniqueName="[PendingDate]" displayFolder="" count="0" unbalanced="0"/>
    <cacheHierarchy uniqueName="[PendingDate].[Year - Quarter - Month - Date]" caption="PendingDate.Year - Quarter - Month - Date" defaultMemberUniqueName="[PendingDate].[Year - Quarter - Month - Date].[All]" allUniqueName="[PendingDate].[Year - Quarter - Month - Date].[All]" dimensionUniqueName="[PendingDate]" displayFolder="" count="0" unbalanced="0"/>
    <cacheHierarchy uniqueName="[PendingDate].[Year - Trimester - Month - Date]" caption="PendingDate.Year - Trimester - Month - Date" defaultMemberUniqueName="[PendingDate].[Year - Trimester - Month - Date].[All]" allUniqueName="[PendingDate].[Year - Trimester - Month - Date].[All]" dimensionUniqueName="[PendingDate]" displayFolder="" count="0" unbalanced="0"/>
    <cacheHierarchy uniqueName="[PendingDate].[Year - Week - Date]" caption="PendingDate.Year - Week - Date" defaultMemberUniqueName="[PendingDate].[Year - Week - Date].[All]" allUniqueName="[PendingDate].[Year - Week - Date].[All]" dimensionUniqueName="[PendingDate]" displayFolder="" count="0" unbalanced="0"/>
    <cacheHierarchy uniqueName="[PendingDate].[Year Name]" caption="PendingDate.Year Name" attribute="1" defaultMemberUniqueName="[PendingDate].[Year Name].[All]" allUniqueName="[PendingDate].[Year Name].[All]" dimensionUniqueName="[PendingDate]" displayFolder="" count="0" unbalanced="0"/>
    <cacheHierarchy uniqueName="[PendingDate].[Year-Month-Day]" caption="PendingDate.Year-Month-Day" defaultMemberUniqueName="[PendingDate].[Year-Month-Day].[All]" allUniqueName="[PendingDate].[Year-Month-Day].[All]" dimensionUniqueName="[PendingDate]" displayFolder="" count="0" unbalanced="0"/>
    <cacheHierarchy uniqueName="[Postal Regions].[s Postal Code]" caption="s Postal Code" attribute="1" keyAttribute="1" defaultMemberUniqueName="[Postal Regions].[s Postal Code].[All]" allUniqueName="[Postal Regions].[s Postal Code].[All]" dimensionUniqueName="[Postal Regions]" displayFolder="" count="0" unbalanced="0"/>
    <cacheHierarchy uniqueName="[Postal Regions].[s Province]" caption="s Province" attribute="1" defaultMemberUniqueName="[Postal Regions].[s Province].[All]" allUniqueName="[Postal Regions].[s Province].[All]" dimensionUniqueName="[Postal Regions]" displayFolder="" count="0" unbalanced="0"/>
    <cacheHierarchy uniqueName="[Postal Regions].[s Region Description]" caption="s Region Description" attribute="1" defaultMemberUniqueName="[Postal Regions].[s Region Description].[All]" allUniqueName="[Postal Regions].[s Region Description].[All]" dimensionUniqueName="[Postal Regions]" displayFolder="" count="0" unbalanced="0"/>
    <cacheHierarchy uniqueName="[ReasonDescription].[i RSID]" caption="i RSID" attribute="1" keyAttribute="1" defaultMemberUniqueName="[ReasonDescription].[i RSID].[All]" allUniqueName="[ReasonDescription].[i RSID].[All]" dimensionUniqueName="[ReasonDescription]" displayFolder="" count="0" unbalanced="0"/>
    <cacheHierarchy uniqueName="[ReasonDescription].[Reason Hierarchy]" caption="Reason Hierarchy" defaultMemberUniqueName="[ReasonDescription].[Reason Hierarchy].[All]" allUniqueName="[ReasonDescription].[Reason Hierarchy].[All]" dimensionUniqueName="[ReasonDescription]" displayFolder="" count="0" unbalanced="0"/>
    <cacheHierarchy uniqueName="[ReasonDescription].[Report]" caption="Report" attribute="1" defaultMemberUniqueName="[ReasonDescription].[Report].[All]" allUniqueName="[ReasonDescription].[Report].[All]" dimensionUniqueName="[ReasonDescription]" displayFolder="" count="0" unbalanced="0"/>
    <cacheHierarchy uniqueName="[ReasonDescription].[s Primary Report]" caption="s Primary Report" attribute="1" defaultMemberUniqueName="[ReasonDescription].[s Primary Report].[All]" allUniqueName="[ReasonDescription].[s Primary Report].[All]" dimensionUniqueName="[ReasonDescription]" displayFolder="" count="0" unbalanced="0"/>
    <cacheHierarchy uniqueName="[ReasonDescription].[s Reason Description]" caption="s Reason Description" attribute="1" defaultMemberUniqueName="[ReasonDescription].[s Reason Description].[All]" allUniqueName="[ReasonDescription].[s Reason Description].[All]" dimensionUniqueName="[ReasonDescription]" displayFolder="" count="0" unbalanced="0"/>
    <cacheHierarchy uniqueName="[ReasonDescription].[s Reason Status]" caption="s Reason Status" attribute="1" defaultMemberUniqueName="[ReasonDescription].[s Reason Status].[All]" allUniqueName="[ReasonDescription].[s Reason Status].[All]" dimensionUniqueName="[ReasonDescription]" displayFolder="" count="0" unbalanced="0"/>
    <cacheHierarchy uniqueName="[ReasonDescription].[s Reason Type]" caption="s Reason Type" attribute="1" defaultMemberUniqueName="[ReasonDescription].[s Reason Type].[All]" allUniqueName="[ReasonDescription].[s Reason Type].[All]" dimensionUniqueName="[ReasonDescription]" displayFolder="" count="0" unbalanced="0"/>
    <cacheHierarchy uniqueName="[ReasonDescription].[s Reason Type1]" caption="s Reason Type1" attribute="1" defaultMemberUniqueName="[ReasonDescription].[s Reason Type1].[All]" allUniqueName="[ReasonDescription].[s Reason Type1].[All]" dimensionUniqueName="[ReasonDescription]" displayFolder="" count="0" unbalanced="0"/>
    <cacheHierarchy uniqueName="[ReasonDescription].[s Reason Type2]" caption="s Reason Type2" attribute="1" defaultMemberUniqueName="[ReasonDescription].[s Reason Type2].[All]" allUniqueName="[ReasonDescription].[s Reason Type2].[All]" dimensionUniqueName="[ReasonDescription]" displayFolder="" count="0" unbalanced="0"/>
    <cacheHierarchy uniqueName="[ReasonDescription].[s Reason Type3]" caption="s Reason Type3" attribute="1" defaultMemberUniqueName="[ReasonDescription].[s Reason Type3].[All]" allUniqueName="[ReasonDescription].[s Reason Type3].[All]" dimensionUniqueName="[ReasonDescription]" displayFolder="" count="0" unbalanced="0"/>
    <cacheHierarchy uniqueName="[ReasonDescription].[s Secondary Report]" caption="s Secondary Report" attribute="1" defaultMemberUniqueName="[ReasonDescription].[s Secondary Report].[All]" allUniqueName="[ReasonDescription].[s Secondary Report].[All]" dimensionUniqueName="[ReasonDescription]" displayFolder="" count="0" unbalanced="0"/>
    <cacheHierarchy uniqueName="[Tariffs].[b Per Secondbilling]" caption="b Per Secondbilling" attribute="1" defaultMemberUniqueName="[Tariffs].[b Per Secondbilling].[All]" allUniqueName="[Tariffs].[b Per Secondbilling].[All]" dimensionUniqueName="[Tariffs]" displayFolder="" count="0" unbalanced="0"/>
    <cacheHierarchy uniqueName="[Tariffs].[Hierarchy]" caption="Hierarchy" defaultMemberUniqueName="[Tariffs].[Hierarchy].[All]" allUniqueName="[Tariffs].[Hierarchy].[All]" dimensionUniqueName="[Tariffs]" displayFolder="" count="0" unbalanced="0"/>
    <cacheHierarchy uniqueName="[Tariffs].[i TM Code]" caption="i TM Code" attribute="1" keyAttribute="1" defaultMemberUniqueName="[Tariffs].[i TM Code].[All]" allUniqueName="[Tariffs].[i TM Code].[All]" dimensionUniqueName="[Tariffs]" displayFolder="" count="0" unbalanced="0"/>
    <cacheHierarchy uniqueName="[Tariffs].[m Access Fee]" caption="m Access Fee" attribute="1" defaultMemberUniqueName="[Tariffs].[m Access Fee].[All]" allUniqueName="[Tariffs].[m Access Fee].[All]" dimensionUniqueName="[Tariffs]" displayFolder="" count="0" unbalanced="0"/>
    <cacheHierarchy uniqueName="[Tariffs].[m Mandatory Vas]" caption="m Mandatory Vas" attribute="1" defaultMemberUniqueName="[Tariffs].[m Mandatory Vas].[All]" allUniqueName="[Tariffs].[m Mandatory Vas].[All]" dimensionUniqueName="[Tariffs]" displayFolder="" count="0" unbalanced="0"/>
    <cacheHierarchy uniqueName="[Tariffs].[m Subscription]" caption="m Subscription" attribute="1" defaultMemberUniqueName="[Tariffs].[m Subscription].[All]" allUniqueName="[Tariffs].[m Subscription].[All]" dimensionUniqueName="[Tariffs]" displayFolder="" count="0" unbalanced="0"/>
    <cacheHierarchy uniqueName="[Tariffs].[Network Desc]" caption="Network Desc" attribute="1" defaultMemberUniqueName="[Tariffs].[Network Desc].[All]" allUniqueName="[Tariffs].[Network Desc].[All]" dimensionUniqueName="[Tariffs]" displayFolder="" count="0" unbalanced="0"/>
    <cacheHierarchy uniqueName="[Tariffs].[Network ID]" caption="Network ID" attribute="1" defaultMemberUniqueName="[Tariffs].[Network ID].[All]" allUniqueName="[Tariffs].[Network ID].[All]" dimensionUniqueName="[Tariffs]" displayFolder="" count="0" unbalanced="0"/>
    <cacheHierarchy uniqueName="[Tariffs].[Product Mix]" caption="Product Mix" attribute="1" defaultMemberUniqueName="[Tariffs].[Product Mix].[All]" allUniqueName="[Tariffs].[Product Mix].[All]" dimensionUniqueName="[Tariffs]" displayFolder="" count="0" unbalanced="0"/>
    <cacheHierarchy uniqueName="[Tariffs].[Product Type]" caption="Product Type" attribute="1" defaultMemberUniqueName="[Tariffs].[Product Type].[All]" allUniqueName="[Tariffs].[Product Type].[All]" dimensionUniqueName="[Tariffs]" displayFolder="" count="0" unbalanced="0"/>
    <cacheHierarchy uniqueName="[Tariffs].[s Category]" caption="s Category" attribute="1" defaultMemberUniqueName="[Tariffs].[s Category].[All]" allUniqueName="[Tariffs].[s Category].[All]" dimensionUniqueName="[Tariffs]" displayFolder="" count="0" unbalanced="0"/>
    <cacheHierarchy uniqueName="[Tariffs].[s Channel]" caption="s Channel" attribute="1" defaultMemberUniqueName="[Tariffs].[s Channel].[All]" allUniqueName="[Tariffs].[s Channel].[All]" dimensionUniqueName="[Tariffs]" displayFolder="" count="0" unbalanced="0"/>
    <cacheHierarchy uniqueName="[Tariffs].[s Description]" caption="s Description" attribute="1" defaultMemberUniqueName="[Tariffs].[s Description].[All]" allUniqueName="[Tariffs].[s Description].[All]" dimensionUniqueName="[Tariffs]" displayFolder="" count="0" unbalanced="0"/>
    <cacheHierarchy uniqueName="[Tariffs].[s Final Description]" caption="s Final Description" attribute="1" defaultMemberUniqueName="[Tariffs].[s Final Description].[All]" allUniqueName="[Tariffs].[s Final Description].[All]" dimensionUniqueName="[Tariffs]" displayFolder="" count="0" unbalanced="0"/>
    <cacheHierarchy uniqueName="[Tariffs].[s Sub Base]" caption="s Sub Base" attribute="1" defaultMemberUniqueName="[Tariffs].[s Sub Base].[All]" allUniqueName="[Tariffs].[s Sub Base].[All]" dimensionUniqueName="[Tariffs]" displayFolder="" count="0" unbalanced="0"/>
    <cacheHierarchy uniqueName="[Tariffs].[Tariff Breakdown]" caption="Tariff Breakdown" defaultMemberUniqueName="[Tariffs].[Tariff Breakdown].[All]" allUniqueName="[Tariffs].[Tariff Breakdown].[All]" dimensionUniqueName="[Tariffs]" displayFolder="" count="0" unbalanced="0"/>
    <cacheHierarchy uniqueName="[Tariffs].[Tariff Type]" caption="Tariff Type" attribute="1" defaultMemberUniqueName="[Tariffs].[Tariff Type].[All]" allUniqueName="[Tariffs].[Tariff Type].[All]" dimensionUniqueName="[Tariffs]" displayFolder="" count="0" unbalanced="0"/>
    <cacheHierarchy uniqueName="[Age].[Arrears Date]" caption="Arrears Date" attribute="1" defaultMemberUniqueName="[Age].[Arrears Date].[All]" allUniqueName="[Age].[Arrears Date].[All]" dimensionUniqueName="[Age]" displayFolder="" count="0" unbalanced="0" hidden="1"/>
    <cacheHierarchy uniqueName="[Base History].[d Report Date]" caption="d Report Date" attribute="1" defaultMemberUniqueName="[Base History].[d Report Date].[All]" allUniqueName="[Base History].[d Report Date].[All]" dimensionUniqueName="[Base History]" displayFolder="" count="0" unbalanced="0" hidden="1"/>
    <cacheHierarchy uniqueName="[Base History].[i Co ID]" caption="i Co ID" attribute="1" defaultMemberUniqueName="[Base History].[i Co ID].[All]" allUniqueName="[Base History].[i Co ID].[All]" dimensionUniqueName="[Base History]" displayFolder="" count="0" unbalanced="0" hidden="1"/>
    <cacheHierarchy uniqueName="[Base History].[i Dealer Id]" caption="i Dealer Id" attribute="1" defaultMemberUniqueName="[Base History].[i Dealer Id].[All]" allUniqueName="[Base History].[i Dealer Id].[All]" dimensionUniqueName="[Base History]" displayFolder="" count="0" unbalanced="0" hidden="1"/>
    <cacheHierarchy uniqueName="[Base History].[i Reason Code]" caption="i Reason Code" attribute="1" defaultMemberUniqueName="[Base History].[i Reason Code].[All]" allUniqueName="[Base History].[i Reason Code].[All]" dimensionUniqueName="[Base History]" displayFolder="" count="0" unbalanced="0" hidden="1"/>
    <cacheHierarchy uniqueName="[Base History].[i Tm Code]" caption="i Tm Code" attribute="1" defaultMemberUniqueName="[Base History].[i Tm Code].[All]" allUniqueName="[Base History].[i Tm Code].[All]" dimensionUniqueName="[Base History]" displayFolder="" count="0" unbalanced="0" hidden="1"/>
    <cacheHierarchy uniqueName="[ContractDetail].[d Activated]" caption="d Activated" attribute="1" defaultMemberUniqueName="[ContractDetail].[d Activated].[All]" allUniqueName="[ContractDetail].[d Activated].[All]" dimensionUniqueName="[ContractDetail]" displayFolder="" count="0" unbalanced="0" hidden="1"/>
    <cacheHierarchy uniqueName="[ContractDetail].[i Co Id]" caption="i Co Id" attribute="1" keyAttribute="1" defaultMemberUniqueName="[ContractDetail].[i Co Id].[All]" allUniqueName="[ContractDetail].[i Co Id].[All]" dimensionUniqueName="[ContractDetail]" displayFolder="" count="0" unbalanced="0" hidden="1"/>
    <cacheHierarchy uniqueName="[Customer].[Customer - i Dealer ID]" caption="Customer - i Dealer ID" attribute="1" defaultMemberUniqueName="[Customer].[Customer - i Dealer ID].[All]" allUniqueName="[Customer].[Customer - i Dealer ID].[All]" dimensionUniqueName="[Customer]" displayFolder="" count="0" unbalanced="0" hidden="1"/>
    <cacheHierarchy uniqueName="[Customer].[i Dealer ID]" caption="i Dealer ID" attribute="1" defaultMemberUniqueName="[Customer].[i Dealer ID].[All]" allUniqueName="[Customer].[i Dealer ID].[All]" dimensionUniqueName="[Customer]" displayFolder="" count="0" unbalanced="0" hidden="1"/>
    <cacheHierarchy uniqueName="[Customer Contact].[i Customer ID]" caption="i Customer ID" attribute="1" defaultMemberUniqueName="[Customer Contact].[i Customer ID].[All]" allUniqueName="[Customer Contact].[i Customer ID].[All]" dimensionUniqueName="[Customer Contact]" displayFolder="" count="0" unbalanced="0" hidden="1"/>
    <cacheHierarchy uniqueName="[DeActiveArpu].[d Co De Activated]" caption="d Co De Activated" attribute="1" defaultMemberUniqueName="[DeActiveArpu].[d Co De Activated].[All]" allUniqueName="[DeActiveArpu].[d Co De Activated].[All]" dimensionUniqueName="[DeActiveArpu]" displayFolder="" count="0" unbalanced="0" hidden="1"/>
    <cacheHierarchy uniqueName="[Migrations].[i New Package ID]" caption="i New Package ID" attribute="1" defaultMemberUniqueName="[Migrations].[i New Package ID].[All]" allUniqueName="[Migrations].[i New Package ID].[All]" dimensionUniqueName="[Migrations]" displayFolder="" count="0" unbalanced="0" hidden="1"/>
    <cacheHierarchy uniqueName="[Migrations].[i Old Package ID]" caption="i Old Package ID" attribute="1" defaultMemberUniqueName="[Migrations].[i Old Package ID].[All]" allUniqueName="[Migrations].[i Old Package ID].[All]" dimensionUniqueName="[Migrations]" displayFolder="" count="0" unbalanced="0" hidden="1"/>
    <cacheHierarchy uniqueName="[Migrations].[m New Access Fee]" caption="m New Access Fee" attribute="1" defaultMemberUniqueName="[Migrations].[m New Access Fee].[All]" allUniqueName="[Migrations].[m New Access Fee].[All]" dimensionUniqueName="[Migrations]" displayFolder="" count="0" unbalanced="0" hidden="1"/>
    <cacheHierarchy uniqueName="[Migrations].[m Old Access Fee]" caption="m Old Access Fee" attribute="1" defaultMemberUniqueName="[Migrations].[m Old Access Fee].[All]" allUniqueName="[Migrations].[m Old Access Fee].[All]" dimensionUniqueName="[Migrations]" displayFolder="" count="0" unbalanced="0" hidden="1"/>
    <cacheHierarchy uniqueName="[Measures].[m Ct Amount]" caption="m Ct Amount" measure="1" displayFolder="" measureGroup="Contract Invoice" count="0"/>
    <cacheHierarchy uniqueName="[Measures].[m Ct Airroamer]" caption="m Ct Airroamer" measure="1" displayFolder="" measureGroup="Contract Invoice" count="0"/>
    <cacheHierarchy uniqueName="[Measures].[m Ct Airnroamer]" caption="m Ct Airnroamer" measure="1" displayFolder="" measureGroup="Contract Invoice" count="0"/>
    <cacheHierarchy uniqueName="[Measures].[m Ct Chatter Time]" caption="m Ct Chatter Time" measure="1" displayFolder="" measureGroup="Contract Invoice" count="0"/>
    <cacheHierarchy uniqueName="[Measures].[m Telephony Accessfee]" caption="m Telephony Accessfee" measure="1" displayFolder="" measureGroup="Contract Invoice" count="0"/>
    <cacheHierarchy uniqueName="[Measures].[m Network Vas Fee]" caption="m Network Vas Fee" measure="1" displayFolder="" measureGroup="Contract Invoice" count="0"/>
    <cacheHierarchy uniqueName="[Measures].[m Mandatory Vas]" caption="m Mandatory Vas" measure="1" displayFolder="" measureGroup="Contract Invoice" count="0"/>
    <cacheHierarchy uniqueName="[Measures].[m Other VAS]" caption="m Other VAS" measure="1" displayFolder="" measureGroup="Contract Invoice" count="0"/>
    <cacheHierarchy uniqueName="[Measures].[m Usage]" caption="m Usage" measure="1" displayFolder="" measureGroup="Contract Invoice" count="0"/>
    <cacheHierarchy uniqueName="[Measures].[m Subscription]" caption="m Subscription" measure="1" displayFolder="" measureGroup="Contract Invoice" count="0"/>
    <cacheHierarchy uniqueName="[Measures].[m Telephony Access Dev]" caption="m Telephony Access Dev" measure="1" displayFolder="" measureGroup="Contract Invoice" count="0"/>
    <cacheHierarchy uniqueName="[Measures].[m Mandatory Vas Dev]" caption="m Mandatory Vas Dev" measure="1" displayFolder="" measureGroup="Contract Invoice" count="0"/>
    <cacheHierarchy uniqueName="[Measures].[m Other VAS Dev]" caption="m Other VAS Dev" measure="1" displayFolder="" measureGroup="Contract Invoice" count="0"/>
    <cacheHierarchy uniqueName="[Measures].[m Discount]" caption="m Discount" measure="1" displayFolder="" measureGroup="Contract Invoice" count="0"/>
    <cacheHierarchy uniqueName="[Measures].[m Adv Charge]" caption="m Adv Charge" measure="1" displayFolder="" measureGroup="Contract Invoice" count="0"/>
    <cacheHierarchy uniqueName="[Measures].[Contract Invoice Count]" caption="Contract Invoice Count" measure="1" displayFolder="" measureGroup="Contract Invoice" count="0"/>
    <cacheHierarchy uniqueName="[Measures].[m Revenue]" caption="m Revenue" measure="1" displayFolder="" measureGroup="Contract Detail" count="0"/>
    <cacheHierarchy uniqueName="[Measures].[m Cost Of Acquisition]" caption="m Cost Of Acquisition" measure="1" displayFolder="" measureGroup="Contract Detail" count="0"/>
    <cacheHierarchy uniqueName="[Measures].[m Cost Of Retention]" caption="m Cost Of Retention" measure="1" displayFolder="" measureGroup="Contract Detail" count="0"/>
    <cacheHierarchy uniqueName="[Measures].[Contract Detail Count]" caption="Contract Detail Count" measure="1" displayFolder="" measureGroup="Contract Detail" count="0"/>
    <cacheHierarchy uniqueName="[Measures].[CURRENT DAYS COUNT - Contract Detail]" caption="CURRENT DAYS COUNT - Contract Detail" measure="1" displayFolder="Bucket Counts" measureGroup="Contract Detail" count="0"/>
    <cacheHierarchy uniqueName="[Measures].[30 DAYS COUNT - Contract Detail]" caption="30 DAYS COUNT - Contract Detail" measure="1" displayFolder="Bucket Counts" measureGroup="Contract Detail" count="0"/>
    <cacheHierarchy uniqueName="[Measures].[60 DAYS COUNT - Contract Detail]" caption="60 DAYS COUNT - Contract Detail" measure="1" displayFolder="Bucket Counts" measureGroup="Contract Detail" count="0"/>
    <cacheHierarchy uniqueName="[Measures].[90 DAYS COUNT - Contract Detail]" caption="90 DAYS COUNT - Contract Detail" measure="1" displayFolder="Bucket Counts" measureGroup="Contract Detail" count="0"/>
    <cacheHierarchy uniqueName="[Measures].[120 DAYS AND MORE COUNT - Contract Detail]" caption="120 DAYS AND MORE COUNT - Contract Detail" measure="1" displayFolder="Bucket Counts" measureGroup="Contract Detail" count="0"/>
    <cacheHierarchy uniqueName="[Measures].[m Disc ARPU]" caption="m Disc ARPU" measure="1" displayFolder="" measureGroup="De Active Arpu" count="0"/>
    <cacheHierarchy uniqueName="[Measures].[De Active Arpu Count]" caption="De Active Arpu Count" measure="1" displayFolder="" measureGroup="De Active Arpu" count="0"/>
    <cacheHierarchy uniqueName="[Measures].[Migrations Count]" caption="Migrations Count" measure="1" displayFolder="" measureGroup="Migrations" count="0"/>
    <cacheHierarchy uniqueName="[Measures].[m Old Access Fee]" caption="m Old Access Fee" measure="1" displayFolder="" measureGroup="Migrations" count="0"/>
    <cacheHierarchy uniqueName="[Measures].[m New Access Fee]" caption="m New Access Fee" measure="1" displayFolder="" measureGroup="Migrations" count="0"/>
    <cacheHierarchy uniqueName="[Measures].[Base History Count]" caption="Base History Count" measure="1" displayFolder="" measureGroup="Base History" count="0"/>
    <cacheHierarchy uniqueName="[Measures].[Current Days]" caption="Current Days" measure="1" displayFolder="" measureGroup="Age" count="0"/>
    <cacheHierarchy uniqueName="[Measures].[30 Days]" caption="30 Days" measure="1" displayFolder="" measureGroup="Age" count="0"/>
    <cacheHierarchy uniqueName="[Measures].[60 Days]" caption="60 Days" measure="1" displayFolder="" measureGroup="Age" count="0"/>
    <cacheHierarchy uniqueName="[Measures].[90 Days]" caption="90 Days" measure="1" displayFolder="" measureGroup="Age" count="0"/>
    <cacheHierarchy uniqueName="[Measures].[120 Days]" caption="120 Days" measure="1" displayFolder="" measureGroup="Age" count="0"/>
    <cacheHierarchy uniqueName="[Measures].[Credits]" caption="Credits" measure="1" displayFolder="" measureGroup="Age" count="0"/>
    <cacheHierarchy uniqueName="[Measures].[Total Aged Debt]" caption="Total Aged Debt" measure="1" displayFolder="" measureGroup="Age" count="0"/>
    <cacheHierarchy uniqueName="[Measures].[Deposit Held]" caption="Deposit Held" measure="1" displayFolder="" measureGroup="Age" count="0"/>
    <cacheHierarchy uniqueName="[Measures].[Contract Actual]" caption="Contract Actual" measure="1" displayFolder="" measureGroup="Age" count="0"/>
    <cacheHierarchy uniqueName="[Measures].[Susp21 Days]" caption="Susp21 Days" measure="1" displayFolder="" measureGroup="Age" count="0"/>
    <cacheHierarchy uniqueName="[Measures].[Contracts Soft Bar]" caption="Contracts Soft Bar" measure="1" displayFolder="" measureGroup="Age" count="0"/>
    <cacheHierarchy uniqueName="[Measures].[Contracts Act]" caption="Contracts Act" measure="1" displayFolder="" measureGroup="Age" count="0"/>
    <cacheHierarchy uniqueName="[Measures].[Contracts Susp]" caption="Contracts Susp" measure="1" displayFolder="" measureGroup="Age" count="0"/>
    <cacheHierarchy uniqueName="[Measures].[Contracts Disc]" caption="Contracts Disc" measure="1" displayFolder="" measureGroup="Age" count="0"/>
    <cacheHierarchy uniqueName="[Measures].[Last Invoice Amount]" caption="Last Invoice Amount" measure="1" displayFolder="" measureGroup="Age" count="0"/>
    <cacheHierarchy uniqueName="[Measures].[Pending Rejections]" caption="Pending Rejections" measure="1" displayFolder="" measureGroup="Age" count="0"/>
    <cacheHierarchy uniqueName="[Measures].[Pending Payments]" caption="Pending Payments" measure="1" displayFolder="" measureGroup="Age" count="0"/>
    <cacheHierarchy uniqueName="[Measures].[Arrears]" caption="Arrears" measure="1" displayFolder="" measureGroup="Age" count="0"/>
    <cacheHierarchy uniqueName="[Measures].[Balance]" caption="Balance" measure="1" displayFolder="" measureGroup="Age" count="0"/>
    <cacheHierarchy uniqueName="[Measures].[Age Count]" caption="Age Count" measure="1" displayFolder="" measureGroup="Age" count="0"/>
    <cacheHierarchy uniqueName="[Measures].[CURRENT DAYS COUNT]" caption="CURRENT DAYS COUNT" measure="1" displayFolder="Age Counts" measureGroup="Age" count="0"/>
    <cacheHierarchy uniqueName="[Measures].[30 DAYS COUNT]" caption="30 DAYS COUNT" measure="1" displayFolder="Age Counts" measureGroup="Age" count="0"/>
    <cacheHierarchy uniqueName="[Measures].[60 DAYS COUNT]" caption="60 DAYS COUNT" measure="1" displayFolder="Age Counts" measureGroup="Age" count="0"/>
    <cacheHierarchy uniqueName="[Measures].[90 DAYS COUNT]" caption="90 DAYS COUNT" measure="1" displayFolder="Age Counts" measureGroup="Age" count="0"/>
    <cacheHierarchy uniqueName="[Measures].[120 DAYS AND MORE COUNT]" caption="120 DAYS AND MORE COUNT" measure="1" displayFolder="Age Counts" measureGroup="Age" count="0"/>
    <cacheHierarchy uniqueName="[Measures].[Customer Count]" caption="Customer Count" measure="1" displayFolder="" measureGroup="Customer" count="0"/>
    <cacheHierarchy uniqueName="[Measures].[Customer Profiling Count]" caption="Customer Profiling Count" measure="1" displayFolder="" measureGroup="Customer Profiling" count="0"/>
    <cacheHierarchy uniqueName="[Measures].[m Average Invoice Amount]" caption="m Average Invoice Amount" measure="1" displayFolder="" measureGroup="Customer Profiling" count="0"/>
    <cacheHierarchy uniqueName="[Measures].[Eligible]" caption="Eligible" measure="1" displayFolder="" measureGroup="Contract Detail" count="0"/>
    <cacheHierarchy uniqueName="[Measures].[Eligible Percentage Base]" caption="Eligible Percentage Base" measure="1" displayFolder="" measureGroup="Contract Detail" count="0"/>
    <cacheHierarchy uniqueName="[Measures].[OOC]" caption="OOC" measure="1" displayFolder="" measureGroup="Contract Detail" count="0"/>
    <cacheHierarchy uniqueName="[Measures].[OOC Percentage Base]" caption="OOC Percentage Base" measure="1" displayFolder="" measureGroup="Contract Detail" count="0"/>
    <cacheHierarchy uniqueName="[Measures].[Disconnection ARPU]" caption="Disconnection ARPU" measure="1" displayFolder="ARPU" measureGroup="De Active Arpu" count="0"/>
    <cacheHierarchy uniqueName="[Measures].[InvoiceARPU]" caption="InvoiceARPU" measure="1" displayFolder="ARPU" measureGroup="Contract Invoice" count="0"/>
    <cacheHierarchy uniqueName="[Measures].[Opening Invoice Base]" caption="Opening Invoice Base" measure="1" displayFolder="" measureGroup="Contract Invoice" count="0"/>
    <cacheHierarchy uniqueName="[Measures].[Closing Invoice Base]" caption="Closing Invoice Base" measure="1" displayFolder="" measureGroup="Contract Invoice" count="0"/>
    <cacheHierarchy uniqueName="[Measures].[OpeningBalance_All]" caption="OpeningBalance_All" measure="1" displayFolder="Invoice Base" measureGroup="Contract Invoice" count="0"/>
    <cacheHierarchy uniqueName="[Measures].[ClosingBalance_All]" caption="ClosingBalance_All" measure="1" displayFolder="Invoice Base" measureGroup="Contract Invoice" count="0"/>
    <cacheHierarchy uniqueName="[Measures].[Contract Invoice Count Act]" caption="Contract Invoice Count Act" measure="1" displayFolder="Invoice Base" measureGroup="Contract Invoice" count="0"/>
    <cacheHierarchy uniqueName="[Measures].[OpeningBalance_Act]" caption="OpeningBalance_Act" measure="1" displayFolder="Invoice Base" measureGroup="Contract Invoice" count="0"/>
    <cacheHierarchy uniqueName="[Measures].[ClosingBalance_Act]" caption="ClosingBalance_Act" measure="1" displayFolder="Invoice Base" measureGroup="Contract Invoice" count="0"/>
    <cacheHierarchy uniqueName="[Measures].[Contract Invoice Count DeAct]" caption="Contract Invoice Count DeAct" measure="1" displayFolder="Invoice Base" measureGroup="Contract Invoice" count="0"/>
    <cacheHierarchy uniqueName="[Measures].[OpeningBalance_DeAct]" caption="OpeningBalance_DeAct" measure="1" displayFolder="Invoice Base" measureGroup="Contract Invoice" count="0"/>
    <cacheHierarchy uniqueName="[Measures].[ClosingBalance_DeAct]" caption="ClosingBalance_DeAct" measure="1" displayFolder="Invoice Base" measureGroup="Contract Invoice" count="0"/>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2:C14" firstHeaderRow="1" firstDataRow="1" firstDataCol="1" rowPageCount="3" colPageCount="1"/>
  <pivotFields count="8">
    <pivotField axis="axisPage" allDrilled="1" showAll="0" dataSourceSort="1" defaultAttributeDrillState="1">
      <items count="1">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dataField="1" showAll="0"/>
    <pivotField axis="axisRow" allDrilled="1" showAll="0" dataSourceSort="1">
      <items count="2">
        <item c="1" x="0"/>
        <item t="default"/>
      </items>
    </pivotField>
    <pivotField axis="axisRow" showAll="0" dataSourceSort="1">
      <items count="1">
        <item t="default"/>
      </items>
    </pivotField>
    <pivotField showAll="0" dataSourceSort="1" defaultSubtotal="0" showPropTip="1"/>
    <pivotField showAll="0" dataSourceSort="1" defaultSubtotal="0" showPropTip="1"/>
  </pivotFields>
  <rowFields count="1">
    <field x="4"/>
  </rowFields>
  <rowItems count="2">
    <i>
      <x/>
    </i>
    <i t="grand">
      <x/>
    </i>
  </rowItems>
  <colItems count="1">
    <i/>
  </colItems>
  <pageFields count="3">
    <pageField fld="0" hier="87" name="[Base History].[s Status].[All]" cap="All"/>
    <pageField fld="1" hier="85" name="[Base History].[i Twin Call].[All]" cap="All"/>
    <pageField fld="2" hier="84" name="[Base History].[i Ported].[All]" cap="All"/>
  </pageFields>
  <dataFields count="1">
    <dataField fld="3" baseField="0" baseItem="0"/>
  </dataFields>
  <pivotHierarchies count="504">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2">
        <mp field="6"/>
        <mp field="7"/>
      </mps>
      <members count="1" level="2">
        <member name="[DateDimension].[Year - Month].[Month].&amp;[2013-08-01T00:00:00]"/>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3"/>
  </rowHierarchiesUsage>
  <extLst>
    <ext xmlns:x14="http://schemas.microsoft.com/office/spreadsheetml/2009/9/main" uri="{962EF5D1-5CA2-4c93-8EF4-DBF5C05439D2}">
      <x14:pivotTableDefinition xmlns:xm="http://schemas.microsoft.com/office/excel/2006/main" calculatedMembersInFilters="1"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F12:G14" firstHeaderRow="1" firstDataRow="1" firstDataCol="1" rowPageCount="3" colPageCount="1"/>
  <pivotFields count="8">
    <pivotField axis="axisPage" allDrilled="1" showAll="0" dataSourceSort="1" defaultAttributeDrillState="1">
      <items count="1">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 dataField="1" showAll="0"/>
    <pivotField axis="axisRow" allDrilled="1" showAll="0" dataSourceSort="1">
      <items count="2">
        <item c="1" x="0"/>
        <item t="default"/>
      </items>
    </pivotField>
    <pivotField axis="axisRow" showAll="0" dataSourceSort="1">
      <items count="1">
        <item t="default"/>
      </items>
    </pivotField>
    <pivotField showAll="0" dataSourceSort="1" defaultSubtotal="0" showPropTip="1"/>
    <pivotField showAll="0" dataSourceSort="1" defaultSubtotal="0" showPropTip="1"/>
  </pivotFields>
  <rowFields count="1">
    <field x="4"/>
  </rowFields>
  <rowItems count="2">
    <i>
      <x/>
    </i>
    <i t="grand">
      <x/>
    </i>
  </rowItems>
  <colItems count="1">
    <i/>
  </colItems>
  <pageFields count="3">
    <pageField fld="0" hier="87" name="[Base History].[s Status].[All]" cap="All"/>
    <pageField fld="1" hier="85" name="[Base History].[i Twin Call].[All]" cap="All"/>
    <pageField fld="2" hier="84" name="[Base History].[i Ported].[All]" cap="All"/>
  </pageFields>
  <dataFields count="1">
    <dataField fld="3" baseField="0" baseItem="0"/>
  </dataFields>
  <pivotHierarchies count="504">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ps count="2">
        <mp field="6"/>
        <mp field="7"/>
      </mps>
      <members count="1" level="2">
        <member name="[DateDimension].[Year - Month].[Month].&amp;[2013-08-01T00:00:00]"/>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3"/>
  </rowHierarchiesUsage>
  <extLst>
    <ext xmlns:x14="http://schemas.microsoft.com/office/spreadsheetml/2009/9/main" uri="{962EF5D1-5CA2-4c93-8EF4-DBF5C05439D2}">
      <x14:pivotTableDefinition xmlns:xm="http://schemas.microsoft.com/office/excel/2006/main" calculatedMembersInFilters="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teDimension.Year___Month" sourceName="[DateDimension].[Year - Month]">
  <pivotTables>
    <pivotTable tabId="6" name="PivotTable1"/>
    <pivotTable tabId="6" name="PivotTable2"/>
  </pivotTables>
  <data>
    <olap pivotCacheId="1">
      <levels count="3">
        <level uniqueName="[DateDimension].[Year - Month].[(All)]" sourceCaption="(All)" count="0"/>
        <level uniqueName="[DateDimension].[Year - Month].[Year]" sourceCaption="Year" count="23">
          <ranges>
            <range startItem="0">
              <i n="[DateDimension].[Year - Month].[Year].&amp;[2011-01-01T00:00:00]" c="Calendar 2011"/>
              <i n="[DateDimension].[Year - Month].[Year].&amp;[2012-01-01T00:00:00]" c="Calendar 2012"/>
              <i n="[DateDimension].[Year - Month].[Year].&amp;[2013-01-01T00:00:00]" c="Calendar 2013"/>
              <i n="[DateDimension].[Year - Month].[Year].&amp;[1994-01-01T00:00:00]" c="Calendar 1994" nd="1"/>
              <i n="[DateDimension].[Year - Month].[Year].&amp;[1995-01-01T00:00:00]" c="Calendar 1995" nd="1"/>
              <i n="[DateDimension].[Year - Month].[Year].&amp;[1996-01-01T00:00:00]" c="Calendar 1996" nd="1"/>
              <i n="[DateDimension].[Year - Month].[Year].&amp;[1997-01-01T00:00:00]" c="Calendar 1997" nd="1"/>
              <i n="[DateDimension].[Year - Month].[Year].&amp;[1998-01-01T00:00:00]" c="Calendar 1998" nd="1"/>
              <i n="[DateDimension].[Year - Month].[Year].&amp;[1999-01-01T00:00:00]" c="Calendar 1999" nd="1"/>
              <i n="[DateDimension].[Year - Month].[Year].&amp;[2000-01-01T00:00:00]" c="Calendar 2000" nd="1"/>
              <i n="[DateDimension].[Year - Month].[Year].&amp;[2001-01-01T00:00:00]" c="Calendar 2001" nd="1"/>
              <i n="[DateDimension].[Year - Month].[Year].&amp;[2002-01-01T00:00:00]" c="Calendar 2002" nd="1"/>
              <i n="[DateDimension].[Year - Month].[Year].&amp;[2003-01-01T00:00:00]" c="Calendar 2003" nd="1"/>
              <i n="[DateDimension].[Year - Month].[Year].&amp;[2004-01-01T00:00:00]" c="Calendar 2004" nd="1"/>
              <i n="[DateDimension].[Year - Month].[Year].&amp;[2005-01-01T00:00:00]" c="Calendar 2005" nd="1"/>
              <i n="[DateDimension].[Year - Month].[Year].&amp;[2006-01-01T00:00:00]" c="Calendar 2006" nd="1"/>
              <i n="[DateDimension].[Year - Month].[Year].&amp;[2007-01-01T00:00:00]" c="Calendar 2007" nd="1"/>
              <i n="[DateDimension].[Year - Month].[Year].&amp;[2008-01-01T00:00:00]" c="Calendar 2008" nd="1"/>
              <i n="[DateDimension].[Year - Month].[Year].&amp;[2009-01-01T00:00:00]" c="Calendar 2009" nd="1"/>
              <i n="[DateDimension].[Year - Month].[Year].&amp;[2010-01-01T00:00:00]" c="Calendar 2010" nd="1"/>
              <i n="[DateDimension].[Year - Month].[Year].&amp;[2014-01-01T00:00:00]" c="Calendar 2014" nd="1"/>
              <i n="[DateDimension].[Year - Month].[Year].&amp;[2015-01-01T00:00:00]" c="Calendar 2015" nd="1"/>
              <i n="[DateDimension].[Year - Month].[All].UNKNOWNMEMBER" c="Unknown" nd="1"/>
            </range>
          </ranges>
        </level>
        <level uniqueName="[DateDimension].[Year - Month].[Month]" sourceCaption="Month" count="265">
          <ranges>
            <range startItem="0">
              <i n="[DateDimension].[Year - Month].[Month].&amp;[2011-08-01T00:00:00]" c="August 2011">
                <p n="[DateDimension].[Year - Month].[Year].&amp;[2011-01-01T00:00:00]"/>
              </i>
              <i n="[DateDimension].[Year - Month].[Month].&amp;[2011-09-01T00:00:00]" c="September 2011">
                <p n="[DateDimension].[Year - Month].[Year].&amp;[2011-01-01T00:00:00]"/>
              </i>
              <i n="[DateDimension].[Year - Month].[Month].&amp;[2011-10-01T00:00:00]" c="October 2011">
                <p n="[DateDimension].[Year - Month].[Year].&amp;[2011-01-01T00:00:00]"/>
              </i>
              <i n="[DateDimension].[Year - Month].[Month].&amp;[2011-11-01T00:00:00]" c="November 2011">
                <p n="[DateDimension].[Year - Month].[Year].&amp;[2011-01-01T00:00:00]"/>
              </i>
              <i n="[DateDimension].[Year - Month].[Month].&amp;[2011-12-01T00:00:00]" c="December 2011">
                <p n="[DateDimension].[Year - Month].[Year].&amp;[2011-01-01T00:00:00]"/>
              </i>
              <i n="[DateDimension].[Year - Month].[Month].&amp;[2012-01-01T00:00:00]" c="January 2012">
                <p n="[DateDimension].[Year - Month].[Year].&amp;[2012-01-01T00:00:00]"/>
              </i>
              <i n="[DateDimension].[Year - Month].[Month].&amp;[2012-02-01T00:00:00]" c="February 2012">
                <p n="[DateDimension].[Year - Month].[Year].&amp;[2012-01-01T00:00:00]"/>
              </i>
              <i n="[DateDimension].[Year - Month].[Month].&amp;[2012-03-01T00:00:00]" c="March 2012">
                <p n="[DateDimension].[Year - Month].[Year].&amp;[2012-01-01T00:00:00]"/>
              </i>
              <i n="[DateDimension].[Year - Month].[Month].&amp;[2012-04-01T00:00:00]" c="April 2012">
                <p n="[DateDimension].[Year - Month].[Year].&amp;[2012-01-01T00:00:00]"/>
              </i>
              <i n="[DateDimension].[Year - Month].[Month].&amp;[2012-05-01T00:00:00]" c="May 2012">
                <p n="[DateDimension].[Year - Month].[Year].&amp;[2012-01-01T00:00:00]"/>
              </i>
              <i n="[DateDimension].[Year - Month].[Month].&amp;[2012-06-01T00:00:00]" c="June 2012">
                <p n="[DateDimension].[Year - Month].[Year].&amp;[2012-01-01T00:00:00]"/>
              </i>
              <i n="[DateDimension].[Year - Month].[Month].&amp;[2012-07-01T00:00:00]" c="July 2012">
                <p n="[DateDimension].[Year - Month].[Year].&amp;[2012-01-01T00:00:00]"/>
              </i>
              <i n="[DateDimension].[Year - Month].[Month].&amp;[2012-08-01T00:00:00]" c="August 2012">
                <p n="[DateDimension].[Year - Month].[Year].&amp;[2012-01-01T00:00:00]"/>
              </i>
              <i n="[DateDimension].[Year - Month].[Month].&amp;[2012-09-01T00:00:00]" c="September 2012">
                <p n="[DateDimension].[Year - Month].[Year].&amp;[2012-01-01T00:00:00]"/>
              </i>
              <i n="[DateDimension].[Year - Month].[Month].&amp;[2012-10-01T00:00:00]" c="October 2012">
                <p n="[DateDimension].[Year - Month].[Year].&amp;[2012-01-01T00:00:00]"/>
              </i>
              <i n="[DateDimension].[Year - Month].[Month].&amp;[2012-11-01T00:00:00]" c="November 2012">
                <p n="[DateDimension].[Year - Month].[Year].&amp;[2012-01-01T00:00:00]"/>
              </i>
              <i n="[DateDimension].[Year - Month].[Month].&amp;[2012-12-01T00:00:00]" c="December 2012">
                <p n="[DateDimension].[Year - Month].[Year].&amp;[2012-01-01T00:00:00]"/>
              </i>
              <i n="[DateDimension].[Year - Month].[Month].&amp;[2013-01-01T00:00:00]" c="January 2013">
                <p n="[DateDimension].[Year - Month].[Year].&amp;[2013-01-01T00:00:00]"/>
              </i>
              <i n="[DateDimension].[Year - Month].[Month].&amp;[2013-02-01T00:00:00]" c="February 2013">
                <p n="[DateDimension].[Year - Month].[Year].&amp;[2013-01-01T00:00:00]"/>
              </i>
              <i n="[DateDimension].[Year - Month].[Month].&amp;[2013-03-01T00:00:00]" c="March 2013">
                <p n="[DateDimension].[Year - Month].[Year].&amp;[2013-01-01T00:00:00]"/>
              </i>
              <i n="[DateDimension].[Year - Month].[Month].&amp;[2013-04-01T00:00:00]" c="April 2013">
                <p n="[DateDimension].[Year - Month].[Year].&amp;[2013-01-01T00:00:00]"/>
              </i>
              <i n="[DateDimension].[Year - Month].[Month].&amp;[2013-05-01T00:00:00]" c="May 2013">
                <p n="[DateDimension].[Year - Month].[Year].&amp;[2013-01-01T00:00:00]"/>
              </i>
              <i n="[DateDimension].[Year - Month].[Month].&amp;[2013-06-01T00:00:00]" c="June 2013">
                <p n="[DateDimension].[Year - Month].[Year].&amp;[2013-01-01T00:00:00]"/>
              </i>
              <i n="[DateDimension].[Year - Month].[Month].&amp;[2013-07-01T00:00:00]" c="July 2013">
                <p n="[DateDimension].[Year - Month].[Year].&amp;[2013-01-01T00:00:00]"/>
              </i>
              <i n="[DateDimension].[Year - Month].[Month].&amp;[2013-08-01T00:00:00]" c="August 2013">
                <p n="[DateDimension].[Year - Month].[Year].&amp;[2013-01-01T00:00:00]"/>
              </i>
              <i n="[DateDimension].[Year - Month].[Month].&amp;[1994-01-01T00:00:00]" c="January 1994" nd="1">
                <p n="[DateDimension].[Year - Month].[Year].&amp;[1994-01-01T00:00:00]"/>
              </i>
              <i n="[DateDimension].[Year - Month].[Month].&amp;[1994-02-01T00:00:00]" c="February 1994" nd="1">
                <p n="[DateDimension].[Year - Month].[Year].&amp;[1994-01-01T00:00:00]"/>
              </i>
              <i n="[DateDimension].[Year - Month].[Month].&amp;[1994-03-01T00:00:00]" c="March 1994" nd="1">
                <p n="[DateDimension].[Year - Month].[Year].&amp;[1994-01-01T00:00:00]"/>
              </i>
              <i n="[DateDimension].[Year - Month].[Month].&amp;[1994-04-01T00:00:00]" c="April 1994" nd="1">
                <p n="[DateDimension].[Year - Month].[Year].&amp;[1994-01-01T00:00:00]"/>
              </i>
              <i n="[DateDimension].[Year - Month].[Month].&amp;[1994-05-01T00:00:00]" c="May 1994" nd="1">
                <p n="[DateDimension].[Year - Month].[Year].&amp;[1994-01-01T00:00:00]"/>
              </i>
              <i n="[DateDimension].[Year - Month].[Month].&amp;[1994-06-01T00:00:00]" c="June 1994" nd="1">
                <p n="[DateDimension].[Year - Month].[Year].&amp;[1994-01-01T00:00:00]"/>
              </i>
              <i n="[DateDimension].[Year - Month].[Month].&amp;[1994-07-01T00:00:00]" c="July 1994" nd="1">
                <p n="[DateDimension].[Year - Month].[Year].&amp;[1994-01-01T00:00:00]"/>
              </i>
              <i n="[DateDimension].[Year - Month].[Month].&amp;[1994-08-01T00:00:00]" c="August 1994" nd="1">
                <p n="[DateDimension].[Year - Month].[Year].&amp;[1994-01-01T00:00:00]"/>
              </i>
              <i n="[DateDimension].[Year - Month].[Month].&amp;[1994-09-01T00:00:00]" c="September 1994" nd="1">
                <p n="[DateDimension].[Year - Month].[Year].&amp;[1994-01-01T00:00:00]"/>
              </i>
              <i n="[DateDimension].[Year - Month].[Month].&amp;[1994-10-01T00:00:00]" c="October 1994" nd="1">
                <p n="[DateDimension].[Year - Month].[Year].&amp;[1994-01-01T00:00:00]"/>
              </i>
              <i n="[DateDimension].[Year - Month].[Month].&amp;[1994-11-01T00:00:00]" c="November 1994" nd="1">
                <p n="[DateDimension].[Year - Month].[Year].&amp;[1994-01-01T00:00:00]"/>
              </i>
              <i n="[DateDimension].[Year - Month].[Month].&amp;[1994-12-01T00:00:00]" c="December 1994" nd="1">
                <p n="[DateDimension].[Year - Month].[Year].&amp;[1994-01-01T00:00:00]"/>
              </i>
              <i n="[DateDimension].[Year - Month].[Month].&amp;[1995-01-01T00:00:00]" c="January 1995" nd="1">
                <p n="[DateDimension].[Year - Month].[Year].&amp;[1995-01-01T00:00:00]"/>
              </i>
              <i n="[DateDimension].[Year - Month].[Month].&amp;[1995-02-01T00:00:00]" c="February 1995" nd="1">
                <p n="[DateDimension].[Year - Month].[Year].&amp;[1995-01-01T00:00:00]"/>
              </i>
              <i n="[DateDimension].[Year - Month].[Month].&amp;[1995-03-01T00:00:00]" c="March 1995" nd="1">
                <p n="[DateDimension].[Year - Month].[Year].&amp;[1995-01-01T00:00:00]"/>
              </i>
              <i n="[DateDimension].[Year - Month].[Month].&amp;[1995-04-01T00:00:00]" c="April 1995" nd="1">
                <p n="[DateDimension].[Year - Month].[Year].&amp;[1995-01-01T00:00:00]"/>
              </i>
              <i n="[DateDimension].[Year - Month].[Month].&amp;[1995-05-01T00:00:00]" c="May 1995" nd="1">
                <p n="[DateDimension].[Year - Month].[Year].&amp;[1995-01-01T00:00:00]"/>
              </i>
              <i n="[DateDimension].[Year - Month].[Month].&amp;[1995-06-01T00:00:00]" c="June 1995" nd="1">
                <p n="[DateDimension].[Year - Month].[Year].&amp;[1995-01-01T00:00:00]"/>
              </i>
              <i n="[DateDimension].[Year - Month].[Month].&amp;[1995-07-01T00:00:00]" c="July 1995" nd="1">
                <p n="[DateDimension].[Year - Month].[Year].&amp;[1995-01-01T00:00:00]"/>
              </i>
              <i n="[DateDimension].[Year - Month].[Month].&amp;[1995-08-01T00:00:00]" c="August 1995" nd="1">
                <p n="[DateDimension].[Year - Month].[Year].&amp;[1995-01-01T00:00:00]"/>
              </i>
              <i n="[DateDimension].[Year - Month].[Month].&amp;[1995-09-01T00:00:00]" c="September 1995" nd="1">
                <p n="[DateDimension].[Year - Month].[Year].&amp;[1995-01-01T00:00:00]"/>
              </i>
              <i n="[DateDimension].[Year - Month].[Month].&amp;[1995-10-01T00:00:00]" c="October 1995" nd="1">
                <p n="[DateDimension].[Year - Month].[Year].&amp;[1995-01-01T00:00:00]"/>
              </i>
              <i n="[DateDimension].[Year - Month].[Month].&amp;[1995-11-01T00:00:00]" c="November 1995" nd="1">
                <p n="[DateDimension].[Year - Month].[Year].&amp;[1995-01-01T00:00:00]"/>
              </i>
              <i n="[DateDimension].[Year - Month].[Month].&amp;[1995-12-01T00:00:00]" c="December 1995" nd="1">
                <p n="[DateDimension].[Year - Month].[Year].&amp;[1995-01-01T00:00:00]"/>
              </i>
              <i n="[DateDimension].[Year - Month].[Month].&amp;[1996-01-01T00:00:00]" c="January 1996" nd="1">
                <p n="[DateDimension].[Year - Month].[Year].&amp;[1996-01-01T00:00:00]"/>
              </i>
              <i n="[DateDimension].[Year - Month].[Month].&amp;[1996-02-01T00:00:00]" c="February 1996" nd="1">
                <p n="[DateDimension].[Year - Month].[Year].&amp;[1996-01-01T00:00:00]"/>
              </i>
              <i n="[DateDimension].[Year - Month].[Month].&amp;[1996-03-01T00:00:00]" c="March 1996" nd="1">
                <p n="[DateDimension].[Year - Month].[Year].&amp;[1996-01-01T00:00:00]"/>
              </i>
              <i n="[DateDimension].[Year - Month].[Month].&amp;[1996-04-01T00:00:00]" c="April 1996" nd="1">
                <p n="[DateDimension].[Year - Month].[Year].&amp;[1996-01-01T00:00:00]"/>
              </i>
              <i n="[DateDimension].[Year - Month].[Month].&amp;[1996-05-01T00:00:00]" c="May 1996" nd="1">
                <p n="[DateDimension].[Year - Month].[Year].&amp;[1996-01-01T00:00:00]"/>
              </i>
              <i n="[DateDimension].[Year - Month].[Month].&amp;[1996-06-01T00:00:00]" c="June 1996" nd="1">
                <p n="[DateDimension].[Year - Month].[Year].&amp;[1996-01-01T00:00:00]"/>
              </i>
              <i n="[DateDimension].[Year - Month].[Month].&amp;[1996-07-01T00:00:00]" c="July 1996" nd="1">
                <p n="[DateDimension].[Year - Month].[Year].&amp;[1996-01-01T00:00:00]"/>
              </i>
              <i n="[DateDimension].[Year - Month].[Month].&amp;[1996-08-01T00:00:00]" c="August 1996" nd="1">
                <p n="[DateDimension].[Year - Month].[Year].&amp;[1996-01-01T00:00:00]"/>
              </i>
              <i n="[DateDimension].[Year - Month].[Month].&amp;[1996-09-01T00:00:00]" c="September 1996" nd="1">
                <p n="[DateDimension].[Year - Month].[Year].&amp;[1996-01-01T00:00:00]"/>
              </i>
              <i n="[DateDimension].[Year - Month].[Month].&amp;[1996-10-01T00:00:00]" c="October 1996" nd="1">
                <p n="[DateDimension].[Year - Month].[Year].&amp;[1996-01-01T00:00:00]"/>
              </i>
              <i n="[DateDimension].[Year - Month].[Month].&amp;[1996-11-01T00:00:00]" c="November 1996" nd="1">
                <p n="[DateDimension].[Year - Month].[Year].&amp;[1996-01-01T00:00:00]"/>
              </i>
              <i n="[DateDimension].[Year - Month].[Month].&amp;[1996-12-01T00:00:00]" c="December 1996" nd="1">
                <p n="[DateDimension].[Year - Month].[Year].&amp;[1996-01-01T00:00:00]"/>
              </i>
              <i n="[DateDimension].[Year - Month].[Month].&amp;[1997-01-01T00:00:00]" c="January 1997" nd="1">
                <p n="[DateDimension].[Year - Month].[Year].&amp;[1997-01-01T00:00:00]"/>
              </i>
              <i n="[DateDimension].[Year - Month].[Month].&amp;[1997-02-01T00:00:00]" c="February 1997" nd="1">
                <p n="[DateDimension].[Year - Month].[Year].&amp;[1997-01-01T00:00:00]"/>
              </i>
              <i n="[DateDimension].[Year - Month].[Month].&amp;[1997-03-01T00:00:00]" c="March 1997" nd="1">
                <p n="[DateDimension].[Year - Month].[Year].&amp;[1997-01-01T00:00:00]"/>
              </i>
              <i n="[DateDimension].[Year - Month].[Month].&amp;[1997-04-01T00:00:00]" c="April 1997" nd="1">
                <p n="[DateDimension].[Year - Month].[Year].&amp;[1997-01-01T00:00:00]"/>
              </i>
              <i n="[DateDimension].[Year - Month].[Month].&amp;[1997-05-01T00:00:00]" c="May 1997" nd="1">
                <p n="[DateDimension].[Year - Month].[Year].&amp;[1997-01-01T00:00:00]"/>
              </i>
              <i n="[DateDimension].[Year - Month].[Month].&amp;[1997-06-01T00:00:00]" c="June 1997" nd="1">
                <p n="[DateDimension].[Year - Month].[Year].&amp;[1997-01-01T00:00:00]"/>
              </i>
              <i n="[DateDimension].[Year - Month].[Month].&amp;[1997-07-01T00:00:00]" c="July 1997" nd="1">
                <p n="[DateDimension].[Year - Month].[Year].&amp;[1997-01-01T00:00:00]"/>
              </i>
              <i n="[DateDimension].[Year - Month].[Month].&amp;[1997-08-01T00:00:00]" c="August 1997" nd="1">
                <p n="[DateDimension].[Year - Month].[Year].&amp;[1997-01-01T00:00:00]"/>
              </i>
              <i n="[DateDimension].[Year - Month].[Month].&amp;[1997-09-01T00:00:00]" c="September 1997" nd="1">
                <p n="[DateDimension].[Year - Month].[Year].&amp;[1997-01-01T00:00:00]"/>
              </i>
              <i n="[DateDimension].[Year - Month].[Month].&amp;[1997-10-01T00:00:00]" c="October 1997" nd="1">
                <p n="[DateDimension].[Year - Month].[Year].&amp;[1997-01-01T00:00:00]"/>
              </i>
              <i n="[DateDimension].[Year - Month].[Month].&amp;[1997-11-01T00:00:00]" c="November 1997" nd="1">
                <p n="[DateDimension].[Year - Month].[Year].&amp;[1997-01-01T00:00:00]"/>
              </i>
              <i n="[DateDimension].[Year - Month].[Month].&amp;[1997-12-01T00:00:00]" c="December 1997" nd="1">
                <p n="[DateDimension].[Year - Month].[Year].&amp;[1997-01-01T00:00:00]"/>
              </i>
              <i n="[DateDimension].[Year - Month].[Month].&amp;[1998-01-01T00:00:00]" c="January 1998" nd="1">
                <p n="[DateDimension].[Year - Month].[Year].&amp;[1998-01-01T00:00:00]"/>
              </i>
              <i n="[DateDimension].[Year - Month].[Month].&amp;[1998-02-01T00:00:00]" c="February 1998" nd="1">
                <p n="[DateDimension].[Year - Month].[Year].&amp;[1998-01-01T00:00:00]"/>
              </i>
              <i n="[DateDimension].[Year - Month].[Month].&amp;[1998-03-01T00:00:00]" c="March 1998" nd="1">
                <p n="[DateDimension].[Year - Month].[Year].&amp;[1998-01-01T00:00:00]"/>
              </i>
              <i n="[DateDimension].[Year - Month].[Month].&amp;[1998-04-01T00:00:00]" c="April 1998" nd="1">
                <p n="[DateDimension].[Year - Month].[Year].&amp;[1998-01-01T00:00:00]"/>
              </i>
              <i n="[DateDimension].[Year - Month].[Month].&amp;[1998-05-01T00:00:00]" c="May 1998" nd="1">
                <p n="[DateDimension].[Year - Month].[Year].&amp;[1998-01-01T00:00:00]"/>
              </i>
              <i n="[DateDimension].[Year - Month].[Month].&amp;[1998-06-01T00:00:00]" c="June 1998" nd="1">
                <p n="[DateDimension].[Year - Month].[Year].&amp;[1998-01-01T00:00:00]"/>
              </i>
              <i n="[DateDimension].[Year - Month].[Month].&amp;[1998-07-01T00:00:00]" c="July 1998" nd="1">
                <p n="[DateDimension].[Year - Month].[Year].&amp;[1998-01-01T00:00:00]"/>
              </i>
              <i n="[DateDimension].[Year - Month].[Month].&amp;[1998-08-01T00:00:00]" c="August 1998" nd="1">
                <p n="[DateDimension].[Year - Month].[Year].&amp;[1998-01-01T00:00:00]"/>
              </i>
              <i n="[DateDimension].[Year - Month].[Month].&amp;[1998-09-01T00:00:00]" c="September 1998" nd="1">
                <p n="[DateDimension].[Year - Month].[Year].&amp;[1998-01-01T00:00:00]"/>
              </i>
              <i n="[DateDimension].[Year - Month].[Month].&amp;[1998-10-01T00:00:00]" c="October 1998" nd="1">
                <p n="[DateDimension].[Year - Month].[Year].&amp;[1998-01-01T00:00:00]"/>
              </i>
              <i n="[DateDimension].[Year - Month].[Month].&amp;[1998-11-01T00:00:00]" c="November 1998" nd="1">
                <p n="[DateDimension].[Year - Month].[Year].&amp;[1998-01-01T00:00:00]"/>
              </i>
              <i n="[DateDimension].[Year - Month].[Month].&amp;[1998-12-01T00:00:00]" c="December 1998" nd="1">
                <p n="[DateDimension].[Year - Month].[Year].&amp;[1998-01-01T00:00:00]"/>
              </i>
              <i n="[DateDimension].[Year - Month].[Month].&amp;[1999-01-01T00:00:00]" c="January 1999" nd="1">
                <p n="[DateDimension].[Year - Month].[Year].&amp;[1999-01-01T00:00:00]"/>
              </i>
              <i n="[DateDimension].[Year - Month].[Month].&amp;[1999-02-01T00:00:00]" c="February 1999" nd="1">
                <p n="[DateDimension].[Year - Month].[Year].&amp;[1999-01-01T00:00:00]"/>
              </i>
              <i n="[DateDimension].[Year - Month].[Month].&amp;[1999-03-01T00:00:00]" c="March 1999" nd="1">
                <p n="[DateDimension].[Year - Month].[Year].&amp;[1999-01-01T00:00:00]"/>
              </i>
              <i n="[DateDimension].[Year - Month].[Month].&amp;[1999-04-01T00:00:00]" c="April 1999" nd="1">
                <p n="[DateDimension].[Year - Month].[Year].&amp;[1999-01-01T00:00:00]"/>
              </i>
              <i n="[DateDimension].[Year - Month].[Month].&amp;[1999-05-01T00:00:00]" c="May 1999" nd="1">
                <p n="[DateDimension].[Year - Month].[Year].&amp;[1999-01-01T00:00:00]"/>
              </i>
              <i n="[DateDimension].[Year - Month].[Month].&amp;[1999-06-01T00:00:00]" c="June 1999" nd="1">
                <p n="[DateDimension].[Year - Month].[Year].&amp;[1999-01-01T00:00:00]"/>
              </i>
              <i n="[DateDimension].[Year - Month].[Month].&amp;[1999-07-01T00:00:00]" c="July 1999" nd="1">
                <p n="[DateDimension].[Year - Month].[Year].&amp;[1999-01-01T00:00:00]"/>
              </i>
              <i n="[DateDimension].[Year - Month].[Month].&amp;[1999-08-01T00:00:00]" c="August 1999" nd="1">
                <p n="[DateDimension].[Year - Month].[Year].&amp;[1999-01-01T00:00:00]"/>
              </i>
              <i n="[DateDimension].[Year - Month].[Month].&amp;[1999-09-01T00:00:00]" c="September 1999" nd="1">
                <p n="[DateDimension].[Year - Month].[Year].&amp;[1999-01-01T00:00:00]"/>
              </i>
              <i n="[DateDimension].[Year - Month].[Month].&amp;[1999-10-01T00:00:00]" c="October 1999" nd="1">
                <p n="[DateDimension].[Year - Month].[Year].&amp;[1999-01-01T00:00:00]"/>
              </i>
              <i n="[DateDimension].[Year - Month].[Month].&amp;[1999-11-01T00:00:00]" c="November 1999" nd="1">
                <p n="[DateDimension].[Year - Month].[Year].&amp;[1999-01-01T00:00:00]"/>
              </i>
              <i n="[DateDimension].[Year - Month].[Month].&amp;[1999-12-01T00:00:00]" c="December 1999" nd="1">
                <p n="[DateDimension].[Year - Month].[Year].&amp;[1999-01-01T00:00:00]"/>
              </i>
              <i n="[DateDimension].[Year - Month].[Month].&amp;[2000-01-01T00:00:00]" c="January 2000" nd="1">
                <p n="[DateDimension].[Year - Month].[Year].&amp;[2000-01-01T00:00:00]"/>
              </i>
              <i n="[DateDimension].[Year - Month].[Month].&amp;[2000-02-01T00:00:00]" c="February 2000" nd="1">
                <p n="[DateDimension].[Year - Month].[Year].&amp;[2000-01-01T00:00:00]"/>
              </i>
              <i n="[DateDimension].[Year - Month].[Month].&amp;[2000-03-01T00:00:00]" c="March 2000" nd="1">
                <p n="[DateDimension].[Year - Month].[Year].&amp;[2000-01-01T00:00:00]"/>
              </i>
              <i n="[DateDimension].[Year - Month].[Month].&amp;[2000-04-01T00:00:00]" c="April 2000" nd="1">
                <p n="[DateDimension].[Year - Month].[Year].&amp;[2000-01-01T00:00:00]"/>
              </i>
              <i n="[DateDimension].[Year - Month].[Month].&amp;[2000-05-01T00:00:00]" c="May 2000" nd="1">
                <p n="[DateDimension].[Year - Month].[Year].&amp;[2000-01-01T00:00:00]"/>
              </i>
              <i n="[DateDimension].[Year - Month].[Month].&amp;[2000-06-01T00:00:00]" c="June 2000" nd="1">
                <p n="[DateDimension].[Year - Month].[Year].&amp;[2000-01-01T00:00:00]"/>
              </i>
              <i n="[DateDimension].[Year - Month].[Month].&amp;[2000-07-01T00:00:00]" c="July 2000" nd="1">
                <p n="[DateDimension].[Year - Month].[Year].&amp;[2000-01-01T00:00:00]"/>
              </i>
              <i n="[DateDimension].[Year - Month].[Month].&amp;[2000-08-01T00:00:00]" c="August 2000" nd="1">
                <p n="[DateDimension].[Year - Month].[Year].&amp;[2000-01-01T00:00:00]"/>
              </i>
              <i n="[DateDimension].[Year - Month].[Month].&amp;[2000-09-01T00:00:00]" c="September 2000" nd="1">
                <p n="[DateDimension].[Year - Month].[Year].&amp;[2000-01-01T00:00:00]"/>
              </i>
              <i n="[DateDimension].[Year - Month].[Month].&amp;[2000-10-01T00:00:00]" c="October 2000" nd="1">
                <p n="[DateDimension].[Year - Month].[Year].&amp;[2000-01-01T00:00:00]"/>
              </i>
              <i n="[DateDimension].[Year - Month].[Month].&amp;[2000-11-01T00:00:00]" c="November 2000" nd="1">
                <p n="[DateDimension].[Year - Month].[Year].&amp;[2000-01-01T00:00:00]"/>
              </i>
              <i n="[DateDimension].[Year - Month].[Month].&amp;[2000-12-01T00:00:00]" c="December 2000" nd="1">
                <p n="[DateDimension].[Year - Month].[Year].&amp;[2000-01-01T00:00:00]"/>
              </i>
              <i n="[DateDimension].[Year - Month].[Month].&amp;[2001-01-01T00:00:00]" c="January 2001" nd="1">
                <p n="[DateDimension].[Year - Month].[Year].&amp;[2001-01-01T00:00:00]"/>
              </i>
              <i n="[DateDimension].[Year - Month].[Month].&amp;[2001-02-01T00:00:00]" c="February 2001" nd="1">
                <p n="[DateDimension].[Year - Month].[Year].&amp;[2001-01-01T00:00:00]"/>
              </i>
              <i n="[DateDimension].[Year - Month].[Month].&amp;[2001-03-01T00:00:00]" c="March 2001" nd="1">
                <p n="[DateDimension].[Year - Month].[Year].&amp;[2001-01-01T00:00:00]"/>
              </i>
              <i n="[DateDimension].[Year - Month].[Month].&amp;[2001-04-01T00:00:00]" c="April 2001" nd="1">
                <p n="[DateDimension].[Year - Month].[Year].&amp;[2001-01-01T00:00:00]"/>
              </i>
              <i n="[DateDimension].[Year - Month].[Month].&amp;[2001-05-01T00:00:00]" c="May 2001" nd="1">
                <p n="[DateDimension].[Year - Month].[Year].&amp;[2001-01-01T00:00:00]"/>
              </i>
              <i n="[DateDimension].[Year - Month].[Month].&amp;[2001-06-01T00:00:00]" c="June 2001" nd="1">
                <p n="[DateDimension].[Year - Month].[Year].&amp;[2001-01-01T00:00:00]"/>
              </i>
              <i n="[DateDimension].[Year - Month].[Month].&amp;[2001-07-01T00:00:00]" c="July 2001" nd="1">
                <p n="[DateDimension].[Year - Month].[Year].&amp;[2001-01-01T00:00:00]"/>
              </i>
              <i n="[DateDimension].[Year - Month].[Month].&amp;[2001-08-01T00:00:00]" c="August 2001" nd="1">
                <p n="[DateDimension].[Year - Month].[Year].&amp;[2001-01-01T00:00:00]"/>
              </i>
              <i n="[DateDimension].[Year - Month].[Month].&amp;[2001-09-01T00:00:00]" c="September 2001" nd="1">
                <p n="[DateDimension].[Year - Month].[Year].&amp;[2001-01-01T00:00:00]"/>
              </i>
              <i n="[DateDimension].[Year - Month].[Month].&amp;[2001-10-01T00:00:00]" c="October 2001" nd="1">
                <p n="[DateDimension].[Year - Month].[Year].&amp;[2001-01-01T00:00:00]"/>
              </i>
              <i n="[DateDimension].[Year - Month].[Month].&amp;[2001-11-01T00:00:00]" c="November 2001" nd="1">
                <p n="[DateDimension].[Year - Month].[Year].&amp;[2001-01-01T00:00:00]"/>
              </i>
              <i n="[DateDimension].[Year - Month].[Month].&amp;[2001-12-01T00:00:00]" c="December 2001" nd="1">
                <p n="[DateDimension].[Year - Month].[Year].&amp;[2001-01-01T00:00:00]"/>
              </i>
              <i n="[DateDimension].[Year - Month].[Month].&amp;[2002-01-01T00:00:00]" c="January 2002" nd="1">
                <p n="[DateDimension].[Year - Month].[Year].&amp;[2002-01-01T00:00:00]"/>
              </i>
              <i n="[DateDimension].[Year - Month].[Month].&amp;[2002-02-01T00:00:00]" c="February 2002" nd="1">
                <p n="[DateDimension].[Year - Month].[Year].&amp;[2002-01-01T00:00:00]"/>
              </i>
              <i n="[DateDimension].[Year - Month].[Month].&amp;[2002-03-01T00:00:00]" c="March 2002" nd="1">
                <p n="[DateDimension].[Year - Month].[Year].&amp;[2002-01-01T00:00:00]"/>
              </i>
              <i n="[DateDimension].[Year - Month].[Month].&amp;[2002-04-01T00:00:00]" c="April 2002" nd="1">
                <p n="[DateDimension].[Year - Month].[Year].&amp;[2002-01-01T00:00:00]"/>
              </i>
              <i n="[DateDimension].[Year - Month].[Month].&amp;[2002-05-01T00:00:00]" c="May 2002" nd="1">
                <p n="[DateDimension].[Year - Month].[Year].&amp;[2002-01-01T00:00:00]"/>
              </i>
              <i n="[DateDimension].[Year - Month].[Month].&amp;[2002-06-01T00:00:00]" c="June 2002" nd="1">
                <p n="[DateDimension].[Year - Month].[Year].&amp;[2002-01-01T00:00:00]"/>
              </i>
              <i n="[DateDimension].[Year - Month].[Month].&amp;[2002-07-01T00:00:00]" c="July 2002" nd="1">
                <p n="[DateDimension].[Year - Month].[Year].&amp;[2002-01-01T00:00:00]"/>
              </i>
              <i n="[DateDimension].[Year - Month].[Month].&amp;[2002-08-01T00:00:00]" c="August 2002" nd="1">
                <p n="[DateDimension].[Year - Month].[Year].&amp;[2002-01-01T00:00:00]"/>
              </i>
              <i n="[DateDimension].[Year - Month].[Month].&amp;[2002-09-01T00:00:00]" c="September 2002" nd="1">
                <p n="[DateDimension].[Year - Month].[Year].&amp;[2002-01-01T00:00:00]"/>
              </i>
              <i n="[DateDimension].[Year - Month].[Month].&amp;[2002-10-01T00:00:00]" c="October 2002" nd="1">
                <p n="[DateDimension].[Year - Month].[Year].&amp;[2002-01-01T00:00:00]"/>
              </i>
              <i n="[DateDimension].[Year - Month].[Month].&amp;[2002-11-01T00:00:00]" c="November 2002" nd="1">
                <p n="[DateDimension].[Year - Month].[Year].&amp;[2002-01-01T00:00:00]"/>
              </i>
              <i n="[DateDimension].[Year - Month].[Month].&amp;[2002-12-01T00:00:00]" c="December 2002" nd="1">
                <p n="[DateDimension].[Year - Month].[Year].&amp;[2002-01-01T00:00:00]"/>
              </i>
              <i n="[DateDimension].[Year - Month].[Month].&amp;[2003-01-01T00:00:00]" c="January 2003" nd="1">
                <p n="[DateDimension].[Year - Month].[Year].&amp;[2003-01-01T00:00:00]"/>
              </i>
              <i n="[DateDimension].[Year - Month].[Month].&amp;[2003-02-01T00:00:00]" c="February 2003" nd="1">
                <p n="[DateDimension].[Year - Month].[Year].&amp;[2003-01-01T00:00:00]"/>
              </i>
              <i n="[DateDimension].[Year - Month].[Month].&amp;[2003-03-01T00:00:00]" c="March 2003" nd="1">
                <p n="[DateDimension].[Year - Month].[Year].&amp;[2003-01-01T00:00:00]"/>
              </i>
              <i n="[DateDimension].[Year - Month].[Month].&amp;[2003-04-01T00:00:00]" c="April 2003" nd="1">
                <p n="[DateDimension].[Year - Month].[Year].&amp;[2003-01-01T00:00:00]"/>
              </i>
              <i n="[DateDimension].[Year - Month].[Month].&amp;[2003-05-01T00:00:00]" c="May 2003" nd="1">
                <p n="[DateDimension].[Year - Month].[Year].&amp;[2003-01-01T00:00:00]"/>
              </i>
              <i n="[DateDimension].[Year - Month].[Month].&amp;[2003-06-01T00:00:00]" c="June 2003" nd="1">
                <p n="[DateDimension].[Year - Month].[Year].&amp;[2003-01-01T00:00:00]"/>
              </i>
              <i n="[DateDimension].[Year - Month].[Month].&amp;[2003-07-01T00:00:00]" c="July 2003" nd="1">
                <p n="[DateDimension].[Year - Month].[Year].&amp;[2003-01-01T00:00:00]"/>
              </i>
              <i n="[DateDimension].[Year - Month].[Month].&amp;[2003-08-01T00:00:00]" c="August 2003" nd="1">
                <p n="[DateDimension].[Year - Month].[Year].&amp;[2003-01-01T00:00:00]"/>
              </i>
              <i n="[DateDimension].[Year - Month].[Month].&amp;[2003-09-01T00:00:00]" c="September 2003" nd="1">
                <p n="[DateDimension].[Year - Month].[Year].&amp;[2003-01-01T00:00:00]"/>
              </i>
              <i n="[DateDimension].[Year - Month].[Month].&amp;[2003-10-01T00:00:00]" c="October 2003" nd="1">
                <p n="[DateDimension].[Year - Month].[Year].&amp;[2003-01-01T00:00:00]"/>
              </i>
              <i n="[DateDimension].[Year - Month].[Month].&amp;[2003-11-01T00:00:00]" c="November 2003" nd="1">
                <p n="[DateDimension].[Year - Month].[Year].&amp;[2003-01-01T00:00:00]"/>
              </i>
              <i n="[DateDimension].[Year - Month].[Month].&amp;[2003-12-01T00:00:00]" c="December 2003" nd="1">
                <p n="[DateDimension].[Year - Month].[Year].&amp;[2003-01-01T00:00:00]"/>
              </i>
              <i n="[DateDimension].[Year - Month].[Month].&amp;[2004-01-01T00:00:00]" c="January 2004" nd="1">
                <p n="[DateDimension].[Year - Month].[Year].&amp;[2004-01-01T00:00:00]"/>
              </i>
              <i n="[DateDimension].[Year - Month].[Month].&amp;[2004-02-01T00:00:00]" c="February 2004" nd="1">
                <p n="[DateDimension].[Year - Month].[Year].&amp;[2004-01-01T00:00:00]"/>
              </i>
              <i n="[DateDimension].[Year - Month].[Month].&amp;[2004-03-01T00:00:00]" c="March 2004" nd="1">
                <p n="[DateDimension].[Year - Month].[Year].&amp;[2004-01-01T00:00:00]"/>
              </i>
              <i n="[DateDimension].[Year - Month].[Month].&amp;[2004-04-01T00:00:00]" c="April 2004" nd="1">
                <p n="[DateDimension].[Year - Month].[Year].&amp;[2004-01-01T00:00:00]"/>
              </i>
              <i n="[DateDimension].[Year - Month].[Month].&amp;[2004-05-01T00:00:00]" c="May 2004" nd="1">
                <p n="[DateDimension].[Year - Month].[Year].&amp;[2004-01-01T00:00:00]"/>
              </i>
              <i n="[DateDimension].[Year - Month].[Month].&amp;[2004-06-01T00:00:00]" c="June 2004" nd="1">
                <p n="[DateDimension].[Year - Month].[Year].&amp;[2004-01-01T00:00:00]"/>
              </i>
              <i n="[DateDimension].[Year - Month].[Month].&amp;[2004-07-01T00:00:00]" c="July 2004" nd="1">
                <p n="[DateDimension].[Year - Month].[Year].&amp;[2004-01-01T00:00:00]"/>
              </i>
              <i n="[DateDimension].[Year - Month].[Month].&amp;[2004-08-01T00:00:00]" c="August 2004" nd="1">
                <p n="[DateDimension].[Year - Month].[Year].&amp;[2004-01-01T00:00:00]"/>
              </i>
              <i n="[DateDimension].[Year - Month].[Month].&amp;[2004-09-01T00:00:00]" c="September 2004" nd="1">
                <p n="[DateDimension].[Year - Month].[Year].&amp;[2004-01-01T00:00:00]"/>
              </i>
              <i n="[DateDimension].[Year - Month].[Month].&amp;[2004-10-01T00:00:00]" c="October 2004" nd="1">
                <p n="[DateDimension].[Year - Month].[Year].&amp;[2004-01-01T00:00:00]"/>
              </i>
              <i n="[DateDimension].[Year - Month].[Month].&amp;[2004-11-01T00:00:00]" c="November 2004" nd="1">
                <p n="[DateDimension].[Year - Month].[Year].&amp;[2004-01-01T00:00:00]"/>
              </i>
              <i n="[DateDimension].[Year - Month].[Month].&amp;[2004-12-01T00:00:00]" c="December 2004" nd="1">
                <p n="[DateDimension].[Year - Month].[Year].&amp;[2004-01-01T00:00:00]"/>
              </i>
              <i n="[DateDimension].[Year - Month].[Month].&amp;[2005-01-01T00:00:00]" c="January 2005" nd="1">
                <p n="[DateDimension].[Year - Month].[Year].&amp;[2005-01-01T00:00:00]"/>
              </i>
              <i n="[DateDimension].[Year - Month].[Month].&amp;[2005-02-01T00:00:00]" c="February 2005" nd="1">
                <p n="[DateDimension].[Year - Month].[Year].&amp;[2005-01-01T00:00:00]"/>
              </i>
              <i n="[DateDimension].[Year - Month].[Month].&amp;[2005-03-01T00:00:00]" c="March 2005" nd="1">
                <p n="[DateDimension].[Year - Month].[Year].&amp;[2005-01-01T00:00:00]"/>
              </i>
              <i n="[DateDimension].[Year - Month].[Month].&amp;[2005-04-01T00:00:00]" c="April 2005" nd="1">
                <p n="[DateDimension].[Year - Month].[Year].&amp;[2005-01-01T00:00:00]"/>
              </i>
              <i n="[DateDimension].[Year - Month].[Month].&amp;[2005-05-01T00:00:00]" c="May 2005" nd="1">
                <p n="[DateDimension].[Year - Month].[Year].&amp;[2005-01-01T00:00:00]"/>
              </i>
              <i n="[DateDimension].[Year - Month].[Month].&amp;[2005-06-01T00:00:00]" c="June 2005" nd="1">
                <p n="[DateDimension].[Year - Month].[Year].&amp;[2005-01-01T00:00:00]"/>
              </i>
              <i n="[DateDimension].[Year - Month].[Month].&amp;[2005-07-01T00:00:00]" c="July 2005" nd="1">
                <p n="[DateDimension].[Year - Month].[Year].&amp;[2005-01-01T00:00:00]"/>
              </i>
              <i n="[DateDimension].[Year - Month].[Month].&amp;[2005-08-01T00:00:00]" c="August 2005" nd="1">
                <p n="[DateDimension].[Year - Month].[Year].&amp;[2005-01-01T00:00:00]"/>
              </i>
              <i n="[DateDimension].[Year - Month].[Month].&amp;[2005-09-01T00:00:00]" c="September 2005" nd="1">
                <p n="[DateDimension].[Year - Month].[Year].&amp;[2005-01-01T00:00:00]"/>
              </i>
              <i n="[DateDimension].[Year - Month].[Month].&amp;[2005-10-01T00:00:00]" c="October 2005" nd="1">
                <p n="[DateDimension].[Year - Month].[Year].&amp;[2005-01-01T00:00:00]"/>
              </i>
              <i n="[DateDimension].[Year - Month].[Month].&amp;[2005-11-01T00:00:00]" c="November 2005" nd="1">
                <p n="[DateDimension].[Year - Month].[Year].&amp;[2005-01-01T00:00:00]"/>
              </i>
              <i n="[DateDimension].[Year - Month].[Month].&amp;[2005-12-01T00:00:00]" c="December 2005" nd="1">
                <p n="[DateDimension].[Year - Month].[Year].&amp;[2005-01-01T00:00:00]"/>
              </i>
              <i n="[DateDimension].[Year - Month].[Month].&amp;[2006-01-01T00:00:00]" c="January 2006" nd="1">
                <p n="[DateDimension].[Year - Month].[Year].&amp;[2006-01-01T00:00:00]"/>
              </i>
              <i n="[DateDimension].[Year - Month].[Month].&amp;[2006-02-01T00:00:00]" c="February 2006" nd="1">
                <p n="[DateDimension].[Year - Month].[Year].&amp;[2006-01-01T00:00:00]"/>
              </i>
              <i n="[DateDimension].[Year - Month].[Month].&amp;[2006-03-01T00:00:00]" c="March 2006" nd="1">
                <p n="[DateDimension].[Year - Month].[Year].&amp;[2006-01-01T00:00:00]"/>
              </i>
              <i n="[DateDimension].[Year - Month].[Month].&amp;[2006-04-01T00:00:00]" c="April 2006" nd="1">
                <p n="[DateDimension].[Year - Month].[Year].&amp;[2006-01-01T00:00:00]"/>
              </i>
              <i n="[DateDimension].[Year - Month].[Month].&amp;[2006-05-01T00:00:00]" c="May 2006" nd="1">
                <p n="[DateDimension].[Year - Month].[Year].&amp;[2006-01-01T00:00:00]"/>
              </i>
              <i n="[DateDimension].[Year - Month].[Month].&amp;[2006-06-01T00:00:00]" c="June 2006" nd="1">
                <p n="[DateDimension].[Year - Month].[Year].&amp;[2006-01-01T00:00:00]"/>
              </i>
              <i n="[DateDimension].[Year - Month].[Month].&amp;[2006-07-01T00:00:00]" c="July 2006" nd="1">
                <p n="[DateDimension].[Year - Month].[Year].&amp;[2006-01-01T00:00:00]"/>
              </i>
              <i n="[DateDimension].[Year - Month].[Month].&amp;[2006-08-01T00:00:00]" c="August 2006" nd="1">
                <p n="[DateDimension].[Year - Month].[Year].&amp;[2006-01-01T00:00:00]"/>
              </i>
              <i n="[DateDimension].[Year - Month].[Month].&amp;[2006-09-01T00:00:00]" c="September 2006" nd="1">
                <p n="[DateDimension].[Year - Month].[Year].&amp;[2006-01-01T00:00:00]"/>
              </i>
              <i n="[DateDimension].[Year - Month].[Month].&amp;[2006-10-01T00:00:00]" c="October 2006" nd="1">
                <p n="[DateDimension].[Year - Month].[Year].&amp;[2006-01-01T00:00:00]"/>
              </i>
              <i n="[DateDimension].[Year - Month].[Month].&amp;[2006-11-01T00:00:00]" c="November 2006" nd="1">
                <p n="[DateDimension].[Year - Month].[Year].&amp;[2006-01-01T00:00:00]"/>
              </i>
              <i n="[DateDimension].[Year - Month].[Month].&amp;[2006-12-01T00:00:00]" c="December 2006" nd="1">
                <p n="[DateDimension].[Year - Month].[Year].&amp;[2006-01-01T00:00:00]"/>
              </i>
              <i n="[DateDimension].[Year - Month].[Month].&amp;[2007-01-01T00:00:00]" c="January 2007" nd="1">
                <p n="[DateDimension].[Year - Month].[Year].&amp;[2007-01-01T00:00:00]"/>
              </i>
              <i n="[DateDimension].[Year - Month].[Month].&amp;[2007-02-01T00:00:00]" c="February 2007" nd="1">
                <p n="[DateDimension].[Year - Month].[Year].&amp;[2007-01-01T00:00:00]"/>
              </i>
              <i n="[DateDimension].[Year - Month].[Month].&amp;[2007-03-01T00:00:00]" c="March 2007" nd="1">
                <p n="[DateDimension].[Year - Month].[Year].&amp;[2007-01-01T00:00:00]"/>
              </i>
              <i n="[DateDimension].[Year - Month].[Month].&amp;[2007-04-01T00:00:00]" c="April 2007" nd="1">
                <p n="[DateDimension].[Year - Month].[Year].&amp;[2007-01-01T00:00:00]"/>
              </i>
              <i n="[DateDimension].[Year - Month].[Month].&amp;[2007-05-01T00:00:00]" c="May 2007" nd="1">
                <p n="[DateDimension].[Year - Month].[Year].&amp;[2007-01-01T00:00:00]"/>
              </i>
              <i n="[DateDimension].[Year - Month].[Month].&amp;[2007-06-01T00:00:00]" c="June 2007" nd="1">
                <p n="[DateDimension].[Year - Month].[Year].&amp;[2007-01-01T00:00:00]"/>
              </i>
              <i n="[DateDimension].[Year - Month].[Month].&amp;[2007-07-01T00:00:00]" c="July 2007" nd="1">
                <p n="[DateDimension].[Year - Month].[Year].&amp;[2007-01-01T00:00:00]"/>
              </i>
              <i n="[DateDimension].[Year - Month].[Month].&amp;[2007-08-01T00:00:00]" c="August 2007" nd="1">
                <p n="[DateDimension].[Year - Month].[Year].&amp;[2007-01-01T00:00:00]"/>
              </i>
              <i n="[DateDimension].[Year - Month].[Month].&amp;[2007-09-01T00:00:00]" c="September 2007" nd="1">
                <p n="[DateDimension].[Year - Month].[Year].&amp;[2007-01-01T00:00:00]"/>
              </i>
              <i n="[DateDimension].[Year - Month].[Month].&amp;[2007-10-01T00:00:00]" c="October 2007" nd="1">
                <p n="[DateDimension].[Year - Month].[Year].&amp;[2007-01-01T00:00:00]"/>
              </i>
              <i n="[DateDimension].[Year - Month].[Month].&amp;[2007-11-01T00:00:00]" c="November 2007" nd="1">
                <p n="[DateDimension].[Year - Month].[Year].&amp;[2007-01-01T00:00:00]"/>
              </i>
              <i n="[DateDimension].[Year - Month].[Month].&amp;[2007-12-01T00:00:00]" c="December 2007" nd="1">
                <p n="[DateDimension].[Year - Month].[Year].&amp;[2007-01-01T00:00:00]"/>
              </i>
              <i n="[DateDimension].[Year - Month].[Month].&amp;[2008-01-01T00:00:00]" c="January 2008" nd="1">
                <p n="[DateDimension].[Year - Month].[Year].&amp;[2008-01-01T00:00:00]"/>
              </i>
              <i n="[DateDimension].[Year - Month].[Month].&amp;[2008-02-01T00:00:00]" c="February 2008" nd="1">
                <p n="[DateDimension].[Year - Month].[Year].&amp;[2008-01-01T00:00:00]"/>
              </i>
              <i n="[DateDimension].[Year - Month].[Month].&amp;[2008-03-01T00:00:00]" c="March 2008" nd="1">
                <p n="[DateDimension].[Year - Month].[Year].&amp;[2008-01-01T00:00:00]"/>
              </i>
              <i n="[DateDimension].[Year - Month].[Month].&amp;[2008-04-01T00:00:00]" c="April 2008" nd="1">
                <p n="[DateDimension].[Year - Month].[Year].&amp;[2008-01-01T00:00:00]"/>
              </i>
              <i n="[DateDimension].[Year - Month].[Month].&amp;[2008-05-01T00:00:00]" c="May 2008" nd="1">
                <p n="[DateDimension].[Year - Month].[Year].&amp;[2008-01-01T00:00:00]"/>
              </i>
              <i n="[DateDimension].[Year - Month].[Month].&amp;[2008-06-01T00:00:00]" c="June 2008" nd="1">
                <p n="[DateDimension].[Year - Month].[Year].&amp;[2008-01-01T00:00:00]"/>
              </i>
              <i n="[DateDimension].[Year - Month].[Month].&amp;[2008-07-01T00:00:00]" c="July 2008" nd="1">
                <p n="[DateDimension].[Year - Month].[Year].&amp;[2008-01-01T00:00:00]"/>
              </i>
              <i n="[DateDimension].[Year - Month].[Month].&amp;[2008-08-01T00:00:00]" c="August 2008" nd="1">
                <p n="[DateDimension].[Year - Month].[Year].&amp;[2008-01-01T00:00:00]"/>
              </i>
              <i n="[DateDimension].[Year - Month].[Month].&amp;[2008-09-01T00:00:00]" c="September 2008" nd="1">
                <p n="[DateDimension].[Year - Month].[Year].&amp;[2008-01-01T00:00:00]"/>
              </i>
              <i n="[DateDimension].[Year - Month].[Month].&amp;[2008-10-01T00:00:00]" c="October 2008" nd="1">
                <p n="[DateDimension].[Year - Month].[Year].&amp;[2008-01-01T00:00:00]"/>
              </i>
              <i n="[DateDimension].[Year - Month].[Month].&amp;[2008-11-01T00:00:00]" c="November 2008" nd="1">
                <p n="[DateDimension].[Year - Month].[Year].&amp;[2008-01-01T00:00:00]"/>
              </i>
              <i n="[DateDimension].[Year - Month].[Month].&amp;[2008-12-01T00:00:00]" c="December 2008" nd="1">
                <p n="[DateDimension].[Year - Month].[Year].&amp;[2008-01-01T00:00:00]"/>
              </i>
              <i n="[DateDimension].[Year - Month].[Month].&amp;[2009-01-01T00:00:00]" c="January 2009" nd="1">
                <p n="[DateDimension].[Year - Month].[Year].&amp;[2009-01-01T00:00:00]"/>
              </i>
              <i n="[DateDimension].[Year - Month].[Month].&amp;[2009-02-01T00:00:00]" c="February 2009" nd="1">
                <p n="[DateDimension].[Year - Month].[Year].&amp;[2009-01-01T00:00:00]"/>
              </i>
              <i n="[DateDimension].[Year - Month].[Month].&amp;[2009-03-01T00:00:00]" c="March 2009" nd="1">
                <p n="[DateDimension].[Year - Month].[Year].&amp;[2009-01-01T00:00:00]"/>
              </i>
              <i n="[DateDimension].[Year - Month].[Month].&amp;[2009-04-01T00:00:00]" c="April 2009" nd="1">
                <p n="[DateDimension].[Year - Month].[Year].&amp;[2009-01-01T00:00:00]"/>
              </i>
              <i n="[DateDimension].[Year - Month].[Month].&amp;[2009-05-01T00:00:00]" c="May 2009" nd="1">
                <p n="[DateDimension].[Year - Month].[Year].&amp;[2009-01-01T00:00:00]"/>
              </i>
              <i n="[DateDimension].[Year - Month].[Month].&amp;[2009-06-01T00:00:00]" c="June 2009" nd="1">
                <p n="[DateDimension].[Year - Month].[Year].&amp;[2009-01-01T00:00:00]"/>
              </i>
              <i n="[DateDimension].[Year - Month].[Month].&amp;[2009-07-01T00:00:00]" c="July 2009" nd="1">
                <p n="[DateDimension].[Year - Month].[Year].&amp;[2009-01-01T00:00:00]"/>
              </i>
              <i n="[DateDimension].[Year - Month].[Month].&amp;[2009-08-01T00:00:00]" c="August 2009" nd="1">
                <p n="[DateDimension].[Year - Month].[Year].&amp;[2009-01-01T00:00:00]"/>
              </i>
              <i n="[DateDimension].[Year - Month].[Month].&amp;[2009-09-01T00:00:00]" c="September 2009" nd="1">
                <p n="[DateDimension].[Year - Month].[Year].&amp;[2009-01-01T00:00:00]"/>
              </i>
              <i n="[DateDimension].[Year - Month].[Month].&amp;[2009-10-01T00:00:00]" c="October 2009" nd="1">
                <p n="[DateDimension].[Year - Month].[Year].&amp;[2009-01-01T00:00:00]"/>
              </i>
              <i n="[DateDimension].[Year - Month].[Month].&amp;[2009-11-01T00:00:00]" c="November 2009" nd="1">
                <p n="[DateDimension].[Year - Month].[Year].&amp;[2009-01-01T00:00:00]"/>
              </i>
              <i n="[DateDimension].[Year - Month].[Month].&amp;[2009-12-01T00:00:00]" c="December 2009" nd="1">
                <p n="[DateDimension].[Year - Month].[Year].&amp;[2009-01-01T00:00:00]"/>
              </i>
              <i n="[DateDimension].[Year - Month].[Month].&amp;[2010-01-01T00:00:00]" c="January 2010" nd="1">
                <p n="[DateDimension].[Year - Month].[Year].&amp;[2010-01-01T00:00:00]"/>
              </i>
              <i n="[DateDimension].[Year - Month].[Month].&amp;[2010-02-01T00:00:00]" c="February 2010" nd="1">
                <p n="[DateDimension].[Year - Month].[Year].&amp;[2010-01-01T00:00:00]"/>
              </i>
              <i n="[DateDimension].[Year - Month].[Month].&amp;[2010-03-01T00:00:00]" c="March 2010" nd="1">
                <p n="[DateDimension].[Year - Month].[Year].&amp;[2010-01-01T00:00:00]"/>
              </i>
              <i n="[DateDimension].[Year - Month].[Month].&amp;[2010-04-01T00:00:00]" c="April 2010" nd="1">
                <p n="[DateDimension].[Year - Month].[Year].&amp;[2010-01-01T00:00:00]"/>
              </i>
              <i n="[DateDimension].[Year - Month].[Month].&amp;[2010-05-01T00:00:00]" c="May 2010" nd="1">
                <p n="[DateDimension].[Year - Month].[Year].&amp;[2010-01-01T00:00:00]"/>
              </i>
              <i n="[DateDimension].[Year - Month].[Month].&amp;[2010-06-01T00:00:00]" c="June 2010" nd="1">
                <p n="[DateDimension].[Year - Month].[Year].&amp;[2010-01-01T00:00:00]"/>
              </i>
              <i n="[DateDimension].[Year - Month].[Month].&amp;[2010-07-01T00:00:00]" c="July 2010" nd="1">
                <p n="[DateDimension].[Year - Month].[Year].&amp;[2010-01-01T00:00:00]"/>
              </i>
              <i n="[DateDimension].[Year - Month].[Month].&amp;[2010-08-01T00:00:00]" c="August 2010" nd="1">
                <p n="[DateDimension].[Year - Month].[Year].&amp;[2010-01-01T00:00:00]"/>
              </i>
              <i n="[DateDimension].[Year - Month].[Month].&amp;[2010-09-01T00:00:00]" c="September 2010" nd="1">
                <p n="[DateDimension].[Year - Month].[Year].&amp;[2010-01-01T00:00:00]"/>
              </i>
              <i n="[DateDimension].[Year - Month].[Month].&amp;[2010-10-01T00:00:00]" c="October 2010" nd="1">
                <p n="[DateDimension].[Year - Month].[Year].&amp;[2010-01-01T00:00:00]"/>
              </i>
              <i n="[DateDimension].[Year - Month].[Month].&amp;[2010-11-01T00:00:00]" c="November 2010" nd="1">
                <p n="[DateDimension].[Year - Month].[Year].&amp;[2010-01-01T00:00:00]"/>
              </i>
              <i n="[DateDimension].[Year - Month].[Month].&amp;[2010-12-01T00:00:00]" c="December 2010" nd="1">
                <p n="[DateDimension].[Year - Month].[Year].&amp;[2010-01-01T00:00:00]"/>
              </i>
              <i n="[DateDimension].[Year - Month].[Month].&amp;[2011-01-01T00:00:00]" c="January 2011" nd="1">
                <p n="[DateDimension].[Year - Month].[Year].&amp;[2011-01-01T00:00:00]"/>
              </i>
              <i n="[DateDimension].[Year - Month].[Month].&amp;[2011-02-01T00:00:00]" c="February 2011" nd="1">
                <p n="[DateDimension].[Year - Month].[Year].&amp;[2011-01-01T00:00:00]"/>
              </i>
              <i n="[DateDimension].[Year - Month].[Month].&amp;[2011-03-01T00:00:00]" c="March 2011" nd="1">
                <p n="[DateDimension].[Year - Month].[Year].&amp;[2011-01-01T00:00:00]"/>
              </i>
              <i n="[DateDimension].[Year - Month].[Month].&amp;[2011-04-01T00:00:00]" c="April 2011" nd="1">
                <p n="[DateDimension].[Year - Month].[Year].&amp;[2011-01-01T00:00:00]"/>
              </i>
              <i n="[DateDimension].[Year - Month].[Month].&amp;[2011-05-01T00:00:00]" c="May 2011" nd="1">
                <p n="[DateDimension].[Year - Month].[Year].&amp;[2011-01-01T00:00:00]"/>
              </i>
              <i n="[DateDimension].[Year - Month].[Month].&amp;[2011-06-01T00:00:00]" c="June 2011" nd="1">
                <p n="[DateDimension].[Year - Month].[Year].&amp;[2011-01-01T00:00:00]"/>
              </i>
              <i n="[DateDimension].[Year - Month].[Month].&amp;[2011-07-01T00:00:00]" c="July 2011" nd="1">
                <p n="[DateDimension].[Year - Month].[Year].&amp;[2011-01-01T00:00:00]"/>
              </i>
              <i n="[DateDimension].[Year - Month].[Month].&amp;[2013-09-01T00:00:00]" c="September 2013" nd="1">
                <p n="[DateDimension].[Year - Month].[Year].&amp;[2013-01-01T00:00:00]"/>
              </i>
              <i n="[DateDimension].[Year - Month].[Month].&amp;[2013-10-01T00:00:00]" c="October 2013" nd="1">
                <p n="[DateDimension].[Year - Month].[Year].&amp;[2013-01-01T00:00:00]"/>
              </i>
              <i n="[DateDimension].[Year - Month].[Month].&amp;[2013-11-01T00:00:00]" c="November 2013" nd="1">
                <p n="[DateDimension].[Year - Month].[Year].&amp;[2013-01-01T00:00:00]"/>
              </i>
              <i n="[DateDimension].[Year - Month].[Month].&amp;[2013-12-01T00:00:00]" c="December 2013" nd="1">
                <p n="[DateDimension].[Year - Month].[Year].&amp;[2013-01-01T00:00:00]"/>
              </i>
              <i n="[DateDimension].[Year - Month].[Month].&amp;[2014-01-01T00:00:00]" c="January 2014" nd="1">
                <p n="[DateDimension].[Year - Month].[Year].&amp;[2014-01-01T00:00:00]"/>
              </i>
              <i n="[DateDimension].[Year - Month].[Month].&amp;[2014-02-01T00:00:00]" c="February 2014" nd="1">
                <p n="[DateDimension].[Year - Month].[Year].&amp;[2014-01-01T00:00:00]"/>
              </i>
              <i n="[DateDimension].[Year - Month].[Month].&amp;[2014-03-01T00:00:00]" c="March 2014" nd="1">
                <p n="[DateDimension].[Year - Month].[Year].&amp;[2014-01-01T00:00:00]"/>
              </i>
              <i n="[DateDimension].[Year - Month].[Month].&amp;[2014-04-01T00:00:00]" c="April 2014" nd="1">
                <p n="[DateDimension].[Year - Month].[Year].&amp;[2014-01-01T00:00:00]"/>
              </i>
              <i n="[DateDimension].[Year - Month].[Month].&amp;[2014-05-01T00:00:00]" c="May 2014" nd="1">
                <p n="[DateDimension].[Year - Month].[Year].&amp;[2014-01-01T00:00:00]"/>
              </i>
              <i n="[DateDimension].[Year - Month].[Month].&amp;[2014-06-01T00:00:00]" c="June 2014" nd="1">
                <p n="[DateDimension].[Year - Month].[Year].&amp;[2014-01-01T00:00:00]"/>
              </i>
              <i n="[DateDimension].[Year - Month].[Month].&amp;[2014-07-01T00:00:00]" c="July 2014" nd="1">
                <p n="[DateDimension].[Year - Month].[Year].&amp;[2014-01-01T00:00:00]"/>
              </i>
              <i n="[DateDimension].[Year - Month].[Month].&amp;[2014-08-01T00:00:00]" c="August 2014" nd="1">
                <p n="[DateDimension].[Year - Month].[Year].&amp;[2014-01-01T00:00:00]"/>
              </i>
              <i n="[DateDimension].[Year - Month].[Month].&amp;[2014-09-01T00:00:00]" c="September 2014" nd="1">
                <p n="[DateDimension].[Year - Month].[Year].&amp;[2014-01-01T00:00:00]"/>
              </i>
              <i n="[DateDimension].[Year - Month].[Month].&amp;[2014-10-01T00:00:00]" c="October 2014" nd="1">
                <p n="[DateDimension].[Year - Month].[Year].&amp;[2014-01-01T00:00:00]"/>
              </i>
              <i n="[DateDimension].[Year - Month].[Month].&amp;[2014-11-01T00:00:00]" c="November 2014" nd="1">
                <p n="[DateDimension].[Year - Month].[Year].&amp;[2014-01-01T00:00:00]"/>
              </i>
              <i n="[DateDimension].[Year - Month].[Month].&amp;[2014-12-01T00:00:00]" c="December 2014" nd="1">
                <p n="[DateDimension].[Year - Month].[Year].&amp;[2014-01-01T00:00:00]"/>
              </i>
              <i n="[DateDimension].[Year - Month].[Month].&amp;[2015-01-01T00:00:00]" c="January 2015" nd="1">
                <p n="[DateDimension].[Year - Month].[Year].&amp;[2015-01-01T00:00:00]"/>
              </i>
              <i n="[DateDimension].[Year - Month].[Month].&amp;[2015-02-01T00:00:00]" c="February 2015" nd="1">
                <p n="[DateDimension].[Year - Month].[Year].&amp;[2015-01-01T00:00:00]"/>
              </i>
              <i n="[DateDimension].[Year - Month].[Month].&amp;[2015-03-01T00:00:00]" c="March 2015" nd="1">
                <p n="[DateDimension].[Year - Month].[Year].&amp;[2015-01-01T00:00:00]"/>
              </i>
              <i n="[DateDimension].[Year - Month].[Month].&amp;[2015-04-01T00:00:00]" c="April 2015" nd="1">
                <p n="[DateDimension].[Year - Month].[Year].&amp;[2015-01-01T00:00:00]"/>
              </i>
              <i n="[DateDimension].[Year - Month].[Month].&amp;[2015-05-01T00:00:00]" c="May 2015" nd="1">
                <p n="[DateDimension].[Year - Month].[Year].&amp;[2015-01-01T00:00:00]"/>
              </i>
              <i n="[DateDimension].[Year - Month].[Month].&amp;[2015-06-01T00:00:00]" c="June 2015" nd="1">
                <p n="[DateDimension].[Year - Month].[Year].&amp;[2015-01-01T00:00:00]"/>
              </i>
              <i n="[DateDimension].[Year - Month].[Month].&amp;[2015-07-01T00:00:00]" c="July 2015" nd="1">
                <p n="[DateDimension].[Year - Month].[Year].&amp;[2015-01-01T00:00:00]"/>
              </i>
              <i n="[DateDimension].[Year - Month].[Month].&amp;[2015-08-01T00:00:00]" c="August 2015" nd="1">
                <p n="[DateDimension].[Year - Month].[Year].&amp;[2015-01-01T00:00:00]"/>
              </i>
              <i n="[DateDimension].[Year - Month].[Month].&amp;[2015-09-01T00:00:00]" c="September 2015" nd="1">
                <p n="[DateDimension].[Year - Month].[Year].&amp;[2015-01-01T00:00:00]"/>
              </i>
              <i n="[DateDimension].[Year - Month].[Month].&amp;[2015-10-01T00:00:00]" c="October 2015" nd="1">
                <p n="[DateDimension].[Year - Month].[Year].&amp;[2015-01-01T00:00:00]"/>
              </i>
              <i n="[DateDimension].[Year - Month].[Month].&amp;[2015-11-01T00:00:00]" c="November 2015" nd="1">
                <p n="[DateDimension].[Year - Month].[Year].&amp;[2015-01-01T00:00:00]"/>
              </i>
              <i n="[DateDimension].[Year - Month].[Month].&amp;[2015-12-01T00:00:00]" c="December 2015" nd="1">
                <p n="[DateDimension].[Year - Month].[Year].&amp;[2015-01-01T00:00:00]"/>
              </i>
              <i n="[DateDimension].[Year - Month].[All].UNKNOWNMEMBER.UNKNOWNMEMBER" c="Unknown" nd="1">
                <p n="[DateDimension].[Year - Month].[All].UNKNOWNMEMBER"/>
              </i>
            </range>
          </ranges>
        </level>
      </levels>
      <selections count="1">
        <selection n="[DateDimension].[Year - Month].[Month].&amp;[2013-08-01T00:00:00]">
          <p n="[DateDimension].[Year - Month].[Year].&amp;[2013-01-01T00:00:00]"/>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DateDimension.Year___Month" caption="Year" level="1" rowHeight="241300"/>
  <slicer name="Month" cache="Slicer_DateDimension.Year___Month" caption="Month" startItem="21"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mathsisfun.com/money/internal-rate-return.htm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4"/>
  <sheetViews>
    <sheetView tabSelected="1" zoomScale="70" zoomScaleNormal="70" workbookViewId="0">
      <selection activeCell="J25" sqref="J25"/>
    </sheetView>
  </sheetViews>
  <sheetFormatPr defaultRowHeight="15" x14ac:dyDescent="0.25"/>
  <cols>
    <col min="2" max="8" width="9.140625" style="20"/>
    <col min="10" max="10" width="32.140625" customWidth="1"/>
    <col min="11" max="11" width="18.140625" bestFit="1" customWidth="1"/>
  </cols>
  <sheetData>
    <row r="1" spans="10:11" s="20" customFormat="1" x14ac:dyDescent="0.25"/>
    <row r="2" spans="10:11" s="20" customFormat="1" ht="46.5" x14ac:dyDescent="0.7">
      <c r="J2" s="73" t="s">
        <v>174</v>
      </c>
    </row>
    <row r="3" spans="10:11" s="20" customFormat="1" x14ac:dyDescent="0.25">
      <c r="J3" s="75" t="s">
        <v>175</v>
      </c>
    </row>
    <row r="5" spans="10:11" ht="18.75" x14ac:dyDescent="0.3">
      <c r="J5" s="74" t="s">
        <v>169</v>
      </c>
    </row>
    <row r="6" spans="10:11" ht="18.75" x14ac:dyDescent="0.3">
      <c r="J6" s="35"/>
      <c r="K6" s="34" t="s">
        <v>172</v>
      </c>
    </row>
    <row r="7" spans="10:11" ht="18.75" x14ac:dyDescent="0.3">
      <c r="J7" s="35"/>
      <c r="K7" s="34" t="s">
        <v>170</v>
      </c>
    </row>
    <row r="8" spans="10:11" ht="18.75" x14ac:dyDescent="0.3">
      <c r="J8" s="35"/>
      <c r="K8" s="34" t="s">
        <v>171</v>
      </c>
    </row>
    <row r="9" spans="10:11" s="20" customFormat="1" ht="18.75" x14ac:dyDescent="0.3">
      <c r="J9" s="35"/>
      <c r="K9" s="34" t="s">
        <v>173</v>
      </c>
    </row>
    <row r="10" spans="10:11" s="20" customFormat="1" ht="18.75" x14ac:dyDescent="0.3">
      <c r="J10" s="35"/>
      <c r="K10" s="34" t="s">
        <v>158</v>
      </c>
    </row>
    <row r="11" spans="10:11" s="20" customFormat="1" ht="18.75" x14ac:dyDescent="0.3">
      <c r="J11" s="35"/>
      <c r="K11" s="34" t="s">
        <v>168</v>
      </c>
    </row>
    <row r="12" spans="10:11" s="20" customFormat="1" ht="18.75" x14ac:dyDescent="0.3">
      <c r="J12" s="74"/>
    </row>
    <row r="13" spans="10:11" s="20" customFormat="1" ht="18.75" x14ac:dyDescent="0.3">
      <c r="J13" s="74"/>
    </row>
    <row r="14" spans="10:11" s="20" customFormat="1" ht="18.75" x14ac:dyDescent="0.3">
      <c r="J14" s="74" t="s">
        <v>141</v>
      </c>
    </row>
    <row r="15" spans="10:11" ht="18.75" x14ac:dyDescent="0.3">
      <c r="J15" s="35"/>
      <c r="K15" s="34" t="s">
        <v>82</v>
      </c>
    </row>
    <row r="16" spans="10:11" ht="18.75" x14ac:dyDescent="0.3">
      <c r="J16" s="35"/>
      <c r="K16" s="34" t="s">
        <v>83</v>
      </c>
    </row>
    <row r="17" spans="10:11" ht="18.75" x14ac:dyDescent="0.3">
      <c r="J17" s="35"/>
      <c r="K17" s="34" t="s">
        <v>84</v>
      </c>
    </row>
    <row r="18" spans="10:11" ht="18.75" x14ac:dyDescent="0.3">
      <c r="J18" s="35"/>
      <c r="K18" s="34" t="s">
        <v>85</v>
      </c>
    </row>
    <row r="19" spans="10:11" ht="18.75" x14ac:dyDescent="0.3">
      <c r="J19" s="35"/>
      <c r="K19" s="34" t="s">
        <v>11</v>
      </c>
    </row>
    <row r="20" spans="10:11" ht="18.75" x14ac:dyDescent="0.3">
      <c r="J20" s="35"/>
      <c r="K20" s="34" t="s">
        <v>14</v>
      </c>
    </row>
    <row r="21" spans="10:11" ht="18.75" x14ac:dyDescent="0.3">
      <c r="J21" s="35"/>
      <c r="K21" s="34" t="s">
        <v>86</v>
      </c>
    </row>
    <row r="22" spans="10:11" ht="18.75" x14ac:dyDescent="0.3">
      <c r="J22" s="35"/>
      <c r="K22" s="34" t="s">
        <v>87</v>
      </c>
    </row>
    <row r="23" spans="10:11" ht="18.75" x14ac:dyDescent="0.3">
      <c r="J23" s="35"/>
    </row>
    <row r="24" spans="10:11" s="20" customFormat="1" ht="18.75" x14ac:dyDescent="0.3">
      <c r="J24" s="35" t="s">
        <v>260</v>
      </c>
    </row>
    <row r="25" spans="10:11" s="20" customFormat="1" ht="18.75" x14ac:dyDescent="0.3">
      <c r="J25" s="35"/>
    </row>
    <row r="26" spans="10:11" ht="18.75" x14ac:dyDescent="0.3">
      <c r="J26" s="74" t="s">
        <v>88</v>
      </c>
    </row>
    <row r="27" spans="10:11" ht="18.75" x14ac:dyDescent="0.3">
      <c r="J27" s="35"/>
    </row>
    <row r="28" spans="10:11" ht="18.75" x14ac:dyDescent="0.3">
      <c r="J28" s="74" t="s">
        <v>89</v>
      </c>
    </row>
    <row r="29" spans="10:11" ht="18.75" x14ac:dyDescent="0.3">
      <c r="J29" s="35"/>
    </row>
    <row r="30" spans="10:11" ht="18.75" x14ac:dyDescent="0.3">
      <c r="J30" s="74" t="s">
        <v>90</v>
      </c>
    </row>
    <row r="31" spans="10:11" ht="18.75" x14ac:dyDescent="0.3">
      <c r="J31" s="35"/>
    </row>
    <row r="32" spans="10:11" ht="18.75" x14ac:dyDescent="0.3">
      <c r="J32" s="74" t="s">
        <v>91</v>
      </c>
    </row>
    <row r="33" spans="10:11" ht="18.75" x14ac:dyDescent="0.3">
      <c r="J33" s="35"/>
    </row>
    <row r="34" spans="10:11" ht="18.75" x14ac:dyDescent="0.3">
      <c r="J34" s="74" t="s">
        <v>28</v>
      </c>
    </row>
    <row r="35" spans="10:11" ht="18.75" x14ac:dyDescent="0.3">
      <c r="J35" s="35"/>
    </row>
    <row r="36" spans="10:11" ht="18.75" x14ac:dyDescent="0.3">
      <c r="J36" s="74" t="s">
        <v>92</v>
      </c>
    </row>
    <row r="37" spans="10:11" ht="18.75" x14ac:dyDescent="0.3">
      <c r="J37" s="35"/>
    </row>
    <row r="38" spans="10:11" ht="18.75" x14ac:dyDescent="0.3">
      <c r="J38" s="74" t="s">
        <v>93</v>
      </c>
    </row>
    <row r="39" spans="10:11" ht="18.75" x14ac:dyDescent="0.3">
      <c r="J39" s="35"/>
    </row>
    <row r="40" spans="10:11" ht="18.75" x14ac:dyDescent="0.3">
      <c r="J40" s="74" t="s">
        <v>94</v>
      </c>
    </row>
    <row r="41" spans="10:11" x14ac:dyDescent="0.25">
      <c r="K41" s="34" t="s">
        <v>95</v>
      </c>
    </row>
    <row r="42" spans="10:11" x14ac:dyDescent="0.25">
      <c r="K42" s="34" t="s">
        <v>96</v>
      </c>
    </row>
    <row r="44" spans="10:11" x14ac:dyDescent="0.25">
      <c r="J44" s="34" t="s">
        <v>184</v>
      </c>
    </row>
  </sheetData>
  <hyperlinks>
    <hyperlink ref="K15" location="'Basic Stats 02'!E3" display="Mean"/>
    <hyperlink ref="K16" location="'Basic Stats 02'!E4" display="Standard Deviation"/>
    <hyperlink ref="K17" location="'Basic Stats 02'!E9" display="Maximum"/>
    <hyperlink ref="K18" location="'Basic Stats 02'!E10" display="Minimum"/>
    <hyperlink ref="K19" location="'Basic Stats 02'!E12" display="Median"/>
    <hyperlink ref="K20" location="'Basic Stats 02'!E14" display="Mode"/>
    <hyperlink ref="K21" location="'Basic Stats 02'!E20" display="Count"/>
    <hyperlink ref="K22" location="'Basic Stats 02'!E21" display="Count of blanks"/>
    <hyperlink ref="J14" location="'Basic Stats 02'!A1" display="Basic Stats 02"/>
    <hyperlink ref="J26" location="'Normal Distribution'!A1" display="Normal Distribution"/>
    <hyperlink ref="J28" location="'Show Formulas'!A1" display="Show Formulas"/>
    <hyperlink ref="J30" location="Histogram!A1" display="Histogram"/>
    <hyperlink ref="J5" location="'Basic Stats 01'!A1" display="Basic Stats 01"/>
    <hyperlink ref="K6" location="'Basic Stats 01'!A1" display="notes"/>
    <hyperlink ref="K7" location="'Basic Stats 01'!D29" display="mean"/>
    <hyperlink ref="K8" location="'Basic Stats 01'!N29" display="median"/>
    <hyperlink ref="K9" location="'Basic Stats 01'!D46" display="mode"/>
    <hyperlink ref="K10" location="'Basic Stats 01'!N46" display="YoY%"/>
    <hyperlink ref="K11" location="'Basic Stats 01'!D62" display="Class Frequency"/>
    <hyperlink ref="J32" location="Slicer!A1" display="Slicer"/>
    <hyperlink ref="J34" location="'Dependant DataValidation'!A1" display="Dependant DataValidation"/>
    <hyperlink ref="J36" location="'Camer View'!A1" display="Camer View"/>
    <hyperlink ref="J38" location="CMGR!A1" display="Compound Monthly Growth Rate - CMGR"/>
    <hyperlink ref="J40" location="Forecast!A1" display="Forecast"/>
    <hyperlink ref="K41" location="'Linear Prediction'!A1" display="Linear Prediction"/>
    <hyperlink ref="K42" location="'Time Series'!A1" display="Time Series"/>
    <hyperlink ref="J44" location="Combinations!A1" display="Combination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W60"/>
  <sheetViews>
    <sheetView topLeftCell="B13" workbookViewId="0">
      <selection activeCell="K7" sqref="K7"/>
    </sheetView>
  </sheetViews>
  <sheetFormatPr defaultRowHeight="15" x14ac:dyDescent="0.25"/>
  <cols>
    <col min="1" max="1" width="0" hidden="1" customWidth="1"/>
    <col min="17" max="17" width="14.85546875" customWidth="1"/>
  </cols>
  <sheetData>
    <row r="3" spans="1:23" x14ac:dyDescent="0.25">
      <c r="B3" t="s">
        <v>261</v>
      </c>
      <c r="J3" t="s">
        <v>275</v>
      </c>
    </row>
    <row r="4" spans="1:23" ht="15.75" thickBot="1" x14ac:dyDescent="0.3"/>
    <row r="5" spans="1:23" ht="15.75" x14ac:dyDescent="0.25">
      <c r="A5" s="105" t="s">
        <v>262</v>
      </c>
      <c r="B5" s="106" t="s">
        <v>263</v>
      </c>
      <c r="C5" s="107" t="s">
        <v>264</v>
      </c>
      <c r="D5" s="107" t="s">
        <v>265</v>
      </c>
      <c r="E5" s="107" t="s">
        <v>266</v>
      </c>
      <c r="F5" s="107" t="s">
        <v>267</v>
      </c>
      <c r="G5" s="107" t="s">
        <v>268</v>
      </c>
      <c r="H5" s="108"/>
      <c r="I5" s="108"/>
      <c r="J5" s="109"/>
      <c r="K5" s="109"/>
      <c r="L5" s="109"/>
      <c r="M5" s="108"/>
      <c r="N5" s="108"/>
      <c r="O5" s="108"/>
      <c r="P5" s="108"/>
      <c r="Q5" s="105" t="s">
        <v>269</v>
      </c>
      <c r="R5" s="108"/>
      <c r="S5" s="108"/>
      <c r="T5" s="108"/>
    </row>
    <row r="6" spans="1:23" ht="15.75" x14ac:dyDescent="0.25">
      <c r="A6" s="108" t="str">
        <f>CONCATENATE(B6,D6,C6)</f>
        <v>Beam750630</v>
      </c>
      <c r="B6" s="110" t="s">
        <v>270</v>
      </c>
      <c r="C6" s="111">
        <v>630</v>
      </c>
      <c r="D6" s="111">
        <v>750</v>
      </c>
      <c r="E6" s="111"/>
      <c r="F6" s="111"/>
      <c r="G6" s="111"/>
      <c r="H6" s="108"/>
      <c r="I6" s="108"/>
      <c r="J6" s="109"/>
      <c r="K6" s="109"/>
      <c r="L6" s="109"/>
      <c r="M6" s="108"/>
      <c r="N6" s="108"/>
      <c r="O6" s="108"/>
      <c r="P6" s="108"/>
      <c r="Q6" s="107" t="s">
        <v>266</v>
      </c>
      <c r="R6" s="107" t="s">
        <v>267</v>
      </c>
      <c r="S6" s="108"/>
      <c r="T6" s="108"/>
    </row>
    <row r="7" spans="1:23" ht="15.75" x14ac:dyDescent="0.25">
      <c r="A7" s="108" t="str">
        <f t="shared" ref="A7:A57" si="0">CONCATENATE(B7,D7,C7)</f>
        <v>Beam1200630</v>
      </c>
      <c r="B7" s="110" t="s">
        <v>270</v>
      </c>
      <c r="C7" s="111">
        <v>630</v>
      </c>
      <c r="D7" s="111">
        <v>1200</v>
      </c>
      <c r="E7" s="111"/>
      <c r="F7" s="111"/>
      <c r="G7" s="111"/>
      <c r="H7" s="108"/>
      <c r="I7" s="108"/>
      <c r="J7" s="109"/>
      <c r="K7" s="109"/>
      <c r="L7" s="109"/>
      <c r="M7" s="108"/>
      <c r="N7" s="108"/>
      <c r="O7" s="108"/>
      <c r="P7" s="108"/>
      <c r="Q7" s="108">
        <f t="array" ref="Q7">INDEX(B5:G57,MATCH(1,(B5:B57=Q12)*(C5:C57=R12)*(D5:D57=S12),0),4)</f>
        <v>7200</v>
      </c>
      <c r="R7" s="108">
        <f t="array" ref="R7">INDEX(B5:G57,MATCH(1,(B5:B57=Q12)*(C5:C57=R12)*(D5:D57=S12),0),5)</f>
        <v>17</v>
      </c>
      <c r="S7" s="108"/>
      <c r="T7" s="108" t="s">
        <v>272</v>
      </c>
    </row>
    <row r="8" spans="1:23" ht="15.75" x14ac:dyDescent="0.25">
      <c r="A8" s="108" t="str">
        <f t="shared" si="0"/>
        <v>Beam1050800</v>
      </c>
      <c r="B8" s="110" t="s">
        <v>270</v>
      </c>
      <c r="C8" s="111">
        <v>800</v>
      </c>
      <c r="D8" s="111">
        <v>1050</v>
      </c>
      <c r="E8" s="111">
        <v>3608</v>
      </c>
      <c r="F8" s="111">
        <v>14</v>
      </c>
      <c r="G8" s="111">
        <v>7</v>
      </c>
      <c r="H8" s="108"/>
      <c r="I8" s="108"/>
      <c r="J8" s="109"/>
      <c r="K8" s="109"/>
      <c r="L8" s="109"/>
      <c r="M8" s="108"/>
      <c r="N8" s="108"/>
      <c r="O8" s="108"/>
      <c r="P8" s="108"/>
      <c r="R8" s="108"/>
      <c r="S8" s="108"/>
      <c r="T8" s="117" t="s">
        <v>274</v>
      </c>
    </row>
    <row r="9" spans="1:23" ht="15.75" x14ac:dyDescent="0.25">
      <c r="A9" s="108" t="str">
        <f t="shared" si="0"/>
        <v>Beam1200800</v>
      </c>
      <c r="B9" s="110" t="s">
        <v>270</v>
      </c>
      <c r="C9" s="111">
        <v>800</v>
      </c>
      <c r="D9" s="111">
        <v>1200</v>
      </c>
      <c r="E9" s="111">
        <v>4160</v>
      </c>
      <c r="F9" s="111">
        <v>14</v>
      </c>
      <c r="G9" s="111">
        <v>7</v>
      </c>
      <c r="H9" s="108"/>
      <c r="I9" s="108"/>
      <c r="J9" s="109"/>
      <c r="K9" s="109"/>
      <c r="L9" s="109"/>
      <c r="M9" s="108"/>
      <c r="N9" s="108"/>
      <c r="O9" s="108"/>
    </row>
    <row r="10" spans="1:23" ht="16.5" thickBot="1" x14ac:dyDescent="0.3">
      <c r="A10" s="108" t="str">
        <f t="shared" si="0"/>
        <v>Beam9001000</v>
      </c>
      <c r="B10" s="110" t="s">
        <v>270</v>
      </c>
      <c r="C10" s="111">
        <v>1000</v>
      </c>
      <c r="D10" s="111">
        <v>900</v>
      </c>
      <c r="E10" s="111">
        <v>2960</v>
      </c>
      <c r="F10" s="111">
        <v>14</v>
      </c>
      <c r="G10" s="111">
        <v>7</v>
      </c>
      <c r="H10" s="108"/>
      <c r="I10" s="108"/>
      <c r="J10" s="109"/>
      <c r="K10" s="109"/>
      <c r="L10" s="109"/>
      <c r="M10" s="108"/>
      <c r="N10" s="108"/>
      <c r="O10" s="108"/>
    </row>
    <row r="11" spans="1:23" ht="15.75" x14ac:dyDescent="0.25">
      <c r="A11" s="108" t="str">
        <f t="shared" si="0"/>
        <v>Beam10501000</v>
      </c>
      <c r="B11" s="110" t="s">
        <v>270</v>
      </c>
      <c r="C11" s="111">
        <v>1000</v>
      </c>
      <c r="D11" s="111">
        <v>1050</v>
      </c>
      <c r="E11" s="111">
        <v>3392</v>
      </c>
      <c r="F11" s="111">
        <v>14</v>
      </c>
      <c r="G11" s="111">
        <v>7</v>
      </c>
      <c r="H11" s="108"/>
      <c r="I11" s="108"/>
      <c r="J11" s="109"/>
      <c r="K11" s="109"/>
      <c r="L11" s="109"/>
      <c r="M11" s="108"/>
      <c r="N11" s="108"/>
      <c r="O11" s="108"/>
      <c r="P11" s="108"/>
      <c r="Q11" s="106" t="s">
        <v>263</v>
      </c>
      <c r="R11" s="107" t="s">
        <v>264</v>
      </c>
      <c r="S11" s="107" t="s">
        <v>265</v>
      </c>
      <c r="T11" s="108"/>
    </row>
    <row r="12" spans="1:23" ht="15.75" x14ac:dyDescent="0.25">
      <c r="A12" s="108" t="str">
        <f t="shared" si="0"/>
        <v>Beam12001000</v>
      </c>
      <c r="B12" s="110" t="s">
        <v>270</v>
      </c>
      <c r="C12" s="111">
        <v>1000</v>
      </c>
      <c r="D12" s="111">
        <v>1200</v>
      </c>
      <c r="E12" s="111">
        <v>3944</v>
      </c>
      <c r="F12" s="111">
        <v>14</v>
      </c>
      <c r="G12" s="111">
        <v>7</v>
      </c>
      <c r="H12" s="108"/>
      <c r="I12" s="108"/>
      <c r="J12" s="109"/>
      <c r="K12" s="109"/>
      <c r="L12" s="109"/>
      <c r="M12" s="108"/>
      <c r="N12" s="108"/>
      <c r="O12" s="108"/>
      <c r="P12" s="108" t="s">
        <v>273</v>
      </c>
      <c r="Q12" s="108" t="s">
        <v>271</v>
      </c>
      <c r="R12" s="108">
        <v>1400</v>
      </c>
      <c r="S12" s="108">
        <v>1800</v>
      </c>
      <c r="T12" s="108"/>
    </row>
    <row r="13" spans="1:23" ht="15.75" x14ac:dyDescent="0.25">
      <c r="A13" s="108" t="str">
        <f t="shared" si="0"/>
        <v>Beam13501000</v>
      </c>
      <c r="B13" s="110" t="s">
        <v>270</v>
      </c>
      <c r="C13" s="111">
        <v>1000</v>
      </c>
      <c r="D13" s="111">
        <v>1350</v>
      </c>
      <c r="E13" s="111">
        <v>4020</v>
      </c>
      <c r="F13" s="111">
        <v>20</v>
      </c>
      <c r="G13" s="111">
        <v>7</v>
      </c>
      <c r="H13" s="108"/>
      <c r="I13" s="108"/>
      <c r="J13" s="109"/>
      <c r="K13" s="109"/>
      <c r="L13" s="109"/>
      <c r="M13" s="108"/>
      <c r="N13" s="108"/>
      <c r="O13" s="108"/>
      <c r="P13" s="108"/>
      <c r="Q13" s="108"/>
      <c r="R13" s="108"/>
      <c r="S13" s="108"/>
      <c r="T13" s="108"/>
    </row>
    <row r="14" spans="1:23" ht="15.75" x14ac:dyDescent="0.25">
      <c r="A14" s="108" t="str">
        <f t="shared" si="0"/>
        <v>Beam15001000</v>
      </c>
      <c r="B14" s="110" t="s">
        <v>270</v>
      </c>
      <c r="C14" s="111">
        <v>1000</v>
      </c>
      <c r="D14" s="111">
        <v>1500</v>
      </c>
      <c r="E14" s="111">
        <v>4020</v>
      </c>
      <c r="F14" s="111">
        <v>20</v>
      </c>
      <c r="G14" s="111">
        <v>7</v>
      </c>
      <c r="H14" s="108"/>
      <c r="I14" s="108"/>
      <c r="J14" s="109"/>
      <c r="K14" s="109"/>
      <c r="L14" s="109"/>
      <c r="M14" s="108"/>
      <c r="N14" s="108"/>
      <c r="O14" s="108"/>
      <c r="P14" s="108"/>
      <c r="Q14" s="108"/>
      <c r="R14" s="108"/>
      <c r="S14" s="108"/>
      <c r="T14" s="108"/>
    </row>
    <row r="15" spans="1:23" ht="15.75" x14ac:dyDescent="0.25">
      <c r="A15" s="108" t="str">
        <f t="shared" si="0"/>
        <v>Beam9001250</v>
      </c>
      <c r="B15" s="110" t="s">
        <v>270</v>
      </c>
      <c r="C15" s="111">
        <v>1250</v>
      </c>
      <c r="D15" s="111">
        <v>900</v>
      </c>
      <c r="E15" s="111">
        <v>2664</v>
      </c>
      <c r="F15" s="111">
        <v>20</v>
      </c>
      <c r="G15" s="111">
        <v>6</v>
      </c>
      <c r="H15" s="108"/>
      <c r="I15" s="108"/>
      <c r="J15" s="109"/>
      <c r="K15" s="109"/>
      <c r="L15" s="109"/>
      <c r="M15" s="108"/>
      <c r="N15" s="108"/>
      <c r="O15" s="108"/>
      <c r="P15" s="108"/>
      <c r="Q15" s="108"/>
      <c r="R15" s="108"/>
      <c r="S15" s="108"/>
      <c r="T15" s="108"/>
    </row>
    <row r="16" spans="1:23" ht="15.75" x14ac:dyDescent="0.25">
      <c r="A16" s="108" t="str">
        <f t="shared" si="0"/>
        <v>Beam10501250</v>
      </c>
      <c r="B16" s="110" t="s">
        <v>270</v>
      </c>
      <c r="C16" s="112">
        <v>1250</v>
      </c>
      <c r="D16" s="112">
        <v>1050</v>
      </c>
      <c r="E16" s="112">
        <v>3096</v>
      </c>
      <c r="F16" s="112">
        <v>20</v>
      </c>
      <c r="G16" s="112">
        <v>6</v>
      </c>
      <c r="H16" s="108"/>
      <c r="I16" s="108"/>
      <c r="J16" s="109"/>
      <c r="K16" s="109"/>
      <c r="L16" s="109"/>
      <c r="M16" s="108"/>
      <c r="N16" s="108"/>
      <c r="O16" s="108"/>
      <c r="P16" s="108"/>
      <c r="Q16" s="108"/>
      <c r="R16" s="108"/>
      <c r="S16" s="108"/>
      <c r="T16" s="108"/>
      <c r="U16" s="43"/>
      <c r="V16" s="43"/>
      <c r="W16" s="43"/>
    </row>
    <row r="17" spans="1:23" ht="15.75" x14ac:dyDescent="0.25">
      <c r="A17" s="108" t="str">
        <f t="shared" si="0"/>
        <v>Beam12001250</v>
      </c>
      <c r="B17" s="110" t="s">
        <v>270</v>
      </c>
      <c r="C17" s="111">
        <v>1250</v>
      </c>
      <c r="D17" s="111">
        <v>1200</v>
      </c>
      <c r="E17" s="111">
        <v>3528</v>
      </c>
      <c r="F17" s="111">
        <v>20</v>
      </c>
      <c r="G17" s="111">
        <v>6</v>
      </c>
      <c r="H17" s="108"/>
      <c r="I17" s="108"/>
      <c r="J17" s="109"/>
      <c r="K17" s="109"/>
      <c r="L17" s="109"/>
      <c r="M17" s="108"/>
      <c r="N17" s="108"/>
      <c r="O17" s="108"/>
      <c r="P17" s="108"/>
      <c r="Q17" s="108"/>
      <c r="R17" s="108"/>
      <c r="S17" s="108"/>
      <c r="T17" s="108"/>
      <c r="U17" s="43"/>
      <c r="V17" s="43"/>
      <c r="W17" s="43"/>
    </row>
    <row r="18" spans="1:23" ht="15.75" x14ac:dyDescent="0.25">
      <c r="A18" s="108" t="str">
        <f t="shared" si="0"/>
        <v>Beam13501250</v>
      </c>
      <c r="B18" s="110" t="s">
        <v>270</v>
      </c>
      <c r="C18" s="111">
        <v>1250</v>
      </c>
      <c r="D18" s="111">
        <v>1350</v>
      </c>
      <c r="E18" s="111">
        <v>3960</v>
      </c>
      <c r="F18" s="111">
        <v>20</v>
      </c>
      <c r="G18" s="111">
        <v>6</v>
      </c>
      <c r="H18" s="108"/>
      <c r="I18" s="108"/>
      <c r="J18" s="109"/>
      <c r="K18" s="109"/>
      <c r="L18" s="109"/>
      <c r="M18" s="108"/>
      <c r="N18" s="108"/>
      <c r="O18" s="108"/>
      <c r="P18" s="108"/>
      <c r="Q18" s="108"/>
      <c r="R18" s="108"/>
      <c r="S18" s="108"/>
      <c r="T18" s="108"/>
      <c r="U18" s="43"/>
      <c r="V18" s="43"/>
      <c r="W18" s="43"/>
    </row>
    <row r="19" spans="1:23" ht="15.75" x14ac:dyDescent="0.25">
      <c r="A19" s="108" t="str">
        <f t="shared" si="0"/>
        <v>Beam15001250</v>
      </c>
      <c r="B19" s="110" t="s">
        <v>270</v>
      </c>
      <c r="C19" s="111">
        <v>1250</v>
      </c>
      <c r="D19" s="111">
        <v>1500</v>
      </c>
      <c r="E19" s="111">
        <v>4392</v>
      </c>
      <c r="F19" s="111">
        <v>20</v>
      </c>
      <c r="G19" s="111">
        <v>6</v>
      </c>
      <c r="H19" s="108"/>
      <c r="I19" s="108"/>
      <c r="J19" s="109"/>
      <c r="K19" s="109"/>
      <c r="L19" s="109"/>
      <c r="M19" s="108"/>
      <c r="N19" s="108"/>
      <c r="O19" s="108"/>
      <c r="P19" s="108"/>
      <c r="Q19" s="108"/>
      <c r="R19" s="108"/>
      <c r="S19" s="108"/>
      <c r="T19" s="109"/>
      <c r="U19" s="43"/>
      <c r="V19" s="43"/>
      <c r="W19" s="43"/>
    </row>
    <row r="20" spans="1:23" ht="15.75" x14ac:dyDescent="0.25">
      <c r="A20" s="108" t="str">
        <f t="shared" si="0"/>
        <v>Beam16501250</v>
      </c>
      <c r="B20" s="110" t="s">
        <v>270</v>
      </c>
      <c r="C20" s="111">
        <v>1250</v>
      </c>
      <c r="D20" s="111">
        <v>1650</v>
      </c>
      <c r="E20" s="111">
        <v>0</v>
      </c>
      <c r="F20" s="111">
        <v>0</v>
      </c>
      <c r="G20" s="111">
        <v>0</v>
      </c>
      <c r="H20" s="108"/>
      <c r="I20" s="108"/>
      <c r="J20" s="109"/>
      <c r="K20" s="109"/>
      <c r="L20" s="109"/>
      <c r="M20" s="108"/>
      <c r="N20" s="108"/>
      <c r="O20" s="108"/>
      <c r="P20" s="108"/>
      <c r="Q20" s="108"/>
      <c r="R20" s="108"/>
      <c r="S20" s="108"/>
      <c r="T20" s="109"/>
    </row>
    <row r="21" spans="1:23" ht="15.75" x14ac:dyDescent="0.25">
      <c r="A21" s="108" t="str">
        <f t="shared" si="0"/>
        <v>Beam18001250</v>
      </c>
      <c r="B21" s="110" t="s">
        <v>270</v>
      </c>
      <c r="C21" s="111">
        <v>1250</v>
      </c>
      <c r="D21" s="111">
        <v>1800</v>
      </c>
      <c r="E21" s="111">
        <v>6456</v>
      </c>
      <c r="F21" s="111">
        <v>17</v>
      </c>
      <c r="G21" s="111">
        <v>7</v>
      </c>
      <c r="H21" s="108"/>
      <c r="I21" s="108"/>
      <c r="J21" s="109"/>
      <c r="K21" s="109"/>
      <c r="L21" s="109"/>
      <c r="M21" s="108"/>
      <c r="N21" s="108"/>
      <c r="O21" s="108"/>
      <c r="P21" s="108"/>
      <c r="Q21" s="108"/>
      <c r="R21" s="108"/>
      <c r="S21" s="108"/>
      <c r="T21" s="108"/>
    </row>
    <row r="22" spans="1:23" ht="15.75" x14ac:dyDescent="0.25">
      <c r="A22" s="108" t="str">
        <f t="shared" si="0"/>
        <v>Beam12001400</v>
      </c>
      <c r="B22" s="110" t="s">
        <v>270</v>
      </c>
      <c r="C22" s="111">
        <v>1400</v>
      </c>
      <c r="D22" s="111">
        <v>1200</v>
      </c>
      <c r="E22" s="111">
        <v>4392</v>
      </c>
      <c r="F22" s="111">
        <v>16</v>
      </c>
      <c r="G22" s="111">
        <v>5</v>
      </c>
      <c r="H22" s="108"/>
      <c r="I22" s="108"/>
      <c r="J22" s="109"/>
      <c r="K22" s="109"/>
      <c r="L22" s="109"/>
      <c r="M22" s="108"/>
      <c r="N22" s="108"/>
      <c r="O22" s="108"/>
      <c r="P22" s="108"/>
      <c r="Q22" s="108"/>
      <c r="R22" s="108"/>
      <c r="S22" s="108"/>
      <c r="T22" s="108"/>
    </row>
    <row r="23" spans="1:23" ht="15.75" x14ac:dyDescent="0.25">
      <c r="A23" s="108" t="str">
        <f t="shared" si="0"/>
        <v>Beam15001400</v>
      </c>
      <c r="B23" s="110" t="s">
        <v>270</v>
      </c>
      <c r="C23" s="111">
        <v>1400</v>
      </c>
      <c r="D23" s="111">
        <v>1500</v>
      </c>
      <c r="E23" s="111">
        <v>5640</v>
      </c>
      <c r="F23" s="111">
        <v>17</v>
      </c>
      <c r="G23" s="111">
        <v>5</v>
      </c>
      <c r="H23" s="108"/>
      <c r="I23" s="108"/>
      <c r="J23" s="109"/>
      <c r="K23" s="109"/>
      <c r="L23" s="109"/>
      <c r="M23" s="108"/>
      <c r="N23" s="108"/>
      <c r="O23" s="108"/>
      <c r="P23" s="108"/>
      <c r="Q23" s="108"/>
      <c r="R23" s="108"/>
      <c r="S23" s="108"/>
      <c r="T23" s="108"/>
    </row>
    <row r="24" spans="1:23" ht="15.75" x14ac:dyDescent="0.25">
      <c r="A24" s="108" t="str">
        <f t="shared" si="0"/>
        <v>Beam16501400</v>
      </c>
      <c r="B24" s="110" t="s">
        <v>270</v>
      </c>
      <c r="C24" s="111">
        <v>1400</v>
      </c>
      <c r="D24" s="111">
        <v>1650</v>
      </c>
      <c r="E24" s="111">
        <v>6000</v>
      </c>
      <c r="F24" s="111">
        <v>17</v>
      </c>
      <c r="G24" s="111">
        <v>5</v>
      </c>
      <c r="H24" s="108"/>
      <c r="I24" s="108"/>
      <c r="J24" s="109"/>
      <c r="K24" s="109"/>
      <c r="L24" s="109"/>
      <c r="M24" s="108"/>
      <c r="N24" s="108"/>
      <c r="O24" s="108"/>
      <c r="P24" s="108"/>
      <c r="Q24" s="108"/>
      <c r="R24" s="108"/>
      <c r="S24" s="108"/>
      <c r="T24" s="108"/>
    </row>
    <row r="25" spans="1:23" ht="15.75" x14ac:dyDescent="0.25">
      <c r="A25" s="108" t="str">
        <f t="shared" si="0"/>
        <v>Beam18001400</v>
      </c>
      <c r="B25" s="110" t="s">
        <v>270</v>
      </c>
      <c r="C25" s="111">
        <v>1400</v>
      </c>
      <c r="D25" s="111">
        <v>1800</v>
      </c>
      <c r="E25" s="111">
        <v>7200</v>
      </c>
      <c r="F25" s="111">
        <v>17</v>
      </c>
      <c r="G25" s="111">
        <v>7</v>
      </c>
      <c r="H25" s="108"/>
      <c r="I25" s="108"/>
      <c r="J25" s="109"/>
      <c r="K25" s="109"/>
      <c r="L25" s="109"/>
      <c r="M25" s="108"/>
      <c r="N25" s="108"/>
      <c r="O25" s="108"/>
      <c r="P25" s="108"/>
      <c r="Q25" s="108"/>
      <c r="R25" s="108"/>
      <c r="S25" s="108"/>
      <c r="T25" s="108"/>
    </row>
    <row r="26" spans="1:23" ht="15.75" x14ac:dyDescent="0.25">
      <c r="A26" s="108" t="str">
        <f t="shared" si="0"/>
        <v>Beam10501600</v>
      </c>
      <c r="B26" s="110" t="s">
        <v>270</v>
      </c>
      <c r="C26" s="111">
        <v>1600</v>
      </c>
      <c r="D26" s="111">
        <v>1050</v>
      </c>
      <c r="E26" s="111">
        <v>7380</v>
      </c>
      <c r="F26" s="111">
        <v>17</v>
      </c>
      <c r="G26" s="111">
        <v>7</v>
      </c>
      <c r="H26" s="108"/>
      <c r="I26" s="108"/>
      <c r="J26" s="109"/>
      <c r="K26" s="109"/>
      <c r="L26" s="109"/>
      <c r="M26" s="108"/>
      <c r="N26" s="108"/>
      <c r="O26" s="108"/>
      <c r="P26" s="108"/>
      <c r="Q26" s="108"/>
      <c r="R26" s="108"/>
      <c r="S26" s="108"/>
      <c r="T26" s="108"/>
    </row>
    <row r="27" spans="1:23" ht="15.75" x14ac:dyDescent="0.25">
      <c r="A27" s="108" t="str">
        <f t="shared" si="0"/>
        <v>Beam12001600</v>
      </c>
      <c r="B27" s="110" t="s">
        <v>270</v>
      </c>
      <c r="C27" s="111">
        <v>1600</v>
      </c>
      <c r="D27" s="111">
        <v>1200</v>
      </c>
      <c r="E27" s="111">
        <v>4920</v>
      </c>
      <c r="F27" s="111">
        <v>17</v>
      </c>
      <c r="G27" s="111">
        <v>7</v>
      </c>
      <c r="H27" s="108"/>
      <c r="I27" s="108"/>
      <c r="J27" s="109"/>
      <c r="K27" s="109"/>
      <c r="L27" s="109"/>
      <c r="M27" s="108"/>
      <c r="N27" s="108"/>
      <c r="O27" s="108"/>
      <c r="P27" s="108"/>
      <c r="Q27" s="108"/>
      <c r="R27" s="108"/>
      <c r="S27" s="108"/>
      <c r="T27" s="108"/>
    </row>
    <row r="28" spans="1:23" ht="15.75" x14ac:dyDescent="0.25">
      <c r="A28" s="108" t="str">
        <f t="shared" si="0"/>
        <v>Beam15001600</v>
      </c>
      <c r="B28" s="110" t="s">
        <v>270</v>
      </c>
      <c r="C28" s="111">
        <v>1600</v>
      </c>
      <c r="D28" s="111">
        <v>1500</v>
      </c>
      <c r="E28" s="111">
        <v>6000</v>
      </c>
      <c r="F28" s="111">
        <v>17</v>
      </c>
      <c r="G28" s="111">
        <v>6</v>
      </c>
      <c r="H28" s="108"/>
      <c r="I28" s="108"/>
      <c r="J28" s="109"/>
      <c r="K28" s="109"/>
      <c r="L28" s="109"/>
      <c r="M28" s="108"/>
      <c r="N28" s="108"/>
      <c r="O28" s="108"/>
      <c r="P28" s="108"/>
      <c r="Q28" s="108"/>
      <c r="R28" s="108"/>
      <c r="S28" s="108"/>
      <c r="T28" s="108"/>
    </row>
    <row r="29" spans="1:23" ht="15.75" x14ac:dyDescent="0.25">
      <c r="A29" s="108" t="str">
        <f t="shared" si="0"/>
        <v>Beam16001600</v>
      </c>
      <c r="B29" s="110" t="s">
        <v>270</v>
      </c>
      <c r="C29" s="111">
        <v>1600</v>
      </c>
      <c r="D29" s="111">
        <v>1600</v>
      </c>
      <c r="E29" s="111"/>
      <c r="F29" s="111"/>
      <c r="G29" s="111"/>
      <c r="H29" s="108"/>
      <c r="I29" s="108"/>
      <c r="J29" s="109"/>
      <c r="K29" s="109"/>
      <c r="L29" s="109"/>
      <c r="M29" s="108"/>
      <c r="N29" s="108"/>
      <c r="O29" s="108"/>
      <c r="P29" s="108"/>
      <c r="Q29" s="108"/>
      <c r="R29" s="108"/>
      <c r="S29" s="108"/>
      <c r="T29" s="108"/>
    </row>
    <row r="30" spans="1:23" ht="15.75" x14ac:dyDescent="0.25">
      <c r="A30" s="108" t="str">
        <f t="shared" si="0"/>
        <v>Beam16501600</v>
      </c>
      <c r="B30" s="110" t="s">
        <v>270</v>
      </c>
      <c r="C30" s="111">
        <v>1600</v>
      </c>
      <c r="D30" s="111">
        <v>1650</v>
      </c>
      <c r="E30" s="111">
        <v>4272</v>
      </c>
      <c r="F30" s="111">
        <v>17</v>
      </c>
      <c r="G30" s="111">
        <v>7</v>
      </c>
      <c r="H30" s="108"/>
      <c r="I30" s="108"/>
      <c r="J30" s="109"/>
      <c r="K30" s="109"/>
      <c r="L30" s="109"/>
      <c r="M30" s="108"/>
      <c r="N30" s="108"/>
      <c r="O30" s="108"/>
      <c r="P30" s="108"/>
      <c r="Q30" s="108"/>
      <c r="R30" s="108"/>
      <c r="S30" s="108"/>
      <c r="T30" s="108"/>
    </row>
    <row r="31" spans="1:23" ht="15.75" x14ac:dyDescent="0.25">
      <c r="A31" s="108" t="str">
        <f t="shared" si="0"/>
        <v>Beam18001600</v>
      </c>
      <c r="B31" s="110" t="s">
        <v>270</v>
      </c>
      <c r="C31" s="111">
        <v>1600</v>
      </c>
      <c r="D31" s="111">
        <v>1800</v>
      </c>
      <c r="E31" s="111">
        <v>7380</v>
      </c>
      <c r="F31" s="111">
        <v>17</v>
      </c>
      <c r="G31" s="111">
        <v>7</v>
      </c>
      <c r="H31" s="108"/>
      <c r="I31" s="108"/>
      <c r="J31" s="109"/>
      <c r="K31" s="109"/>
      <c r="L31" s="109"/>
      <c r="M31" s="108"/>
      <c r="N31" s="108"/>
      <c r="O31" s="108"/>
      <c r="P31" s="108"/>
      <c r="Q31" s="108"/>
      <c r="R31" s="108"/>
      <c r="S31" s="108"/>
      <c r="T31" s="108"/>
    </row>
    <row r="32" spans="1:23" ht="15.75" x14ac:dyDescent="0.25">
      <c r="A32" s="108" t="str">
        <f t="shared" si="0"/>
        <v>Creel750630</v>
      </c>
      <c r="B32" s="113" t="s">
        <v>271</v>
      </c>
      <c r="C32" s="111">
        <v>630</v>
      </c>
      <c r="D32" s="111">
        <v>750</v>
      </c>
      <c r="E32" s="111"/>
      <c r="F32" s="111"/>
      <c r="G32" s="111"/>
      <c r="H32" s="114"/>
      <c r="I32" s="114"/>
      <c r="J32" s="114"/>
      <c r="K32" s="114"/>
      <c r="L32" s="114"/>
      <c r="M32" s="108"/>
      <c r="N32" s="108"/>
      <c r="O32" s="108"/>
      <c r="P32" s="108"/>
      <c r="Q32" s="108"/>
      <c r="R32" s="108"/>
      <c r="S32" s="108"/>
      <c r="T32" s="108"/>
    </row>
    <row r="33" spans="1:20" ht="15.75" x14ac:dyDescent="0.25">
      <c r="A33" s="108" t="str">
        <f t="shared" si="0"/>
        <v>Creel1200630</v>
      </c>
      <c r="B33" s="113" t="s">
        <v>271</v>
      </c>
      <c r="C33" s="111">
        <v>630</v>
      </c>
      <c r="D33" s="111">
        <v>1200</v>
      </c>
      <c r="E33" s="111"/>
      <c r="F33" s="111"/>
      <c r="G33" s="111"/>
      <c r="H33" s="114"/>
      <c r="I33" s="114"/>
      <c r="J33" s="114"/>
      <c r="K33" s="114"/>
      <c r="L33" s="114"/>
      <c r="M33" s="108"/>
      <c r="N33" s="108"/>
      <c r="O33" s="108"/>
      <c r="P33" s="108"/>
      <c r="Q33" s="108"/>
      <c r="R33" s="108"/>
      <c r="S33" s="108"/>
      <c r="T33" s="108"/>
    </row>
    <row r="34" spans="1:20" ht="15.75" x14ac:dyDescent="0.25">
      <c r="A34" s="108" t="str">
        <f t="shared" si="0"/>
        <v>Creel1050800</v>
      </c>
      <c r="B34" s="113" t="s">
        <v>271</v>
      </c>
      <c r="C34" s="111">
        <v>800</v>
      </c>
      <c r="D34" s="111">
        <v>1050</v>
      </c>
      <c r="E34" s="111"/>
      <c r="F34" s="111"/>
      <c r="G34" s="111"/>
      <c r="H34" s="114"/>
      <c r="I34" s="114"/>
      <c r="J34" s="114"/>
      <c r="K34" s="114"/>
      <c r="L34" s="114"/>
      <c r="M34" s="108"/>
      <c r="N34" s="108"/>
      <c r="O34" s="108"/>
      <c r="P34" s="108"/>
      <c r="Q34" s="108"/>
      <c r="R34" s="108"/>
      <c r="S34" s="108"/>
      <c r="T34" s="108"/>
    </row>
    <row r="35" spans="1:20" ht="15.75" x14ac:dyDescent="0.25">
      <c r="A35" s="108" t="str">
        <f t="shared" si="0"/>
        <v>Creel1200800</v>
      </c>
      <c r="B35" s="113" t="s">
        <v>271</v>
      </c>
      <c r="C35" s="111">
        <v>800</v>
      </c>
      <c r="D35" s="111">
        <v>1200</v>
      </c>
      <c r="E35" s="111"/>
      <c r="F35" s="111"/>
      <c r="G35" s="111"/>
      <c r="H35" s="115"/>
      <c r="I35" s="115"/>
      <c r="J35" s="115"/>
      <c r="K35" s="115"/>
      <c r="L35" s="115"/>
      <c r="M35" s="108"/>
      <c r="N35" s="108"/>
      <c r="O35" s="108"/>
      <c r="P35" s="108"/>
      <c r="Q35" s="108"/>
      <c r="R35" s="108"/>
      <c r="S35" s="108"/>
      <c r="T35" s="108"/>
    </row>
    <row r="36" spans="1:20" ht="15.75" x14ac:dyDescent="0.25">
      <c r="A36" s="108" t="str">
        <f t="shared" si="0"/>
        <v>Creel9001000</v>
      </c>
      <c r="B36" s="113" t="s">
        <v>271</v>
      </c>
      <c r="C36" s="111">
        <v>1000</v>
      </c>
      <c r="D36" s="111">
        <v>900</v>
      </c>
      <c r="E36" s="111">
        <v>2960</v>
      </c>
      <c r="F36" s="111">
        <v>14</v>
      </c>
      <c r="G36" s="111">
        <v>7</v>
      </c>
      <c r="H36" s="109"/>
      <c r="I36" s="109"/>
      <c r="J36" s="109"/>
      <c r="K36" s="109"/>
      <c r="L36" s="109"/>
      <c r="M36" s="108"/>
      <c r="N36" s="108"/>
      <c r="O36" s="108"/>
      <c r="P36" s="108"/>
      <c r="Q36" s="108"/>
      <c r="R36" s="108"/>
      <c r="S36" s="108"/>
      <c r="T36" s="108"/>
    </row>
    <row r="37" spans="1:20" ht="15.75" x14ac:dyDescent="0.25">
      <c r="A37" s="108" t="str">
        <f t="shared" si="0"/>
        <v>Creel10501000</v>
      </c>
      <c r="B37" s="113" t="s">
        <v>271</v>
      </c>
      <c r="C37" s="111">
        <v>1000</v>
      </c>
      <c r="D37" s="111">
        <v>1050</v>
      </c>
      <c r="E37" s="111">
        <v>2580</v>
      </c>
      <c r="F37" s="111">
        <v>15</v>
      </c>
      <c r="G37" s="111">
        <v>7</v>
      </c>
      <c r="H37" s="116"/>
      <c r="I37" s="116"/>
      <c r="J37" s="116"/>
      <c r="K37" s="116"/>
      <c r="L37" s="116"/>
      <c r="M37" s="108"/>
      <c r="N37" s="108"/>
      <c r="O37" s="108"/>
      <c r="P37" s="108"/>
      <c r="Q37" s="108"/>
      <c r="R37" s="108"/>
      <c r="S37" s="108"/>
      <c r="T37" s="108"/>
    </row>
    <row r="38" spans="1:20" ht="15.75" x14ac:dyDescent="0.25">
      <c r="A38" s="108" t="str">
        <f t="shared" si="0"/>
        <v>Creel12001000</v>
      </c>
      <c r="B38" s="113" t="s">
        <v>271</v>
      </c>
      <c r="C38" s="111">
        <v>1000</v>
      </c>
      <c r="D38" s="111">
        <v>1200</v>
      </c>
      <c r="E38" s="111">
        <v>3300</v>
      </c>
      <c r="F38" s="111">
        <v>15</v>
      </c>
      <c r="G38" s="111">
        <v>5.5</v>
      </c>
      <c r="H38" s="116"/>
      <c r="I38" s="116"/>
      <c r="J38" s="116"/>
      <c r="K38" s="116"/>
      <c r="L38" s="116"/>
      <c r="M38" s="108"/>
      <c r="N38" s="108"/>
      <c r="O38" s="108"/>
      <c r="P38" s="108"/>
      <c r="Q38" s="108"/>
      <c r="R38" s="108"/>
      <c r="S38" s="108"/>
      <c r="T38" s="108"/>
    </row>
    <row r="39" spans="1:20" ht="15.75" x14ac:dyDescent="0.25">
      <c r="A39" s="108" t="str">
        <f t="shared" si="0"/>
        <v>Creel13501000</v>
      </c>
      <c r="B39" s="113" t="s">
        <v>271</v>
      </c>
      <c r="C39" s="111">
        <v>1000</v>
      </c>
      <c r="D39" s="111">
        <v>1350</v>
      </c>
      <c r="E39" s="111">
        <v>3528</v>
      </c>
      <c r="F39" s="111">
        <v>20</v>
      </c>
      <c r="G39" s="111">
        <v>5.5</v>
      </c>
      <c r="H39" s="114"/>
      <c r="I39" s="114"/>
      <c r="J39" s="114"/>
      <c r="K39" s="114"/>
      <c r="L39" s="114"/>
      <c r="M39" s="108"/>
      <c r="N39" s="108"/>
      <c r="O39" s="108"/>
      <c r="P39" s="108"/>
      <c r="Q39" s="108"/>
      <c r="R39" s="108"/>
      <c r="S39" s="108"/>
      <c r="T39" s="108"/>
    </row>
    <row r="40" spans="1:20" ht="15.75" x14ac:dyDescent="0.25">
      <c r="A40" s="108" t="str">
        <f t="shared" si="0"/>
        <v>Creel15001000</v>
      </c>
      <c r="B40" s="113" t="s">
        <v>271</v>
      </c>
      <c r="C40" s="111">
        <v>1000</v>
      </c>
      <c r="D40" s="111">
        <v>1500</v>
      </c>
      <c r="E40" s="111">
        <v>4020</v>
      </c>
      <c r="F40" s="111">
        <v>20</v>
      </c>
      <c r="G40" s="111">
        <v>5.7</v>
      </c>
      <c r="H40" s="114"/>
      <c r="I40" s="114"/>
      <c r="J40" s="114"/>
      <c r="K40" s="114"/>
      <c r="L40" s="114"/>
      <c r="M40" s="108"/>
      <c r="N40" s="108"/>
      <c r="O40" s="108"/>
      <c r="P40" s="108"/>
      <c r="Q40" s="108"/>
      <c r="R40" s="108"/>
      <c r="S40" s="108"/>
      <c r="T40" s="108"/>
    </row>
    <row r="41" spans="1:20" ht="15.75" x14ac:dyDescent="0.25">
      <c r="A41" s="108" t="str">
        <f t="shared" si="0"/>
        <v>Creel9001250</v>
      </c>
      <c r="B41" s="113" t="s">
        <v>271</v>
      </c>
      <c r="C41" s="111">
        <v>1250</v>
      </c>
      <c r="D41" s="111">
        <v>900</v>
      </c>
      <c r="E41" s="111"/>
      <c r="F41" s="111"/>
      <c r="G41" s="111"/>
      <c r="H41" s="114"/>
      <c r="I41" s="114"/>
      <c r="J41" s="114"/>
      <c r="K41" s="114"/>
      <c r="L41" s="114"/>
      <c r="M41" s="108"/>
      <c r="N41" s="108"/>
      <c r="O41" s="108"/>
      <c r="P41" s="108"/>
      <c r="Q41" s="108"/>
      <c r="R41" s="108"/>
      <c r="S41" s="108"/>
      <c r="T41" s="108"/>
    </row>
    <row r="42" spans="1:20" ht="15.75" x14ac:dyDescent="0.25">
      <c r="A42" s="108" t="str">
        <f t="shared" si="0"/>
        <v>Creel10501250</v>
      </c>
      <c r="B42" s="113" t="s">
        <v>271</v>
      </c>
      <c r="C42" s="111">
        <v>1250</v>
      </c>
      <c r="D42" s="111">
        <v>1050</v>
      </c>
      <c r="E42" s="111">
        <v>3096</v>
      </c>
      <c r="F42" s="111">
        <v>20</v>
      </c>
      <c r="G42" s="111">
        <v>6.3</v>
      </c>
      <c r="H42" s="114"/>
      <c r="I42" s="114"/>
      <c r="J42" s="114"/>
      <c r="K42" s="114"/>
      <c r="L42" s="114"/>
      <c r="M42" s="108"/>
      <c r="N42" s="108"/>
      <c r="O42" s="108"/>
      <c r="P42" s="108"/>
      <c r="Q42" s="108"/>
      <c r="R42" s="108"/>
      <c r="S42" s="108"/>
      <c r="T42" s="108"/>
    </row>
    <row r="43" spans="1:20" ht="15.75" x14ac:dyDescent="0.25">
      <c r="A43" s="108" t="str">
        <f t="shared" si="0"/>
        <v>Creel12001250</v>
      </c>
      <c r="B43" s="113" t="s">
        <v>271</v>
      </c>
      <c r="C43" s="111">
        <v>1250</v>
      </c>
      <c r="D43" s="111">
        <v>1200</v>
      </c>
      <c r="E43" s="111">
        <v>3528</v>
      </c>
      <c r="F43" s="111">
        <v>20</v>
      </c>
      <c r="G43" s="111">
        <v>6.2</v>
      </c>
      <c r="H43" s="114"/>
      <c r="I43" s="114"/>
      <c r="J43" s="114"/>
      <c r="K43" s="114"/>
      <c r="L43" s="114"/>
      <c r="M43" s="108"/>
      <c r="N43" s="108"/>
      <c r="O43" s="108"/>
      <c r="P43" s="108"/>
      <c r="Q43" s="108"/>
      <c r="R43" s="108"/>
      <c r="S43" s="108"/>
      <c r="T43" s="108"/>
    </row>
    <row r="44" spans="1:20" ht="15.75" x14ac:dyDescent="0.25">
      <c r="A44" s="108" t="str">
        <f t="shared" si="0"/>
        <v>Creel13501250</v>
      </c>
      <c r="B44" s="113" t="s">
        <v>271</v>
      </c>
      <c r="C44" s="111">
        <v>1250</v>
      </c>
      <c r="D44" s="111">
        <v>1350</v>
      </c>
      <c r="E44" s="111">
        <v>3960</v>
      </c>
      <c r="F44" s="111">
        <v>20</v>
      </c>
      <c r="G44" s="111">
        <v>6.2</v>
      </c>
      <c r="H44" s="114"/>
      <c r="I44" s="114"/>
      <c r="J44" s="114"/>
      <c r="K44" s="114"/>
      <c r="L44" s="114"/>
      <c r="M44" s="108"/>
      <c r="N44" s="108"/>
      <c r="O44" s="108"/>
      <c r="P44" s="108"/>
      <c r="Q44" s="108"/>
      <c r="R44" s="108"/>
      <c r="S44" s="108"/>
      <c r="T44" s="108"/>
    </row>
    <row r="45" spans="1:20" ht="15.75" x14ac:dyDescent="0.25">
      <c r="A45" s="108" t="str">
        <f t="shared" si="0"/>
        <v>Creel15001250</v>
      </c>
      <c r="B45" s="113" t="s">
        <v>271</v>
      </c>
      <c r="C45" s="111">
        <v>1250</v>
      </c>
      <c r="D45" s="111">
        <v>1500</v>
      </c>
      <c r="E45" s="111">
        <v>4400</v>
      </c>
      <c r="F45" s="111">
        <v>20</v>
      </c>
      <c r="G45" s="111">
        <v>6.2</v>
      </c>
      <c r="H45" s="115"/>
      <c r="I45" s="115"/>
      <c r="J45" s="115"/>
      <c r="K45" s="115"/>
      <c r="L45" s="115"/>
      <c r="M45" s="108"/>
      <c r="N45" s="108"/>
      <c r="O45" s="108"/>
      <c r="P45" s="108"/>
      <c r="Q45" s="108"/>
      <c r="R45" s="108"/>
      <c r="S45" s="108"/>
      <c r="T45" s="108"/>
    </row>
    <row r="46" spans="1:20" ht="15.75" x14ac:dyDescent="0.25">
      <c r="A46" s="108" t="str">
        <f t="shared" si="0"/>
        <v>Creel16501250</v>
      </c>
      <c r="B46" s="113" t="s">
        <v>271</v>
      </c>
      <c r="C46" s="111">
        <v>1250</v>
      </c>
      <c r="D46" s="111">
        <v>1650</v>
      </c>
      <c r="E46" s="111">
        <v>5040</v>
      </c>
      <c r="F46" s="111">
        <v>20</v>
      </c>
      <c r="G46" s="111">
        <v>6.2</v>
      </c>
      <c r="H46" s="109"/>
      <c r="I46" s="109"/>
      <c r="J46" s="109"/>
      <c r="K46" s="109"/>
      <c r="L46" s="109"/>
      <c r="M46" s="108"/>
      <c r="N46" s="108"/>
      <c r="O46" s="108"/>
      <c r="P46" s="108"/>
      <c r="Q46" s="108"/>
      <c r="R46" s="108"/>
      <c r="S46" s="108"/>
      <c r="T46" s="108"/>
    </row>
    <row r="47" spans="1:20" ht="15.75" x14ac:dyDescent="0.25">
      <c r="A47" s="108" t="str">
        <f t="shared" si="0"/>
        <v>Creel18001250</v>
      </c>
      <c r="B47" s="113" t="s">
        <v>271</v>
      </c>
      <c r="C47" s="111">
        <v>1250</v>
      </c>
      <c r="D47" s="111">
        <v>1800</v>
      </c>
      <c r="E47" s="111">
        <v>6456</v>
      </c>
      <c r="F47" s="111">
        <v>17</v>
      </c>
      <c r="G47" s="111">
        <v>6.2</v>
      </c>
      <c r="H47" s="109"/>
      <c r="I47" s="109"/>
      <c r="J47" s="109"/>
      <c r="K47" s="109"/>
      <c r="L47" s="109"/>
      <c r="M47" s="108"/>
      <c r="N47" s="108"/>
      <c r="O47" s="108"/>
      <c r="P47" s="108"/>
      <c r="Q47" s="108"/>
      <c r="R47" s="108"/>
      <c r="S47" s="108"/>
      <c r="T47" s="108"/>
    </row>
    <row r="48" spans="1:20" ht="15.75" x14ac:dyDescent="0.25">
      <c r="A48" s="108" t="str">
        <f t="shared" si="0"/>
        <v>Creel12001400</v>
      </c>
      <c r="B48" s="113" t="s">
        <v>271</v>
      </c>
      <c r="C48" s="111">
        <v>1400</v>
      </c>
      <c r="D48" s="111">
        <v>1200</v>
      </c>
      <c r="E48" s="111">
        <v>4392</v>
      </c>
      <c r="F48" s="111">
        <v>17</v>
      </c>
      <c r="G48" s="111">
        <v>5</v>
      </c>
      <c r="H48" s="109"/>
      <c r="I48" s="109"/>
      <c r="J48" s="109"/>
      <c r="K48" s="109"/>
      <c r="L48" s="109"/>
      <c r="M48" s="108"/>
      <c r="N48" s="108"/>
      <c r="O48" s="108"/>
      <c r="P48" s="108"/>
      <c r="Q48" s="108"/>
      <c r="R48" s="108"/>
      <c r="S48" s="108"/>
      <c r="T48" s="108"/>
    </row>
    <row r="49" spans="1:20" ht="15.75" x14ac:dyDescent="0.25">
      <c r="A49" s="108" t="str">
        <f t="shared" si="0"/>
        <v>Creel15001400</v>
      </c>
      <c r="B49" s="113" t="s">
        <v>271</v>
      </c>
      <c r="C49" s="111">
        <v>1400</v>
      </c>
      <c r="D49" s="111">
        <v>1500</v>
      </c>
      <c r="E49" s="111">
        <v>5660</v>
      </c>
      <c r="F49" s="111">
        <v>17</v>
      </c>
      <c r="G49" s="111">
        <v>5</v>
      </c>
      <c r="H49" s="109"/>
      <c r="I49" s="109"/>
      <c r="J49" s="109"/>
      <c r="K49" s="109"/>
      <c r="L49" s="109"/>
      <c r="M49" s="108"/>
      <c r="N49" s="108"/>
      <c r="O49" s="108"/>
      <c r="P49" s="108"/>
      <c r="Q49" s="108"/>
      <c r="R49" s="108"/>
      <c r="S49" s="108"/>
      <c r="T49" s="108"/>
    </row>
    <row r="50" spans="1:20" ht="15.75" x14ac:dyDescent="0.25">
      <c r="A50" s="108" t="str">
        <f t="shared" si="0"/>
        <v>Creel16501400</v>
      </c>
      <c r="B50" s="113" t="s">
        <v>271</v>
      </c>
      <c r="C50" s="111">
        <v>1400</v>
      </c>
      <c r="D50" s="111">
        <v>1650</v>
      </c>
      <c r="E50" s="111">
        <v>5880</v>
      </c>
      <c r="F50" s="111">
        <v>17</v>
      </c>
      <c r="G50" s="111">
        <v>5</v>
      </c>
      <c r="H50" s="109"/>
      <c r="I50" s="109"/>
      <c r="J50" s="109"/>
      <c r="K50" s="109"/>
      <c r="L50" s="109"/>
      <c r="M50" s="108"/>
      <c r="N50" s="108"/>
      <c r="O50" s="108"/>
      <c r="P50" s="108"/>
      <c r="Q50" s="108"/>
      <c r="R50" s="108"/>
      <c r="S50" s="108"/>
      <c r="T50" s="108"/>
    </row>
    <row r="51" spans="1:20" ht="15.75" x14ac:dyDescent="0.25">
      <c r="A51" s="108" t="str">
        <f t="shared" si="0"/>
        <v>Creel18001400</v>
      </c>
      <c r="B51" s="113" t="s">
        <v>271</v>
      </c>
      <c r="C51" s="111">
        <v>1400</v>
      </c>
      <c r="D51" s="111">
        <v>1800</v>
      </c>
      <c r="E51" s="111">
        <v>7200</v>
      </c>
      <c r="F51" s="111">
        <v>17</v>
      </c>
      <c r="G51" s="111">
        <v>5</v>
      </c>
      <c r="H51" s="109"/>
      <c r="I51" s="109"/>
      <c r="J51" s="109"/>
      <c r="K51" s="109"/>
      <c r="L51" s="109"/>
      <c r="M51" s="108"/>
      <c r="N51" s="108"/>
      <c r="O51" s="108"/>
      <c r="P51" s="108"/>
      <c r="Q51" s="108"/>
      <c r="R51" s="108"/>
      <c r="S51" s="108"/>
      <c r="T51" s="108"/>
    </row>
    <row r="52" spans="1:20" ht="15.75" x14ac:dyDescent="0.25">
      <c r="A52" s="108" t="str">
        <f t="shared" si="0"/>
        <v>Creel10501600</v>
      </c>
      <c r="B52" s="113" t="s">
        <v>271</v>
      </c>
      <c r="C52" s="111">
        <v>1600</v>
      </c>
      <c r="D52" s="111">
        <v>1050</v>
      </c>
      <c r="E52" s="111">
        <v>4280</v>
      </c>
      <c r="F52" s="111">
        <v>17</v>
      </c>
      <c r="G52" s="111">
        <v>7</v>
      </c>
      <c r="H52" s="109"/>
      <c r="I52" s="109"/>
      <c r="J52" s="109"/>
      <c r="K52" s="109"/>
      <c r="L52" s="109"/>
      <c r="M52" s="108"/>
      <c r="N52" s="108"/>
      <c r="O52" s="108"/>
      <c r="P52" s="108"/>
      <c r="Q52" s="108"/>
      <c r="R52" s="108"/>
      <c r="S52" s="108"/>
      <c r="T52" s="108"/>
    </row>
    <row r="53" spans="1:20" ht="15.75" x14ac:dyDescent="0.25">
      <c r="A53" s="108" t="str">
        <f t="shared" si="0"/>
        <v>Creel12001600</v>
      </c>
      <c r="B53" s="113" t="s">
        <v>271</v>
      </c>
      <c r="C53" s="111">
        <v>1600</v>
      </c>
      <c r="D53" s="111">
        <v>1200</v>
      </c>
      <c r="E53" s="111"/>
      <c r="F53" s="111"/>
      <c r="G53" s="111"/>
      <c r="H53" s="109"/>
      <c r="I53" s="109"/>
      <c r="J53" s="109"/>
      <c r="K53" s="109"/>
      <c r="L53" s="109"/>
      <c r="M53" s="108"/>
      <c r="N53" s="108"/>
      <c r="O53" s="108"/>
      <c r="P53" s="108"/>
      <c r="Q53" s="108"/>
      <c r="R53" s="108"/>
      <c r="S53" s="108"/>
      <c r="T53" s="108"/>
    </row>
    <row r="54" spans="1:20" ht="15.75" x14ac:dyDescent="0.25">
      <c r="A54" s="108" t="str">
        <f t="shared" si="0"/>
        <v>Creel15001600</v>
      </c>
      <c r="B54" s="113" t="s">
        <v>271</v>
      </c>
      <c r="C54" s="111">
        <v>1600</v>
      </c>
      <c r="D54" s="111">
        <v>1500</v>
      </c>
      <c r="E54" s="111">
        <v>6000</v>
      </c>
      <c r="F54" s="111">
        <v>17</v>
      </c>
      <c r="G54" s="111">
        <v>7</v>
      </c>
      <c r="H54" s="109"/>
      <c r="I54" s="109"/>
      <c r="J54" s="109"/>
      <c r="K54" s="109"/>
      <c r="L54" s="109"/>
      <c r="M54" s="108"/>
      <c r="N54" s="108"/>
      <c r="O54" s="108"/>
      <c r="P54" s="108"/>
      <c r="Q54" s="108"/>
      <c r="R54" s="108"/>
      <c r="S54" s="108"/>
      <c r="T54" s="108"/>
    </row>
    <row r="55" spans="1:20" ht="15.75" x14ac:dyDescent="0.25">
      <c r="A55" s="108" t="str">
        <f t="shared" si="0"/>
        <v>Creel16001600</v>
      </c>
      <c r="B55" s="113" t="s">
        <v>271</v>
      </c>
      <c r="C55" s="111">
        <v>1600</v>
      </c>
      <c r="D55" s="111">
        <v>1600</v>
      </c>
      <c r="E55" s="111">
        <v>6540</v>
      </c>
      <c r="F55" s="111">
        <v>17</v>
      </c>
      <c r="G55" s="111">
        <v>7</v>
      </c>
      <c r="H55" s="109"/>
      <c r="I55" s="109"/>
      <c r="J55" s="109"/>
      <c r="K55" s="109"/>
      <c r="L55" s="109"/>
      <c r="M55" s="108"/>
      <c r="N55" s="108"/>
      <c r="O55" s="108"/>
      <c r="P55" s="108"/>
      <c r="Q55" s="108"/>
      <c r="R55" s="108"/>
      <c r="S55" s="108"/>
      <c r="T55" s="108"/>
    </row>
    <row r="56" spans="1:20" ht="15.75" x14ac:dyDescent="0.25">
      <c r="A56" s="108" t="str">
        <f t="shared" si="0"/>
        <v>Creel16501600</v>
      </c>
      <c r="B56" s="113" t="s">
        <v>271</v>
      </c>
      <c r="C56" s="111">
        <v>1600</v>
      </c>
      <c r="D56" s="111">
        <v>1650</v>
      </c>
      <c r="E56" s="111">
        <v>6720</v>
      </c>
      <c r="F56" s="111">
        <v>17</v>
      </c>
      <c r="G56" s="111">
        <v>7</v>
      </c>
      <c r="H56" s="109"/>
      <c r="I56" s="109"/>
      <c r="J56" s="109"/>
      <c r="K56" s="109"/>
      <c r="L56" s="109"/>
      <c r="M56" s="108"/>
      <c r="N56" s="108"/>
      <c r="O56" s="108"/>
      <c r="P56" s="108"/>
      <c r="Q56" s="108"/>
      <c r="R56" s="108"/>
      <c r="S56" s="108"/>
      <c r="T56" s="108"/>
    </row>
    <row r="57" spans="1:20" ht="15.75" x14ac:dyDescent="0.25">
      <c r="A57" s="108" t="str">
        <f t="shared" si="0"/>
        <v>Creel18001600</v>
      </c>
      <c r="B57" s="113" t="s">
        <v>271</v>
      </c>
      <c r="C57" s="111">
        <v>1600</v>
      </c>
      <c r="D57" s="111">
        <v>1800</v>
      </c>
      <c r="E57" s="111"/>
      <c r="F57" s="111"/>
      <c r="G57" s="111"/>
      <c r="H57" s="109"/>
      <c r="I57" s="109"/>
      <c r="J57" s="109"/>
      <c r="K57" s="109"/>
      <c r="L57" s="109"/>
      <c r="M57" s="108"/>
      <c r="N57" s="108"/>
      <c r="O57" s="108"/>
      <c r="P57" s="108"/>
      <c r="Q57" s="108"/>
      <c r="R57" s="108"/>
      <c r="S57" s="108"/>
      <c r="T57" s="108"/>
    </row>
    <row r="58" spans="1:20" ht="15.75" x14ac:dyDescent="0.25">
      <c r="A58" s="108"/>
      <c r="B58" s="109"/>
      <c r="C58" s="108"/>
      <c r="D58" s="109"/>
      <c r="E58" s="109"/>
      <c r="F58" s="109"/>
      <c r="G58" s="109"/>
      <c r="H58" s="109"/>
      <c r="I58" s="109"/>
      <c r="J58" s="109"/>
      <c r="K58" s="109"/>
      <c r="L58" s="109"/>
      <c r="M58" s="108"/>
      <c r="N58" s="108"/>
      <c r="O58" s="108"/>
      <c r="P58" s="108"/>
      <c r="Q58" s="108"/>
      <c r="R58" s="108"/>
      <c r="S58" s="108"/>
      <c r="T58" s="108"/>
    </row>
    <row r="59" spans="1:20" ht="15.75" x14ac:dyDescent="0.25">
      <c r="A59" s="108"/>
      <c r="B59" s="109"/>
      <c r="C59" s="108"/>
      <c r="D59" s="109"/>
      <c r="E59" s="109"/>
      <c r="F59" s="109"/>
      <c r="G59" s="109"/>
      <c r="H59" s="109"/>
      <c r="I59" s="109"/>
      <c r="J59" s="109"/>
      <c r="K59" s="109"/>
      <c r="L59" s="109"/>
      <c r="M59" s="108"/>
      <c r="N59" s="108"/>
      <c r="O59" s="108"/>
      <c r="P59" s="108"/>
      <c r="Q59" s="108"/>
      <c r="R59" s="108"/>
      <c r="S59" s="108"/>
      <c r="T59" s="108"/>
    </row>
    <row r="60" spans="1:20" ht="15.75" x14ac:dyDescent="0.25">
      <c r="A60" s="108"/>
      <c r="B60" s="109"/>
      <c r="C60" s="108"/>
      <c r="D60" s="109"/>
      <c r="E60" s="109"/>
      <c r="F60" s="109"/>
      <c r="G60" s="109"/>
      <c r="H60" s="109"/>
      <c r="I60" s="109"/>
      <c r="J60" s="109"/>
      <c r="K60" s="109"/>
      <c r="L60" s="109"/>
      <c r="M60" s="108"/>
      <c r="N60" s="108"/>
      <c r="O60" s="108"/>
      <c r="P60" s="108"/>
      <c r="Q60" s="108"/>
      <c r="R60" s="108"/>
      <c r="S60" s="108"/>
      <c r="T60" s="10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7"/>
  <sheetViews>
    <sheetView workbookViewId="0">
      <selection activeCell="A10" sqref="A10:N11"/>
    </sheetView>
  </sheetViews>
  <sheetFormatPr defaultRowHeight="15" x14ac:dyDescent="0.25"/>
  <cols>
    <col min="5" max="5" width="11.85546875" customWidth="1"/>
  </cols>
  <sheetData>
    <row r="1" spans="1:22" x14ac:dyDescent="0.25">
      <c r="A1" s="120" t="s">
        <v>142</v>
      </c>
      <c r="B1" s="120"/>
      <c r="C1" s="120"/>
      <c r="D1" s="120"/>
      <c r="E1" s="120"/>
      <c r="F1" s="120"/>
      <c r="G1" s="120"/>
      <c r="H1" s="120"/>
      <c r="I1" s="120"/>
      <c r="J1" s="120"/>
      <c r="K1" s="120"/>
      <c r="L1" s="120"/>
      <c r="M1" s="120"/>
      <c r="N1" s="120"/>
      <c r="O1" s="51"/>
      <c r="P1" s="52" t="s">
        <v>82</v>
      </c>
      <c r="Q1" s="51"/>
      <c r="R1" s="52" t="s">
        <v>11</v>
      </c>
      <c r="S1" s="51"/>
      <c r="T1" s="52" t="s">
        <v>14</v>
      </c>
      <c r="U1" s="51"/>
      <c r="V1" s="51"/>
    </row>
    <row r="2" spans="1:22" x14ac:dyDescent="0.25">
      <c r="A2" s="120"/>
      <c r="B2" s="120"/>
      <c r="C2" s="120"/>
      <c r="D2" s="120"/>
      <c r="E2" s="120"/>
      <c r="F2" s="120"/>
      <c r="G2" s="120"/>
      <c r="H2" s="120"/>
      <c r="I2" s="120"/>
      <c r="J2" s="120"/>
      <c r="K2" s="120"/>
      <c r="L2" s="120"/>
      <c r="M2" s="120"/>
      <c r="N2" s="120"/>
      <c r="O2" s="51"/>
      <c r="P2" s="52">
        <v>1</v>
      </c>
      <c r="Q2" s="51"/>
      <c r="R2" s="52">
        <v>1</v>
      </c>
      <c r="S2" s="51"/>
      <c r="T2" s="52">
        <v>1</v>
      </c>
      <c r="U2" s="51"/>
      <c r="V2" s="51"/>
    </row>
    <row r="3" spans="1:22" x14ac:dyDescent="0.25">
      <c r="A3" s="53"/>
      <c r="B3" s="53"/>
      <c r="C3" s="53"/>
      <c r="D3" s="53"/>
      <c r="E3" s="53"/>
      <c r="F3" s="53"/>
      <c r="G3" s="53"/>
      <c r="H3" s="53"/>
      <c r="I3" s="53"/>
      <c r="J3" s="53"/>
      <c r="K3" s="51"/>
      <c r="L3" s="51"/>
      <c r="M3" s="51"/>
      <c r="N3" s="51"/>
      <c r="O3" s="51"/>
      <c r="P3" s="52">
        <v>2</v>
      </c>
      <c r="Q3" s="51"/>
      <c r="R3" s="52">
        <v>2</v>
      </c>
      <c r="S3" s="51"/>
      <c r="T3" s="52">
        <v>2</v>
      </c>
      <c r="U3" s="51"/>
      <c r="V3" s="51"/>
    </row>
    <row r="4" spans="1:22" x14ac:dyDescent="0.25">
      <c r="A4" s="121" t="s">
        <v>143</v>
      </c>
      <c r="B4" s="121"/>
      <c r="C4" s="121"/>
      <c r="D4" s="121"/>
      <c r="E4" s="121"/>
      <c r="F4" s="121"/>
      <c r="G4" s="121"/>
      <c r="H4" s="121"/>
      <c r="I4" s="121"/>
      <c r="J4" s="121"/>
      <c r="K4" s="121"/>
      <c r="L4" s="121"/>
      <c r="M4" s="121"/>
      <c r="N4" s="121"/>
      <c r="O4" s="51"/>
      <c r="P4" s="52">
        <v>3</v>
      </c>
      <c r="Q4" s="51"/>
      <c r="R4" s="52">
        <v>3</v>
      </c>
      <c r="S4" s="51"/>
      <c r="T4" s="52">
        <v>3</v>
      </c>
      <c r="U4" s="51"/>
      <c r="V4" s="51"/>
    </row>
    <row r="5" spans="1:22" x14ac:dyDescent="0.25">
      <c r="A5" s="121"/>
      <c r="B5" s="121"/>
      <c r="C5" s="121"/>
      <c r="D5" s="121"/>
      <c r="E5" s="121"/>
      <c r="F5" s="121"/>
      <c r="G5" s="121"/>
      <c r="H5" s="121"/>
      <c r="I5" s="121"/>
      <c r="J5" s="121"/>
      <c r="K5" s="121"/>
      <c r="L5" s="121"/>
      <c r="M5" s="121"/>
      <c r="N5" s="121"/>
      <c r="O5" s="51"/>
      <c r="P5" s="52">
        <v>4</v>
      </c>
      <c r="Q5" s="51"/>
      <c r="R5" s="52">
        <v>4</v>
      </c>
      <c r="S5" s="51"/>
      <c r="T5" s="52">
        <v>4</v>
      </c>
      <c r="U5" s="51"/>
      <c r="V5" s="51"/>
    </row>
    <row r="6" spans="1:22" x14ac:dyDescent="0.25">
      <c r="A6" s="51"/>
      <c r="B6" s="51"/>
      <c r="C6" s="51"/>
      <c r="D6" s="51"/>
      <c r="E6" s="51"/>
      <c r="F6" s="51"/>
      <c r="G6" s="51"/>
      <c r="H6" s="51"/>
      <c r="I6" s="51"/>
      <c r="J6" s="51"/>
      <c r="K6" s="51"/>
      <c r="L6" s="51"/>
      <c r="M6" s="51"/>
      <c r="N6" s="51"/>
      <c r="O6" s="51"/>
      <c r="P6" s="52">
        <v>5</v>
      </c>
      <c r="Q6" s="51"/>
      <c r="R6" s="54">
        <v>5</v>
      </c>
      <c r="S6" s="51"/>
      <c r="T6" s="55">
        <v>5</v>
      </c>
      <c r="U6" s="51" t="s">
        <v>144</v>
      </c>
      <c r="V6" s="51">
        <f>R12*3</f>
        <v>16.5</v>
      </c>
    </row>
    <row r="7" spans="1:22" x14ac:dyDescent="0.25">
      <c r="A7" s="122" t="s">
        <v>145</v>
      </c>
      <c r="B7" s="122"/>
      <c r="C7" s="122"/>
      <c r="D7" s="122"/>
      <c r="E7" s="122"/>
      <c r="F7" s="122"/>
      <c r="G7" s="122"/>
      <c r="H7" s="122"/>
      <c r="I7" s="122"/>
      <c r="J7" s="122"/>
      <c r="K7" s="122"/>
      <c r="L7" s="122"/>
      <c r="M7" s="122"/>
      <c r="N7" s="122"/>
      <c r="O7" s="51"/>
      <c r="P7" s="52">
        <v>6</v>
      </c>
      <c r="Q7" s="51"/>
      <c r="R7" s="54">
        <v>6</v>
      </c>
      <c r="S7" s="51"/>
      <c r="T7" s="55">
        <v>6</v>
      </c>
      <c r="U7" s="51" t="s">
        <v>146</v>
      </c>
      <c r="V7" s="51">
        <f>P12*2</f>
        <v>11</v>
      </c>
    </row>
    <row r="8" spans="1:22" x14ac:dyDescent="0.25">
      <c r="A8" s="122"/>
      <c r="B8" s="122"/>
      <c r="C8" s="122"/>
      <c r="D8" s="122"/>
      <c r="E8" s="122"/>
      <c r="F8" s="122"/>
      <c r="G8" s="122"/>
      <c r="H8" s="122"/>
      <c r="I8" s="122"/>
      <c r="J8" s="122"/>
      <c r="K8" s="122"/>
      <c r="L8" s="122"/>
      <c r="M8" s="122"/>
      <c r="N8" s="122"/>
      <c r="O8" s="51"/>
      <c r="P8" s="52">
        <v>7</v>
      </c>
      <c r="Q8" s="51"/>
      <c r="R8" s="52">
        <v>7</v>
      </c>
      <c r="S8" s="51"/>
      <c r="T8" s="52">
        <v>7</v>
      </c>
      <c r="U8" s="51"/>
      <c r="V8" s="51">
        <f>V6-V7</f>
        <v>5.5</v>
      </c>
    </row>
    <row r="9" spans="1:22" x14ac:dyDescent="0.25">
      <c r="A9" s="51"/>
      <c r="B9" s="51"/>
      <c r="C9" s="51"/>
      <c r="D9" s="51"/>
      <c r="E9" s="51"/>
      <c r="F9" s="51"/>
      <c r="G9" s="51"/>
      <c r="H9" s="51"/>
      <c r="I9" s="51"/>
      <c r="J9" s="51"/>
      <c r="K9" s="51"/>
      <c r="L9" s="51"/>
      <c r="M9" s="51"/>
      <c r="N9" s="51"/>
      <c r="O9" s="51"/>
      <c r="P9" s="52">
        <v>8</v>
      </c>
      <c r="Q9" s="51"/>
      <c r="R9" s="52">
        <v>8</v>
      </c>
      <c r="S9" s="51"/>
      <c r="T9" s="52">
        <v>8</v>
      </c>
      <c r="U9" s="51"/>
      <c r="V9" s="51"/>
    </row>
    <row r="10" spans="1:22" x14ac:dyDescent="0.25">
      <c r="A10" s="120" t="s">
        <v>147</v>
      </c>
      <c r="B10" s="120"/>
      <c r="C10" s="120"/>
      <c r="D10" s="120"/>
      <c r="E10" s="120"/>
      <c r="F10" s="120"/>
      <c r="G10" s="120"/>
      <c r="H10" s="120"/>
      <c r="I10" s="120"/>
      <c r="J10" s="120"/>
      <c r="K10" s="120"/>
      <c r="L10" s="120"/>
      <c r="M10" s="120"/>
      <c r="N10" s="120"/>
      <c r="O10" s="51"/>
      <c r="P10" s="52">
        <v>9</v>
      </c>
      <c r="Q10" s="51"/>
      <c r="R10" s="52">
        <v>9</v>
      </c>
      <c r="S10" s="51"/>
      <c r="T10" s="52">
        <v>9</v>
      </c>
      <c r="U10" s="51"/>
      <c r="V10" s="51"/>
    </row>
    <row r="11" spans="1:22" x14ac:dyDescent="0.25">
      <c r="A11" s="120"/>
      <c r="B11" s="120"/>
      <c r="C11" s="120"/>
      <c r="D11" s="120"/>
      <c r="E11" s="120"/>
      <c r="F11" s="120"/>
      <c r="G11" s="120"/>
      <c r="H11" s="120"/>
      <c r="I11" s="120"/>
      <c r="J11" s="120"/>
      <c r="K11" s="120"/>
      <c r="L11" s="120"/>
      <c r="M11" s="120"/>
      <c r="N11" s="120"/>
      <c r="O11" s="51"/>
      <c r="P11" s="52">
        <v>10</v>
      </c>
      <c r="Q11" s="51"/>
      <c r="R11" s="52">
        <v>10</v>
      </c>
      <c r="S11" s="51"/>
      <c r="T11" s="52">
        <v>10</v>
      </c>
      <c r="U11" s="51"/>
      <c r="V11" s="51"/>
    </row>
    <row r="12" spans="1:22" x14ac:dyDescent="0.25">
      <c r="A12" s="51"/>
      <c r="B12" s="51"/>
      <c r="C12" s="51"/>
      <c r="D12" s="51"/>
      <c r="E12" s="51"/>
      <c r="F12" s="51"/>
      <c r="G12" s="51"/>
      <c r="H12" s="51"/>
      <c r="I12" s="51"/>
      <c r="J12" s="51"/>
      <c r="K12" s="51"/>
      <c r="L12" s="51"/>
      <c r="M12" s="51"/>
      <c r="N12" s="51"/>
      <c r="O12" s="51"/>
      <c r="P12" s="56">
        <f>AVERAGE(P2:P11)</f>
        <v>5.5</v>
      </c>
      <c r="Q12" s="51"/>
      <c r="R12" s="56">
        <f>(R6+R7)/2</f>
        <v>5.5</v>
      </c>
      <c r="S12" s="51"/>
      <c r="T12" s="56">
        <f>(T6+T7)/2</f>
        <v>5.5</v>
      </c>
      <c r="U12" s="51"/>
      <c r="V12" s="51"/>
    </row>
    <row r="13" spans="1:22" x14ac:dyDescent="0.25">
      <c r="A13" s="121" t="s">
        <v>148</v>
      </c>
      <c r="B13" s="121"/>
      <c r="C13" s="121"/>
      <c r="D13" s="121"/>
      <c r="E13" s="121"/>
      <c r="F13" s="121"/>
      <c r="G13" s="121"/>
      <c r="H13" s="121"/>
      <c r="I13" s="121"/>
      <c r="J13" s="121"/>
      <c r="K13" s="121"/>
      <c r="L13" s="121"/>
      <c r="M13" s="121"/>
      <c r="N13" s="121"/>
      <c r="O13" s="51"/>
      <c r="P13" s="52"/>
      <c r="Q13" s="51"/>
      <c r="R13" s="52"/>
      <c r="S13" s="51"/>
      <c r="T13" s="51"/>
      <c r="U13" s="51"/>
      <c r="V13" s="51"/>
    </row>
    <row r="14" spans="1:22" x14ac:dyDescent="0.25">
      <c r="A14" s="121"/>
      <c r="B14" s="121"/>
      <c r="C14" s="121"/>
      <c r="D14" s="121"/>
      <c r="E14" s="121"/>
      <c r="F14" s="121"/>
      <c r="G14" s="121"/>
      <c r="H14" s="121"/>
      <c r="I14" s="121"/>
      <c r="J14" s="121"/>
      <c r="K14" s="121"/>
      <c r="L14" s="121"/>
      <c r="M14" s="121"/>
      <c r="N14" s="121"/>
      <c r="O14" s="51"/>
      <c r="P14" s="52"/>
      <c r="Q14" s="51"/>
      <c r="R14" s="52"/>
      <c r="S14" s="51"/>
      <c r="T14" s="51">
        <f>MIN(T2:T11)</f>
        <v>1</v>
      </c>
      <c r="U14" s="51"/>
      <c r="V14" s="51"/>
    </row>
    <row r="15" spans="1:22" x14ac:dyDescent="0.25">
      <c r="A15" s="51"/>
      <c r="B15" s="51"/>
      <c r="C15" s="51"/>
      <c r="D15" s="51"/>
      <c r="E15" s="51"/>
      <c r="F15" s="51"/>
      <c r="G15" s="51"/>
      <c r="H15" s="51"/>
      <c r="I15" s="51"/>
      <c r="J15" s="51"/>
      <c r="K15" s="51"/>
      <c r="L15" s="51"/>
      <c r="M15" s="51"/>
      <c r="N15" s="51"/>
      <c r="O15" s="51"/>
      <c r="P15" s="52"/>
      <c r="Q15" s="51"/>
      <c r="R15" s="52"/>
      <c r="S15" s="51"/>
      <c r="T15" s="51">
        <f>MAX(T2:T11)</f>
        <v>10</v>
      </c>
      <c r="U15" s="51"/>
      <c r="V15" s="51"/>
    </row>
    <row r="16" spans="1:22" x14ac:dyDescent="0.25">
      <c r="A16" s="121" t="s">
        <v>149</v>
      </c>
      <c r="B16" s="121"/>
      <c r="C16" s="121"/>
      <c r="D16" s="121"/>
      <c r="E16" s="121"/>
      <c r="F16" s="121"/>
      <c r="G16" s="121"/>
      <c r="H16" s="121"/>
      <c r="I16" s="121"/>
      <c r="J16" s="121"/>
      <c r="K16" s="121"/>
      <c r="L16" s="121"/>
      <c r="M16" s="121"/>
      <c r="N16" s="121"/>
      <c r="O16" s="51"/>
      <c r="P16" s="52"/>
      <c r="Q16" s="51"/>
      <c r="R16" s="52"/>
      <c r="S16" s="51"/>
      <c r="T16" s="51">
        <f>(T14+T15)/2</f>
        <v>5.5</v>
      </c>
      <c r="U16" s="51"/>
      <c r="V16" s="51"/>
    </row>
    <row r="17" spans="1:23" x14ac:dyDescent="0.25">
      <c r="A17" s="121"/>
      <c r="B17" s="121"/>
      <c r="C17" s="121"/>
      <c r="D17" s="121"/>
      <c r="E17" s="121"/>
      <c r="F17" s="121"/>
      <c r="G17" s="121"/>
      <c r="H17" s="121"/>
      <c r="I17" s="121"/>
      <c r="J17" s="121"/>
      <c r="K17" s="121"/>
      <c r="L17" s="121"/>
      <c r="M17" s="121"/>
      <c r="N17" s="121"/>
      <c r="O17" s="51"/>
      <c r="P17" s="52"/>
      <c r="Q17" s="51"/>
      <c r="R17" s="52"/>
      <c r="S17" s="51"/>
      <c r="T17" s="51"/>
      <c r="U17" s="51"/>
      <c r="V17" s="51"/>
    </row>
    <row r="18" spans="1:23" x14ac:dyDescent="0.25">
      <c r="A18" s="57"/>
      <c r="B18" s="57"/>
      <c r="C18" s="57"/>
      <c r="D18" s="57"/>
      <c r="E18" s="57"/>
      <c r="F18" s="57"/>
      <c r="G18" s="57"/>
      <c r="H18" s="57"/>
      <c r="I18" s="57"/>
      <c r="J18" s="57"/>
      <c r="K18" s="57"/>
      <c r="L18" s="57"/>
      <c r="M18" s="57"/>
      <c r="N18" s="57"/>
      <c r="O18" s="51"/>
      <c r="P18" s="52"/>
      <c r="Q18" s="51"/>
      <c r="R18" s="52"/>
      <c r="S18" s="51"/>
      <c r="T18" s="51"/>
      <c r="U18" s="51"/>
      <c r="V18" s="51"/>
    </row>
    <row r="19" spans="1:23" x14ac:dyDescent="0.25">
      <c r="A19" s="118" t="s">
        <v>150</v>
      </c>
      <c r="B19" s="118"/>
      <c r="C19" s="118"/>
      <c r="D19" s="118"/>
      <c r="E19" s="118"/>
      <c r="F19" s="118"/>
      <c r="G19" s="118"/>
      <c r="H19" s="118"/>
      <c r="I19" s="118"/>
      <c r="J19" s="118"/>
      <c r="K19" s="118"/>
      <c r="L19" s="118"/>
      <c r="M19" s="118"/>
      <c r="N19" s="118"/>
      <c r="O19" s="51"/>
      <c r="P19" s="52"/>
      <c r="Q19" s="51"/>
      <c r="R19" s="52"/>
      <c r="S19" s="51"/>
      <c r="T19" s="51"/>
      <c r="U19" s="51"/>
      <c r="V19" s="51"/>
    </row>
    <row r="20" spans="1:23" x14ac:dyDescent="0.25">
      <c r="A20" s="118"/>
      <c r="B20" s="118"/>
      <c r="C20" s="118"/>
      <c r="D20" s="118"/>
      <c r="E20" s="118"/>
      <c r="F20" s="118"/>
      <c r="G20" s="118"/>
      <c r="H20" s="118"/>
      <c r="I20" s="118"/>
      <c r="J20" s="118"/>
      <c r="K20" s="118"/>
      <c r="L20" s="118"/>
      <c r="M20" s="118"/>
      <c r="N20" s="118"/>
      <c r="O20" s="51"/>
      <c r="P20" s="52"/>
      <c r="Q20" s="51"/>
      <c r="R20" s="52"/>
      <c r="S20" s="51"/>
      <c r="T20" s="51"/>
      <c r="U20" s="51"/>
      <c r="V20" s="51"/>
    </row>
    <row r="21" spans="1:23" x14ac:dyDescent="0.25">
      <c r="A21" s="51"/>
      <c r="B21" s="51"/>
      <c r="C21" s="51"/>
      <c r="D21" s="51"/>
      <c r="E21" s="51"/>
      <c r="F21" s="51"/>
      <c r="G21" s="51"/>
      <c r="H21" s="51"/>
      <c r="I21" s="51"/>
      <c r="J21" s="51"/>
      <c r="K21" s="51"/>
      <c r="L21" s="51"/>
      <c r="M21" s="51"/>
      <c r="N21" s="51"/>
      <c r="O21" s="51"/>
      <c r="P21" s="52"/>
      <c r="Q21" s="51"/>
      <c r="R21" s="52"/>
      <c r="S21" s="51"/>
      <c r="T21" s="51"/>
      <c r="U21" s="51"/>
      <c r="V21" s="51"/>
    </row>
    <row r="22" spans="1:23" x14ac:dyDescent="0.25">
      <c r="A22" s="119" t="s">
        <v>151</v>
      </c>
      <c r="B22" s="119"/>
      <c r="C22" s="119"/>
      <c r="D22" s="119"/>
      <c r="E22" s="119"/>
      <c r="F22" s="119"/>
      <c r="G22" s="119"/>
      <c r="H22" s="119"/>
      <c r="I22" s="119"/>
      <c r="J22" s="119"/>
      <c r="K22" s="119"/>
      <c r="L22" s="119"/>
      <c r="M22" s="119"/>
      <c r="N22" s="119"/>
      <c r="O22" s="51"/>
      <c r="P22" s="52"/>
      <c r="Q22" s="51"/>
      <c r="R22" s="52"/>
      <c r="S22" s="51"/>
      <c r="T22" s="51"/>
      <c r="U22" s="51"/>
      <c r="V22" s="51"/>
    </row>
    <row r="23" spans="1:23" x14ac:dyDescent="0.25">
      <c r="A23" s="119"/>
      <c r="B23" s="119"/>
      <c r="C23" s="119"/>
      <c r="D23" s="119"/>
      <c r="E23" s="119"/>
      <c r="F23" s="119"/>
      <c r="G23" s="119"/>
      <c r="H23" s="119"/>
      <c r="I23" s="119"/>
      <c r="J23" s="119"/>
      <c r="K23" s="119"/>
      <c r="L23" s="119"/>
      <c r="M23" s="119"/>
      <c r="N23" s="119"/>
      <c r="O23" s="51"/>
      <c r="P23" s="52"/>
      <c r="Q23" s="51"/>
      <c r="R23" s="52"/>
      <c r="S23" s="51"/>
      <c r="T23" s="51"/>
      <c r="U23" s="51"/>
      <c r="V23" s="51"/>
    </row>
    <row r="24" spans="1:23" x14ac:dyDescent="0.25">
      <c r="A24" s="119"/>
      <c r="B24" s="119"/>
      <c r="C24" s="119"/>
      <c r="D24" s="119"/>
      <c r="E24" s="119"/>
      <c r="F24" s="119"/>
      <c r="G24" s="119"/>
      <c r="H24" s="119"/>
      <c r="I24" s="119"/>
      <c r="J24" s="119"/>
      <c r="K24" s="119"/>
      <c r="L24" s="119"/>
      <c r="M24" s="119"/>
      <c r="N24" s="119"/>
      <c r="O24" s="51"/>
      <c r="P24" s="52"/>
      <c r="Q24" s="51"/>
      <c r="R24" s="52"/>
      <c r="S24" s="51"/>
      <c r="T24" s="51"/>
      <c r="U24" s="51"/>
      <c r="V24" s="51"/>
    </row>
    <row r="25" spans="1:23" x14ac:dyDescent="0.25">
      <c r="A25" s="119"/>
      <c r="B25" s="119"/>
      <c r="C25" s="119"/>
      <c r="D25" s="119"/>
      <c r="E25" s="119"/>
      <c r="F25" s="119"/>
      <c r="G25" s="119"/>
      <c r="H25" s="119"/>
      <c r="I25" s="119"/>
      <c r="J25" s="119"/>
      <c r="K25" s="119"/>
      <c r="L25" s="119"/>
      <c r="M25" s="119"/>
      <c r="N25" s="119"/>
      <c r="O25" s="51"/>
      <c r="P25" s="52"/>
      <c r="Q25" s="51"/>
      <c r="R25" s="52"/>
      <c r="S25" s="51"/>
      <c r="T25" s="51"/>
      <c r="U25" s="51"/>
      <c r="V25" s="51"/>
    </row>
    <row r="27" spans="1:23" x14ac:dyDescent="0.25">
      <c r="A27" s="58"/>
      <c r="B27" s="58"/>
      <c r="C27" s="58"/>
      <c r="D27" s="58"/>
      <c r="E27" s="58"/>
      <c r="F27" s="58"/>
      <c r="G27" s="58"/>
      <c r="H27" s="58"/>
      <c r="I27" s="58"/>
      <c r="J27" s="58"/>
      <c r="K27" s="58"/>
      <c r="L27" s="58"/>
      <c r="M27" s="58"/>
      <c r="N27" s="58"/>
      <c r="O27" s="58"/>
      <c r="P27" s="58"/>
      <c r="Q27" s="58"/>
      <c r="R27" s="58"/>
      <c r="S27" s="58"/>
      <c r="T27" s="58"/>
      <c r="U27" s="20"/>
      <c r="V27" s="20"/>
      <c r="W27" s="20"/>
    </row>
    <row r="28" spans="1:23" x14ac:dyDescent="0.25">
      <c r="I28" s="60"/>
      <c r="T28" s="60"/>
    </row>
    <row r="29" spans="1:23" x14ac:dyDescent="0.25">
      <c r="B29" s="20">
        <v>10771</v>
      </c>
      <c r="C29" s="20"/>
      <c r="D29" s="4" t="s">
        <v>82</v>
      </c>
      <c r="E29" s="20" t="s">
        <v>152</v>
      </c>
      <c r="I29" s="60"/>
      <c r="K29" s="20">
        <v>10771</v>
      </c>
      <c r="L29" s="20">
        <v>1</v>
      </c>
      <c r="M29" s="61"/>
      <c r="N29" s="4" t="s">
        <v>11</v>
      </c>
      <c r="O29" s="20" t="s">
        <v>153</v>
      </c>
      <c r="P29" s="20"/>
      <c r="Q29" s="20"/>
      <c r="R29" s="20"/>
      <c r="S29" s="20"/>
      <c r="T29" s="60"/>
    </row>
    <row r="30" spans="1:23" x14ac:dyDescent="0.25">
      <c r="B30" s="20">
        <v>11816</v>
      </c>
      <c r="C30" s="20"/>
      <c r="D30" s="20">
        <f>B41/12</f>
        <v>23849.166666666668</v>
      </c>
      <c r="E30" s="20"/>
      <c r="I30" s="60"/>
      <c r="K30" s="20">
        <v>11816</v>
      </c>
      <c r="L30" s="20">
        <v>2</v>
      </c>
      <c r="M30" s="61"/>
      <c r="N30" s="62">
        <f>(K34+K35)/2</f>
        <v>23790.5</v>
      </c>
      <c r="O30" s="20"/>
      <c r="P30" s="20"/>
      <c r="Q30" s="20"/>
      <c r="R30" s="20"/>
      <c r="S30" s="20"/>
      <c r="T30" s="60"/>
    </row>
    <row r="31" spans="1:23" x14ac:dyDescent="0.25">
      <c r="B31" s="20">
        <v>20403</v>
      </c>
      <c r="C31" s="20"/>
      <c r="D31" s="20"/>
      <c r="E31" s="20"/>
      <c r="I31" s="60"/>
      <c r="K31" s="20">
        <v>20403</v>
      </c>
      <c r="L31" s="20">
        <v>3</v>
      </c>
      <c r="M31" s="61"/>
      <c r="N31" s="20"/>
      <c r="O31" s="20"/>
      <c r="P31" s="20"/>
      <c r="Q31" s="20"/>
      <c r="R31" s="20"/>
      <c r="S31" s="20"/>
      <c r="T31" s="60"/>
    </row>
    <row r="32" spans="1:23" x14ac:dyDescent="0.25">
      <c r="B32" s="20">
        <v>21700</v>
      </c>
      <c r="C32" s="20"/>
      <c r="D32" s="20"/>
      <c r="E32" s="20"/>
      <c r="I32" s="60"/>
      <c r="K32" s="20">
        <v>21700</v>
      </c>
      <c r="L32" s="20">
        <v>4</v>
      </c>
      <c r="M32" s="61"/>
      <c r="N32" s="20"/>
      <c r="O32" s="20"/>
      <c r="P32" s="20"/>
      <c r="Q32" s="20"/>
      <c r="R32" s="20"/>
      <c r="S32" s="20"/>
      <c r="T32" s="60"/>
    </row>
    <row r="33" spans="1:22" x14ac:dyDescent="0.25">
      <c r="B33" s="20">
        <v>22190</v>
      </c>
      <c r="C33" s="20"/>
      <c r="D33" s="20"/>
      <c r="E33" s="20"/>
      <c r="I33" s="60"/>
      <c r="K33" s="20">
        <v>22190</v>
      </c>
      <c r="L33" s="20">
        <v>5</v>
      </c>
      <c r="M33" s="61"/>
      <c r="N33" s="20"/>
      <c r="O33" s="20"/>
      <c r="P33" s="20">
        <f>N30*3</f>
        <v>71371.5</v>
      </c>
      <c r="Q33" s="20"/>
      <c r="R33" s="20"/>
      <c r="S33" s="20"/>
      <c r="T33" s="60"/>
    </row>
    <row r="34" spans="1:22" x14ac:dyDescent="0.25">
      <c r="B34" s="20">
        <v>22946</v>
      </c>
      <c r="C34" s="20"/>
      <c r="D34" s="20"/>
      <c r="E34" s="20"/>
      <c r="I34" s="60"/>
      <c r="K34" s="27">
        <v>22946</v>
      </c>
      <c r="L34" s="27">
        <v>6</v>
      </c>
      <c r="M34" s="61"/>
      <c r="N34" s="20"/>
      <c r="O34" s="20"/>
      <c r="P34" s="20">
        <v>47698.333333333336</v>
      </c>
      <c r="Q34" s="20"/>
      <c r="R34" s="20"/>
      <c r="S34" s="20"/>
      <c r="T34" s="60"/>
    </row>
    <row r="35" spans="1:22" ht="15.75" thickBot="1" x14ac:dyDescent="0.3">
      <c r="B35" s="20">
        <v>24635</v>
      </c>
      <c r="C35" s="20"/>
      <c r="D35" s="20"/>
      <c r="E35" s="20"/>
      <c r="I35" s="60"/>
      <c r="K35" s="27">
        <v>24635</v>
      </c>
      <c r="L35" s="27">
        <v>7</v>
      </c>
      <c r="M35" s="61"/>
      <c r="N35" s="20"/>
      <c r="O35" s="20"/>
      <c r="P35" s="63">
        <f>P33-P34</f>
        <v>23673.166666666664</v>
      </c>
      <c r="Q35" s="20"/>
      <c r="R35" s="20"/>
      <c r="S35" s="20"/>
      <c r="T35" s="60"/>
    </row>
    <row r="36" spans="1:22" ht="15.75" thickTop="1" x14ac:dyDescent="0.25">
      <c r="B36" s="20">
        <v>25178</v>
      </c>
      <c r="C36" s="20"/>
      <c r="D36" s="20"/>
      <c r="E36" s="20"/>
      <c r="I36" s="60"/>
      <c r="K36" s="20">
        <v>25178</v>
      </c>
      <c r="L36" s="20">
        <v>8</v>
      </c>
      <c r="M36" s="61"/>
      <c r="N36" s="20"/>
      <c r="O36" s="20"/>
      <c r="P36" s="20"/>
      <c r="Q36" s="20"/>
      <c r="R36" s="20"/>
      <c r="S36" s="20"/>
      <c r="T36" s="60"/>
    </row>
    <row r="37" spans="1:22" x14ac:dyDescent="0.25">
      <c r="B37" s="20">
        <v>27382</v>
      </c>
      <c r="C37" s="20"/>
      <c r="D37" s="20"/>
      <c r="E37" s="20"/>
      <c r="I37" s="60"/>
      <c r="K37" s="20">
        <v>27382</v>
      </c>
      <c r="L37" s="20">
        <v>9</v>
      </c>
      <c r="M37" s="61"/>
      <c r="N37" s="20"/>
      <c r="O37" s="20"/>
      <c r="P37" s="20"/>
      <c r="Q37" s="20"/>
      <c r="R37" s="20"/>
      <c r="S37" s="20"/>
      <c r="T37" s="60"/>
    </row>
    <row r="38" spans="1:22" x14ac:dyDescent="0.25">
      <c r="B38" s="20">
        <v>30995</v>
      </c>
      <c r="C38" s="20"/>
      <c r="D38" s="20"/>
      <c r="E38" s="20"/>
      <c r="I38" s="60"/>
      <c r="K38" s="20">
        <v>30995</v>
      </c>
      <c r="L38" s="20">
        <v>10</v>
      </c>
      <c r="M38" s="61"/>
      <c r="N38" s="20"/>
      <c r="O38" s="20"/>
      <c r="P38" s="20"/>
      <c r="Q38" s="20"/>
      <c r="R38" s="20"/>
      <c r="S38" s="20"/>
      <c r="T38" s="60"/>
    </row>
    <row r="39" spans="1:22" x14ac:dyDescent="0.25">
      <c r="B39" s="20">
        <v>33390</v>
      </c>
      <c r="C39" s="20"/>
      <c r="D39" s="20"/>
      <c r="E39" s="20"/>
      <c r="I39" s="60"/>
      <c r="K39" s="20">
        <v>33390</v>
      </c>
      <c r="L39" s="20">
        <v>11</v>
      </c>
      <c r="M39" s="61"/>
      <c r="N39" s="20"/>
      <c r="O39" s="20"/>
      <c r="P39" s="20"/>
      <c r="Q39" s="20"/>
      <c r="R39" s="20"/>
      <c r="S39" s="20"/>
      <c r="T39" s="60"/>
    </row>
    <row r="40" spans="1:22" x14ac:dyDescent="0.25">
      <c r="B40" s="20">
        <v>34784</v>
      </c>
      <c r="C40" s="20"/>
      <c r="D40" s="20"/>
      <c r="E40" s="20"/>
      <c r="I40" s="60"/>
      <c r="K40" s="20">
        <v>34784</v>
      </c>
      <c r="L40" s="20">
        <v>12</v>
      </c>
      <c r="M40" s="61"/>
      <c r="N40" s="20"/>
      <c r="O40" s="20"/>
      <c r="P40" s="20"/>
      <c r="Q40" s="20"/>
      <c r="R40" s="20"/>
      <c r="S40" s="20"/>
      <c r="T40" s="60"/>
    </row>
    <row r="41" spans="1:22" ht="15.75" thickBot="1" x14ac:dyDescent="0.3">
      <c r="B41" s="59">
        <f>SUM(B29:B40)</f>
        <v>286190</v>
      </c>
      <c r="C41" s="20"/>
      <c r="D41" s="20"/>
      <c r="E41" s="20"/>
      <c r="I41" s="60"/>
      <c r="K41" s="59">
        <f>SUM(K29:K40)</f>
        <v>286190</v>
      </c>
      <c r="L41" s="20"/>
      <c r="M41" s="61"/>
      <c r="N41" s="20"/>
      <c r="O41" s="20"/>
      <c r="P41" s="20"/>
      <c r="Q41" s="20"/>
      <c r="R41" s="20"/>
      <c r="S41" s="20"/>
      <c r="T41" s="60"/>
    </row>
    <row r="42" spans="1:22" ht="15.75" thickTop="1" x14ac:dyDescent="0.25">
      <c r="B42" s="20"/>
      <c r="C42" s="20"/>
      <c r="D42" s="20"/>
      <c r="E42" s="20"/>
      <c r="I42" s="60"/>
      <c r="K42" s="20"/>
      <c r="L42" s="20"/>
      <c r="M42" s="61"/>
      <c r="N42" s="20"/>
      <c r="O42" s="20"/>
      <c r="P42" s="20"/>
      <c r="Q42" s="20"/>
      <c r="R42" s="20"/>
      <c r="S42" s="20"/>
      <c r="T42" s="60"/>
    </row>
    <row r="43" spans="1:22" x14ac:dyDescent="0.25">
      <c r="I43" s="60"/>
      <c r="T43" s="60"/>
    </row>
    <row r="44" spans="1:22" x14ac:dyDescent="0.25">
      <c r="A44" s="60"/>
      <c r="B44" s="60"/>
      <c r="C44" s="60"/>
      <c r="D44" s="60"/>
      <c r="E44" s="60"/>
      <c r="F44" s="60"/>
      <c r="G44" s="60"/>
      <c r="H44" s="60"/>
      <c r="I44" s="60"/>
      <c r="J44" s="60"/>
      <c r="K44" s="60"/>
      <c r="L44" s="60"/>
      <c r="M44" s="60"/>
      <c r="N44" s="60"/>
      <c r="O44" s="60"/>
      <c r="P44" s="60"/>
      <c r="Q44" s="60"/>
      <c r="R44" s="60"/>
      <c r="S44" s="60"/>
      <c r="T44" s="60"/>
      <c r="U44" s="20"/>
      <c r="V44" s="20"/>
    </row>
    <row r="45" spans="1:22" x14ac:dyDescent="0.25">
      <c r="I45" s="60"/>
      <c r="T45" s="60"/>
    </row>
    <row r="46" spans="1:22" x14ac:dyDescent="0.25">
      <c r="B46" s="61">
        <v>10771</v>
      </c>
      <c r="C46" s="61"/>
      <c r="D46" s="4" t="s">
        <v>14</v>
      </c>
      <c r="E46" s="20" t="s">
        <v>154</v>
      </c>
      <c r="F46" s="20"/>
      <c r="G46" s="20"/>
      <c r="H46" s="20"/>
      <c r="I46" s="60"/>
      <c r="J46" s="20"/>
      <c r="K46" s="4" t="s">
        <v>158</v>
      </c>
      <c r="L46" s="20"/>
      <c r="M46" s="20"/>
      <c r="N46" s="20"/>
      <c r="T46" s="60"/>
    </row>
    <row r="47" spans="1:22" x14ac:dyDescent="0.25">
      <c r="B47" s="61">
        <v>11816</v>
      </c>
      <c r="C47" s="61"/>
      <c r="D47" s="20"/>
      <c r="E47" s="20" t="s">
        <v>155</v>
      </c>
      <c r="F47" s="20"/>
      <c r="G47" s="20"/>
      <c r="H47" s="20"/>
      <c r="I47" s="60"/>
      <c r="J47" s="20"/>
      <c r="K47" s="20"/>
      <c r="T47" s="60"/>
    </row>
    <row r="48" spans="1:22" x14ac:dyDescent="0.25">
      <c r="B48" s="61">
        <v>20403</v>
      </c>
      <c r="C48" s="61"/>
      <c r="D48" s="20"/>
      <c r="E48" s="20" t="s">
        <v>156</v>
      </c>
      <c r="F48" s="20"/>
      <c r="G48" s="20"/>
      <c r="H48" s="20"/>
      <c r="I48" s="60"/>
      <c r="J48" s="20"/>
      <c r="K48" s="20">
        <v>2007</v>
      </c>
      <c r="L48" s="20">
        <v>2008</v>
      </c>
      <c r="M48" s="20">
        <v>2009</v>
      </c>
      <c r="N48" s="20">
        <v>2010</v>
      </c>
      <c r="O48" s="20">
        <v>2011</v>
      </c>
      <c r="P48" s="20">
        <v>2012</v>
      </c>
      <c r="Q48" s="20"/>
      <c r="R48" s="20"/>
      <c r="T48" s="60"/>
    </row>
    <row r="49" spans="1:20" x14ac:dyDescent="0.25">
      <c r="B49" s="61">
        <v>21700</v>
      </c>
      <c r="C49" s="61"/>
      <c r="D49" s="20"/>
      <c r="E49" s="20" t="s">
        <v>157</v>
      </c>
      <c r="F49" s="20"/>
      <c r="G49" s="20"/>
      <c r="H49" s="20"/>
      <c r="I49" s="60"/>
      <c r="J49" s="20"/>
      <c r="K49" s="20">
        <v>231692</v>
      </c>
      <c r="L49" s="20">
        <v>235447</v>
      </c>
      <c r="M49" s="20">
        <v>256487</v>
      </c>
      <c r="N49" s="61">
        <v>265595</v>
      </c>
      <c r="O49" s="20">
        <v>286190</v>
      </c>
      <c r="P49" s="20">
        <f>O49+Q49</f>
        <v>301831.87507631234</v>
      </c>
      <c r="Q49" s="20">
        <f>O49*Q50</f>
        <v>15641.875076312341</v>
      </c>
      <c r="R49" s="20">
        <f>O49+Q49</f>
        <v>301831.87507631234</v>
      </c>
      <c r="T49" s="60"/>
    </row>
    <row r="50" spans="1:20" x14ac:dyDescent="0.25">
      <c r="B50" s="61">
        <v>22190</v>
      </c>
      <c r="C50" s="61"/>
      <c r="D50" s="20"/>
      <c r="E50" s="20"/>
      <c r="F50" s="20"/>
      <c r="G50" s="20"/>
      <c r="H50" s="20"/>
      <c r="I50" s="60"/>
      <c r="J50" s="20"/>
      <c r="K50" s="20"/>
      <c r="L50" s="25">
        <f>(L49-K49)/K49</f>
        <v>1.6206860832484505E-2</v>
      </c>
      <c r="M50" s="25">
        <f>(M49-L49)/L49</f>
        <v>8.9361937081381376E-2</v>
      </c>
      <c r="N50" s="25">
        <f>(N49-M49)/M49</f>
        <v>3.5510571685894408E-2</v>
      </c>
      <c r="O50" s="25">
        <f>(O49-N49)/N49</f>
        <v>7.7542875430636871E-2</v>
      </c>
      <c r="P50" s="25">
        <f>SUM(L50:O50)</f>
        <v>0.21862224503039715</v>
      </c>
      <c r="Q50" s="25">
        <f>P50/4</f>
        <v>5.4655561257599287E-2</v>
      </c>
      <c r="R50" s="20"/>
      <c r="T50" s="60"/>
    </row>
    <row r="51" spans="1:20" x14ac:dyDescent="0.25">
      <c r="B51" s="61">
        <v>22946</v>
      </c>
      <c r="C51" s="61"/>
      <c r="D51" s="20"/>
      <c r="E51" s="20"/>
      <c r="F51" s="20"/>
      <c r="G51" s="20"/>
      <c r="H51" s="20"/>
      <c r="I51" s="60"/>
      <c r="J51" s="20"/>
      <c r="K51" s="20"/>
      <c r="L51" s="20"/>
      <c r="M51" s="20"/>
      <c r="N51" s="20"/>
      <c r="O51" s="20"/>
      <c r="P51" s="20"/>
      <c r="Q51" s="20"/>
      <c r="R51" s="20"/>
      <c r="T51" s="60"/>
    </row>
    <row r="52" spans="1:20" x14ac:dyDescent="0.25">
      <c r="B52" s="61">
        <v>24635</v>
      </c>
      <c r="C52" s="61"/>
      <c r="D52" s="20"/>
      <c r="E52" s="20"/>
      <c r="F52" s="20"/>
      <c r="G52" s="20"/>
      <c r="H52" s="20"/>
      <c r="I52" s="60"/>
      <c r="J52" s="20"/>
      <c r="K52" s="20"/>
      <c r="L52" s="20"/>
      <c r="M52" s="20"/>
      <c r="N52" s="20"/>
      <c r="T52" s="60"/>
    </row>
    <row r="53" spans="1:20" x14ac:dyDescent="0.25">
      <c r="B53" s="61">
        <v>25178</v>
      </c>
      <c r="C53" s="61"/>
      <c r="D53" s="20"/>
      <c r="E53" s="20"/>
      <c r="F53" s="20"/>
      <c r="G53" s="20"/>
      <c r="H53" s="20"/>
      <c r="I53" s="60"/>
      <c r="J53" s="20"/>
      <c r="K53" s="20"/>
      <c r="L53" s="20"/>
      <c r="M53" s="20"/>
      <c r="N53" s="20"/>
      <c r="T53" s="60"/>
    </row>
    <row r="54" spans="1:20" x14ac:dyDescent="0.25">
      <c r="B54" s="61">
        <v>27382</v>
      </c>
      <c r="C54" s="61"/>
      <c r="D54" s="20"/>
      <c r="E54" s="20"/>
      <c r="F54" s="20"/>
      <c r="G54" s="20"/>
      <c r="H54" s="20"/>
      <c r="I54" s="60"/>
      <c r="J54" s="20"/>
      <c r="K54" s="20"/>
      <c r="L54" s="20"/>
      <c r="M54" s="20"/>
      <c r="N54" s="20"/>
      <c r="T54" s="60"/>
    </row>
    <row r="55" spans="1:20" x14ac:dyDescent="0.25">
      <c r="B55" s="61">
        <v>30995</v>
      </c>
      <c r="C55" s="61"/>
      <c r="D55" s="20"/>
      <c r="E55" s="20"/>
      <c r="F55" s="20"/>
      <c r="G55" s="20"/>
      <c r="H55" s="20"/>
      <c r="I55" s="60"/>
      <c r="J55" s="20"/>
      <c r="K55" s="20"/>
      <c r="L55" s="20"/>
      <c r="M55" s="20"/>
      <c r="N55" s="20"/>
      <c r="T55" s="60"/>
    </row>
    <row r="56" spans="1:20" x14ac:dyDescent="0.25">
      <c r="B56" s="61">
        <v>33390</v>
      </c>
      <c r="C56" s="61"/>
      <c r="D56" s="20"/>
      <c r="E56" s="20"/>
      <c r="F56" s="20"/>
      <c r="G56" s="20"/>
      <c r="H56" s="20"/>
      <c r="I56" s="60"/>
      <c r="J56" s="20"/>
      <c r="K56" s="20"/>
      <c r="L56" s="20"/>
      <c r="M56" s="20"/>
      <c r="N56" s="20"/>
      <c r="T56" s="60"/>
    </row>
    <row r="57" spans="1:20" x14ac:dyDescent="0.25">
      <c r="B57" s="61">
        <v>34784</v>
      </c>
      <c r="C57" s="61"/>
      <c r="D57" s="20"/>
      <c r="E57" s="20"/>
      <c r="F57" s="20"/>
      <c r="G57" s="20"/>
      <c r="H57" s="20"/>
      <c r="I57" s="60"/>
      <c r="J57" s="20"/>
      <c r="K57" s="20"/>
      <c r="L57" s="20"/>
      <c r="M57" s="20"/>
      <c r="N57" s="20"/>
      <c r="T57" s="60"/>
    </row>
    <row r="58" spans="1:20" ht="15.75" thickBot="1" x14ac:dyDescent="0.3">
      <c r="B58" s="64">
        <f>SUM(B46:B57)</f>
        <v>286190</v>
      </c>
      <c r="C58" s="65"/>
      <c r="D58" s="20"/>
      <c r="E58" s="20"/>
      <c r="F58" s="34"/>
      <c r="G58" s="20"/>
      <c r="H58" s="20"/>
      <c r="I58" s="60"/>
      <c r="J58" s="20"/>
      <c r="K58" s="20"/>
      <c r="L58" s="20"/>
      <c r="M58" s="20"/>
      <c r="N58" s="20"/>
      <c r="T58" s="60"/>
    </row>
    <row r="59" spans="1:20" ht="15.75" thickTop="1" x14ac:dyDescent="0.25">
      <c r="B59" s="20"/>
      <c r="C59" s="20"/>
      <c r="D59" s="20"/>
      <c r="E59" s="20"/>
      <c r="F59" s="20"/>
      <c r="G59" s="20"/>
      <c r="H59" s="20"/>
      <c r="I59" s="60"/>
      <c r="J59" s="20"/>
      <c r="K59" s="20"/>
      <c r="L59" s="20"/>
      <c r="M59" s="20"/>
      <c r="N59" s="20"/>
      <c r="T59" s="60"/>
    </row>
    <row r="60" spans="1:20" x14ac:dyDescent="0.25">
      <c r="A60" s="60"/>
      <c r="B60" s="60"/>
      <c r="C60" s="60"/>
      <c r="D60" s="60"/>
      <c r="E60" s="60"/>
      <c r="F60" s="60"/>
      <c r="G60" s="60"/>
      <c r="H60" s="60"/>
      <c r="I60" s="60"/>
      <c r="J60" s="60"/>
      <c r="K60" s="60"/>
      <c r="L60" s="60"/>
      <c r="M60" s="60"/>
      <c r="N60" s="60"/>
      <c r="O60" s="60"/>
      <c r="P60" s="60"/>
      <c r="Q60" s="60"/>
      <c r="R60" s="60"/>
      <c r="S60" s="60"/>
      <c r="T60" s="60"/>
    </row>
    <row r="61" spans="1:20" x14ac:dyDescent="0.25">
      <c r="I61" s="60"/>
    </row>
    <row r="62" spans="1:20" s="20" customFormat="1" x14ac:dyDescent="0.25">
      <c r="B62" s="4" t="s">
        <v>168</v>
      </c>
      <c r="I62" s="60"/>
    </row>
    <row r="63" spans="1:20" s="20" customFormat="1" x14ac:dyDescent="0.25">
      <c r="I63" s="60"/>
    </row>
    <row r="64" spans="1:20" x14ac:dyDescent="0.25">
      <c r="B64" s="66">
        <v>306.60000000000002</v>
      </c>
      <c r="C64" s="20"/>
      <c r="D64" s="20" t="s">
        <v>159</v>
      </c>
      <c r="E64" s="66">
        <v>306.60000000000002</v>
      </c>
      <c r="F64" s="20"/>
      <c r="G64" s="20"/>
      <c r="I64" s="60"/>
    </row>
    <row r="65" spans="2:9" x14ac:dyDescent="0.25">
      <c r="B65" s="66">
        <v>306.60000000000002</v>
      </c>
      <c r="C65" s="20"/>
      <c r="D65" s="20" t="s">
        <v>160</v>
      </c>
      <c r="E65" s="66">
        <v>2932</v>
      </c>
      <c r="F65" s="20"/>
      <c r="G65" s="20"/>
      <c r="I65" s="60"/>
    </row>
    <row r="66" spans="2:9" ht="15.75" thickBot="1" x14ac:dyDescent="0.3">
      <c r="B66" s="66">
        <v>325.72000000000003</v>
      </c>
      <c r="C66" s="20"/>
      <c r="D66" s="63" t="s">
        <v>161</v>
      </c>
      <c r="E66" s="67">
        <f>E65-E64</f>
        <v>2625.4</v>
      </c>
      <c r="F66" s="20"/>
      <c r="G66" s="20"/>
      <c r="I66" s="60"/>
    </row>
    <row r="67" spans="2:9" ht="15.75" thickTop="1" x14ac:dyDescent="0.25">
      <c r="B67" s="66">
        <v>325.72000000000003</v>
      </c>
      <c r="C67" s="20"/>
      <c r="D67" s="20" t="s">
        <v>162</v>
      </c>
      <c r="E67" s="6">
        <v>12</v>
      </c>
      <c r="F67" s="20"/>
      <c r="G67" s="20"/>
      <c r="I67" s="60"/>
    </row>
    <row r="68" spans="2:9" ht="15.75" thickBot="1" x14ac:dyDescent="0.3">
      <c r="B68" s="66">
        <v>380.82</v>
      </c>
      <c r="C68" s="20"/>
      <c r="D68" s="63" t="s">
        <v>163</v>
      </c>
      <c r="E68" s="63">
        <f>E66/E67</f>
        <v>218.78333333333333</v>
      </c>
      <c r="F68" s="20"/>
      <c r="G68" s="20"/>
      <c r="I68" s="60"/>
    </row>
    <row r="69" spans="2:9" ht="15.75" thickTop="1" x14ac:dyDescent="0.25">
      <c r="B69" s="66">
        <v>380.82</v>
      </c>
      <c r="C69" s="20"/>
      <c r="D69" s="20"/>
      <c r="E69" s="20"/>
      <c r="F69" s="20"/>
      <c r="G69" s="20"/>
      <c r="I69" s="60"/>
    </row>
    <row r="70" spans="2:9" x14ac:dyDescent="0.25">
      <c r="B70" s="66">
        <v>380.82</v>
      </c>
      <c r="C70" s="20"/>
      <c r="D70" s="68" t="s">
        <v>164</v>
      </c>
      <c r="E70" s="69" t="s">
        <v>165</v>
      </c>
      <c r="F70" s="68" t="s">
        <v>166</v>
      </c>
      <c r="G70" s="68" t="s">
        <v>167</v>
      </c>
      <c r="I70" s="60"/>
    </row>
    <row r="71" spans="2:9" x14ac:dyDescent="0.25">
      <c r="B71" s="66">
        <v>380.82</v>
      </c>
      <c r="C71" s="20"/>
      <c r="D71" s="70">
        <v>1</v>
      </c>
      <c r="E71" s="71">
        <f>E64</f>
        <v>306.60000000000002</v>
      </c>
      <c r="F71" s="71">
        <f>E71+$F$5</f>
        <v>306.60000000000002</v>
      </c>
      <c r="G71" s="70">
        <v>22</v>
      </c>
      <c r="I71" s="60"/>
    </row>
    <row r="72" spans="2:9" x14ac:dyDescent="0.25">
      <c r="B72" s="66">
        <v>380.82</v>
      </c>
      <c r="C72" s="20"/>
      <c r="D72" s="70">
        <v>2</v>
      </c>
      <c r="E72" s="71">
        <f>F71</f>
        <v>306.60000000000002</v>
      </c>
      <c r="F72" s="71">
        <f t="shared" ref="F72:F82" si="0">E72+$F$5</f>
        <v>306.60000000000002</v>
      </c>
      <c r="G72" s="70">
        <v>22</v>
      </c>
      <c r="I72" s="60"/>
    </row>
    <row r="73" spans="2:9" x14ac:dyDescent="0.25">
      <c r="B73" s="66">
        <v>380.82</v>
      </c>
      <c r="C73" s="20"/>
      <c r="D73" s="70">
        <v>3</v>
      </c>
      <c r="E73" s="71">
        <f t="shared" ref="E73:E82" si="1">F72</f>
        <v>306.60000000000002</v>
      </c>
      <c r="F73" s="71">
        <f t="shared" si="0"/>
        <v>306.60000000000002</v>
      </c>
      <c r="G73" s="70">
        <v>2</v>
      </c>
      <c r="I73" s="60"/>
    </row>
    <row r="74" spans="2:9" x14ac:dyDescent="0.25">
      <c r="B74" s="66">
        <v>380.82</v>
      </c>
      <c r="C74" s="20"/>
      <c r="D74" s="70">
        <v>4</v>
      </c>
      <c r="E74" s="71">
        <f t="shared" si="1"/>
        <v>306.60000000000002</v>
      </c>
      <c r="F74" s="71">
        <f t="shared" si="0"/>
        <v>306.60000000000002</v>
      </c>
      <c r="G74" s="70">
        <v>4</v>
      </c>
      <c r="I74" s="60"/>
    </row>
    <row r="75" spans="2:9" x14ac:dyDescent="0.25">
      <c r="B75" s="66">
        <v>380.82</v>
      </c>
      <c r="C75" s="20"/>
      <c r="D75" s="70">
        <v>5</v>
      </c>
      <c r="E75" s="71">
        <f t="shared" si="1"/>
        <v>306.60000000000002</v>
      </c>
      <c r="F75" s="71">
        <f t="shared" si="0"/>
        <v>306.60000000000002</v>
      </c>
      <c r="G75" s="70">
        <v>4</v>
      </c>
      <c r="I75" s="60"/>
    </row>
    <row r="76" spans="2:9" x14ac:dyDescent="0.25">
      <c r="B76" s="66">
        <v>380.82</v>
      </c>
      <c r="C76" s="20"/>
      <c r="D76" s="70">
        <v>6</v>
      </c>
      <c r="E76" s="71">
        <f t="shared" si="1"/>
        <v>306.60000000000002</v>
      </c>
      <c r="F76" s="71">
        <f t="shared" si="0"/>
        <v>306.60000000000002</v>
      </c>
      <c r="G76" s="70">
        <v>6</v>
      </c>
      <c r="I76" s="60"/>
    </row>
    <row r="77" spans="2:9" x14ac:dyDescent="0.25">
      <c r="B77" s="66">
        <v>380.82</v>
      </c>
      <c r="C77" s="20"/>
      <c r="D77" s="70">
        <v>7</v>
      </c>
      <c r="E77" s="71">
        <f t="shared" si="1"/>
        <v>306.60000000000002</v>
      </c>
      <c r="F77" s="71">
        <f t="shared" si="0"/>
        <v>306.60000000000002</v>
      </c>
      <c r="G77" s="70">
        <v>0</v>
      </c>
      <c r="I77" s="60"/>
    </row>
    <row r="78" spans="2:9" x14ac:dyDescent="0.25">
      <c r="B78" s="66">
        <v>380.82</v>
      </c>
      <c r="C78" s="20"/>
      <c r="D78" s="70">
        <v>8</v>
      </c>
      <c r="E78" s="71">
        <f t="shared" si="1"/>
        <v>306.60000000000002</v>
      </c>
      <c r="F78" s="71">
        <f t="shared" si="0"/>
        <v>306.60000000000002</v>
      </c>
      <c r="G78" s="70">
        <v>2</v>
      </c>
      <c r="I78" s="60"/>
    </row>
    <row r="79" spans="2:9" x14ac:dyDescent="0.25">
      <c r="B79" s="66">
        <v>380.82</v>
      </c>
      <c r="C79" s="20"/>
      <c r="D79" s="70">
        <v>9</v>
      </c>
      <c r="E79" s="71">
        <f t="shared" si="1"/>
        <v>306.60000000000002</v>
      </c>
      <c r="F79" s="71">
        <f t="shared" si="0"/>
        <v>306.60000000000002</v>
      </c>
      <c r="G79" s="70">
        <v>0</v>
      </c>
      <c r="I79" s="60"/>
    </row>
    <row r="80" spans="2:9" x14ac:dyDescent="0.25">
      <c r="B80" s="66">
        <v>380.82</v>
      </c>
      <c r="C80" s="20"/>
      <c r="D80" s="70">
        <v>10</v>
      </c>
      <c r="E80" s="71">
        <f t="shared" si="1"/>
        <v>306.60000000000002</v>
      </c>
      <c r="F80" s="71">
        <f t="shared" si="0"/>
        <v>306.60000000000002</v>
      </c>
      <c r="G80" s="70">
        <v>4</v>
      </c>
      <c r="I80" s="60"/>
    </row>
    <row r="81" spans="2:9" x14ac:dyDescent="0.25">
      <c r="B81" s="66">
        <v>380.82</v>
      </c>
      <c r="C81" s="20"/>
      <c r="D81" s="70">
        <v>11</v>
      </c>
      <c r="E81" s="71">
        <f t="shared" si="1"/>
        <v>306.60000000000002</v>
      </c>
      <c r="F81" s="71">
        <f t="shared" si="0"/>
        <v>306.60000000000002</v>
      </c>
      <c r="G81" s="70">
        <v>2</v>
      </c>
      <c r="I81" s="60"/>
    </row>
    <row r="82" spans="2:9" x14ac:dyDescent="0.25">
      <c r="B82" s="66">
        <v>380.82</v>
      </c>
      <c r="C82" s="20"/>
      <c r="D82" s="70">
        <v>12</v>
      </c>
      <c r="E82" s="71">
        <f t="shared" si="1"/>
        <v>306.60000000000002</v>
      </c>
      <c r="F82" s="71">
        <f t="shared" si="0"/>
        <v>306.60000000000002</v>
      </c>
      <c r="G82" s="70">
        <v>4</v>
      </c>
      <c r="I82" s="60"/>
    </row>
    <row r="83" spans="2:9" x14ac:dyDescent="0.25">
      <c r="B83" s="66">
        <v>380.82</v>
      </c>
      <c r="C83" s="20"/>
      <c r="D83" s="20"/>
      <c r="E83" s="20"/>
      <c r="F83" s="20"/>
      <c r="G83" s="72">
        <f>SUM(G71:G82)</f>
        <v>72</v>
      </c>
      <c r="I83" s="60"/>
    </row>
    <row r="84" spans="2:9" x14ac:dyDescent="0.25">
      <c r="B84" s="66">
        <v>380.82</v>
      </c>
      <c r="C84" s="20"/>
      <c r="D84" s="20"/>
      <c r="E84" s="20"/>
      <c r="F84" s="20"/>
      <c r="G84" s="20"/>
      <c r="I84" s="60"/>
    </row>
    <row r="85" spans="2:9" x14ac:dyDescent="0.25">
      <c r="B85" s="66">
        <v>380.82</v>
      </c>
      <c r="C85" s="20"/>
      <c r="D85" s="20"/>
      <c r="E85" s="20"/>
      <c r="F85" s="20"/>
      <c r="G85" s="20"/>
      <c r="I85" s="60"/>
    </row>
    <row r="86" spans="2:9" x14ac:dyDescent="0.25">
      <c r="B86" s="66">
        <v>550</v>
      </c>
      <c r="C86" s="20"/>
      <c r="D86" s="20"/>
      <c r="E86" s="20"/>
      <c r="F86" s="20"/>
      <c r="G86" s="20"/>
      <c r="H86" s="20"/>
      <c r="I86" s="60"/>
    </row>
    <row r="87" spans="2:9" x14ac:dyDescent="0.25">
      <c r="B87" s="66">
        <v>550</v>
      </c>
      <c r="C87" s="20"/>
      <c r="D87" s="20"/>
      <c r="E87" s="20"/>
      <c r="F87" s="20"/>
      <c r="G87" s="20"/>
      <c r="H87" s="20"/>
      <c r="I87" s="60"/>
    </row>
    <row r="88" spans="2:9" x14ac:dyDescent="0.25">
      <c r="B88" s="66">
        <v>619.70000000000005</v>
      </c>
      <c r="C88" s="20"/>
      <c r="D88" s="20"/>
      <c r="E88" s="20"/>
      <c r="F88" s="20"/>
      <c r="G88" s="20"/>
      <c r="H88" s="20"/>
      <c r="I88" s="60"/>
    </row>
    <row r="89" spans="2:9" x14ac:dyDescent="0.25">
      <c r="B89" s="66">
        <v>619.70000000000005</v>
      </c>
      <c r="C89" s="20"/>
      <c r="D89" s="20"/>
      <c r="E89" s="20"/>
      <c r="F89" s="20"/>
      <c r="G89" s="20"/>
      <c r="H89" s="20"/>
      <c r="I89" s="60"/>
    </row>
    <row r="90" spans="2:9" x14ac:dyDescent="0.25">
      <c r="B90" s="66">
        <v>619.70000000000005</v>
      </c>
      <c r="C90" s="20"/>
      <c r="D90" s="20"/>
      <c r="E90" s="20"/>
      <c r="F90" s="20"/>
      <c r="G90" s="20"/>
      <c r="H90" s="20"/>
      <c r="I90" s="60"/>
    </row>
    <row r="91" spans="2:9" x14ac:dyDescent="0.25">
      <c r="B91" s="66">
        <v>619.70000000000005</v>
      </c>
      <c r="C91" s="20"/>
      <c r="D91" s="20"/>
      <c r="E91" s="20"/>
      <c r="F91" s="20"/>
      <c r="G91" s="20"/>
      <c r="H91" s="20"/>
      <c r="I91" s="60"/>
    </row>
    <row r="92" spans="2:9" x14ac:dyDescent="0.25">
      <c r="B92" s="66">
        <v>619.70000000000005</v>
      </c>
      <c r="C92" s="20"/>
      <c r="D92" s="20"/>
      <c r="E92" s="20"/>
      <c r="F92" s="20"/>
      <c r="G92" s="20"/>
      <c r="H92" s="20"/>
      <c r="I92" s="60"/>
    </row>
    <row r="93" spans="2:9" x14ac:dyDescent="0.25">
      <c r="B93" s="66">
        <v>619.70000000000005</v>
      </c>
      <c r="C93" s="20"/>
      <c r="D93" s="20"/>
      <c r="E93" s="20"/>
      <c r="F93" s="20"/>
      <c r="G93" s="20"/>
      <c r="H93" s="20"/>
      <c r="I93" s="60"/>
    </row>
    <row r="94" spans="2:9" x14ac:dyDescent="0.25">
      <c r="B94" s="66">
        <v>619.70000000000005</v>
      </c>
      <c r="C94" s="20"/>
      <c r="D94" s="20"/>
      <c r="E94" s="20"/>
      <c r="F94" s="20"/>
      <c r="G94" s="20"/>
      <c r="H94" s="20"/>
      <c r="I94" s="60"/>
    </row>
    <row r="95" spans="2:9" x14ac:dyDescent="0.25">
      <c r="B95" s="66">
        <v>619.70000000000005</v>
      </c>
      <c r="C95" s="20"/>
      <c r="D95" s="20"/>
      <c r="E95" s="20"/>
      <c r="F95" s="20"/>
      <c r="G95" s="20"/>
      <c r="H95" s="20"/>
      <c r="I95" s="60"/>
    </row>
    <row r="96" spans="2:9" x14ac:dyDescent="0.25">
      <c r="B96" s="66">
        <v>619.70000000000005</v>
      </c>
      <c r="C96" s="20"/>
      <c r="D96" s="20"/>
      <c r="E96" s="20"/>
      <c r="F96" s="20"/>
      <c r="G96" s="20"/>
      <c r="H96" s="20"/>
      <c r="I96" s="60"/>
    </row>
    <row r="97" spans="2:9" x14ac:dyDescent="0.25">
      <c r="B97" s="66">
        <v>619.70000000000005</v>
      </c>
      <c r="C97" s="20"/>
      <c r="D97" s="20"/>
      <c r="E97" s="20"/>
      <c r="F97" s="20"/>
      <c r="G97" s="20"/>
      <c r="H97" s="20"/>
      <c r="I97" s="60"/>
    </row>
    <row r="98" spans="2:9" x14ac:dyDescent="0.25">
      <c r="B98" s="66">
        <v>619.70000000000005</v>
      </c>
      <c r="C98" s="20"/>
      <c r="D98" s="20"/>
      <c r="E98" s="20"/>
      <c r="F98" s="20"/>
      <c r="G98" s="20"/>
      <c r="H98" s="20"/>
      <c r="I98" s="60"/>
    </row>
    <row r="99" spans="2:9" x14ac:dyDescent="0.25">
      <c r="B99" s="66">
        <v>619.70000000000005</v>
      </c>
      <c r="C99" s="20"/>
      <c r="D99" s="20"/>
      <c r="E99" s="20"/>
      <c r="F99" s="20"/>
      <c r="G99" s="20"/>
      <c r="H99" s="20"/>
      <c r="I99" s="60"/>
    </row>
    <row r="100" spans="2:9" x14ac:dyDescent="0.25">
      <c r="B100" s="66">
        <v>619.70000000000005</v>
      </c>
      <c r="C100" s="20"/>
      <c r="D100" s="20"/>
      <c r="E100" s="20"/>
      <c r="F100" s="20"/>
      <c r="G100" s="20"/>
      <c r="H100" s="20"/>
      <c r="I100" s="60"/>
    </row>
    <row r="101" spans="2:9" x14ac:dyDescent="0.25">
      <c r="B101" s="66">
        <v>619.70000000000005</v>
      </c>
      <c r="C101" s="20"/>
      <c r="D101" s="20"/>
      <c r="E101" s="20"/>
      <c r="F101" s="20"/>
      <c r="G101" s="20"/>
      <c r="H101" s="20"/>
      <c r="I101" s="60"/>
    </row>
    <row r="102" spans="2:9" x14ac:dyDescent="0.25">
      <c r="B102" s="66">
        <v>619.70000000000005</v>
      </c>
      <c r="C102" s="20"/>
      <c r="D102" s="20"/>
      <c r="E102" s="20"/>
      <c r="F102" s="20"/>
      <c r="G102" s="20"/>
      <c r="H102" s="20"/>
      <c r="I102" s="60"/>
    </row>
    <row r="103" spans="2:9" x14ac:dyDescent="0.25">
      <c r="B103" s="66">
        <v>619.70000000000005</v>
      </c>
      <c r="C103" s="20"/>
      <c r="D103" s="20"/>
      <c r="E103" s="20"/>
      <c r="F103" s="20"/>
      <c r="G103" s="20"/>
      <c r="H103" s="20"/>
      <c r="I103" s="60"/>
    </row>
    <row r="104" spans="2:9" x14ac:dyDescent="0.25">
      <c r="B104" s="66">
        <v>619.70000000000005</v>
      </c>
      <c r="C104" s="20"/>
      <c r="D104" s="20"/>
      <c r="E104" s="20"/>
      <c r="F104" s="20"/>
      <c r="G104" s="20"/>
      <c r="H104" s="20"/>
      <c r="I104" s="60"/>
    </row>
    <row r="105" spans="2:9" x14ac:dyDescent="0.25">
      <c r="B105" s="66">
        <v>619.70000000000005</v>
      </c>
      <c r="C105" s="20"/>
      <c r="D105" s="20"/>
      <c r="E105" s="20"/>
      <c r="F105" s="20"/>
      <c r="G105" s="20"/>
      <c r="H105" s="20"/>
      <c r="I105" s="60"/>
    </row>
    <row r="106" spans="2:9" x14ac:dyDescent="0.25">
      <c r="B106" s="66">
        <v>650</v>
      </c>
      <c r="C106" s="20"/>
      <c r="D106" s="20"/>
      <c r="E106" s="20"/>
      <c r="F106" s="20"/>
      <c r="G106" s="20"/>
      <c r="H106" s="20"/>
      <c r="I106" s="60"/>
    </row>
    <row r="107" spans="2:9" x14ac:dyDescent="0.25">
      <c r="B107" s="66">
        <v>650</v>
      </c>
      <c r="C107" s="20"/>
      <c r="D107" s="20"/>
      <c r="E107" s="20"/>
      <c r="F107" s="20"/>
      <c r="G107" s="20"/>
      <c r="H107" s="20"/>
      <c r="I107" s="60"/>
    </row>
    <row r="108" spans="2:9" x14ac:dyDescent="0.25">
      <c r="B108" s="66">
        <v>910</v>
      </c>
      <c r="C108" s="20"/>
      <c r="D108" s="20"/>
      <c r="E108" s="20"/>
      <c r="F108" s="20"/>
      <c r="G108" s="20"/>
      <c r="H108" s="20"/>
      <c r="I108" s="60"/>
    </row>
    <row r="109" spans="2:9" x14ac:dyDescent="0.25">
      <c r="B109" s="66">
        <v>910</v>
      </c>
      <c r="C109" s="20"/>
      <c r="D109" s="20"/>
      <c r="E109" s="20"/>
      <c r="F109" s="20"/>
      <c r="G109" s="20"/>
      <c r="H109" s="20"/>
      <c r="I109" s="60"/>
    </row>
    <row r="110" spans="2:9" x14ac:dyDescent="0.25">
      <c r="B110" s="66">
        <v>977.16</v>
      </c>
      <c r="C110" s="20"/>
      <c r="D110" s="20"/>
      <c r="E110" s="20"/>
      <c r="F110" s="20"/>
      <c r="G110" s="20"/>
      <c r="H110" s="20"/>
      <c r="I110" s="60"/>
    </row>
    <row r="111" spans="2:9" x14ac:dyDescent="0.25">
      <c r="B111" s="66">
        <v>977.16</v>
      </c>
      <c r="C111" s="20"/>
      <c r="D111" s="20"/>
      <c r="E111" s="20"/>
      <c r="F111" s="20"/>
      <c r="G111" s="20"/>
      <c r="H111" s="20"/>
      <c r="I111" s="60"/>
    </row>
    <row r="112" spans="2:9" x14ac:dyDescent="0.25">
      <c r="B112" s="66">
        <v>1006.7</v>
      </c>
      <c r="C112" s="20"/>
      <c r="D112" s="20"/>
      <c r="E112" s="20"/>
      <c r="F112" s="20"/>
      <c r="G112" s="20"/>
      <c r="H112" s="20"/>
      <c r="I112" s="60"/>
    </row>
    <row r="113" spans="2:9" x14ac:dyDescent="0.25">
      <c r="B113" s="66">
        <v>1006.7</v>
      </c>
      <c r="C113" s="20"/>
      <c r="D113" s="20"/>
      <c r="E113" s="20"/>
      <c r="F113" s="20"/>
      <c r="G113" s="20"/>
      <c r="H113" s="20"/>
      <c r="I113" s="60"/>
    </row>
    <row r="114" spans="2:9" x14ac:dyDescent="0.25">
      <c r="B114" s="66">
        <v>1302.3599999999999</v>
      </c>
      <c r="C114" s="20"/>
      <c r="D114" s="20"/>
      <c r="E114" s="20"/>
      <c r="F114" s="20"/>
      <c r="G114" s="20"/>
      <c r="H114" s="20"/>
      <c r="I114" s="60"/>
    </row>
    <row r="115" spans="2:9" x14ac:dyDescent="0.25">
      <c r="B115" s="66">
        <v>1302.3599999999999</v>
      </c>
      <c r="C115" s="20"/>
      <c r="D115" s="20"/>
      <c r="E115" s="20"/>
      <c r="F115" s="20"/>
      <c r="G115" s="20"/>
      <c r="H115" s="20"/>
      <c r="I115" s="60"/>
    </row>
    <row r="116" spans="2:9" x14ac:dyDescent="0.25">
      <c r="B116" s="66">
        <v>1400</v>
      </c>
      <c r="C116" s="20"/>
      <c r="D116" s="20"/>
      <c r="E116" s="20"/>
      <c r="F116" s="20"/>
      <c r="G116" s="20"/>
      <c r="H116" s="20"/>
      <c r="I116" s="60"/>
    </row>
    <row r="117" spans="2:9" x14ac:dyDescent="0.25">
      <c r="B117" s="66">
        <v>1400</v>
      </c>
      <c r="C117" s="20"/>
      <c r="D117" s="20"/>
      <c r="E117" s="20"/>
      <c r="F117" s="20"/>
      <c r="G117" s="20"/>
      <c r="H117" s="20"/>
      <c r="I117" s="60"/>
    </row>
    <row r="118" spans="2:9" x14ac:dyDescent="0.25">
      <c r="B118" s="66">
        <v>1628.6</v>
      </c>
      <c r="C118" s="20"/>
      <c r="D118" s="20"/>
      <c r="E118" s="20"/>
      <c r="F118" s="20"/>
      <c r="G118" s="20"/>
      <c r="H118" s="20"/>
      <c r="I118" s="60"/>
    </row>
    <row r="119" spans="2:9" x14ac:dyDescent="0.25">
      <c r="B119" s="66">
        <v>1628.6</v>
      </c>
      <c r="C119" s="20"/>
      <c r="D119" s="20"/>
      <c r="E119" s="20"/>
      <c r="F119" s="20"/>
      <c r="G119" s="20"/>
      <c r="H119" s="20"/>
      <c r="I119" s="60"/>
    </row>
    <row r="120" spans="2:9" x14ac:dyDescent="0.25">
      <c r="B120" s="66">
        <v>1628.6</v>
      </c>
      <c r="C120" s="20"/>
      <c r="D120" s="20"/>
      <c r="E120" s="20"/>
      <c r="F120" s="20"/>
      <c r="G120" s="20"/>
      <c r="H120" s="20"/>
      <c r="I120" s="60"/>
    </row>
    <row r="121" spans="2:9" x14ac:dyDescent="0.25">
      <c r="B121" s="66">
        <v>1628.6</v>
      </c>
      <c r="C121" s="20"/>
      <c r="D121" s="20"/>
      <c r="E121" s="20"/>
      <c r="F121" s="20"/>
      <c r="G121" s="20"/>
      <c r="H121" s="20"/>
      <c r="I121" s="60"/>
    </row>
    <row r="122" spans="2:9" x14ac:dyDescent="0.25">
      <c r="B122" s="66">
        <v>1628.6</v>
      </c>
      <c r="C122" s="20"/>
      <c r="D122" s="20"/>
      <c r="E122" s="20"/>
      <c r="F122" s="20"/>
      <c r="G122" s="20"/>
      <c r="H122" s="20"/>
      <c r="I122" s="60"/>
    </row>
    <row r="123" spans="2:9" x14ac:dyDescent="0.25">
      <c r="B123" s="66">
        <v>1628.6</v>
      </c>
      <c r="C123" s="20"/>
      <c r="D123" s="20"/>
      <c r="E123" s="20"/>
      <c r="F123" s="20"/>
      <c r="G123" s="20"/>
      <c r="H123" s="20"/>
      <c r="I123" s="60"/>
    </row>
    <row r="124" spans="2:9" x14ac:dyDescent="0.25">
      <c r="B124" s="66">
        <v>1954.32</v>
      </c>
      <c r="C124" s="20"/>
      <c r="D124" s="20"/>
      <c r="E124" s="20"/>
      <c r="F124" s="20"/>
      <c r="G124" s="20"/>
      <c r="H124" s="20"/>
      <c r="I124" s="60"/>
    </row>
    <row r="125" spans="2:9" x14ac:dyDescent="0.25">
      <c r="B125" s="66">
        <v>1954.32</v>
      </c>
      <c r="C125" s="20"/>
      <c r="D125" s="20"/>
      <c r="E125" s="20"/>
      <c r="F125" s="20"/>
      <c r="G125" s="20"/>
      <c r="H125" s="20"/>
      <c r="I125" s="60"/>
    </row>
    <row r="126" spans="2:9" x14ac:dyDescent="0.25">
      <c r="B126" s="66">
        <v>2260.04</v>
      </c>
      <c r="C126" s="20"/>
      <c r="D126" s="20"/>
      <c r="E126" s="20"/>
      <c r="F126" s="20"/>
      <c r="G126" s="20"/>
      <c r="H126" s="20"/>
      <c r="I126" s="60"/>
    </row>
    <row r="127" spans="2:9" x14ac:dyDescent="0.25">
      <c r="B127" s="66">
        <v>2260.04</v>
      </c>
      <c r="C127" s="20"/>
      <c r="D127" s="20"/>
      <c r="E127" s="20"/>
      <c r="F127" s="20"/>
      <c r="G127" s="20"/>
      <c r="H127" s="20"/>
      <c r="I127" s="60"/>
    </row>
    <row r="128" spans="2:9" x14ac:dyDescent="0.25">
      <c r="B128" s="66">
        <v>2450</v>
      </c>
      <c r="C128" s="20"/>
      <c r="D128" s="20"/>
      <c r="E128" s="20"/>
      <c r="F128" s="20"/>
      <c r="G128" s="20"/>
      <c r="H128" s="20"/>
      <c r="I128" s="60"/>
    </row>
    <row r="129" spans="2:9" x14ac:dyDescent="0.25">
      <c r="B129" s="66">
        <v>2450</v>
      </c>
      <c r="C129" s="20"/>
      <c r="D129" s="20"/>
      <c r="E129" s="20"/>
      <c r="F129" s="20"/>
      <c r="G129" s="20"/>
      <c r="H129" s="20"/>
      <c r="I129" s="60"/>
    </row>
    <row r="130" spans="2:9" x14ac:dyDescent="0.25">
      <c r="B130" s="66">
        <v>2605.7600000000002</v>
      </c>
      <c r="C130" s="20"/>
      <c r="D130" s="20"/>
      <c r="E130" s="20"/>
      <c r="F130" s="20"/>
      <c r="G130" s="20"/>
      <c r="H130" s="20"/>
      <c r="I130" s="60"/>
    </row>
    <row r="131" spans="2:9" x14ac:dyDescent="0.25">
      <c r="B131" s="66">
        <v>2605.7600000000002</v>
      </c>
      <c r="C131" s="20"/>
      <c r="D131" s="20"/>
      <c r="E131" s="20"/>
      <c r="F131" s="20"/>
      <c r="G131" s="20"/>
      <c r="H131" s="20"/>
      <c r="I131" s="60"/>
    </row>
    <row r="132" spans="2:9" x14ac:dyDescent="0.25">
      <c r="B132" s="66">
        <v>2931.48</v>
      </c>
      <c r="C132" s="20"/>
      <c r="D132" s="20"/>
      <c r="E132" s="20"/>
      <c r="F132" s="20"/>
      <c r="G132" s="20"/>
      <c r="H132" s="20"/>
      <c r="I132" s="60"/>
    </row>
    <row r="133" spans="2:9" x14ac:dyDescent="0.25">
      <c r="B133" s="66">
        <v>2931.48</v>
      </c>
      <c r="C133" s="20"/>
      <c r="D133" s="20"/>
      <c r="E133" s="20"/>
      <c r="F133" s="20"/>
      <c r="G133" s="20"/>
      <c r="H133" s="20"/>
      <c r="I133" s="60"/>
    </row>
    <row r="134" spans="2:9" x14ac:dyDescent="0.25">
      <c r="B134" s="66">
        <v>2932</v>
      </c>
      <c r="C134" s="20"/>
      <c r="D134" s="20"/>
      <c r="E134" s="20"/>
      <c r="F134" s="20"/>
      <c r="G134" s="20"/>
      <c r="H134" s="20"/>
      <c r="I134" s="60"/>
    </row>
    <row r="135" spans="2:9" x14ac:dyDescent="0.25">
      <c r="B135" s="66">
        <v>2932</v>
      </c>
      <c r="C135" s="20"/>
      <c r="D135" s="20"/>
      <c r="E135" s="20"/>
      <c r="F135" s="20"/>
      <c r="G135" s="20"/>
      <c r="H135" s="20"/>
      <c r="I135" s="60"/>
    </row>
    <row r="136" spans="2:9" x14ac:dyDescent="0.25">
      <c r="B136" s="20"/>
      <c r="C136" s="20"/>
      <c r="D136" s="20"/>
      <c r="E136" s="20"/>
      <c r="F136" s="20"/>
      <c r="G136" s="20"/>
      <c r="H136" s="20"/>
      <c r="I136" s="60"/>
    </row>
    <row r="137" spans="2:9" x14ac:dyDescent="0.25">
      <c r="B137" s="60"/>
      <c r="C137" s="60"/>
      <c r="D137" s="60"/>
      <c r="E137" s="60"/>
      <c r="F137" s="60"/>
      <c r="G137" s="60"/>
      <c r="H137" s="60"/>
      <c r="I137" s="60"/>
    </row>
  </sheetData>
  <mergeCells count="8">
    <mergeCell ref="A19:N20"/>
    <mergeCell ref="A22:N25"/>
    <mergeCell ref="A1:N2"/>
    <mergeCell ref="A4:N5"/>
    <mergeCell ref="A7:N8"/>
    <mergeCell ref="A10:N11"/>
    <mergeCell ref="A13:N14"/>
    <mergeCell ref="A16:N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999"/>
  <sheetViews>
    <sheetView workbookViewId="0"/>
  </sheetViews>
  <sheetFormatPr defaultRowHeight="15" x14ac:dyDescent="0.25"/>
  <cols>
    <col min="2" max="2" width="26.7109375" bestFit="1" customWidth="1"/>
    <col min="3" max="3" width="23.42578125" bestFit="1" customWidth="1"/>
    <col min="5" max="5" width="18.140625" style="20" bestFit="1" customWidth="1"/>
    <col min="6" max="6" width="23.85546875" bestFit="1" customWidth="1"/>
    <col min="9" max="9" width="12" customWidth="1"/>
  </cols>
  <sheetData>
    <row r="2" spans="2:15" x14ac:dyDescent="0.25">
      <c r="B2" s="7" t="s">
        <v>1</v>
      </c>
      <c r="C2" s="1" t="s">
        <v>2</v>
      </c>
    </row>
    <row r="3" spans="2:15" x14ac:dyDescent="0.25">
      <c r="B3" s="7">
        <v>14.9102</v>
      </c>
      <c r="C3">
        <f>RANK(B3,$B$3:$B$2999)</f>
        <v>2300</v>
      </c>
      <c r="E3" s="20" t="s">
        <v>82</v>
      </c>
      <c r="F3" s="1" t="s">
        <v>0</v>
      </c>
      <c r="G3">
        <f>AVERAGE(B3:B2999)</f>
        <v>101.27606589923246</v>
      </c>
    </row>
    <row r="4" spans="2:15" x14ac:dyDescent="0.25">
      <c r="B4" s="7">
        <v>97.369500000000002</v>
      </c>
      <c r="C4">
        <f t="shared" ref="C4:C67" si="0">RANK(B4,$B$3:$B$2999)</f>
        <v>1764</v>
      </c>
      <c r="E4" s="20" t="s">
        <v>83</v>
      </c>
      <c r="F4" s="1" t="s">
        <v>5</v>
      </c>
      <c r="G4">
        <f>_xlfn.STDEV.P(B3:B2999)</f>
        <v>75.19063801590076</v>
      </c>
    </row>
    <row r="5" spans="2:15" x14ac:dyDescent="0.25">
      <c r="B5" s="7">
        <v>4.3899999999999997</v>
      </c>
      <c r="C5">
        <f t="shared" si="0"/>
        <v>2747</v>
      </c>
      <c r="E5" t="s">
        <v>81</v>
      </c>
    </row>
    <row r="6" spans="2:15" x14ac:dyDescent="0.25">
      <c r="B6" s="7">
        <v>4.3899999999999997</v>
      </c>
      <c r="C6">
        <f t="shared" si="0"/>
        <v>2747</v>
      </c>
      <c r="K6" s="9" t="s">
        <v>11</v>
      </c>
    </row>
    <row r="7" spans="2:15" x14ac:dyDescent="0.25">
      <c r="B7" s="7">
        <v>4.3899999999999997</v>
      </c>
      <c r="C7">
        <f t="shared" si="0"/>
        <v>2747</v>
      </c>
      <c r="K7" s="123" t="s">
        <v>12</v>
      </c>
      <c r="L7" s="123"/>
      <c r="M7" s="123"/>
      <c r="N7" s="123"/>
      <c r="O7" s="123"/>
    </row>
    <row r="8" spans="2:15" x14ac:dyDescent="0.25">
      <c r="B8" s="7">
        <v>120.1793</v>
      </c>
      <c r="C8">
        <f t="shared" si="0"/>
        <v>1318</v>
      </c>
      <c r="K8" s="123"/>
      <c r="L8" s="123"/>
      <c r="M8" s="123"/>
      <c r="N8" s="123"/>
      <c r="O8" s="123"/>
    </row>
    <row r="9" spans="2:15" x14ac:dyDescent="0.25">
      <c r="B9" s="7">
        <v>120.1793</v>
      </c>
      <c r="C9">
        <f t="shared" si="0"/>
        <v>1318</v>
      </c>
      <c r="E9" s="20" t="s">
        <v>84</v>
      </c>
      <c r="F9" s="1" t="s">
        <v>79</v>
      </c>
      <c r="G9" s="20">
        <f>MAX(B3:B2999)</f>
        <v>517.54</v>
      </c>
      <c r="K9" s="123"/>
      <c r="L9" s="123"/>
      <c r="M9" s="123"/>
      <c r="N9" s="123"/>
      <c r="O9" s="123"/>
    </row>
    <row r="10" spans="2:15" x14ac:dyDescent="0.25">
      <c r="B10" s="7">
        <v>8.7799999999999994</v>
      </c>
      <c r="C10">
        <f t="shared" si="0"/>
        <v>2636</v>
      </c>
      <c r="E10" s="20" t="s">
        <v>85</v>
      </c>
      <c r="F10" s="1" t="s">
        <v>80</v>
      </c>
      <c r="G10" s="20">
        <f>MIN(B3:B2999)</f>
        <v>0.01</v>
      </c>
      <c r="K10" s="123"/>
      <c r="L10" s="123"/>
      <c r="M10" s="123"/>
      <c r="N10" s="123"/>
      <c r="O10" s="123"/>
    </row>
    <row r="11" spans="2:15" x14ac:dyDescent="0.25">
      <c r="B11" s="7">
        <v>28.076499999999999</v>
      </c>
      <c r="C11">
        <f t="shared" si="0"/>
        <v>2139</v>
      </c>
      <c r="K11" s="123"/>
      <c r="L11" s="123"/>
      <c r="M11" s="123"/>
      <c r="N11" s="123"/>
      <c r="O11" s="123"/>
    </row>
    <row r="12" spans="2:15" x14ac:dyDescent="0.25">
      <c r="B12" s="7">
        <v>316.67</v>
      </c>
      <c r="C12">
        <f t="shared" si="0"/>
        <v>23</v>
      </c>
      <c r="E12" s="20" t="s">
        <v>11</v>
      </c>
      <c r="F12" s="1" t="s">
        <v>3</v>
      </c>
      <c r="G12">
        <f>MEDIAN(B3:B2999)</f>
        <v>111.4028</v>
      </c>
      <c r="H12">
        <f>VLOOKUP(G12,B2:C2999,2,FALSE)</f>
        <v>1486</v>
      </c>
      <c r="I12" t="s">
        <v>10</v>
      </c>
      <c r="K12" s="123"/>
      <c r="L12" s="123"/>
      <c r="M12" s="123"/>
      <c r="N12" s="123"/>
      <c r="O12" s="123"/>
    </row>
    <row r="13" spans="2:15" x14ac:dyDescent="0.25">
      <c r="B13" s="7">
        <v>8.7799999999999994</v>
      </c>
      <c r="C13">
        <f t="shared" si="0"/>
        <v>2636</v>
      </c>
    </row>
    <row r="14" spans="2:15" x14ac:dyDescent="0.25">
      <c r="B14" s="7">
        <v>8.7799999999999994</v>
      </c>
      <c r="C14">
        <f t="shared" si="0"/>
        <v>2636</v>
      </c>
      <c r="E14" s="20" t="s">
        <v>14</v>
      </c>
      <c r="F14" s="1" t="s">
        <v>4</v>
      </c>
      <c r="G14">
        <f>MODE(B3:B2999)</f>
        <v>9.65</v>
      </c>
      <c r="K14" s="9" t="s">
        <v>14</v>
      </c>
    </row>
    <row r="15" spans="2:15" x14ac:dyDescent="0.25">
      <c r="B15" s="7">
        <v>100.87649999999999</v>
      </c>
      <c r="C15">
        <f t="shared" si="0"/>
        <v>1758</v>
      </c>
      <c r="F15">
        <f>LARGE(B3:B2999,1)</f>
        <v>517.54</v>
      </c>
      <c r="K15" s="123" t="s">
        <v>13</v>
      </c>
      <c r="L15" s="123"/>
      <c r="M15" s="123"/>
      <c r="N15" s="123"/>
    </row>
    <row r="16" spans="2:15" x14ac:dyDescent="0.25">
      <c r="B16" s="7">
        <v>135.08699999999999</v>
      </c>
      <c r="C16">
        <f t="shared" si="0"/>
        <v>1031</v>
      </c>
      <c r="K16" s="123"/>
      <c r="L16" s="123"/>
      <c r="M16" s="123"/>
      <c r="N16" s="123"/>
    </row>
    <row r="17" spans="2:15" x14ac:dyDescent="0.25">
      <c r="B17" s="7">
        <v>175.44</v>
      </c>
      <c r="C17">
        <f t="shared" si="0"/>
        <v>422</v>
      </c>
      <c r="J17" s="8"/>
      <c r="K17" s="123"/>
      <c r="L17" s="123"/>
      <c r="M17" s="123"/>
      <c r="N17" s="123"/>
    </row>
    <row r="18" spans="2:15" x14ac:dyDescent="0.25">
      <c r="B18" s="7">
        <v>142.1046</v>
      </c>
      <c r="C18">
        <f t="shared" si="0"/>
        <v>933</v>
      </c>
      <c r="J18" s="8"/>
    </row>
    <row r="19" spans="2:15" x14ac:dyDescent="0.25">
      <c r="B19" s="7">
        <v>175.44</v>
      </c>
      <c r="C19">
        <f t="shared" si="0"/>
        <v>422</v>
      </c>
      <c r="J19" s="8"/>
      <c r="K19" s="8"/>
      <c r="L19" s="8"/>
      <c r="M19" s="8"/>
      <c r="N19" s="8"/>
      <c r="O19" s="8"/>
    </row>
    <row r="20" spans="2:15" x14ac:dyDescent="0.25">
      <c r="B20" s="7">
        <v>142.1046</v>
      </c>
      <c r="C20">
        <f t="shared" si="0"/>
        <v>933</v>
      </c>
      <c r="E20" s="20" t="s">
        <v>86</v>
      </c>
      <c r="F20" s="1" t="s">
        <v>7</v>
      </c>
      <c r="G20">
        <f>COUNT(B3:B2999)</f>
        <v>2997</v>
      </c>
      <c r="J20" s="8"/>
      <c r="K20" s="8"/>
      <c r="L20" s="8"/>
      <c r="M20" s="8"/>
      <c r="N20" s="8"/>
      <c r="O20" s="8"/>
    </row>
    <row r="21" spans="2:15" x14ac:dyDescent="0.25">
      <c r="B21" s="7">
        <v>163.15719999999999</v>
      </c>
      <c r="C21">
        <f t="shared" si="0"/>
        <v>592</v>
      </c>
      <c r="E21" s="20" t="s">
        <v>87</v>
      </c>
      <c r="F21" s="1" t="s">
        <v>6</v>
      </c>
      <c r="G21">
        <f>COUNTBLANK(B3:B2999)</f>
        <v>0</v>
      </c>
      <c r="J21" s="8"/>
      <c r="K21" s="8"/>
      <c r="L21" s="8"/>
      <c r="M21" s="8"/>
      <c r="N21" s="8"/>
      <c r="O21" s="8"/>
    </row>
    <row r="22" spans="2:15" x14ac:dyDescent="0.25">
      <c r="B22" s="7">
        <v>153.50810000000001</v>
      </c>
      <c r="C22">
        <f t="shared" si="0"/>
        <v>850</v>
      </c>
      <c r="J22" s="8"/>
      <c r="K22" s="8"/>
      <c r="L22" s="8"/>
      <c r="M22" s="8"/>
      <c r="N22" s="8"/>
      <c r="O22" s="8"/>
    </row>
    <row r="23" spans="2:15" x14ac:dyDescent="0.25">
      <c r="B23" s="7">
        <v>142.1046</v>
      </c>
      <c r="C23">
        <f t="shared" si="0"/>
        <v>933</v>
      </c>
      <c r="J23" s="8"/>
      <c r="K23" s="8"/>
      <c r="L23" s="8"/>
      <c r="M23" s="8"/>
      <c r="N23" s="8"/>
      <c r="O23" s="8"/>
    </row>
    <row r="24" spans="2:15" x14ac:dyDescent="0.25">
      <c r="B24" s="7">
        <v>154.38669999999999</v>
      </c>
      <c r="C24">
        <f t="shared" si="0"/>
        <v>653</v>
      </c>
    </row>
    <row r="25" spans="2:15" x14ac:dyDescent="0.25">
      <c r="B25" s="7">
        <v>114.04</v>
      </c>
      <c r="C25">
        <f t="shared" si="0"/>
        <v>1463</v>
      </c>
    </row>
    <row r="26" spans="2:15" x14ac:dyDescent="0.25">
      <c r="B26" s="7">
        <v>131.58000000000001</v>
      </c>
      <c r="C26">
        <f t="shared" si="0"/>
        <v>1043</v>
      </c>
    </row>
    <row r="27" spans="2:15" x14ac:dyDescent="0.25">
      <c r="B27" s="7">
        <v>131.58000000000001</v>
      </c>
      <c r="C27">
        <f t="shared" si="0"/>
        <v>1043</v>
      </c>
    </row>
    <row r="28" spans="2:15" x14ac:dyDescent="0.25">
      <c r="B28" s="7">
        <v>175.44</v>
      </c>
      <c r="C28">
        <f t="shared" si="0"/>
        <v>422</v>
      </c>
    </row>
    <row r="29" spans="2:15" x14ac:dyDescent="0.25">
      <c r="B29" s="7">
        <v>26.32</v>
      </c>
      <c r="C29">
        <f t="shared" si="0"/>
        <v>2147</v>
      </c>
    </row>
    <row r="30" spans="2:15" x14ac:dyDescent="0.25">
      <c r="B30" s="7">
        <v>87.72</v>
      </c>
      <c r="C30">
        <f t="shared" si="0"/>
        <v>1815</v>
      </c>
    </row>
    <row r="31" spans="2:15" x14ac:dyDescent="0.25">
      <c r="B31" s="7">
        <v>105.26</v>
      </c>
      <c r="C31">
        <f t="shared" si="0"/>
        <v>1604</v>
      </c>
    </row>
    <row r="32" spans="2:15" x14ac:dyDescent="0.25">
      <c r="B32" s="7">
        <v>105.26</v>
      </c>
      <c r="C32">
        <f t="shared" si="0"/>
        <v>1604</v>
      </c>
    </row>
    <row r="33" spans="2:3" x14ac:dyDescent="0.25">
      <c r="B33" s="7">
        <v>263.16000000000003</v>
      </c>
      <c r="C33">
        <f t="shared" si="0"/>
        <v>32</v>
      </c>
    </row>
    <row r="34" spans="2:3" x14ac:dyDescent="0.25">
      <c r="B34" s="7">
        <v>263.16000000000003</v>
      </c>
      <c r="C34">
        <f t="shared" si="0"/>
        <v>32</v>
      </c>
    </row>
    <row r="35" spans="2:3" x14ac:dyDescent="0.25">
      <c r="B35" s="7">
        <v>236.84</v>
      </c>
      <c r="C35">
        <f t="shared" si="0"/>
        <v>45</v>
      </c>
    </row>
    <row r="36" spans="2:3" x14ac:dyDescent="0.25">
      <c r="B36" s="7">
        <v>31.579599999999999</v>
      </c>
      <c r="C36">
        <f t="shared" si="0"/>
        <v>2129</v>
      </c>
    </row>
    <row r="37" spans="2:3" x14ac:dyDescent="0.25">
      <c r="B37" s="7">
        <v>263.16000000000003</v>
      </c>
      <c r="C37">
        <f t="shared" si="0"/>
        <v>32</v>
      </c>
    </row>
    <row r="38" spans="2:3" x14ac:dyDescent="0.25">
      <c r="B38" s="7">
        <v>26.32</v>
      </c>
      <c r="C38">
        <f t="shared" si="0"/>
        <v>2147</v>
      </c>
    </row>
    <row r="39" spans="2:3" x14ac:dyDescent="0.25">
      <c r="B39" s="7">
        <v>88.6</v>
      </c>
      <c r="C39">
        <f t="shared" si="0"/>
        <v>1811</v>
      </c>
    </row>
    <row r="40" spans="2:3" x14ac:dyDescent="0.25">
      <c r="B40" s="7">
        <v>131.58000000000001</v>
      </c>
      <c r="C40">
        <f t="shared" si="0"/>
        <v>1043</v>
      </c>
    </row>
    <row r="41" spans="2:3" x14ac:dyDescent="0.25">
      <c r="B41" s="7">
        <v>175.44</v>
      </c>
      <c r="C41">
        <f t="shared" si="0"/>
        <v>422</v>
      </c>
    </row>
    <row r="42" spans="2:3" x14ac:dyDescent="0.25">
      <c r="B42" s="7">
        <v>31.579599999999999</v>
      </c>
      <c r="C42">
        <f t="shared" si="0"/>
        <v>2129</v>
      </c>
    </row>
    <row r="43" spans="2:3" x14ac:dyDescent="0.25">
      <c r="B43" s="7">
        <v>157.9</v>
      </c>
      <c r="C43">
        <f t="shared" si="0"/>
        <v>610</v>
      </c>
    </row>
    <row r="44" spans="2:3" x14ac:dyDescent="0.25">
      <c r="B44" s="7">
        <v>175.44</v>
      </c>
      <c r="C44">
        <f t="shared" si="0"/>
        <v>422</v>
      </c>
    </row>
    <row r="45" spans="2:3" x14ac:dyDescent="0.25">
      <c r="B45" s="7">
        <v>175.44</v>
      </c>
      <c r="C45">
        <f t="shared" si="0"/>
        <v>422</v>
      </c>
    </row>
    <row r="46" spans="2:3" x14ac:dyDescent="0.25">
      <c r="B46" s="7">
        <v>157.9</v>
      </c>
      <c r="C46">
        <f t="shared" si="0"/>
        <v>610</v>
      </c>
    </row>
    <row r="47" spans="2:3" x14ac:dyDescent="0.25">
      <c r="B47" s="7">
        <v>263.16000000000003</v>
      </c>
      <c r="C47">
        <f t="shared" si="0"/>
        <v>32</v>
      </c>
    </row>
    <row r="48" spans="2:3" x14ac:dyDescent="0.25">
      <c r="B48" s="7">
        <v>157.9</v>
      </c>
      <c r="C48">
        <f t="shared" si="0"/>
        <v>610</v>
      </c>
    </row>
    <row r="49" spans="2:3" x14ac:dyDescent="0.25">
      <c r="B49" s="7">
        <v>175.44</v>
      </c>
      <c r="C49">
        <f t="shared" si="0"/>
        <v>422</v>
      </c>
    </row>
    <row r="50" spans="2:3" x14ac:dyDescent="0.25">
      <c r="B50" s="7">
        <v>201.76</v>
      </c>
      <c r="C50">
        <f t="shared" si="0"/>
        <v>214</v>
      </c>
    </row>
    <row r="51" spans="2:3" x14ac:dyDescent="0.25">
      <c r="B51" s="7">
        <v>201.76</v>
      </c>
      <c r="C51">
        <f t="shared" si="0"/>
        <v>214</v>
      </c>
    </row>
    <row r="52" spans="2:3" x14ac:dyDescent="0.25">
      <c r="B52" s="7">
        <v>32.457500000000003</v>
      </c>
      <c r="C52">
        <f t="shared" si="0"/>
        <v>2123</v>
      </c>
    </row>
    <row r="53" spans="2:3" x14ac:dyDescent="0.25">
      <c r="B53" s="7">
        <v>81.580399999999997</v>
      </c>
      <c r="C53">
        <f t="shared" si="0"/>
        <v>1865</v>
      </c>
    </row>
    <row r="54" spans="2:3" x14ac:dyDescent="0.25">
      <c r="B54" s="7">
        <v>166.67</v>
      </c>
      <c r="C54">
        <f t="shared" si="0"/>
        <v>485</v>
      </c>
    </row>
    <row r="55" spans="2:3" x14ac:dyDescent="0.25">
      <c r="B55" s="7">
        <v>157.9</v>
      </c>
      <c r="C55">
        <f t="shared" si="0"/>
        <v>610</v>
      </c>
    </row>
    <row r="56" spans="2:3" x14ac:dyDescent="0.25">
      <c r="B56" s="7">
        <v>219.3</v>
      </c>
      <c r="C56">
        <f t="shared" si="0"/>
        <v>65</v>
      </c>
    </row>
    <row r="57" spans="2:3" x14ac:dyDescent="0.25">
      <c r="B57" s="7">
        <v>201.76</v>
      </c>
      <c r="C57">
        <f t="shared" si="0"/>
        <v>214</v>
      </c>
    </row>
    <row r="58" spans="2:3" x14ac:dyDescent="0.25">
      <c r="B58" s="7">
        <v>166.67</v>
      </c>
      <c r="C58">
        <f t="shared" si="0"/>
        <v>485</v>
      </c>
    </row>
    <row r="59" spans="2:3" x14ac:dyDescent="0.25">
      <c r="B59" s="7">
        <v>157.9</v>
      </c>
      <c r="C59">
        <f t="shared" si="0"/>
        <v>610</v>
      </c>
    </row>
    <row r="60" spans="2:3" x14ac:dyDescent="0.25">
      <c r="B60" s="7">
        <v>157.9</v>
      </c>
      <c r="C60">
        <f t="shared" si="0"/>
        <v>610</v>
      </c>
    </row>
    <row r="61" spans="2:3" x14ac:dyDescent="0.25">
      <c r="B61" s="7">
        <v>157.9</v>
      </c>
      <c r="C61">
        <f t="shared" si="0"/>
        <v>610</v>
      </c>
    </row>
    <row r="62" spans="2:3" x14ac:dyDescent="0.25">
      <c r="B62" s="7">
        <v>201.76</v>
      </c>
      <c r="C62">
        <f t="shared" si="0"/>
        <v>214</v>
      </c>
    </row>
    <row r="63" spans="2:3" x14ac:dyDescent="0.25">
      <c r="B63" s="7">
        <v>131.58000000000001</v>
      </c>
      <c r="C63">
        <f t="shared" si="0"/>
        <v>1043</v>
      </c>
    </row>
    <row r="64" spans="2:3" x14ac:dyDescent="0.25">
      <c r="B64" s="7">
        <v>166.67</v>
      </c>
      <c r="C64">
        <f t="shared" si="0"/>
        <v>485</v>
      </c>
    </row>
    <row r="65" spans="2:3" x14ac:dyDescent="0.25">
      <c r="B65" s="7">
        <v>131.58000000000001</v>
      </c>
      <c r="C65">
        <f t="shared" si="0"/>
        <v>1043</v>
      </c>
    </row>
    <row r="66" spans="2:3" x14ac:dyDescent="0.25">
      <c r="B66" s="7">
        <v>66.668099999999995</v>
      </c>
      <c r="C66">
        <f t="shared" si="0"/>
        <v>1915</v>
      </c>
    </row>
    <row r="67" spans="2:3" x14ac:dyDescent="0.25">
      <c r="B67" s="7">
        <v>201.76</v>
      </c>
      <c r="C67">
        <f t="shared" si="0"/>
        <v>214</v>
      </c>
    </row>
    <row r="68" spans="2:3" x14ac:dyDescent="0.25">
      <c r="B68" s="7">
        <v>166.67</v>
      </c>
      <c r="C68">
        <f t="shared" ref="C68:C131" si="1">RANK(B68,$B$3:$B$2999)</f>
        <v>485</v>
      </c>
    </row>
    <row r="69" spans="2:3" x14ac:dyDescent="0.25">
      <c r="B69" s="7">
        <v>166.67</v>
      </c>
      <c r="C69">
        <f t="shared" si="1"/>
        <v>485</v>
      </c>
    </row>
    <row r="70" spans="2:3" x14ac:dyDescent="0.25">
      <c r="B70" s="7">
        <v>157.89609999999999</v>
      </c>
      <c r="C70">
        <f t="shared" si="1"/>
        <v>619</v>
      </c>
    </row>
    <row r="71" spans="2:3" x14ac:dyDescent="0.25">
      <c r="B71" s="7">
        <v>219.3</v>
      </c>
      <c r="C71">
        <f t="shared" si="1"/>
        <v>65</v>
      </c>
    </row>
    <row r="72" spans="2:3" x14ac:dyDescent="0.25">
      <c r="B72" s="7">
        <v>157.9</v>
      </c>
      <c r="C72">
        <f t="shared" si="1"/>
        <v>610</v>
      </c>
    </row>
    <row r="73" spans="2:3" x14ac:dyDescent="0.25">
      <c r="B73" s="7">
        <v>201.76</v>
      </c>
      <c r="C73">
        <f t="shared" si="1"/>
        <v>214</v>
      </c>
    </row>
    <row r="74" spans="2:3" x14ac:dyDescent="0.25">
      <c r="B74" s="7">
        <v>166.67</v>
      </c>
      <c r="C74">
        <f t="shared" si="1"/>
        <v>485</v>
      </c>
    </row>
    <row r="75" spans="2:3" x14ac:dyDescent="0.25">
      <c r="B75" s="7">
        <v>201.76</v>
      </c>
      <c r="C75">
        <f t="shared" si="1"/>
        <v>214</v>
      </c>
    </row>
    <row r="76" spans="2:3" x14ac:dyDescent="0.25">
      <c r="B76" s="7">
        <v>236.84</v>
      </c>
      <c r="C76">
        <f t="shared" si="1"/>
        <v>45</v>
      </c>
    </row>
    <row r="77" spans="2:3" x14ac:dyDescent="0.25">
      <c r="B77" s="7">
        <v>201.76</v>
      </c>
      <c r="C77">
        <f t="shared" si="1"/>
        <v>214</v>
      </c>
    </row>
    <row r="78" spans="2:3" x14ac:dyDescent="0.25">
      <c r="B78" s="7">
        <v>219.3</v>
      </c>
      <c r="C78">
        <f t="shared" si="1"/>
        <v>65</v>
      </c>
    </row>
    <row r="79" spans="2:3" x14ac:dyDescent="0.25">
      <c r="B79" s="7">
        <v>201.76</v>
      </c>
      <c r="C79">
        <f t="shared" si="1"/>
        <v>214</v>
      </c>
    </row>
    <row r="80" spans="2:3" x14ac:dyDescent="0.25">
      <c r="B80" s="7">
        <v>201.76</v>
      </c>
      <c r="C80">
        <f t="shared" si="1"/>
        <v>214</v>
      </c>
    </row>
    <row r="81" spans="2:3" x14ac:dyDescent="0.25">
      <c r="B81" s="7">
        <v>201.76</v>
      </c>
      <c r="C81">
        <f t="shared" si="1"/>
        <v>214</v>
      </c>
    </row>
    <row r="82" spans="2:3" x14ac:dyDescent="0.25">
      <c r="B82" s="7">
        <v>166.67</v>
      </c>
      <c r="C82">
        <f t="shared" si="1"/>
        <v>485</v>
      </c>
    </row>
    <row r="83" spans="2:3" x14ac:dyDescent="0.25">
      <c r="B83" s="7">
        <v>131.58000000000001</v>
      </c>
      <c r="C83">
        <f t="shared" si="1"/>
        <v>1043</v>
      </c>
    </row>
    <row r="84" spans="2:3" x14ac:dyDescent="0.25">
      <c r="B84" s="7">
        <v>219.3</v>
      </c>
      <c r="C84">
        <f t="shared" si="1"/>
        <v>65</v>
      </c>
    </row>
    <row r="85" spans="2:3" x14ac:dyDescent="0.25">
      <c r="B85" s="7">
        <v>166.67</v>
      </c>
      <c r="C85">
        <f t="shared" si="1"/>
        <v>485</v>
      </c>
    </row>
    <row r="86" spans="2:3" x14ac:dyDescent="0.25">
      <c r="B86" s="7">
        <v>201.76</v>
      </c>
      <c r="C86">
        <f t="shared" si="1"/>
        <v>214</v>
      </c>
    </row>
    <row r="87" spans="2:3" x14ac:dyDescent="0.25">
      <c r="B87" s="7">
        <v>201.76</v>
      </c>
      <c r="C87">
        <f t="shared" si="1"/>
        <v>214</v>
      </c>
    </row>
    <row r="88" spans="2:3" x14ac:dyDescent="0.25">
      <c r="B88" s="7">
        <v>201.76</v>
      </c>
      <c r="C88">
        <f t="shared" si="1"/>
        <v>214</v>
      </c>
    </row>
    <row r="89" spans="2:3" x14ac:dyDescent="0.25">
      <c r="B89" s="7">
        <v>219.3</v>
      </c>
      <c r="C89">
        <f t="shared" si="1"/>
        <v>65</v>
      </c>
    </row>
    <row r="90" spans="2:3" x14ac:dyDescent="0.25">
      <c r="B90" s="7">
        <v>201.76</v>
      </c>
      <c r="C90">
        <f t="shared" si="1"/>
        <v>214</v>
      </c>
    </row>
    <row r="91" spans="2:3" x14ac:dyDescent="0.25">
      <c r="B91" s="7">
        <v>157.9</v>
      </c>
      <c r="C91">
        <f t="shared" si="1"/>
        <v>610</v>
      </c>
    </row>
    <row r="92" spans="2:3" x14ac:dyDescent="0.25">
      <c r="B92" s="7">
        <v>219.3</v>
      </c>
      <c r="C92">
        <f t="shared" si="1"/>
        <v>65</v>
      </c>
    </row>
    <row r="93" spans="2:3" x14ac:dyDescent="0.25">
      <c r="B93" s="7">
        <v>131.58000000000001</v>
      </c>
      <c r="C93">
        <f t="shared" si="1"/>
        <v>1043</v>
      </c>
    </row>
    <row r="94" spans="2:3" x14ac:dyDescent="0.25">
      <c r="B94" s="7">
        <v>219.3</v>
      </c>
      <c r="C94">
        <f t="shared" si="1"/>
        <v>65</v>
      </c>
    </row>
    <row r="95" spans="2:3" x14ac:dyDescent="0.25">
      <c r="B95" s="7">
        <v>201.76</v>
      </c>
      <c r="C95">
        <f t="shared" si="1"/>
        <v>214</v>
      </c>
    </row>
    <row r="96" spans="2:3" x14ac:dyDescent="0.25">
      <c r="B96" s="7">
        <v>201.76</v>
      </c>
      <c r="C96">
        <f t="shared" si="1"/>
        <v>214</v>
      </c>
    </row>
    <row r="97" spans="2:3" x14ac:dyDescent="0.25">
      <c r="B97" s="7">
        <v>201.76</v>
      </c>
      <c r="C97">
        <f t="shared" si="1"/>
        <v>214</v>
      </c>
    </row>
    <row r="98" spans="2:3" x14ac:dyDescent="0.25">
      <c r="B98" s="7">
        <v>201.76</v>
      </c>
      <c r="C98">
        <f t="shared" si="1"/>
        <v>214</v>
      </c>
    </row>
    <row r="99" spans="2:3" x14ac:dyDescent="0.25">
      <c r="B99" s="7">
        <v>201.76</v>
      </c>
      <c r="C99">
        <f t="shared" si="1"/>
        <v>214</v>
      </c>
    </row>
    <row r="100" spans="2:3" x14ac:dyDescent="0.25">
      <c r="B100" s="7">
        <v>219.3</v>
      </c>
      <c r="C100">
        <f t="shared" si="1"/>
        <v>65</v>
      </c>
    </row>
    <row r="101" spans="2:3" x14ac:dyDescent="0.25">
      <c r="B101" s="7">
        <v>66.668099999999995</v>
      </c>
      <c r="C101">
        <f t="shared" si="1"/>
        <v>1915</v>
      </c>
    </row>
    <row r="102" spans="2:3" x14ac:dyDescent="0.25">
      <c r="B102" s="7">
        <v>201.76</v>
      </c>
      <c r="C102">
        <f t="shared" si="1"/>
        <v>214</v>
      </c>
    </row>
    <row r="103" spans="2:3" x14ac:dyDescent="0.25">
      <c r="B103" s="7">
        <v>166.67</v>
      </c>
      <c r="C103">
        <f t="shared" si="1"/>
        <v>485</v>
      </c>
    </row>
    <row r="104" spans="2:3" x14ac:dyDescent="0.25">
      <c r="B104" s="7">
        <v>166.67</v>
      </c>
      <c r="C104">
        <f t="shared" si="1"/>
        <v>485</v>
      </c>
    </row>
    <row r="105" spans="2:3" x14ac:dyDescent="0.25">
      <c r="B105" s="7">
        <v>131.58000000000001</v>
      </c>
      <c r="C105">
        <f t="shared" si="1"/>
        <v>1043</v>
      </c>
    </row>
    <row r="106" spans="2:3" x14ac:dyDescent="0.25">
      <c r="B106" s="7">
        <v>201.76</v>
      </c>
      <c r="C106">
        <f t="shared" si="1"/>
        <v>214</v>
      </c>
    </row>
    <row r="107" spans="2:3" x14ac:dyDescent="0.25">
      <c r="B107" s="7">
        <v>219.3</v>
      </c>
      <c r="C107">
        <f t="shared" si="1"/>
        <v>65</v>
      </c>
    </row>
    <row r="108" spans="2:3" x14ac:dyDescent="0.25">
      <c r="B108" s="7">
        <v>61.404899999999998</v>
      </c>
      <c r="C108">
        <f t="shared" si="1"/>
        <v>1935</v>
      </c>
    </row>
    <row r="109" spans="2:3" x14ac:dyDescent="0.25">
      <c r="B109" s="7">
        <v>201.76</v>
      </c>
      <c r="C109">
        <f t="shared" si="1"/>
        <v>214</v>
      </c>
    </row>
    <row r="110" spans="2:3" x14ac:dyDescent="0.25">
      <c r="B110" s="7">
        <v>12.2818</v>
      </c>
      <c r="C110">
        <f t="shared" si="1"/>
        <v>2326</v>
      </c>
    </row>
    <row r="111" spans="2:3" x14ac:dyDescent="0.25">
      <c r="B111" s="7">
        <v>3.5097999999999998</v>
      </c>
      <c r="C111">
        <f t="shared" si="1"/>
        <v>2827</v>
      </c>
    </row>
    <row r="112" spans="2:3" x14ac:dyDescent="0.25">
      <c r="B112" s="7">
        <v>6.1414</v>
      </c>
      <c r="C112">
        <f t="shared" si="1"/>
        <v>2737</v>
      </c>
    </row>
    <row r="113" spans="2:3" x14ac:dyDescent="0.25">
      <c r="B113" s="7">
        <v>56.141399999999997</v>
      </c>
      <c r="C113">
        <f t="shared" si="1"/>
        <v>1988</v>
      </c>
    </row>
    <row r="114" spans="2:3" x14ac:dyDescent="0.25">
      <c r="B114" s="7">
        <v>4.3899999999999997</v>
      </c>
      <c r="C114">
        <f t="shared" si="1"/>
        <v>2747</v>
      </c>
    </row>
    <row r="115" spans="2:3" x14ac:dyDescent="0.25">
      <c r="B115" s="7">
        <v>56.141399999999997</v>
      </c>
      <c r="C115">
        <f t="shared" si="1"/>
        <v>1988</v>
      </c>
    </row>
    <row r="116" spans="2:3" x14ac:dyDescent="0.25">
      <c r="B116" s="7">
        <v>6.1414</v>
      </c>
      <c r="C116">
        <f t="shared" si="1"/>
        <v>2737</v>
      </c>
    </row>
    <row r="117" spans="2:3" x14ac:dyDescent="0.25">
      <c r="B117" s="7">
        <v>55.264200000000002</v>
      </c>
      <c r="C117">
        <f t="shared" si="1"/>
        <v>2008</v>
      </c>
    </row>
    <row r="118" spans="2:3" x14ac:dyDescent="0.25">
      <c r="B118" s="7">
        <v>21.053699999999999</v>
      </c>
      <c r="C118">
        <f t="shared" si="1"/>
        <v>2175</v>
      </c>
    </row>
    <row r="119" spans="2:3" x14ac:dyDescent="0.25">
      <c r="B119" s="7">
        <v>3.5097999999999998</v>
      </c>
      <c r="C119">
        <f t="shared" si="1"/>
        <v>2827</v>
      </c>
    </row>
    <row r="120" spans="2:3" x14ac:dyDescent="0.25">
      <c r="B120" s="7">
        <v>37.720399999999998</v>
      </c>
      <c r="C120">
        <f t="shared" si="1"/>
        <v>2097</v>
      </c>
    </row>
    <row r="121" spans="2:3" x14ac:dyDescent="0.25">
      <c r="B121" s="7">
        <v>55.264200000000002</v>
      </c>
      <c r="C121">
        <f t="shared" si="1"/>
        <v>2008</v>
      </c>
    </row>
    <row r="122" spans="2:3" x14ac:dyDescent="0.25">
      <c r="B122" s="7">
        <v>37.720399999999998</v>
      </c>
      <c r="C122">
        <f t="shared" si="1"/>
        <v>2097</v>
      </c>
    </row>
    <row r="123" spans="2:3" x14ac:dyDescent="0.25">
      <c r="B123" s="7">
        <v>25.439599999999999</v>
      </c>
      <c r="C123">
        <f t="shared" si="1"/>
        <v>2168</v>
      </c>
    </row>
    <row r="124" spans="2:3" x14ac:dyDescent="0.25">
      <c r="B124" s="7">
        <v>141.22909999999999</v>
      </c>
      <c r="C124">
        <f t="shared" si="1"/>
        <v>940</v>
      </c>
    </row>
    <row r="125" spans="2:3" x14ac:dyDescent="0.25">
      <c r="B125" s="7">
        <v>115.79049999999999</v>
      </c>
      <c r="C125">
        <f t="shared" si="1"/>
        <v>1462</v>
      </c>
    </row>
    <row r="126" spans="2:3" x14ac:dyDescent="0.25">
      <c r="B126" s="7">
        <v>90.351900000000001</v>
      </c>
      <c r="C126">
        <f t="shared" si="1"/>
        <v>1807</v>
      </c>
    </row>
    <row r="127" spans="2:3" x14ac:dyDescent="0.25">
      <c r="B127" s="7">
        <v>30.7028</v>
      </c>
      <c r="C127">
        <f t="shared" si="1"/>
        <v>2135</v>
      </c>
    </row>
    <row r="128" spans="2:3" x14ac:dyDescent="0.25">
      <c r="B128" s="7">
        <v>37.720399999999998</v>
      </c>
      <c r="C128">
        <f t="shared" si="1"/>
        <v>2097</v>
      </c>
    </row>
    <row r="129" spans="2:3" x14ac:dyDescent="0.25">
      <c r="B129" s="7">
        <v>195.62</v>
      </c>
      <c r="C129">
        <f t="shared" si="1"/>
        <v>354</v>
      </c>
    </row>
    <row r="130" spans="2:3" x14ac:dyDescent="0.25">
      <c r="B130" s="7">
        <v>33.334400000000002</v>
      </c>
      <c r="C130">
        <f t="shared" si="1"/>
        <v>2119</v>
      </c>
    </row>
    <row r="131" spans="2:3" x14ac:dyDescent="0.25">
      <c r="B131" s="7">
        <v>90.351900000000001</v>
      </c>
      <c r="C131">
        <f t="shared" si="1"/>
        <v>1807</v>
      </c>
    </row>
    <row r="132" spans="2:3" x14ac:dyDescent="0.25">
      <c r="B132" s="7">
        <v>90.351900000000001</v>
      </c>
      <c r="C132">
        <f t="shared" ref="C132:C195" si="2">RANK(B132,$B$3:$B$2999)</f>
        <v>1807</v>
      </c>
    </row>
    <row r="133" spans="2:3" x14ac:dyDescent="0.25">
      <c r="B133" s="7">
        <v>65.790499999999994</v>
      </c>
      <c r="C133">
        <f t="shared" si="2"/>
        <v>1926</v>
      </c>
    </row>
    <row r="134" spans="2:3" x14ac:dyDescent="0.25">
      <c r="B134" s="7">
        <v>90.351900000000001</v>
      </c>
      <c r="C134">
        <f t="shared" si="2"/>
        <v>1807</v>
      </c>
    </row>
    <row r="135" spans="2:3" x14ac:dyDescent="0.25">
      <c r="B135" s="7">
        <v>43.860700000000001</v>
      </c>
      <c r="C135">
        <f t="shared" si="2"/>
        <v>2064</v>
      </c>
    </row>
    <row r="136" spans="2:3" x14ac:dyDescent="0.25">
      <c r="B136" s="7">
        <v>109.6502</v>
      </c>
      <c r="C136">
        <f t="shared" si="2"/>
        <v>1591</v>
      </c>
    </row>
    <row r="137" spans="2:3" x14ac:dyDescent="0.25">
      <c r="B137" s="7">
        <v>65.790499999999994</v>
      </c>
      <c r="C137">
        <f t="shared" si="2"/>
        <v>1926</v>
      </c>
    </row>
    <row r="138" spans="2:3" x14ac:dyDescent="0.25">
      <c r="B138" s="7">
        <v>55.264200000000002</v>
      </c>
      <c r="C138">
        <f t="shared" si="2"/>
        <v>2008</v>
      </c>
    </row>
    <row r="139" spans="2:3" x14ac:dyDescent="0.25">
      <c r="B139" s="7">
        <v>33.334400000000002</v>
      </c>
      <c r="C139">
        <f t="shared" si="2"/>
        <v>2119</v>
      </c>
    </row>
    <row r="140" spans="2:3" x14ac:dyDescent="0.25">
      <c r="B140" s="7">
        <v>44.734699999999997</v>
      </c>
      <c r="C140">
        <f t="shared" si="2"/>
        <v>2062</v>
      </c>
    </row>
    <row r="141" spans="2:3" x14ac:dyDescent="0.25">
      <c r="B141" s="7">
        <v>149.99789999999999</v>
      </c>
      <c r="C141">
        <f t="shared" si="2"/>
        <v>855</v>
      </c>
    </row>
    <row r="142" spans="2:3" x14ac:dyDescent="0.25">
      <c r="B142" s="7">
        <v>111.4014</v>
      </c>
      <c r="C142">
        <f t="shared" si="2"/>
        <v>1501</v>
      </c>
    </row>
    <row r="143" spans="2:3" x14ac:dyDescent="0.25">
      <c r="B143" s="7">
        <v>122.8049</v>
      </c>
      <c r="C143">
        <f t="shared" si="2"/>
        <v>1309</v>
      </c>
    </row>
    <row r="144" spans="2:3" x14ac:dyDescent="0.25">
      <c r="B144" s="7">
        <v>219.3</v>
      </c>
      <c r="C144">
        <f t="shared" si="2"/>
        <v>65</v>
      </c>
    </row>
    <row r="145" spans="2:3" x14ac:dyDescent="0.25">
      <c r="B145" s="7">
        <v>100.8802</v>
      </c>
      <c r="C145">
        <f t="shared" si="2"/>
        <v>1757</v>
      </c>
    </row>
    <row r="146" spans="2:3" x14ac:dyDescent="0.25">
      <c r="B146" s="7">
        <v>14.916700000000001</v>
      </c>
      <c r="C146">
        <f t="shared" si="2"/>
        <v>2299</v>
      </c>
    </row>
    <row r="147" spans="2:3" x14ac:dyDescent="0.25">
      <c r="B147" s="7">
        <v>43.863999999999997</v>
      </c>
      <c r="C147">
        <f t="shared" si="2"/>
        <v>2063</v>
      </c>
    </row>
    <row r="148" spans="2:3" x14ac:dyDescent="0.25">
      <c r="B148" s="7">
        <v>101.32</v>
      </c>
      <c r="C148">
        <f t="shared" si="2"/>
        <v>1613</v>
      </c>
    </row>
    <row r="149" spans="2:3" x14ac:dyDescent="0.25">
      <c r="B149" s="7">
        <v>330.7</v>
      </c>
      <c r="C149">
        <f t="shared" si="2"/>
        <v>17</v>
      </c>
    </row>
    <row r="150" spans="2:3" x14ac:dyDescent="0.25">
      <c r="B150" s="7">
        <v>166.67</v>
      </c>
      <c r="C150">
        <f t="shared" si="2"/>
        <v>485</v>
      </c>
    </row>
    <row r="151" spans="2:3" x14ac:dyDescent="0.25">
      <c r="B151" s="7">
        <v>118.86</v>
      </c>
      <c r="C151">
        <f t="shared" si="2"/>
        <v>1321</v>
      </c>
    </row>
    <row r="152" spans="2:3" x14ac:dyDescent="0.25">
      <c r="B152" s="7">
        <v>118.86</v>
      </c>
      <c r="C152">
        <f t="shared" si="2"/>
        <v>1321</v>
      </c>
    </row>
    <row r="153" spans="2:3" x14ac:dyDescent="0.25">
      <c r="B153" s="7">
        <v>101.32</v>
      </c>
      <c r="C153">
        <f t="shared" si="2"/>
        <v>1613</v>
      </c>
    </row>
    <row r="154" spans="2:3" x14ac:dyDescent="0.25">
      <c r="B154" s="7">
        <v>118.86</v>
      </c>
      <c r="C154">
        <f t="shared" si="2"/>
        <v>1321</v>
      </c>
    </row>
    <row r="155" spans="2:3" x14ac:dyDescent="0.25">
      <c r="B155" s="7">
        <v>101.32</v>
      </c>
      <c r="C155">
        <f t="shared" si="2"/>
        <v>1613</v>
      </c>
    </row>
    <row r="156" spans="2:3" x14ac:dyDescent="0.25">
      <c r="B156" s="7">
        <v>101.32</v>
      </c>
      <c r="C156">
        <f t="shared" si="2"/>
        <v>1613</v>
      </c>
    </row>
    <row r="157" spans="2:3" x14ac:dyDescent="0.25">
      <c r="B157" s="7">
        <v>118.86</v>
      </c>
      <c r="C157">
        <f t="shared" si="2"/>
        <v>1321</v>
      </c>
    </row>
    <row r="158" spans="2:3" x14ac:dyDescent="0.25">
      <c r="B158" s="7">
        <v>101.32</v>
      </c>
      <c r="C158">
        <f t="shared" si="2"/>
        <v>1613</v>
      </c>
    </row>
    <row r="159" spans="2:3" x14ac:dyDescent="0.25">
      <c r="B159" s="7">
        <v>101.32</v>
      </c>
      <c r="C159">
        <f t="shared" si="2"/>
        <v>1613</v>
      </c>
    </row>
    <row r="160" spans="2:3" x14ac:dyDescent="0.25">
      <c r="B160" s="7">
        <v>118.86</v>
      </c>
      <c r="C160">
        <f t="shared" si="2"/>
        <v>1321</v>
      </c>
    </row>
    <row r="161" spans="2:3" x14ac:dyDescent="0.25">
      <c r="B161" s="7">
        <v>101.32</v>
      </c>
      <c r="C161">
        <f t="shared" si="2"/>
        <v>1613</v>
      </c>
    </row>
    <row r="162" spans="2:3" x14ac:dyDescent="0.25">
      <c r="B162" s="7">
        <v>101.32</v>
      </c>
      <c r="C162">
        <f t="shared" si="2"/>
        <v>1613</v>
      </c>
    </row>
    <row r="163" spans="2:3" x14ac:dyDescent="0.25">
      <c r="B163" s="7">
        <v>118.86</v>
      </c>
      <c r="C163">
        <f t="shared" si="2"/>
        <v>1321</v>
      </c>
    </row>
    <row r="164" spans="2:3" x14ac:dyDescent="0.25">
      <c r="B164" s="7">
        <v>101.32</v>
      </c>
      <c r="C164">
        <f t="shared" si="2"/>
        <v>1613</v>
      </c>
    </row>
    <row r="165" spans="2:3" x14ac:dyDescent="0.25">
      <c r="B165" s="7">
        <v>101.32</v>
      </c>
      <c r="C165">
        <f t="shared" si="2"/>
        <v>1613</v>
      </c>
    </row>
    <row r="166" spans="2:3" x14ac:dyDescent="0.25">
      <c r="B166" s="7">
        <v>101.32</v>
      </c>
      <c r="C166">
        <f t="shared" si="2"/>
        <v>1613</v>
      </c>
    </row>
    <row r="167" spans="2:3" x14ac:dyDescent="0.25">
      <c r="B167" s="7">
        <v>118.86</v>
      </c>
      <c r="C167">
        <f t="shared" si="2"/>
        <v>1321</v>
      </c>
    </row>
    <row r="168" spans="2:3" x14ac:dyDescent="0.25">
      <c r="B168" s="7">
        <v>101.32</v>
      </c>
      <c r="C168">
        <f t="shared" si="2"/>
        <v>1613</v>
      </c>
    </row>
    <row r="169" spans="2:3" x14ac:dyDescent="0.25">
      <c r="B169" s="7">
        <v>118.86</v>
      </c>
      <c r="C169">
        <f t="shared" si="2"/>
        <v>1321</v>
      </c>
    </row>
    <row r="170" spans="2:3" x14ac:dyDescent="0.25">
      <c r="B170" s="7">
        <v>180.26</v>
      </c>
      <c r="C170">
        <f t="shared" si="2"/>
        <v>388</v>
      </c>
    </row>
    <row r="171" spans="2:3" x14ac:dyDescent="0.25">
      <c r="B171" s="7">
        <v>101.32</v>
      </c>
      <c r="C171">
        <f t="shared" si="2"/>
        <v>1613</v>
      </c>
    </row>
    <row r="172" spans="2:3" x14ac:dyDescent="0.25">
      <c r="B172" s="7">
        <v>101.32</v>
      </c>
      <c r="C172">
        <f t="shared" si="2"/>
        <v>1613</v>
      </c>
    </row>
    <row r="173" spans="2:3" x14ac:dyDescent="0.25">
      <c r="B173" s="7">
        <v>118.86</v>
      </c>
      <c r="C173">
        <f t="shared" si="2"/>
        <v>1321</v>
      </c>
    </row>
    <row r="174" spans="2:3" x14ac:dyDescent="0.25">
      <c r="B174" s="7">
        <v>101.32</v>
      </c>
      <c r="C174">
        <f t="shared" si="2"/>
        <v>1613</v>
      </c>
    </row>
    <row r="175" spans="2:3" x14ac:dyDescent="0.25">
      <c r="B175" s="7">
        <v>101.32</v>
      </c>
      <c r="C175">
        <f t="shared" si="2"/>
        <v>1613</v>
      </c>
    </row>
    <row r="176" spans="2:3" x14ac:dyDescent="0.25">
      <c r="B176" s="7">
        <v>101.32</v>
      </c>
      <c r="C176">
        <f t="shared" si="2"/>
        <v>1613</v>
      </c>
    </row>
    <row r="177" spans="2:3" x14ac:dyDescent="0.25">
      <c r="B177" s="7">
        <v>101.32</v>
      </c>
      <c r="C177">
        <f t="shared" si="2"/>
        <v>1613</v>
      </c>
    </row>
    <row r="178" spans="2:3" x14ac:dyDescent="0.25">
      <c r="B178" s="7">
        <v>101.32</v>
      </c>
      <c r="C178">
        <f t="shared" si="2"/>
        <v>1613</v>
      </c>
    </row>
    <row r="179" spans="2:3" x14ac:dyDescent="0.25">
      <c r="B179" s="7">
        <v>101.32</v>
      </c>
      <c r="C179">
        <f t="shared" si="2"/>
        <v>1613</v>
      </c>
    </row>
    <row r="180" spans="2:3" x14ac:dyDescent="0.25">
      <c r="B180" s="7">
        <v>101.32</v>
      </c>
      <c r="C180">
        <f t="shared" si="2"/>
        <v>1613</v>
      </c>
    </row>
    <row r="181" spans="2:3" x14ac:dyDescent="0.25">
      <c r="B181" s="7">
        <v>101.32</v>
      </c>
      <c r="C181">
        <f t="shared" si="2"/>
        <v>1613</v>
      </c>
    </row>
    <row r="182" spans="2:3" x14ac:dyDescent="0.25">
      <c r="B182" s="7">
        <v>101.32</v>
      </c>
      <c r="C182">
        <f t="shared" si="2"/>
        <v>1613</v>
      </c>
    </row>
    <row r="183" spans="2:3" x14ac:dyDescent="0.25">
      <c r="B183" s="7">
        <v>101.32</v>
      </c>
      <c r="C183">
        <f t="shared" si="2"/>
        <v>1613</v>
      </c>
    </row>
    <row r="184" spans="2:3" x14ac:dyDescent="0.25">
      <c r="B184" s="7">
        <v>101.32</v>
      </c>
      <c r="C184">
        <f t="shared" si="2"/>
        <v>1613</v>
      </c>
    </row>
    <row r="185" spans="2:3" x14ac:dyDescent="0.25">
      <c r="B185" s="7">
        <v>180.26</v>
      </c>
      <c r="C185">
        <f t="shared" si="2"/>
        <v>388</v>
      </c>
    </row>
    <row r="186" spans="2:3" x14ac:dyDescent="0.25">
      <c r="B186" s="7">
        <v>101.32</v>
      </c>
      <c r="C186">
        <f t="shared" si="2"/>
        <v>1613</v>
      </c>
    </row>
    <row r="187" spans="2:3" x14ac:dyDescent="0.25">
      <c r="B187" s="7">
        <v>101.32</v>
      </c>
      <c r="C187">
        <f t="shared" si="2"/>
        <v>1613</v>
      </c>
    </row>
    <row r="188" spans="2:3" x14ac:dyDescent="0.25">
      <c r="B188" s="7">
        <v>101.32</v>
      </c>
      <c r="C188">
        <f t="shared" si="2"/>
        <v>1613</v>
      </c>
    </row>
    <row r="189" spans="2:3" x14ac:dyDescent="0.25">
      <c r="B189" s="7">
        <v>101.32</v>
      </c>
      <c r="C189">
        <f t="shared" si="2"/>
        <v>1613</v>
      </c>
    </row>
    <row r="190" spans="2:3" x14ac:dyDescent="0.25">
      <c r="B190" s="7">
        <v>101.32</v>
      </c>
      <c r="C190">
        <f t="shared" si="2"/>
        <v>1613</v>
      </c>
    </row>
    <row r="191" spans="2:3" x14ac:dyDescent="0.25">
      <c r="B191" s="7">
        <v>101.32</v>
      </c>
      <c r="C191">
        <f t="shared" si="2"/>
        <v>1613</v>
      </c>
    </row>
    <row r="192" spans="2:3" x14ac:dyDescent="0.25">
      <c r="B192" s="7">
        <v>101.32</v>
      </c>
      <c r="C192">
        <f t="shared" si="2"/>
        <v>1613</v>
      </c>
    </row>
    <row r="193" spans="2:3" x14ac:dyDescent="0.25">
      <c r="B193" s="7">
        <v>118.86</v>
      </c>
      <c r="C193">
        <f t="shared" si="2"/>
        <v>1321</v>
      </c>
    </row>
    <row r="194" spans="2:3" x14ac:dyDescent="0.25">
      <c r="B194" s="7">
        <v>118.86</v>
      </c>
      <c r="C194">
        <f t="shared" si="2"/>
        <v>1321</v>
      </c>
    </row>
    <row r="195" spans="2:3" x14ac:dyDescent="0.25">
      <c r="B195" s="7">
        <v>101.32</v>
      </c>
      <c r="C195">
        <f t="shared" si="2"/>
        <v>1613</v>
      </c>
    </row>
    <row r="196" spans="2:3" x14ac:dyDescent="0.25">
      <c r="B196" s="7">
        <v>101.32</v>
      </c>
      <c r="C196">
        <f t="shared" ref="C196:C259" si="3">RANK(B196,$B$3:$B$2999)</f>
        <v>1613</v>
      </c>
    </row>
    <row r="197" spans="2:3" x14ac:dyDescent="0.25">
      <c r="B197" s="7">
        <v>180.26</v>
      </c>
      <c r="C197">
        <f t="shared" si="3"/>
        <v>388</v>
      </c>
    </row>
    <row r="198" spans="2:3" x14ac:dyDescent="0.25">
      <c r="B198" s="7">
        <v>101.32</v>
      </c>
      <c r="C198">
        <f t="shared" si="3"/>
        <v>1613</v>
      </c>
    </row>
    <row r="199" spans="2:3" x14ac:dyDescent="0.25">
      <c r="B199" s="7">
        <v>101.32</v>
      </c>
      <c r="C199">
        <f t="shared" si="3"/>
        <v>1613</v>
      </c>
    </row>
    <row r="200" spans="2:3" x14ac:dyDescent="0.25">
      <c r="B200" s="7">
        <v>180.26</v>
      </c>
      <c r="C200">
        <f t="shared" si="3"/>
        <v>388</v>
      </c>
    </row>
    <row r="201" spans="2:3" x14ac:dyDescent="0.25">
      <c r="B201" s="7">
        <v>101.32</v>
      </c>
      <c r="C201">
        <f t="shared" si="3"/>
        <v>1613</v>
      </c>
    </row>
    <row r="202" spans="2:3" x14ac:dyDescent="0.25">
      <c r="B202" s="7">
        <v>101.32</v>
      </c>
      <c r="C202">
        <f t="shared" si="3"/>
        <v>1613</v>
      </c>
    </row>
    <row r="203" spans="2:3" x14ac:dyDescent="0.25">
      <c r="B203" s="7">
        <v>118.86</v>
      </c>
      <c r="C203">
        <f t="shared" si="3"/>
        <v>1321</v>
      </c>
    </row>
    <row r="204" spans="2:3" x14ac:dyDescent="0.25">
      <c r="B204" s="7">
        <v>101.32</v>
      </c>
      <c r="C204">
        <f t="shared" si="3"/>
        <v>1613</v>
      </c>
    </row>
    <row r="205" spans="2:3" x14ac:dyDescent="0.25">
      <c r="B205" s="7">
        <v>101.32</v>
      </c>
      <c r="C205">
        <f t="shared" si="3"/>
        <v>1613</v>
      </c>
    </row>
    <row r="206" spans="2:3" x14ac:dyDescent="0.25">
      <c r="B206" s="7">
        <v>101.32</v>
      </c>
      <c r="C206">
        <f t="shared" si="3"/>
        <v>1613</v>
      </c>
    </row>
    <row r="207" spans="2:3" x14ac:dyDescent="0.25">
      <c r="B207" s="7">
        <v>101.32</v>
      </c>
      <c r="C207">
        <f t="shared" si="3"/>
        <v>1613</v>
      </c>
    </row>
    <row r="208" spans="2:3" x14ac:dyDescent="0.25">
      <c r="B208" s="7">
        <v>101.32</v>
      </c>
      <c r="C208">
        <f t="shared" si="3"/>
        <v>1613</v>
      </c>
    </row>
    <row r="209" spans="2:3" x14ac:dyDescent="0.25">
      <c r="B209" s="7">
        <v>101.32</v>
      </c>
      <c r="C209">
        <f t="shared" si="3"/>
        <v>1613</v>
      </c>
    </row>
    <row r="210" spans="2:3" x14ac:dyDescent="0.25">
      <c r="B210" s="7">
        <v>101.32</v>
      </c>
      <c r="C210">
        <f t="shared" si="3"/>
        <v>1613</v>
      </c>
    </row>
    <row r="211" spans="2:3" x14ac:dyDescent="0.25">
      <c r="B211" s="7">
        <v>101.32</v>
      </c>
      <c r="C211">
        <f t="shared" si="3"/>
        <v>1613</v>
      </c>
    </row>
    <row r="212" spans="2:3" x14ac:dyDescent="0.25">
      <c r="B212" s="7">
        <v>101.32</v>
      </c>
      <c r="C212">
        <f t="shared" si="3"/>
        <v>1613</v>
      </c>
    </row>
    <row r="213" spans="2:3" x14ac:dyDescent="0.25">
      <c r="B213" s="7">
        <v>101.32</v>
      </c>
      <c r="C213">
        <f t="shared" si="3"/>
        <v>1613</v>
      </c>
    </row>
    <row r="214" spans="2:3" x14ac:dyDescent="0.25">
      <c r="B214" s="7">
        <v>101.32</v>
      </c>
      <c r="C214">
        <f t="shared" si="3"/>
        <v>1613</v>
      </c>
    </row>
    <row r="215" spans="2:3" x14ac:dyDescent="0.25">
      <c r="B215" s="7">
        <v>101.32</v>
      </c>
      <c r="C215">
        <f t="shared" si="3"/>
        <v>1613</v>
      </c>
    </row>
    <row r="216" spans="2:3" x14ac:dyDescent="0.25">
      <c r="B216" s="7">
        <v>101.32</v>
      </c>
      <c r="C216">
        <f t="shared" si="3"/>
        <v>1613</v>
      </c>
    </row>
    <row r="217" spans="2:3" x14ac:dyDescent="0.25">
      <c r="B217" s="7">
        <v>166.67</v>
      </c>
      <c r="C217">
        <f t="shared" si="3"/>
        <v>485</v>
      </c>
    </row>
    <row r="218" spans="2:3" x14ac:dyDescent="0.25">
      <c r="B218" s="7">
        <v>7.0174000000000003</v>
      </c>
      <c r="C218">
        <f t="shared" si="3"/>
        <v>2734</v>
      </c>
    </row>
    <row r="219" spans="2:3" x14ac:dyDescent="0.25">
      <c r="B219" s="7">
        <v>101.32</v>
      </c>
      <c r="C219">
        <f t="shared" si="3"/>
        <v>1613</v>
      </c>
    </row>
    <row r="220" spans="2:3" x14ac:dyDescent="0.25">
      <c r="B220" s="7">
        <v>101.32</v>
      </c>
      <c r="C220">
        <f t="shared" si="3"/>
        <v>1613</v>
      </c>
    </row>
    <row r="221" spans="2:3" x14ac:dyDescent="0.25">
      <c r="B221" s="7">
        <v>101.32</v>
      </c>
      <c r="C221">
        <f t="shared" si="3"/>
        <v>1613</v>
      </c>
    </row>
    <row r="222" spans="2:3" x14ac:dyDescent="0.25">
      <c r="B222" s="7">
        <v>180.26</v>
      </c>
      <c r="C222">
        <f t="shared" si="3"/>
        <v>388</v>
      </c>
    </row>
    <row r="223" spans="2:3" x14ac:dyDescent="0.25">
      <c r="B223" s="7">
        <v>101.32</v>
      </c>
      <c r="C223">
        <f t="shared" si="3"/>
        <v>1613</v>
      </c>
    </row>
    <row r="224" spans="2:3" x14ac:dyDescent="0.25">
      <c r="B224" s="7">
        <v>101.32</v>
      </c>
      <c r="C224">
        <f t="shared" si="3"/>
        <v>1613</v>
      </c>
    </row>
    <row r="225" spans="2:3" x14ac:dyDescent="0.25">
      <c r="B225" s="7">
        <v>118.86</v>
      </c>
      <c r="C225">
        <f t="shared" si="3"/>
        <v>1321</v>
      </c>
    </row>
    <row r="226" spans="2:3" x14ac:dyDescent="0.25">
      <c r="B226" s="7">
        <v>101.32</v>
      </c>
      <c r="C226">
        <f t="shared" si="3"/>
        <v>1613</v>
      </c>
    </row>
    <row r="227" spans="2:3" x14ac:dyDescent="0.25">
      <c r="B227" s="7">
        <v>101.32</v>
      </c>
      <c r="C227">
        <f t="shared" si="3"/>
        <v>1613</v>
      </c>
    </row>
    <row r="228" spans="2:3" x14ac:dyDescent="0.25">
      <c r="B228" s="7">
        <v>118.86</v>
      </c>
      <c r="C228">
        <f t="shared" si="3"/>
        <v>1321</v>
      </c>
    </row>
    <row r="229" spans="2:3" x14ac:dyDescent="0.25">
      <c r="B229" s="7">
        <v>101.32</v>
      </c>
      <c r="C229">
        <f t="shared" si="3"/>
        <v>1613</v>
      </c>
    </row>
    <row r="230" spans="2:3" x14ac:dyDescent="0.25">
      <c r="B230" s="7">
        <v>118.86</v>
      </c>
      <c r="C230">
        <f t="shared" si="3"/>
        <v>1321</v>
      </c>
    </row>
    <row r="231" spans="2:3" x14ac:dyDescent="0.25">
      <c r="B231" s="7">
        <v>118.86</v>
      </c>
      <c r="C231">
        <f t="shared" si="3"/>
        <v>1321</v>
      </c>
    </row>
    <row r="232" spans="2:3" x14ac:dyDescent="0.25">
      <c r="B232" s="7">
        <v>180.26</v>
      </c>
      <c r="C232">
        <f t="shared" si="3"/>
        <v>388</v>
      </c>
    </row>
    <row r="233" spans="2:3" x14ac:dyDescent="0.25">
      <c r="B233" s="7">
        <v>101.32</v>
      </c>
      <c r="C233">
        <f t="shared" si="3"/>
        <v>1613</v>
      </c>
    </row>
    <row r="234" spans="2:3" x14ac:dyDescent="0.25">
      <c r="B234" s="7">
        <v>118.86</v>
      </c>
      <c r="C234">
        <f t="shared" si="3"/>
        <v>1321</v>
      </c>
    </row>
    <row r="235" spans="2:3" x14ac:dyDescent="0.25">
      <c r="B235" s="7">
        <v>101.32</v>
      </c>
      <c r="C235">
        <f t="shared" si="3"/>
        <v>1613</v>
      </c>
    </row>
    <row r="236" spans="2:3" x14ac:dyDescent="0.25">
      <c r="B236" s="7">
        <v>101.32</v>
      </c>
      <c r="C236">
        <f t="shared" si="3"/>
        <v>1613</v>
      </c>
    </row>
    <row r="237" spans="2:3" x14ac:dyDescent="0.25">
      <c r="B237" s="7">
        <v>101.32</v>
      </c>
      <c r="C237">
        <f t="shared" si="3"/>
        <v>1613</v>
      </c>
    </row>
    <row r="238" spans="2:3" x14ac:dyDescent="0.25">
      <c r="B238" s="7">
        <v>118.86</v>
      </c>
      <c r="C238">
        <f t="shared" si="3"/>
        <v>1321</v>
      </c>
    </row>
    <row r="239" spans="2:3" x14ac:dyDescent="0.25">
      <c r="B239" s="7">
        <v>101.32</v>
      </c>
      <c r="C239">
        <f t="shared" si="3"/>
        <v>1613</v>
      </c>
    </row>
    <row r="240" spans="2:3" x14ac:dyDescent="0.25">
      <c r="B240" s="7">
        <v>101.32</v>
      </c>
      <c r="C240">
        <f t="shared" si="3"/>
        <v>1613</v>
      </c>
    </row>
    <row r="241" spans="2:3" x14ac:dyDescent="0.25">
      <c r="B241" s="7">
        <v>101.32</v>
      </c>
      <c r="C241">
        <f t="shared" si="3"/>
        <v>1613</v>
      </c>
    </row>
    <row r="242" spans="2:3" x14ac:dyDescent="0.25">
      <c r="B242" s="7">
        <v>101.32</v>
      </c>
      <c r="C242">
        <f t="shared" si="3"/>
        <v>1613</v>
      </c>
    </row>
    <row r="243" spans="2:3" x14ac:dyDescent="0.25">
      <c r="B243" s="7">
        <v>101.32</v>
      </c>
      <c r="C243">
        <f t="shared" si="3"/>
        <v>1613</v>
      </c>
    </row>
    <row r="244" spans="2:3" x14ac:dyDescent="0.25">
      <c r="B244" s="7">
        <v>180.26</v>
      </c>
      <c r="C244">
        <f t="shared" si="3"/>
        <v>388</v>
      </c>
    </row>
    <row r="245" spans="2:3" x14ac:dyDescent="0.25">
      <c r="B245" s="7">
        <v>180.26</v>
      </c>
      <c r="C245">
        <f t="shared" si="3"/>
        <v>388</v>
      </c>
    </row>
    <row r="246" spans="2:3" x14ac:dyDescent="0.25">
      <c r="B246" s="7">
        <v>180.26</v>
      </c>
      <c r="C246">
        <f t="shared" si="3"/>
        <v>388</v>
      </c>
    </row>
    <row r="247" spans="2:3" x14ac:dyDescent="0.25">
      <c r="B247" s="7">
        <v>101.32</v>
      </c>
      <c r="C247">
        <f t="shared" si="3"/>
        <v>1613</v>
      </c>
    </row>
    <row r="248" spans="2:3" x14ac:dyDescent="0.25">
      <c r="B248" s="7">
        <v>101.32</v>
      </c>
      <c r="C248">
        <f t="shared" si="3"/>
        <v>1613</v>
      </c>
    </row>
    <row r="249" spans="2:3" x14ac:dyDescent="0.25">
      <c r="B249" s="7">
        <v>101.32</v>
      </c>
      <c r="C249">
        <f t="shared" si="3"/>
        <v>1613</v>
      </c>
    </row>
    <row r="250" spans="2:3" x14ac:dyDescent="0.25">
      <c r="B250" s="7">
        <v>101.32</v>
      </c>
      <c r="C250">
        <f t="shared" si="3"/>
        <v>1613</v>
      </c>
    </row>
    <row r="251" spans="2:3" x14ac:dyDescent="0.25">
      <c r="B251" s="7">
        <v>101.32</v>
      </c>
      <c r="C251">
        <f t="shared" si="3"/>
        <v>1613</v>
      </c>
    </row>
    <row r="252" spans="2:3" x14ac:dyDescent="0.25">
      <c r="B252" s="7">
        <v>101.32</v>
      </c>
      <c r="C252">
        <f t="shared" si="3"/>
        <v>1613</v>
      </c>
    </row>
    <row r="253" spans="2:3" x14ac:dyDescent="0.25">
      <c r="B253" s="7">
        <v>101.32</v>
      </c>
      <c r="C253">
        <f t="shared" si="3"/>
        <v>1613</v>
      </c>
    </row>
    <row r="254" spans="2:3" x14ac:dyDescent="0.25">
      <c r="B254" s="7">
        <v>118.86</v>
      </c>
      <c r="C254">
        <f t="shared" si="3"/>
        <v>1321</v>
      </c>
    </row>
    <row r="255" spans="2:3" x14ac:dyDescent="0.25">
      <c r="B255" s="7">
        <v>118.86</v>
      </c>
      <c r="C255">
        <f t="shared" si="3"/>
        <v>1321</v>
      </c>
    </row>
    <row r="256" spans="2:3" x14ac:dyDescent="0.25">
      <c r="B256" s="7">
        <v>101.32</v>
      </c>
      <c r="C256">
        <f t="shared" si="3"/>
        <v>1613</v>
      </c>
    </row>
    <row r="257" spans="2:3" x14ac:dyDescent="0.25">
      <c r="B257" s="7">
        <v>101.32</v>
      </c>
      <c r="C257">
        <f t="shared" si="3"/>
        <v>1613</v>
      </c>
    </row>
    <row r="258" spans="2:3" x14ac:dyDescent="0.25">
      <c r="B258" s="7">
        <v>101.32</v>
      </c>
      <c r="C258">
        <f t="shared" si="3"/>
        <v>1613</v>
      </c>
    </row>
    <row r="259" spans="2:3" x14ac:dyDescent="0.25">
      <c r="B259" s="7">
        <v>101.32</v>
      </c>
      <c r="C259">
        <f t="shared" si="3"/>
        <v>1613</v>
      </c>
    </row>
    <row r="260" spans="2:3" x14ac:dyDescent="0.25">
      <c r="B260" s="7">
        <v>101.32</v>
      </c>
      <c r="C260">
        <f t="shared" ref="C260:C323" si="4">RANK(B260,$B$3:$B$2999)</f>
        <v>1613</v>
      </c>
    </row>
    <row r="261" spans="2:3" x14ac:dyDescent="0.25">
      <c r="B261" s="7">
        <v>101.32</v>
      </c>
      <c r="C261">
        <f t="shared" si="4"/>
        <v>1613</v>
      </c>
    </row>
    <row r="262" spans="2:3" x14ac:dyDescent="0.25">
      <c r="B262" s="7">
        <v>118.86</v>
      </c>
      <c r="C262">
        <f t="shared" si="4"/>
        <v>1321</v>
      </c>
    </row>
    <row r="263" spans="2:3" x14ac:dyDescent="0.25">
      <c r="B263" s="7">
        <v>267.54000000000002</v>
      </c>
      <c r="C263">
        <f t="shared" si="4"/>
        <v>30</v>
      </c>
    </row>
    <row r="264" spans="2:3" x14ac:dyDescent="0.25">
      <c r="B264" s="7">
        <v>118.86</v>
      </c>
      <c r="C264">
        <f t="shared" si="4"/>
        <v>1321</v>
      </c>
    </row>
    <row r="265" spans="2:3" x14ac:dyDescent="0.25">
      <c r="B265" s="7">
        <v>180.26</v>
      </c>
      <c r="C265">
        <f t="shared" si="4"/>
        <v>388</v>
      </c>
    </row>
    <row r="266" spans="2:3" x14ac:dyDescent="0.25">
      <c r="B266" s="7">
        <v>101.32</v>
      </c>
      <c r="C266">
        <f t="shared" si="4"/>
        <v>1613</v>
      </c>
    </row>
    <row r="267" spans="2:3" x14ac:dyDescent="0.25">
      <c r="B267" s="7">
        <v>118.86</v>
      </c>
      <c r="C267">
        <f t="shared" si="4"/>
        <v>1321</v>
      </c>
    </row>
    <row r="268" spans="2:3" x14ac:dyDescent="0.25">
      <c r="B268" s="7">
        <v>330.7</v>
      </c>
      <c r="C268">
        <f t="shared" si="4"/>
        <v>17</v>
      </c>
    </row>
    <row r="269" spans="2:3" x14ac:dyDescent="0.25">
      <c r="B269" s="7">
        <v>211.4</v>
      </c>
      <c r="C269">
        <f t="shared" si="4"/>
        <v>198</v>
      </c>
    </row>
    <row r="270" spans="2:3" x14ac:dyDescent="0.25">
      <c r="B270" s="7">
        <v>180.26</v>
      </c>
      <c r="C270">
        <f t="shared" si="4"/>
        <v>388</v>
      </c>
    </row>
    <row r="271" spans="2:3" x14ac:dyDescent="0.25">
      <c r="B271" s="7">
        <v>101.32</v>
      </c>
      <c r="C271">
        <f t="shared" si="4"/>
        <v>1613</v>
      </c>
    </row>
    <row r="272" spans="2:3" x14ac:dyDescent="0.25">
      <c r="B272" s="7">
        <v>118.86</v>
      </c>
      <c r="C272">
        <f t="shared" si="4"/>
        <v>1321</v>
      </c>
    </row>
    <row r="273" spans="2:3" x14ac:dyDescent="0.25">
      <c r="B273" s="7">
        <v>118.86</v>
      </c>
      <c r="C273">
        <f t="shared" si="4"/>
        <v>1321</v>
      </c>
    </row>
    <row r="274" spans="2:3" x14ac:dyDescent="0.25">
      <c r="B274" s="7">
        <v>118.86</v>
      </c>
      <c r="C274">
        <f t="shared" si="4"/>
        <v>1321</v>
      </c>
    </row>
    <row r="275" spans="2:3" x14ac:dyDescent="0.25">
      <c r="B275" s="7">
        <v>101.32</v>
      </c>
      <c r="C275">
        <f t="shared" si="4"/>
        <v>1613</v>
      </c>
    </row>
    <row r="276" spans="2:3" x14ac:dyDescent="0.25">
      <c r="B276" s="7">
        <v>180.26</v>
      </c>
      <c r="C276">
        <f t="shared" si="4"/>
        <v>388</v>
      </c>
    </row>
    <row r="277" spans="2:3" x14ac:dyDescent="0.25">
      <c r="B277" s="7">
        <v>101.32</v>
      </c>
      <c r="C277">
        <f t="shared" si="4"/>
        <v>1613</v>
      </c>
    </row>
    <row r="278" spans="2:3" x14ac:dyDescent="0.25">
      <c r="B278" s="7">
        <v>180.26</v>
      </c>
      <c r="C278">
        <f t="shared" si="4"/>
        <v>388</v>
      </c>
    </row>
    <row r="279" spans="2:3" x14ac:dyDescent="0.25">
      <c r="B279" s="7">
        <v>101.32</v>
      </c>
      <c r="C279">
        <f t="shared" si="4"/>
        <v>1613</v>
      </c>
    </row>
    <row r="280" spans="2:3" x14ac:dyDescent="0.25">
      <c r="B280" s="7">
        <v>118.86</v>
      </c>
      <c r="C280">
        <f t="shared" si="4"/>
        <v>1321</v>
      </c>
    </row>
    <row r="281" spans="2:3" x14ac:dyDescent="0.25">
      <c r="B281" s="7">
        <v>101.32</v>
      </c>
      <c r="C281">
        <f t="shared" si="4"/>
        <v>1613</v>
      </c>
    </row>
    <row r="282" spans="2:3" x14ac:dyDescent="0.25">
      <c r="B282" s="7">
        <v>101.32</v>
      </c>
      <c r="C282">
        <f t="shared" si="4"/>
        <v>1613</v>
      </c>
    </row>
    <row r="283" spans="2:3" x14ac:dyDescent="0.25">
      <c r="B283" s="7">
        <v>267.54000000000002</v>
      </c>
      <c r="C283">
        <f t="shared" si="4"/>
        <v>30</v>
      </c>
    </row>
    <row r="284" spans="2:3" x14ac:dyDescent="0.25">
      <c r="B284" s="7">
        <v>180.26</v>
      </c>
      <c r="C284">
        <f t="shared" si="4"/>
        <v>388</v>
      </c>
    </row>
    <row r="285" spans="2:3" x14ac:dyDescent="0.25">
      <c r="B285" s="7">
        <v>101.32</v>
      </c>
      <c r="C285">
        <f t="shared" si="4"/>
        <v>1613</v>
      </c>
    </row>
    <row r="286" spans="2:3" x14ac:dyDescent="0.25">
      <c r="B286" s="7">
        <v>101.32</v>
      </c>
      <c r="C286">
        <f t="shared" si="4"/>
        <v>1613</v>
      </c>
    </row>
    <row r="287" spans="2:3" x14ac:dyDescent="0.25">
      <c r="B287" s="7">
        <v>101.32</v>
      </c>
      <c r="C287">
        <f t="shared" si="4"/>
        <v>1613</v>
      </c>
    </row>
    <row r="288" spans="2:3" x14ac:dyDescent="0.25">
      <c r="B288" s="7">
        <v>101.32</v>
      </c>
      <c r="C288">
        <f t="shared" si="4"/>
        <v>1613</v>
      </c>
    </row>
    <row r="289" spans="2:3" x14ac:dyDescent="0.25">
      <c r="B289" s="7">
        <v>101.32</v>
      </c>
      <c r="C289">
        <f t="shared" si="4"/>
        <v>1613</v>
      </c>
    </row>
    <row r="290" spans="2:3" x14ac:dyDescent="0.25">
      <c r="B290" s="7">
        <v>101.32</v>
      </c>
      <c r="C290">
        <f t="shared" si="4"/>
        <v>1613</v>
      </c>
    </row>
    <row r="291" spans="2:3" x14ac:dyDescent="0.25">
      <c r="B291" s="7">
        <v>180.26</v>
      </c>
      <c r="C291">
        <f t="shared" si="4"/>
        <v>388</v>
      </c>
    </row>
    <row r="292" spans="2:3" x14ac:dyDescent="0.25">
      <c r="B292" s="7">
        <v>118.86</v>
      </c>
      <c r="C292">
        <f t="shared" si="4"/>
        <v>1321</v>
      </c>
    </row>
    <row r="293" spans="2:3" x14ac:dyDescent="0.25">
      <c r="B293" s="7">
        <v>118.86</v>
      </c>
      <c r="C293">
        <f t="shared" si="4"/>
        <v>1321</v>
      </c>
    </row>
    <row r="294" spans="2:3" x14ac:dyDescent="0.25">
      <c r="B294" s="7">
        <v>180.26</v>
      </c>
      <c r="C294">
        <f t="shared" si="4"/>
        <v>388</v>
      </c>
    </row>
    <row r="295" spans="2:3" x14ac:dyDescent="0.25">
      <c r="B295" s="7">
        <v>118.86</v>
      </c>
      <c r="C295">
        <f t="shared" si="4"/>
        <v>1321</v>
      </c>
    </row>
    <row r="296" spans="2:3" x14ac:dyDescent="0.25">
      <c r="B296" s="7">
        <v>180.26</v>
      </c>
      <c r="C296">
        <f t="shared" si="4"/>
        <v>388</v>
      </c>
    </row>
    <row r="297" spans="2:3" x14ac:dyDescent="0.25">
      <c r="B297" s="7">
        <v>118.86</v>
      </c>
      <c r="C297">
        <f t="shared" si="4"/>
        <v>1321</v>
      </c>
    </row>
    <row r="298" spans="2:3" x14ac:dyDescent="0.25">
      <c r="B298" s="7">
        <v>118.86</v>
      </c>
      <c r="C298">
        <f t="shared" si="4"/>
        <v>1321</v>
      </c>
    </row>
    <row r="299" spans="2:3" x14ac:dyDescent="0.25">
      <c r="B299" s="7">
        <v>118.86</v>
      </c>
      <c r="C299">
        <f t="shared" si="4"/>
        <v>1321</v>
      </c>
    </row>
    <row r="300" spans="2:3" x14ac:dyDescent="0.25">
      <c r="B300" s="7">
        <v>118.86</v>
      </c>
      <c r="C300">
        <f t="shared" si="4"/>
        <v>1321</v>
      </c>
    </row>
    <row r="301" spans="2:3" x14ac:dyDescent="0.25">
      <c r="B301" s="7">
        <v>118.86</v>
      </c>
      <c r="C301">
        <f t="shared" si="4"/>
        <v>1321</v>
      </c>
    </row>
    <row r="302" spans="2:3" x14ac:dyDescent="0.25">
      <c r="B302" s="7">
        <v>101.32</v>
      </c>
      <c r="C302">
        <f t="shared" si="4"/>
        <v>1613</v>
      </c>
    </row>
    <row r="303" spans="2:3" x14ac:dyDescent="0.25">
      <c r="B303" s="7">
        <v>180.26</v>
      </c>
      <c r="C303">
        <f t="shared" si="4"/>
        <v>388</v>
      </c>
    </row>
    <row r="304" spans="2:3" x14ac:dyDescent="0.25">
      <c r="B304" s="7">
        <v>118.86</v>
      </c>
      <c r="C304">
        <f t="shared" si="4"/>
        <v>1321</v>
      </c>
    </row>
    <row r="305" spans="2:3" x14ac:dyDescent="0.25">
      <c r="B305" s="7">
        <v>101.32</v>
      </c>
      <c r="C305">
        <f t="shared" si="4"/>
        <v>1613</v>
      </c>
    </row>
    <row r="306" spans="2:3" x14ac:dyDescent="0.25">
      <c r="B306" s="7">
        <v>122.81</v>
      </c>
      <c r="C306">
        <f t="shared" si="4"/>
        <v>1269</v>
      </c>
    </row>
    <row r="307" spans="2:3" x14ac:dyDescent="0.25">
      <c r="B307" s="7">
        <v>118.86</v>
      </c>
      <c r="C307">
        <f t="shared" si="4"/>
        <v>1321</v>
      </c>
    </row>
    <row r="308" spans="2:3" x14ac:dyDescent="0.25">
      <c r="B308" s="7">
        <v>101.32</v>
      </c>
      <c r="C308">
        <f t="shared" si="4"/>
        <v>1613</v>
      </c>
    </row>
    <row r="309" spans="2:3" x14ac:dyDescent="0.25">
      <c r="B309" s="7">
        <v>101.32</v>
      </c>
      <c r="C309">
        <f t="shared" si="4"/>
        <v>1613</v>
      </c>
    </row>
    <row r="310" spans="2:3" x14ac:dyDescent="0.25">
      <c r="B310" s="7">
        <v>118.86</v>
      </c>
      <c r="C310">
        <f t="shared" si="4"/>
        <v>1321</v>
      </c>
    </row>
    <row r="311" spans="2:3" x14ac:dyDescent="0.25">
      <c r="B311" s="7">
        <v>122.81</v>
      </c>
      <c r="C311">
        <f t="shared" si="4"/>
        <v>1269</v>
      </c>
    </row>
    <row r="312" spans="2:3" x14ac:dyDescent="0.25">
      <c r="B312" s="7">
        <v>122.81</v>
      </c>
      <c r="C312">
        <f t="shared" si="4"/>
        <v>1269</v>
      </c>
    </row>
    <row r="313" spans="2:3" x14ac:dyDescent="0.25">
      <c r="B313" s="7">
        <v>122.81</v>
      </c>
      <c r="C313">
        <f t="shared" si="4"/>
        <v>1269</v>
      </c>
    </row>
    <row r="314" spans="2:3" x14ac:dyDescent="0.25">
      <c r="B314" s="7">
        <v>122.81</v>
      </c>
      <c r="C314">
        <f t="shared" si="4"/>
        <v>1269</v>
      </c>
    </row>
    <row r="315" spans="2:3" x14ac:dyDescent="0.25">
      <c r="B315" s="7">
        <v>122.81</v>
      </c>
      <c r="C315">
        <f t="shared" si="4"/>
        <v>1269</v>
      </c>
    </row>
    <row r="316" spans="2:3" x14ac:dyDescent="0.25">
      <c r="B316" s="7">
        <v>122.81</v>
      </c>
      <c r="C316">
        <f t="shared" si="4"/>
        <v>1269</v>
      </c>
    </row>
    <row r="317" spans="2:3" x14ac:dyDescent="0.25">
      <c r="B317" s="7">
        <v>122.81</v>
      </c>
      <c r="C317">
        <f t="shared" si="4"/>
        <v>1269</v>
      </c>
    </row>
    <row r="318" spans="2:3" x14ac:dyDescent="0.25">
      <c r="B318" s="7">
        <v>122.81</v>
      </c>
      <c r="C318">
        <f t="shared" si="4"/>
        <v>1269</v>
      </c>
    </row>
    <row r="319" spans="2:3" x14ac:dyDescent="0.25">
      <c r="B319" s="7">
        <v>122.81</v>
      </c>
      <c r="C319">
        <f t="shared" si="4"/>
        <v>1269</v>
      </c>
    </row>
    <row r="320" spans="2:3" x14ac:dyDescent="0.25">
      <c r="B320" s="7">
        <v>122.81</v>
      </c>
      <c r="C320">
        <f t="shared" si="4"/>
        <v>1269</v>
      </c>
    </row>
    <row r="321" spans="2:3" x14ac:dyDescent="0.25">
      <c r="B321" s="7">
        <v>122.81</v>
      </c>
      <c r="C321">
        <f t="shared" si="4"/>
        <v>1269</v>
      </c>
    </row>
    <row r="322" spans="2:3" x14ac:dyDescent="0.25">
      <c r="B322" s="7">
        <v>101.32</v>
      </c>
      <c r="C322">
        <f t="shared" si="4"/>
        <v>1613</v>
      </c>
    </row>
    <row r="323" spans="2:3" x14ac:dyDescent="0.25">
      <c r="B323" s="7">
        <v>101.32</v>
      </c>
      <c r="C323">
        <f t="shared" si="4"/>
        <v>1613</v>
      </c>
    </row>
    <row r="324" spans="2:3" x14ac:dyDescent="0.25">
      <c r="B324" s="7">
        <v>118.86</v>
      </c>
      <c r="C324">
        <f t="shared" ref="C324:C387" si="5">RANK(B324,$B$3:$B$2999)</f>
        <v>1321</v>
      </c>
    </row>
    <row r="325" spans="2:3" x14ac:dyDescent="0.25">
      <c r="B325" s="7">
        <v>101.32</v>
      </c>
      <c r="C325">
        <f t="shared" si="5"/>
        <v>1613</v>
      </c>
    </row>
    <row r="326" spans="2:3" x14ac:dyDescent="0.25">
      <c r="B326" s="7">
        <v>180.26</v>
      </c>
      <c r="C326">
        <f t="shared" si="5"/>
        <v>388</v>
      </c>
    </row>
    <row r="327" spans="2:3" x14ac:dyDescent="0.25">
      <c r="B327" s="7">
        <v>118.86</v>
      </c>
      <c r="C327">
        <f t="shared" si="5"/>
        <v>1321</v>
      </c>
    </row>
    <row r="328" spans="2:3" x14ac:dyDescent="0.25">
      <c r="B328" s="7">
        <v>180.26</v>
      </c>
      <c r="C328">
        <f t="shared" si="5"/>
        <v>388</v>
      </c>
    </row>
    <row r="329" spans="2:3" x14ac:dyDescent="0.25">
      <c r="B329" s="7">
        <v>180.26</v>
      </c>
      <c r="C329">
        <f t="shared" si="5"/>
        <v>388</v>
      </c>
    </row>
    <row r="330" spans="2:3" x14ac:dyDescent="0.25">
      <c r="B330" s="7">
        <v>180.26</v>
      </c>
      <c r="C330">
        <f t="shared" si="5"/>
        <v>388</v>
      </c>
    </row>
    <row r="331" spans="2:3" x14ac:dyDescent="0.25">
      <c r="B331" s="7">
        <v>118.86</v>
      </c>
      <c r="C331">
        <f t="shared" si="5"/>
        <v>1321</v>
      </c>
    </row>
    <row r="332" spans="2:3" x14ac:dyDescent="0.25">
      <c r="B332" s="7">
        <v>101.32</v>
      </c>
      <c r="C332">
        <f t="shared" si="5"/>
        <v>1613</v>
      </c>
    </row>
    <row r="333" spans="2:3" x14ac:dyDescent="0.25">
      <c r="B333" s="7">
        <v>101.32</v>
      </c>
      <c r="C333">
        <f t="shared" si="5"/>
        <v>1613</v>
      </c>
    </row>
    <row r="334" spans="2:3" x14ac:dyDescent="0.25">
      <c r="B334" s="7">
        <v>101.32</v>
      </c>
      <c r="C334">
        <f t="shared" si="5"/>
        <v>1613</v>
      </c>
    </row>
    <row r="335" spans="2:3" x14ac:dyDescent="0.25">
      <c r="B335" s="7">
        <v>101.32</v>
      </c>
      <c r="C335">
        <f t="shared" si="5"/>
        <v>1613</v>
      </c>
    </row>
    <row r="336" spans="2:3" x14ac:dyDescent="0.25">
      <c r="B336" s="7">
        <v>101.32</v>
      </c>
      <c r="C336">
        <f t="shared" si="5"/>
        <v>1613</v>
      </c>
    </row>
    <row r="337" spans="2:3" x14ac:dyDescent="0.25">
      <c r="B337" s="7">
        <v>101.32</v>
      </c>
      <c r="C337">
        <f t="shared" si="5"/>
        <v>1613</v>
      </c>
    </row>
    <row r="338" spans="2:3" x14ac:dyDescent="0.25">
      <c r="B338" s="7">
        <v>101.32</v>
      </c>
      <c r="C338">
        <f t="shared" si="5"/>
        <v>1613</v>
      </c>
    </row>
    <row r="339" spans="2:3" x14ac:dyDescent="0.25">
      <c r="B339" s="7">
        <v>101.32</v>
      </c>
      <c r="C339">
        <f t="shared" si="5"/>
        <v>1613</v>
      </c>
    </row>
    <row r="340" spans="2:3" x14ac:dyDescent="0.25">
      <c r="B340" s="7">
        <v>101.32</v>
      </c>
      <c r="C340">
        <f t="shared" si="5"/>
        <v>1613</v>
      </c>
    </row>
    <row r="341" spans="2:3" x14ac:dyDescent="0.25">
      <c r="B341" s="7">
        <v>101.32</v>
      </c>
      <c r="C341">
        <f t="shared" si="5"/>
        <v>1613</v>
      </c>
    </row>
    <row r="342" spans="2:3" x14ac:dyDescent="0.25">
      <c r="B342" s="7">
        <v>101.32</v>
      </c>
      <c r="C342">
        <f t="shared" si="5"/>
        <v>1613</v>
      </c>
    </row>
    <row r="343" spans="2:3" x14ac:dyDescent="0.25">
      <c r="B343" s="7">
        <v>118.86</v>
      </c>
      <c r="C343">
        <f t="shared" si="5"/>
        <v>1321</v>
      </c>
    </row>
    <row r="344" spans="2:3" x14ac:dyDescent="0.25">
      <c r="B344" s="7">
        <v>101.32</v>
      </c>
      <c r="C344">
        <f t="shared" si="5"/>
        <v>1613</v>
      </c>
    </row>
    <row r="345" spans="2:3" x14ac:dyDescent="0.25">
      <c r="B345" s="7">
        <v>101.32</v>
      </c>
      <c r="C345">
        <f t="shared" si="5"/>
        <v>1613</v>
      </c>
    </row>
    <row r="346" spans="2:3" x14ac:dyDescent="0.25">
      <c r="B346" s="7">
        <v>101.32</v>
      </c>
      <c r="C346">
        <f t="shared" si="5"/>
        <v>1613</v>
      </c>
    </row>
    <row r="347" spans="2:3" x14ac:dyDescent="0.25">
      <c r="B347" s="7">
        <v>101.32</v>
      </c>
      <c r="C347">
        <f t="shared" si="5"/>
        <v>1613</v>
      </c>
    </row>
    <row r="348" spans="2:3" x14ac:dyDescent="0.25">
      <c r="B348" s="7">
        <v>101.32</v>
      </c>
      <c r="C348">
        <f t="shared" si="5"/>
        <v>1613</v>
      </c>
    </row>
    <row r="349" spans="2:3" x14ac:dyDescent="0.25">
      <c r="B349" s="7">
        <v>118.86</v>
      </c>
      <c r="C349">
        <f t="shared" si="5"/>
        <v>1321</v>
      </c>
    </row>
    <row r="350" spans="2:3" x14ac:dyDescent="0.25">
      <c r="B350" s="7">
        <v>101.32</v>
      </c>
      <c r="C350">
        <f t="shared" si="5"/>
        <v>1613</v>
      </c>
    </row>
    <row r="351" spans="2:3" x14ac:dyDescent="0.25">
      <c r="B351" s="7">
        <v>101.32</v>
      </c>
      <c r="C351">
        <f t="shared" si="5"/>
        <v>1613</v>
      </c>
    </row>
    <row r="352" spans="2:3" x14ac:dyDescent="0.25">
      <c r="B352" s="7">
        <v>101.32</v>
      </c>
      <c r="C352">
        <f t="shared" si="5"/>
        <v>1613</v>
      </c>
    </row>
    <row r="353" spans="2:3" x14ac:dyDescent="0.25">
      <c r="B353" s="7">
        <v>101.32</v>
      </c>
      <c r="C353">
        <f t="shared" si="5"/>
        <v>1613</v>
      </c>
    </row>
    <row r="354" spans="2:3" x14ac:dyDescent="0.25">
      <c r="B354" s="7">
        <v>122.81</v>
      </c>
      <c r="C354">
        <f t="shared" si="5"/>
        <v>1269</v>
      </c>
    </row>
    <row r="355" spans="2:3" x14ac:dyDescent="0.25">
      <c r="B355" s="7">
        <v>122.81</v>
      </c>
      <c r="C355">
        <f t="shared" si="5"/>
        <v>1269</v>
      </c>
    </row>
    <row r="356" spans="2:3" x14ac:dyDescent="0.25">
      <c r="B356" s="7">
        <v>122.81</v>
      </c>
      <c r="C356">
        <f t="shared" si="5"/>
        <v>1269</v>
      </c>
    </row>
    <row r="357" spans="2:3" x14ac:dyDescent="0.25">
      <c r="B357" s="7">
        <v>122.81</v>
      </c>
      <c r="C357">
        <f t="shared" si="5"/>
        <v>1269</v>
      </c>
    </row>
    <row r="358" spans="2:3" x14ac:dyDescent="0.25">
      <c r="B358" s="7">
        <v>122.81</v>
      </c>
      <c r="C358">
        <f t="shared" si="5"/>
        <v>1269</v>
      </c>
    </row>
    <row r="359" spans="2:3" x14ac:dyDescent="0.25">
      <c r="B359" s="7">
        <v>122.81</v>
      </c>
      <c r="C359">
        <f t="shared" si="5"/>
        <v>1269</v>
      </c>
    </row>
    <row r="360" spans="2:3" x14ac:dyDescent="0.25">
      <c r="B360" s="7">
        <v>122.81</v>
      </c>
      <c r="C360">
        <f t="shared" si="5"/>
        <v>1269</v>
      </c>
    </row>
    <row r="361" spans="2:3" x14ac:dyDescent="0.25">
      <c r="B361" s="7">
        <v>122.81</v>
      </c>
      <c r="C361">
        <f t="shared" si="5"/>
        <v>1269</v>
      </c>
    </row>
    <row r="362" spans="2:3" x14ac:dyDescent="0.25">
      <c r="B362" s="7">
        <v>122.81</v>
      </c>
      <c r="C362">
        <f t="shared" si="5"/>
        <v>1269</v>
      </c>
    </row>
    <row r="363" spans="2:3" x14ac:dyDescent="0.25">
      <c r="B363" s="7">
        <v>122.81</v>
      </c>
      <c r="C363">
        <f t="shared" si="5"/>
        <v>1269</v>
      </c>
    </row>
    <row r="364" spans="2:3" x14ac:dyDescent="0.25">
      <c r="B364" s="7">
        <v>122.81</v>
      </c>
      <c r="C364">
        <f t="shared" si="5"/>
        <v>1269</v>
      </c>
    </row>
    <row r="365" spans="2:3" x14ac:dyDescent="0.25">
      <c r="B365" s="7">
        <v>122.81</v>
      </c>
      <c r="C365">
        <f t="shared" si="5"/>
        <v>1269</v>
      </c>
    </row>
    <row r="366" spans="2:3" x14ac:dyDescent="0.25">
      <c r="B366" s="7">
        <v>122.81</v>
      </c>
      <c r="C366">
        <f t="shared" si="5"/>
        <v>1269</v>
      </c>
    </row>
    <row r="367" spans="2:3" x14ac:dyDescent="0.25">
      <c r="B367" s="7">
        <v>180.26</v>
      </c>
      <c r="C367">
        <f t="shared" si="5"/>
        <v>388</v>
      </c>
    </row>
    <row r="368" spans="2:3" x14ac:dyDescent="0.25">
      <c r="B368" s="7">
        <v>101.32</v>
      </c>
      <c r="C368">
        <f t="shared" si="5"/>
        <v>1613</v>
      </c>
    </row>
    <row r="369" spans="2:3" x14ac:dyDescent="0.25">
      <c r="B369" s="7">
        <v>101.32</v>
      </c>
      <c r="C369">
        <f t="shared" si="5"/>
        <v>1613</v>
      </c>
    </row>
    <row r="370" spans="2:3" x14ac:dyDescent="0.25">
      <c r="B370" s="7">
        <v>101.32</v>
      </c>
      <c r="C370">
        <f t="shared" si="5"/>
        <v>1613</v>
      </c>
    </row>
    <row r="371" spans="2:3" x14ac:dyDescent="0.25">
      <c r="B371" s="7">
        <v>101.32</v>
      </c>
      <c r="C371">
        <f t="shared" si="5"/>
        <v>1613</v>
      </c>
    </row>
    <row r="372" spans="2:3" x14ac:dyDescent="0.25">
      <c r="B372" s="7">
        <v>101.32</v>
      </c>
      <c r="C372">
        <f t="shared" si="5"/>
        <v>1613</v>
      </c>
    </row>
    <row r="373" spans="2:3" x14ac:dyDescent="0.25">
      <c r="B373" s="7">
        <v>101.32</v>
      </c>
      <c r="C373">
        <f t="shared" si="5"/>
        <v>1613</v>
      </c>
    </row>
    <row r="374" spans="2:3" x14ac:dyDescent="0.25">
      <c r="B374" s="7">
        <v>180.26</v>
      </c>
      <c r="C374">
        <f t="shared" si="5"/>
        <v>388</v>
      </c>
    </row>
    <row r="375" spans="2:3" x14ac:dyDescent="0.25">
      <c r="B375" s="7">
        <v>180.26</v>
      </c>
      <c r="C375">
        <f t="shared" si="5"/>
        <v>388</v>
      </c>
    </row>
    <row r="376" spans="2:3" x14ac:dyDescent="0.25">
      <c r="B376" s="7">
        <v>101.32</v>
      </c>
      <c r="C376">
        <f t="shared" si="5"/>
        <v>1613</v>
      </c>
    </row>
    <row r="377" spans="2:3" x14ac:dyDescent="0.25">
      <c r="B377" s="7">
        <v>101.32</v>
      </c>
      <c r="C377">
        <f t="shared" si="5"/>
        <v>1613</v>
      </c>
    </row>
    <row r="378" spans="2:3" x14ac:dyDescent="0.25">
      <c r="B378" s="7">
        <v>118.86</v>
      </c>
      <c r="C378">
        <f t="shared" si="5"/>
        <v>1321</v>
      </c>
    </row>
    <row r="379" spans="2:3" x14ac:dyDescent="0.25">
      <c r="B379" s="7">
        <v>101.32</v>
      </c>
      <c r="C379">
        <f t="shared" si="5"/>
        <v>1613</v>
      </c>
    </row>
    <row r="380" spans="2:3" x14ac:dyDescent="0.25">
      <c r="B380" s="7">
        <v>101.32</v>
      </c>
      <c r="C380">
        <f t="shared" si="5"/>
        <v>1613</v>
      </c>
    </row>
    <row r="381" spans="2:3" x14ac:dyDescent="0.25">
      <c r="B381" s="7">
        <v>101.32</v>
      </c>
      <c r="C381">
        <f t="shared" si="5"/>
        <v>1613</v>
      </c>
    </row>
    <row r="382" spans="2:3" x14ac:dyDescent="0.25">
      <c r="B382" s="7">
        <v>101.32</v>
      </c>
      <c r="C382">
        <f t="shared" si="5"/>
        <v>1613</v>
      </c>
    </row>
    <row r="383" spans="2:3" x14ac:dyDescent="0.25">
      <c r="B383" s="7">
        <v>101.32</v>
      </c>
      <c r="C383">
        <f t="shared" si="5"/>
        <v>1613</v>
      </c>
    </row>
    <row r="384" spans="2:3" x14ac:dyDescent="0.25">
      <c r="B384" s="7">
        <v>118.86</v>
      </c>
      <c r="C384">
        <f t="shared" si="5"/>
        <v>1321</v>
      </c>
    </row>
    <row r="385" spans="2:3" x14ac:dyDescent="0.25">
      <c r="B385" s="7">
        <v>101.32</v>
      </c>
      <c r="C385">
        <f t="shared" si="5"/>
        <v>1613</v>
      </c>
    </row>
    <row r="386" spans="2:3" x14ac:dyDescent="0.25">
      <c r="B386" s="7">
        <v>101.32</v>
      </c>
      <c r="C386">
        <f t="shared" si="5"/>
        <v>1613</v>
      </c>
    </row>
    <row r="387" spans="2:3" x14ac:dyDescent="0.25">
      <c r="B387" s="7">
        <v>101.32</v>
      </c>
      <c r="C387">
        <f t="shared" si="5"/>
        <v>1613</v>
      </c>
    </row>
    <row r="388" spans="2:3" x14ac:dyDescent="0.25">
      <c r="B388" s="7">
        <v>101.32</v>
      </c>
      <c r="C388">
        <f t="shared" ref="C388:C451" si="6">RANK(B388,$B$3:$B$2999)</f>
        <v>1613</v>
      </c>
    </row>
    <row r="389" spans="2:3" x14ac:dyDescent="0.25">
      <c r="B389" s="7">
        <v>101.32</v>
      </c>
      <c r="C389">
        <f t="shared" si="6"/>
        <v>1613</v>
      </c>
    </row>
    <row r="390" spans="2:3" x14ac:dyDescent="0.25">
      <c r="B390" s="7">
        <v>101.32</v>
      </c>
      <c r="C390">
        <f t="shared" si="6"/>
        <v>1613</v>
      </c>
    </row>
    <row r="391" spans="2:3" x14ac:dyDescent="0.25">
      <c r="B391" s="7">
        <v>101.32</v>
      </c>
      <c r="C391">
        <f t="shared" si="6"/>
        <v>1613</v>
      </c>
    </row>
    <row r="392" spans="2:3" x14ac:dyDescent="0.25">
      <c r="B392" s="7">
        <v>118.86</v>
      </c>
      <c r="C392">
        <f t="shared" si="6"/>
        <v>1321</v>
      </c>
    </row>
    <row r="393" spans="2:3" x14ac:dyDescent="0.25">
      <c r="B393" s="7">
        <v>101.32</v>
      </c>
      <c r="C393">
        <f t="shared" si="6"/>
        <v>1613</v>
      </c>
    </row>
    <row r="394" spans="2:3" x14ac:dyDescent="0.25">
      <c r="B394" s="7">
        <v>101.32</v>
      </c>
      <c r="C394">
        <f t="shared" si="6"/>
        <v>1613</v>
      </c>
    </row>
    <row r="395" spans="2:3" x14ac:dyDescent="0.25">
      <c r="B395" s="7">
        <v>101.32</v>
      </c>
      <c r="C395">
        <f t="shared" si="6"/>
        <v>1613</v>
      </c>
    </row>
    <row r="396" spans="2:3" x14ac:dyDescent="0.25">
      <c r="B396" s="7">
        <v>211.4</v>
      </c>
      <c r="C396">
        <f t="shared" si="6"/>
        <v>198</v>
      </c>
    </row>
    <row r="397" spans="2:3" x14ac:dyDescent="0.25">
      <c r="B397" s="7">
        <v>8.77</v>
      </c>
      <c r="C397">
        <f t="shared" si="6"/>
        <v>2639</v>
      </c>
    </row>
    <row r="398" spans="2:3" x14ac:dyDescent="0.25">
      <c r="B398" s="7">
        <v>8.77</v>
      </c>
      <c r="C398">
        <f t="shared" si="6"/>
        <v>2639</v>
      </c>
    </row>
    <row r="399" spans="2:3" x14ac:dyDescent="0.25">
      <c r="B399" s="7">
        <v>35.084899999999998</v>
      </c>
      <c r="C399">
        <f t="shared" si="6"/>
        <v>2117</v>
      </c>
    </row>
    <row r="400" spans="2:3" x14ac:dyDescent="0.25">
      <c r="B400" s="7">
        <v>14.0381</v>
      </c>
      <c r="C400">
        <f t="shared" si="6"/>
        <v>2301</v>
      </c>
    </row>
    <row r="401" spans="2:3" x14ac:dyDescent="0.25">
      <c r="B401" s="7">
        <v>17.54</v>
      </c>
      <c r="C401">
        <f t="shared" si="6"/>
        <v>2257</v>
      </c>
    </row>
    <row r="402" spans="2:3" x14ac:dyDescent="0.25">
      <c r="B402" s="7">
        <v>17.54</v>
      </c>
      <c r="C402">
        <f t="shared" si="6"/>
        <v>2257</v>
      </c>
    </row>
    <row r="403" spans="2:3" x14ac:dyDescent="0.25">
      <c r="B403" s="7">
        <v>35.090000000000003</v>
      </c>
      <c r="C403">
        <f t="shared" si="6"/>
        <v>2113</v>
      </c>
    </row>
    <row r="404" spans="2:3" x14ac:dyDescent="0.25">
      <c r="B404" s="7">
        <v>17.54</v>
      </c>
      <c r="C404">
        <f t="shared" si="6"/>
        <v>2257</v>
      </c>
    </row>
    <row r="405" spans="2:3" x14ac:dyDescent="0.25">
      <c r="B405" s="7">
        <v>17.54</v>
      </c>
      <c r="C405">
        <f t="shared" si="6"/>
        <v>2257</v>
      </c>
    </row>
    <row r="406" spans="2:3" x14ac:dyDescent="0.25">
      <c r="B406" s="7">
        <v>22.8063</v>
      </c>
      <c r="C406">
        <f t="shared" si="6"/>
        <v>2170</v>
      </c>
    </row>
    <row r="407" spans="2:3" x14ac:dyDescent="0.25">
      <c r="B407" s="7">
        <v>17.54</v>
      </c>
      <c r="C407">
        <f t="shared" si="6"/>
        <v>2257</v>
      </c>
    </row>
    <row r="408" spans="2:3" x14ac:dyDescent="0.25">
      <c r="B408" s="7">
        <v>17.54</v>
      </c>
      <c r="C408">
        <f t="shared" si="6"/>
        <v>2257</v>
      </c>
    </row>
    <row r="409" spans="2:3" x14ac:dyDescent="0.25">
      <c r="B409" s="7">
        <v>42.9818</v>
      </c>
      <c r="C409">
        <f t="shared" si="6"/>
        <v>2077</v>
      </c>
    </row>
    <row r="410" spans="2:3" x14ac:dyDescent="0.25">
      <c r="B410" s="7">
        <v>42.9818</v>
      </c>
      <c r="C410">
        <f t="shared" si="6"/>
        <v>2077</v>
      </c>
    </row>
    <row r="411" spans="2:3" x14ac:dyDescent="0.25">
      <c r="B411" s="7">
        <v>241.23</v>
      </c>
      <c r="C411">
        <f t="shared" si="6"/>
        <v>41</v>
      </c>
    </row>
    <row r="412" spans="2:3" x14ac:dyDescent="0.25">
      <c r="B412" s="7">
        <v>21.0519</v>
      </c>
      <c r="C412">
        <f t="shared" si="6"/>
        <v>2177</v>
      </c>
    </row>
    <row r="413" spans="2:3" x14ac:dyDescent="0.25">
      <c r="B413" s="7">
        <v>174.56</v>
      </c>
      <c r="C413">
        <f t="shared" si="6"/>
        <v>438</v>
      </c>
    </row>
    <row r="414" spans="2:3" x14ac:dyDescent="0.25">
      <c r="B414" s="7">
        <v>35.090000000000003</v>
      </c>
      <c r="C414">
        <f t="shared" si="6"/>
        <v>2113</v>
      </c>
    </row>
    <row r="415" spans="2:3" x14ac:dyDescent="0.25">
      <c r="B415" s="7">
        <v>160.5256</v>
      </c>
      <c r="C415">
        <f t="shared" si="6"/>
        <v>598</v>
      </c>
    </row>
    <row r="416" spans="2:3" x14ac:dyDescent="0.25">
      <c r="B416" s="7">
        <v>42.9818</v>
      </c>
      <c r="C416">
        <f t="shared" si="6"/>
        <v>2077</v>
      </c>
    </row>
    <row r="417" spans="2:3" x14ac:dyDescent="0.25">
      <c r="B417" s="7">
        <v>174.56</v>
      </c>
      <c r="C417">
        <f t="shared" si="6"/>
        <v>438</v>
      </c>
    </row>
    <row r="418" spans="2:3" x14ac:dyDescent="0.25">
      <c r="B418" s="7">
        <v>78.069999999999993</v>
      </c>
      <c r="C418">
        <f t="shared" si="6"/>
        <v>1870</v>
      </c>
    </row>
    <row r="419" spans="2:3" x14ac:dyDescent="0.25">
      <c r="B419" s="7">
        <v>17.54</v>
      </c>
      <c r="C419">
        <f t="shared" si="6"/>
        <v>2257</v>
      </c>
    </row>
    <row r="420" spans="2:3" x14ac:dyDescent="0.25">
      <c r="B420" s="7">
        <v>160.5256</v>
      </c>
      <c r="C420">
        <f t="shared" si="6"/>
        <v>598</v>
      </c>
    </row>
    <row r="421" spans="2:3" x14ac:dyDescent="0.25">
      <c r="B421" s="7">
        <v>4.3899999999999997</v>
      </c>
      <c r="C421">
        <f t="shared" si="6"/>
        <v>2747</v>
      </c>
    </row>
    <row r="422" spans="2:3" x14ac:dyDescent="0.25">
      <c r="B422" s="7">
        <v>174.56</v>
      </c>
      <c r="C422">
        <f t="shared" si="6"/>
        <v>438</v>
      </c>
    </row>
    <row r="423" spans="2:3" x14ac:dyDescent="0.25">
      <c r="B423" s="7">
        <v>17.54</v>
      </c>
      <c r="C423">
        <f t="shared" si="6"/>
        <v>2257</v>
      </c>
    </row>
    <row r="424" spans="2:3" x14ac:dyDescent="0.25">
      <c r="B424" s="7">
        <v>78.069500000000005</v>
      </c>
      <c r="C424">
        <f t="shared" si="6"/>
        <v>1878</v>
      </c>
    </row>
    <row r="425" spans="2:3" x14ac:dyDescent="0.25">
      <c r="B425" s="7">
        <v>17.54</v>
      </c>
      <c r="C425">
        <f t="shared" si="6"/>
        <v>2257</v>
      </c>
    </row>
    <row r="426" spans="2:3" x14ac:dyDescent="0.25">
      <c r="B426" s="7">
        <v>17.54</v>
      </c>
      <c r="C426">
        <f t="shared" si="6"/>
        <v>2257</v>
      </c>
    </row>
    <row r="427" spans="2:3" x14ac:dyDescent="0.25">
      <c r="B427" s="7">
        <v>174.56</v>
      </c>
      <c r="C427">
        <f t="shared" si="6"/>
        <v>438</v>
      </c>
    </row>
    <row r="428" spans="2:3" x14ac:dyDescent="0.25">
      <c r="B428" s="7">
        <v>61.4</v>
      </c>
      <c r="C428">
        <f t="shared" si="6"/>
        <v>1936</v>
      </c>
    </row>
    <row r="429" spans="2:3" x14ac:dyDescent="0.25">
      <c r="B429" s="7">
        <v>174.56</v>
      </c>
      <c r="C429">
        <f t="shared" si="6"/>
        <v>438</v>
      </c>
    </row>
    <row r="430" spans="2:3" x14ac:dyDescent="0.25">
      <c r="B430" s="7">
        <v>78.069500000000005</v>
      </c>
      <c r="C430">
        <f t="shared" si="6"/>
        <v>1878</v>
      </c>
    </row>
    <row r="431" spans="2:3" x14ac:dyDescent="0.25">
      <c r="B431" s="7">
        <v>128.06950000000001</v>
      </c>
      <c r="C431">
        <f t="shared" si="6"/>
        <v>1076</v>
      </c>
    </row>
    <row r="432" spans="2:3" x14ac:dyDescent="0.25">
      <c r="B432" s="7">
        <v>17.54</v>
      </c>
      <c r="C432">
        <f t="shared" si="6"/>
        <v>2257</v>
      </c>
    </row>
    <row r="433" spans="2:3" x14ac:dyDescent="0.25">
      <c r="B433" s="7">
        <v>42.9818</v>
      </c>
      <c r="C433">
        <f t="shared" si="6"/>
        <v>2077</v>
      </c>
    </row>
    <row r="434" spans="2:3" x14ac:dyDescent="0.25">
      <c r="B434" s="7">
        <v>174.56</v>
      </c>
      <c r="C434">
        <f t="shared" si="6"/>
        <v>438</v>
      </c>
    </row>
    <row r="435" spans="2:3" x14ac:dyDescent="0.25">
      <c r="B435" s="7">
        <v>122.80629999999999</v>
      </c>
      <c r="C435">
        <f t="shared" si="6"/>
        <v>1308</v>
      </c>
    </row>
    <row r="436" spans="2:3" x14ac:dyDescent="0.25">
      <c r="B436" s="7">
        <v>17.54</v>
      </c>
      <c r="C436">
        <f t="shared" si="6"/>
        <v>2257</v>
      </c>
    </row>
    <row r="437" spans="2:3" x14ac:dyDescent="0.25">
      <c r="B437" s="7">
        <v>160.5256</v>
      </c>
      <c r="C437">
        <f t="shared" si="6"/>
        <v>598</v>
      </c>
    </row>
    <row r="438" spans="2:3" x14ac:dyDescent="0.25">
      <c r="B438" s="7">
        <v>17.54</v>
      </c>
      <c r="C438">
        <f t="shared" si="6"/>
        <v>2257</v>
      </c>
    </row>
    <row r="439" spans="2:3" x14ac:dyDescent="0.25">
      <c r="B439" s="7">
        <v>17.54</v>
      </c>
      <c r="C439">
        <f t="shared" si="6"/>
        <v>2257</v>
      </c>
    </row>
    <row r="440" spans="2:3" x14ac:dyDescent="0.25">
      <c r="B440" s="7">
        <v>78.069999999999993</v>
      </c>
      <c r="C440">
        <f t="shared" si="6"/>
        <v>1870</v>
      </c>
    </row>
    <row r="441" spans="2:3" x14ac:dyDescent="0.25">
      <c r="B441" s="7">
        <v>78.069999999999993</v>
      </c>
      <c r="C441">
        <f t="shared" si="6"/>
        <v>1870</v>
      </c>
    </row>
    <row r="442" spans="2:3" x14ac:dyDescent="0.25">
      <c r="B442" s="7">
        <v>154.3853</v>
      </c>
      <c r="C442">
        <f t="shared" si="6"/>
        <v>654</v>
      </c>
    </row>
    <row r="443" spans="2:3" x14ac:dyDescent="0.25">
      <c r="B443" s="7">
        <v>17.54</v>
      </c>
      <c r="C443">
        <f t="shared" si="6"/>
        <v>2257</v>
      </c>
    </row>
    <row r="444" spans="2:3" x14ac:dyDescent="0.25">
      <c r="B444" s="7">
        <v>61.4</v>
      </c>
      <c r="C444">
        <f t="shared" si="6"/>
        <v>1936</v>
      </c>
    </row>
    <row r="445" spans="2:3" x14ac:dyDescent="0.25">
      <c r="B445" s="7">
        <v>78.069999999999993</v>
      </c>
      <c r="C445">
        <f t="shared" si="6"/>
        <v>1870</v>
      </c>
    </row>
    <row r="446" spans="2:3" x14ac:dyDescent="0.25">
      <c r="B446" s="7">
        <v>17.54</v>
      </c>
      <c r="C446">
        <f t="shared" si="6"/>
        <v>2257</v>
      </c>
    </row>
    <row r="447" spans="2:3" x14ac:dyDescent="0.25">
      <c r="B447" s="7">
        <v>78.069999999999993</v>
      </c>
      <c r="C447">
        <f t="shared" si="6"/>
        <v>1870</v>
      </c>
    </row>
    <row r="448" spans="2:3" x14ac:dyDescent="0.25">
      <c r="B448" s="7">
        <v>78.069999999999993</v>
      </c>
      <c r="C448">
        <f t="shared" si="6"/>
        <v>1870</v>
      </c>
    </row>
    <row r="449" spans="2:3" x14ac:dyDescent="0.25">
      <c r="B449" s="7">
        <v>78.069999999999993</v>
      </c>
      <c r="C449">
        <f t="shared" si="6"/>
        <v>1870</v>
      </c>
    </row>
    <row r="450" spans="2:3" x14ac:dyDescent="0.25">
      <c r="B450" s="7">
        <v>78.069500000000005</v>
      </c>
      <c r="C450">
        <f t="shared" si="6"/>
        <v>1878</v>
      </c>
    </row>
    <row r="451" spans="2:3" x14ac:dyDescent="0.25">
      <c r="B451" s="7">
        <v>133.33189999999999</v>
      </c>
      <c r="C451">
        <f t="shared" si="6"/>
        <v>1033</v>
      </c>
    </row>
    <row r="452" spans="2:3" x14ac:dyDescent="0.25">
      <c r="B452" s="7">
        <v>131.58000000000001</v>
      </c>
      <c r="C452">
        <f t="shared" ref="C452:C515" si="7">RANK(B452,$B$3:$B$2999)</f>
        <v>1043</v>
      </c>
    </row>
    <row r="453" spans="2:3" x14ac:dyDescent="0.25">
      <c r="B453" s="7">
        <v>122.81</v>
      </c>
      <c r="C453">
        <f t="shared" si="7"/>
        <v>1269</v>
      </c>
    </row>
    <row r="454" spans="2:3" x14ac:dyDescent="0.25">
      <c r="B454" s="7">
        <v>26.31</v>
      </c>
      <c r="C454">
        <f t="shared" si="7"/>
        <v>2164</v>
      </c>
    </row>
    <row r="455" spans="2:3" x14ac:dyDescent="0.25">
      <c r="B455" s="7">
        <v>122.81</v>
      </c>
      <c r="C455">
        <f t="shared" si="7"/>
        <v>1269</v>
      </c>
    </row>
    <row r="456" spans="2:3" x14ac:dyDescent="0.25">
      <c r="B456" s="7">
        <v>35.090000000000003</v>
      </c>
      <c r="C456">
        <f t="shared" si="7"/>
        <v>2113</v>
      </c>
    </row>
    <row r="457" spans="2:3" x14ac:dyDescent="0.25">
      <c r="B457" s="7">
        <v>131.58000000000001</v>
      </c>
      <c r="C457">
        <f t="shared" si="7"/>
        <v>1043</v>
      </c>
    </row>
    <row r="458" spans="2:3" x14ac:dyDescent="0.25">
      <c r="B458" s="7">
        <v>114.03</v>
      </c>
      <c r="C458">
        <f t="shared" si="7"/>
        <v>1471</v>
      </c>
    </row>
    <row r="459" spans="2:3" x14ac:dyDescent="0.25">
      <c r="B459" s="7">
        <v>96.49</v>
      </c>
      <c r="C459">
        <f t="shared" si="7"/>
        <v>1765</v>
      </c>
    </row>
    <row r="460" spans="2:3" x14ac:dyDescent="0.25">
      <c r="B460" s="7">
        <v>131.58000000000001</v>
      </c>
      <c r="C460">
        <f t="shared" si="7"/>
        <v>1043</v>
      </c>
    </row>
    <row r="461" spans="2:3" x14ac:dyDescent="0.25">
      <c r="B461" s="7">
        <v>122.81</v>
      </c>
      <c r="C461">
        <f t="shared" si="7"/>
        <v>1269</v>
      </c>
    </row>
    <row r="462" spans="2:3" x14ac:dyDescent="0.25">
      <c r="B462" s="7">
        <v>122.81</v>
      </c>
      <c r="C462">
        <f t="shared" si="7"/>
        <v>1269</v>
      </c>
    </row>
    <row r="463" spans="2:3" x14ac:dyDescent="0.25">
      <c r="B463" s="7">
        <v>96.49</v>
      </c>
      <c r="C463">
        <f t="shared" si="7"/>
        <v>1765</v>
      </c>
    </row>
    <row r="464" spans="2:3" x14ac:dyDescent="0.25">
      <c r="B464" s="7">
        <v>96.49</v>
      </c>
      <c r="C464">
        <f t="shared" si="7"/>
        <v>1765</v>
      </c>
    </row>
    <row r="465" spans="2:3" x14ac:dyDescent="0.25">
      <c r="B465" s="7">
        <v>35.090000000000003</v>
      </c>
      <c r="C465">
        <f t="shared" si="7"/>
        <v>2113</v>
      </c>
    </row>
    <row r="466" spans="2:3" x14ac:dyDescent="0.25">
      <c r="B466" s="7">
        <v>26.31</v>
      </c>
      <c r="C466">
        <f t="shared" si="7"/>
        <v>2164</v>
      </c>
    </row>
    <row r="467" spans="2:3" x14ac:dyDescent="0.25">
      <c r="B467" s="7">
        <v>131.58000000000001</v>
      </c>
      <c r="C467">
        <f t="shared" si="7"/>
        <v>1043</v>
      </c>
    </row>
    <row r="468" spans="2:3" x14ac:dyDescent="0.25">
      <c r="B468" s="7">
        <v>131.58000000000001</v>
      </c>
      <c r="C468">
        <f t="shared" si="7"/>
        <v>1043</v>
      </c>
    </row>
    <row r="469" spans="2:3" x14ac:dyDescent="0.25">
      <c r="B469" s="7">
        <v>165.79</v>
      </c>
      <c r="C469">
        <f t="shared" si="7"/>
        <v>506</v>
      </c>
    </row>
    <row r="470" spans="2:3" x14ac:dyDescent="0.25">
      <c r="B470" s="7">
        <v>165.79</v>
      </c>
      <c r="C470">
        <f t="shared" si="7"/>
        <v>506</v>
      </c>
    </row>
    <row r="471" spans="2:3" x14ac:dyDescent="0.25">
      <c r="B471" s="7">
        <v>165.79</v>
      </c>
      <c r="C471">
        <f t="shared" si="7"/>
        <v>506</v>
      </c>
    </row>
    <row r="472" spans="2:3" x14ac:dyDescent="0.25">
      <c r="B472" s="7">
        <v>122.81</v>
      </c>
      <c r="C472">
        <f t="shared" si="7"/>
        <v>1269</v>
      </c>
    </row>
    <row r="473" spans="2:3" x14ac:dyDescent="0.25">
      <c r="B473" s="7">
        <v>131.58000000000001</v>
      </c>
      <c r="C473">
        <f t="shared" si="7"/>
        <v>1043</v>
      </c>
    </row>
    <row r="474" spans="2:3" x14ac:dyDescent="0.25">
      <c r="B474" s="7">
        <v>149.12</v>
      </c>
      <c r="C474">
        <f t="shared" si="7"/>
        <v>865</v>
      </c>
    </row>
    <row r="475" spans="2:3" x14ac:dyDescent="0.25">
      <c r="B475" s="7">
        <v>165.79</v>
      </c>
      <c r="C475">
        <f t="shared" si="7"/>
        <v>506</v>
      </c>
    </row>
    <row r="476" spans="2:3" x14ac:dyDescent="0.25">
      <c r="B476" s="7">
        <v>122.81</v>
      </c>
      <c r="C476">
        <f t="shared" si="7"/>
        <v>1269</v>
      </c>
    </row>
    <row r="477" spans="2:3" x14ac:dyDescent="0.25">
      <c r="B477" s="7">
        <v>165.79</v>
      </c>
      <c r="C477">
        <f t="shared" si="7"/>
        <v>506</v>
      </c>
    </row>
    <row r="478" spans="2:3" x14ac:dyDescent="0.25">
      <c r="B478" s="7">
        <v>26.31</v>
      </c>
      <c r="C478">
        <f t="shared" si="7"/>
        <v>2164</v>
      </c>
    </row>
    <row r="479" spans="2:3" x14ac:dyDescent="0.25">
      <c r="B479" s="7">
        <v>165.79</v>
      </c>
      <c r="C479">
        <f t="shared" si="7"/>
        <v>506</v>
      </c>
    </row>
    <row r="480" spans="2:3" x14ac:dyDescent="0.25">
      <c r="B480" s="7">
        <v>122.81</v>
      </c>
      <c r="C480">
        <f t="shared" si="7"/>
        <v>1269</v>
      </c>
    </row>
    <row r="481" spans="2:3" x14ac:dyDescent="0.25">
      <c r="B481" s="7">
        <v>165.79</v>
      </c>
      <c r="C481">
        <f t="shared" si="7"/>
        <v>506</v>
      </c>
    </row>
    <row r="482" spans="2:3" x14ac:dyDescent="0.25">
      <c r="B482" s="7">
        <v>200.88</v>
      </c>
      <c r="C482">
        <f t="shared" si="7"/>
        <v>245</v>
      </c>
    </row>
    <row r="483" spans="2:3" x14ac:dyDescent="0.25">
      <c r="B483" s="7">
        <v>165.79</v>
      </c>
      <c r="C483">
        <f t="shared" si="7"/>
        <v>506</v>
      </c>
    </row>
    <row r="484" spans="2:3" x14ac:dyDescent="0.25">
      <c r="B484" s="7">
        <v>122.81</v>
      </c>
      <c r="C484">
        <f t="shared" si="7"/>
        <v>1269</v>
      </c>
    </row>
    <row r="485" spans="2:3" x14ac:dyDescent="0.25">
      <c r="B485" s="7">
        <v>131.58000000000001</v>
      </c>
      <c r="C485">
        <f t="shared" si="7"/>
        <v>1043</v>
      </c>
    </row>
    <row r="486" spans="2:3" x14ac:dyDescent="0.25">
      <c r="B486" s="7">
        <v>165.79</v>
      </c>
      <c r="C486">
        <f t="shared" si="7"/>
        <v>506</v>
      </c>
    </row>
    <row r="487" spans="2:3" x14ac:dyDescent="0.25">
      <c r="B487" s="7">
        <v>131.58000000000001</v>
      </c>
      <c r="C487">
        <f t="shared" si="7"/>
        <v>1043</v>
      </c>
    </row>
    <row r="488" spans="2:3" x14ac:dyDescent="0.25">
      <c r="B488" s="7">
        <v>192.98</v>
      </c>
      <c r="C488">
        <f t="shared" si="7"/>
        <v>356</v>
      </c>
    </row>
    <row r="489" spans="2:3" x14ac:dyDescent="0.25">
      <c r="B489" s="7">
        <v>131.58000000000001</v>
      </c>
      <c r="C489">
        <f t="shared" si="7"/>
        <v>1043</v>
      </c>
    </row>
    <row r="490" spans="2:3" x14ac:dyDescent="0.25">
      <c r="B490" s="7">
        <v>130.69999999999999</v>
      </c>
      <c r="C490">
        <f t="shared" si="7"/>
        <v>1070</v>
      </c>
    </row>
    <row r="491" spans="2:3" x14ac:dyDescent="0.25">
      <c r="B491" s="7">
        <v>165.79</v>
      </c>
      <c r="C491">
        <f t="shared" si="7"/>
        <v>506</v>
      </c>
    </row>
    <row r="492" spans="2:3" x14ac:dyDescent="0.25">
      <c r="B492" s="7">
        <v>122.81</v>
      </c>
      <c r="C492">
        <f t="shared" si="7"/>
        <v>1269</v>
      </c>
    </row>
    <row r="493" spans="2:3" x14ac:dyDescent="0.25">
      <c r="B493" s="7">
        <v>26.31</v>
      </c>
      <c r="C493">
        <f t="shared" si="7"/>
        <v>2164</v>
      </c>
    </row>
    <row r="494" spans="2:3" x14ac:dyDescent="0.25">
      <c r="B494" s="7">
        <v>200.88</v>
      </c>
      <c r="C494">
        <f t="shared" si="7"/>
        <v>245</v>
      </c>
    </row>
    <row r="495" spans="2:3" x14ac:dyDescent="0.25">
      <c r="B495" s="7">
        <v>200.88</v>
      </c>
      <c r="C495">
        <f t="shared" si="7"/>
        <v>245</v>
      </c>
    </row>
    <row r="496" spans="2:3" x14ac:dyDescent="0.25">
      <c r="B496" s="7">
        <v>157.02000000000001</v>
      </c>
      <c r="C496">
        <f t="shared" si="7"/>
        <v>624</v>
      </c>
    </row>
    <row r="497" spans="2:3" x14ac:dyDescent="0.25">
      <c r="B497" s="7">
        <v>200.88</v>
      </c>
      <c r="C497">
        <f t="shared" si="7"/>
        <v>245</v>
      </c>
    </row>
    <row r="498" spans="2:3" x14ac:dyDescent="0.25">
      <c r="B498" s="7">
        <v>157.02000000000001</v>
      </c>
      <c r="C498">
        <f t="shared" si="7"/>
        <v>624</v>
      </c>
    </row>
    <row r="499" spans="2:3" x14ac:dyDescent="0.25">
      <c r="B499" s="7">
        <v>157.02000000000001</v>
      </c>
      <c r="C499">
        <f t="shared" si="7"/>
        <v>624</v>
      </c>
    </row>
    <row r="500" spans="2:3" x14ac:dyDescent="0.25">
      <c r="B500" s="7">
        <v>200.88</v>
      </c>
      <c r="C500">
        <f t="shared" si="7"/>
        <v>245</v>
      </c>
    </row>
    <row r="501" spans="2:3" x14ac:dyDescent="0.25">
      <c r="B501" s="7">
        <v>200.88</v>
      </c>
      <c r="C501">
        <f t="shared" si="7"/>
        <v>245</v>
      </c>
    </row>
    <row r="502" spans="2:3" x14ac:dyDescent="0.25">
      <c r="B502" s="7">
        <v>131.58000000000001</v>
      </c>
      <c r="C502">
        <f t="shared" si="7"/>
        <v>1043</v>
      </c>
    </row>
    <row r="503" spans="2:3" x14ac:dyDescent="0.25">
      <c r="B503" s="7">
        <v>165.79</v>
      </c>
      <c r="C503">
        <f t="shared" si="7"/>
        <v>506</v>
      </c>
    </row>
    <row r="504" spans="2:3" x14ac:dyDescent="0.25">
      <c r="B504" s="7">
        <v>165.79</v>
      </c>
      <c r="C504">
        <f t="shared" si="7"/>
        <v>506</v>
      </c>
    </row>
    <row r="505" spans="2:3" x14ac:dyDescent="0.25">
      <c r="B505" s="7">
        <v>200.88</v>
      </c>
      <c r="C505">
        <f t="shared" si="7"/>
        <v>245</v>
      </c>
    </row>
    <row r="506" spans="2:3" x14ac:dyDescent="0.25">
      <c r="B506" s="7">
        <v>200.88</v>
      </c>
      <c r="C506">
        <f t="shared" si="7"/>
        <v>245</v>
      </c>
    </row>
    <row r="507" spans="2:3" x14ac:dyDescent="0.25">
      <c r="B507" s="7">
        <v>157.02000000000001</v>
      </c>
      <c r="C507">
        <f t="shared" si="7"/>
        <v>624</v>
      </c>
    </row>
    <row r="508" spans="2:3" x14ac:dyDescent="0.25">
      <c r="B508" s="7">
        <v>122.81</v>
      </c>
      <c r="C508">
        <f t="shared" si="7"/>
        <v>1269</v>
      </c>
    </row>
    <row r="509" spans="2:3" x14ac:dyDescent="0.25">
      <c r="B509" s="7">
        <v>192.98</v>
      </c>
      <c r="C509">
        <f t="shared" si="7"/>
        <v>356</v>
      </c>
    </row>
    <row r="510" spans="2:3" x14ac:dyDescent="0.25">
      <c r="B510" s="7">
        <v>157.02000000000001</v>
      </c>
      <c r="C510">
        <f t="shared" si="7"/>
        <v>624</v>
      </c>
    </row>
    <row r="511" spans="2:3" x14ac:dyDescent="0.25">
      <c r="B511" s="7">
        <v>200.88</v>
      </c>
      <c r="C511">
        <f t="shared" si="7"/>
        <v>245</v>
      </c>
    </row>
    <row r="512" spans="2:3" x14ac:dyDescent="0.25">
      <c r="B512" s="7">
        <v>97.37</v>
      </c>
      <c r="C512">
        <f t="shared" si="7"/>
        <v>1760</v>
      </c>
    </row>
    <row r="513" spans="2:3" x14ac:dyDescent="0.25">
      <c r="B513" s="7">
        <v>122.81</v>
      </c>
      <c r="C513">
        <f t="shared" si="7"/>
        <v>1269</v>
      </c>
    </row>
    <row r="514" spans="2:3" x14ac:dyDescent="0.25">
      <c r="B514" s="7">
        <v>113.16</v>
      </c>
      <c r="C514">
        <f t="shared" si="7"/>
        <v>1472</v>
      </c>
    </row>
    <row r="515" spans="2:3" x14ac:dyDescent="0.25">
      <c r="B515" s="7">
        <v>192.98</v>
      </c>
      <c r="C515">
        <f t="shared" si="7"/>
        <v>356</v>
      </c>
    </row>
    <row r="516" spans="2:3" x14ac:dyDescent="0.25">
      <c r="B516" s="7">
        <v>165.79</v>
      </c>
      <c r="C516">
        <f t="shared" ref="C516:C579" si="8">RANK(B516,$B$3:$B$2999)</f>
        <v>506</v>
      </c>
    </row>
    <row r="517" spans="2:3" x14ac:dyDescent="0.25">
      <c r="B517" s="7">
        <v>96.49</v>
      </c>
      <c r="C517">
        <f t="shared" si="8"/>
        <v>1765</v>
      </c>
    </row>
    <row r="518" spans="2:3" x14ac:dyDescent="0.25">
      <c r="B518" s="7">
        <v>165.79</v>
      </c>
      <c r="C518">
        <f t="shared" si="8"/>
        <v>506</v>
      </c>
    </row>
    <row r="519" spans="2:3" x14ac:dyDescent="0.25">
      <c r="B519" s="7">
        <v>157.02000000000001</v>
      </c>
      <c r="C519">
        <f t="shared" si="8"/>
        <v>624</v>
      </c>
    </row>
    <row r="520" spans="2:3" x14ac:dyDescent="0.25">
      <c r="B520" s="7">
        <v>200.88</v>
      </c>
      <c r="C520">
        <f t="shared" si="8"/>
        <v>245</v>
      </c>
    </row>
    <row r="521" spans="2:3" x14ac:dyDescent="0.25">
      <c r="B521" s="7">
        <v>157.02000000000001</v>
      </c>
      <c r="C521">
        <f t="shared" si="8"/>
        <v>624</v>
      </c>
    </row>
    <row r="522" spans="2:3" x14ac:dyDescent="0.25">
      <c r="B522" s="7">
        <v>165.79</v>
      </c>
      <c r="C522">
        <f t="shared" si="8"/>
        <v>506</v>
      </c>
    </row>
    <row r="523" spans="2:3" x14ac:dyDescent="0.25">
      <c r="B523" s="7">
        <v>122.81</v>
      </c>
      <c r="C523">
        <f t="shared" si="8"/>
        <v>1269</v>
      </c>
    </row>
    <row r="524" spans="2:3" x14ac:dyDescent="0.25">
      <c r="B524" s="7">
        <v>113.16</v>
      </c>
      <c r="C524">
        <f t="shared" si="8"/>
        <v>1472</v>
      </c>
    </row>
    <row r="525" spans="2:3" x14ac:dyDescent="0.25">
      <c r="B525" s="7">
        <v>165.79</v>
      </c>
      <c r="C525">
        <f t="shared" si="8"/>
        <v>506</v>
      </c>
    </row>
    <row r="526" spans="2:3" x14ac:dyDescent="0.25">
      <c r="B526" s="7">
        <v>165.79</v>
      </c>
      <c r="C526">
        <f t="shared" si="8"/>
        <v>506</v>
      </c>
    </row>
    <row r="527" spans="2:3" x14ac:dyDescent="0.25">
      <c r="B527" s="7">
        <v>165.79</v>
      </c>
      <c r="C527">
        <f t="shared" si="8"/>
        <v>506</v>
      </c>
    </row>
    <row r="528" spans="2:3" x14ac:dyDescent="0.25">
      <c r="B528" s="7">
        <v>15.7881</v>
      </c>
      <c r="C528">
        <f t="shared" si="8"/>
        <v>2298</v>
      </c>
    </row>
    <row r="529" spans="2:3" x14ac:dyDescent="0.25">
      <c r="B529" s="7">
        <v>130.69999999999999</v>
      </c>
      <c r="C529">
        <f t="shared" si="8"/>
        <v>1070</v>
      </c>
    </row>
    <row r="530" spans="2:3" x14ac:dyDescent="0.25">
      <c r="B530" s="7">
        <v>165.79</v>
      </c>
      <c r="C530">
        <f t="shared" si="8"/>
        <v>506</v>
      </c>
    </row>
    <row r="531" spans="2:3" x14ac:dyDescent="0.25">
      <c r="B531" s="7">
        <v>157.02000000000001</v>
      </c>
      <c r="C531">
        <f t="shared" si="8"/>
        <v>624</v>
      </c>
    </row>
    <row r="532" spans="2:3" x14ac:dyDescent="0.25">
      <c r="B532" s="7">
        <v>165.79</v>
      </c>
      <c r="C532">
        <f t="shared" si="8"/>
        <v>506</v>
      </c>
    </row>
    <row r="533" spans="2:3" x14ac:dyDescent="0.25">
      <c r="B533" s="7">
        <v>165.79</v>
      </c>
      <c r="C533">
        <f t="shared" si="8"/>
        <v>506</v>
      </c>
    </row>
    <row r="534" spans="2:3" x14ac:dyDescent="0.25">
      <c r="B534" s="7">
        <v>157.02000000000001</v>
      </c>
      <c r="C534">
        <f t="shared" si="8"/>
        <v>624</v>
      </c>
    </row>
    <row r="535" spans="2:3" x14ac:dyDescent="0.25">
      <c r="B535" s="7">
        <v>97.37</v>
      </c>
      <c r="C535">
        <f t="shared" si="8"/>
        <v>1760</v>
      </c>
    </row>
    <row r="536" spans="2:3" x14ac:dyDescent="0.25">
      <c r="B536" s="7">
        <v>113.16</v>
      </c>
      <c r="C536">
        <f t="shared" si="8"/>
        <v>1472</v>
      </c>
    </row>
    <row r="537" spans="2:3" x14ac:dyDescent="0.25">
      <c r="B537" s="7">
        <v>131.58000000000001</v>
      </c>
      <c r="C537">
        <f t="shared" si="8"/>
        <v>1043</v>
      </c>
    </row>
    <row r="538" spans="2:3" x14ac:dyDescent="0.25">
      <c r="B538" s="7">
        <v>165.79</v>
      </c>
      <c r="C538">
        <f t="shared" si="8"/>
        <v>506</v>
      </c>
    </row>
    <row r="539" spans="2:3" x14ac:dyDescent="0.25">
      <c r="B539" s="7">
        <v>165.79</v>
      </c>
      <c r="C539">
        <f t="shared" si="8"/>
        <v>506</v>
      </c>
    </row>
    <row r="540" spans="2:3" x14ac:dyDescent="0.25">
      <c r="B540" s="7">
        <v>113.16</v>
      </c>
      <c r="C540">
        <f t="shared" si="8"/>
        <v>1472</v>
      </c>
    </row>
    <row r="541" spans="2:3" x14ac:dyDescent="0.25">
      <c r="B541" s="7">
        <v>165.79</v>
      </c>
      <c r="C541">
        <f t="shared" si="8"/>
        <v>506</v>
      </c>
    </row>
    <row r="542" spans="2:3" x14ac:dyDescent="0.25">
      <c r="B542" s="7">
        <v>113.16</v>
      </c>
      <c r="C542">
        <f t="shared" si="8"/>
        <v>1472</v>
      </c>
    </row>
    <row r="543" spans="2:3" x14ac:dyDescent="0.25">
      <c r="B543" s="7">
        <v>165.79</v>
      </c>
      <c r="C543">
        <f t="shared" si="8"/>
        <v>506</v>
      </c>
    </row>
    <row r="544" spans="2:3" x14ac:dyDescent="0.25">
      <c r="B544" s="7">
        <v>40.349499999999999</v>
      </c>
      <c r="C544">
        <f t="shared" si="8"/>
        <v>2090</v>
      </c>
    </row>
    <row r="545" spans="2:3" x14ac:dyDescent="0.25">
      <c r="B545" s="7">
        <v>165.79</v>
      </c>
      <c r="C545">
        <f t="shared" si="8"/>
        <v>506</v>
      </c>
    </row>
    <row r="546" spans="2:3" x14ac:dyDescent="0.25">
      <c r="B546" s="7">
        <v>165.79</v>
      </c>
      <c r="C546">
        <f t="shared" si="8"/>
        <v>506</v>
      </c>
    </row>
    <row r="547" spans="2:3" x14ac:dyDescent="0.25">
      <c r="B547" s="7">
        <v>165.79</v>
      </c>
      <c r="C547">
        <f t="shared" si="8"/>
        <v>506</v>
      </c>
    </row>
    <row r="548" spans="2:3" x14ac:dyDescent="0.25">
      <c r="B548" s="7">
        <v>165.79</v>
      </c>
      <c r="C548">
        <f t="shared" si="8"/>
        <v>506</v>
      </c>
    </row>
    <row r="549" spans="2:3" x14ac:dyDescent="0.25">
      <c r="B549" s="7">
        <v>165.79</v>
      </c>
      <c r="C549">
        <f t="shared" si="8"/>
        <v>506</v>
      </c>
    </row>
    <row r="550" spans="2:3" x14ac:dyDescent="0.25">
      <c r="B550" s="7">
        <v>157.02000000000001</v>
      </c>
      <c r="C550">
        <f t="shared" si="8"/>
        <v>624</v>
      </c>
    </row>
    <row r="551" spans="2:3" x14ac:dyDescent="0.25">
      <c r="B551" s="7">
        <v>165.79</v>
      </c>
      <c r="C551">
        <f t="shared" si="8"/>
        <v>506</v>
      </c>
    </row>
    <row r="552" spans="2:3" x14ac:dyDescent="0.25">
      <c r="B552" s="7">
        <v>157.02000000000001</v>
      </c>
      <c r="C552">
        <f t="shared" si="8"/>
        <v>624</v>
      </c>
    </row>
    <row r="553" spans="2:3" x14ac:dyDescent="0.25">
      <c r="B553" s="7">
        <v>157.02000000000001</v>
      </c>
      <c r="C553">
        <f t="shared" si="8"/>
        <v>624</v>
      </c>
    </row>
    <row r="554" spans="2:3" x14ac:dyDescent="0.25">
      <c r="B554" s="7">
        <v>165.79</v>
      </c>
      <c r="C554">
        <f t="shared" si="8"/>
        <v>506</v>
      </c>
    </row>
    <row r="555" spans="2:3" x14ac:dyDescent="0.25">
      <c r="B555" s="7">
        <v>204.38</v>
      </c>
      <c r="C555">
        <f t="shared" si="8"/>
        <v>212</v>
      </c>
    </row>
    <row r="556" spans="2:3" x14ac:dyDescent="0.25">
      <c r="B556" s="7">
        <v>165.79</v>
      </c>
      <c r="C556">
        <f t="shared" si="8"/>
        <v>506</v>
      </c>
    </row>
    <row r="557" spans="2:3" x14ac:dyDescent="0.25">
      <c r="B557" s="7">
        <v>157.02000000000001</v>
      </c>
      <c r="C557">
        <f t="shared" si="8"/>
        <v>624</v>
      </c>
    </row>
    <row r="558" spans="2:3" x14ac:dyDescent="0.25">
      <c r="B558" s="7">
        <v>157.02000000000001</v>
      </c>
      <c r="C558">
        <f t="shared" si="8"/>
        <v>624</v>
      </c>
    </row>
    <row r="559" spans="2:3" x14ac:dyDescent="0.25">
      <c r="B559" s="7">
        <v>165.79</v>
      </c>
      <c r="C559">
        <f t="shared" si="8"/>
        <v>506</v>
      </c>
    </row>
    <row r="560" spans="2:3" x14ac:dyDescent="0.25">
      <c r="B560" s="7">
        <v>200.88</v>
      </c>
      <c r="C560">
        <f t="shared" si="8"/>
        <v>245</v>
      </c>
    </row>
    <row r="561" spans="2:3" x14ac:dyDescent="0.25">
      <c r="B561" s="7">
        <v>113.16</v>
      </c>
      <c r="C561">
        <f t="shared" si="8"/>
        <v>1472</v>
      </c>
    </row>
    <row r="562" spans="2:3" x14ac:dyDescent="0.25">
      <c r="B562" s="7">
        <v>165.79</v>
      </c>
      <c r="C562">
        <f t="shared" si="8"/>
        <v>506</v>
      </c>
    </row>
    <row r="563" spans="2:3" x14ac:dyDescent="0.25">
      <c r="B563" s="7">
        <v>165.79</v>
      </c>
      <c r="C563">
        <f t="shared" si="8"/>
        <v>506</v>
      </c>
    </row>
    <row r="564" spans="2:3" x14ac:dyDescent="0.25">
      <c r="B564" s="7">
        <v>113.16</v>
      </c>
      <c r="C564">
        <f t="shared" si="8"/>
        <v>1472</v>
      </c>
    </row>
    <row r="565" spans="2:3" x14ac:dyDescent="0.25">
      <c r="B565" s="7">
        <v>200.88</v>
      </c>
      <c r="C565">
        <f t="shared" si="8"/>
        <v>245</v>
      </c>
    </row>
    <row r="566" spans="2:3" x14ac:dyDescent="0.25">
      <c r="B566" s="7">
        <v>131.58000000000001</v>
      </c>
      <c r="C566">
        <f t="shared" si="8"/>
        <v>1043</v>
      </c>
    </row>
    <row r="567" spans="2:3" x14ac:dyDescent="0.25">
      <c r="B567" s="7">
        <v>113.16</v>
      </c>
      <c r="C567">
        <f t="shared" si="8"/>
        <v>1472</v>
      </c>
    </row>
    <row r="568" spans="2:3" x14ac:dyDescent="0.25">
      <c r="B568" s="7">
        <v>165.79</v>
      </c>
      <c r="C568">
        <f t="shared" si="8"/>
        <v>506</v>
      </c>
    </row>
    <row r="569" spans="2:3" x14ac:dyDescent="0.25">
      <c r="B569" s="7">
        <v>157.02000000000001</v>
      </c>
      <c r="C569">
        <f t="shared" si="8"/>
        <v>624</v>
      </c>
    </row>
    <row r="570" spans="2:3" x14ac:dyDescent="0.25">
      <c r="B570" s="7">
        <v>157.02000000000001</v>
      </c>
      <c r="C570">
        <f t="shared" si="8"/>
        <v>624</v>
      </c>
    </row>
    <row r="571" spans="2:3" x14ac:dyDescent="0.25">
      <c r="B571" s="7">
        <v>200.88</v>
      </c>
      <c r="C571">
        <f t="shared" si="8"/>
        <v>245</v>
      </c>
    </row>
    <row r="572" spans="2:3" x14ac:dyDescent="0.25">
      <c r="B572" s="7">
        <v>165.79</v>
      </c>
      <c r="C572">
        <f t="shared" si="8"/>
        <v>506</v>
      </c>
    </row>
    <row r="573" spans="2:3" x14ac:dyDescent="0.25">
      <c r="B573" s="7">
        <v>165.79</v>
      </c>
      <c r="C573">
        <f t="shared" si="8"/>
        <v>506</v>
      </c>
    </row>
    <row r="574" spans="2:3" x14ac:dyDescent="0.25">
      <c r="B574" s="7">
        <v>192.98</v>
      </c>
      <c r="C574">
        <f t="shared" si="8"/>
        <v>356</v>
      </c>
    </row>
    <row r="575" spans="2:3" x14ac:dyDescent="0.25">
      <c r="B575" s="7">
        <v>165.79</v>
      </c>
      <c r="C575">
        <f t="shared" si="8"/>
        <v>506</v>
      </c>
    </row>
    <row r="576" spans="2:3" x14ac:dyDescent="0.25">
      <c r="B576" s="7">
        <v>43.86</v>
      </c>
      <c r="C576">
        <f t="shared" si="8"/>
        <v>2065</v>
      </c>
    </row>
    <row r="577" spans="2:3" x14ac:dyDescent="0.25">
      <c r="B577" s="7">
        <v>200.88</v>
      </c>
      <c r="C577">
        <f t="shared" si="8"/>
        <v>245</v>
      </c>
    </row>
    <row r="578" spans="2:3" x14ac:dyDescent="0.25">
      <c r="B578" s="7">
        <v>200.88</v>
      </c>
      <c r="C578">
        <f t="shared" si="8"/>
        <v>245</v>
      </c>
    </row>
    <row r="579" spans="2:3" x14ac:dyDescent="0.25">
      <c r="B579" s="7">
        <v>165.79</v>
      </c>
      <c r="C579">
        <f t="shared" si="8"/>
        <v>506</v>
      </c>
    </row>
    <row r="580" spans="2:3" x14ac:dyDescent="0.25">
      <c r="B580" s="7">
        <v>200.88</v>
      </c>
      <c r="C580">
        <f t="shared" ref="C580:C643" si="9">RANK(B580,$B$3:$B$2999)</f>
        <v>245</v>
      </c>
    </row>
    <row r="581" spans="2:3" x14ac:dyDescent="0.25">
      <c r="B581" s="7">
        <v>43.86</v>
      </c>
      <c r="C581">
        <f t="shared" si="9"/>
        <v>2065</v>
      </c>
    </row>
    <row r="582" spans="2:3" x14ac:dyDescent="0.25">
      <c r="B582" s="7">
        <v>165.79</v>
      </c>
      <c r="C582">
        <f t="shared" si="9"/>
        <v>506</v>
      </c>
    </row>
    <row r="583" spans="2:3" x14ac:dyDescent="0.25">
      <c r="B583" s="7">
        <v>165.79</v>
      </c>
      <c r="C583">
        <f t="shared" si="9"/>
        <v>506</v>
      </c>
    </row>
    <row r="584" spans="2:3" x14ac:dyDescent="0.25">
      <c r="B584" s="7">
        <v>165.79</v>
      </c>
      <c r="C584">
        <f t="shared" si="9"/>
        <v>506</v>
      </c>
    </row>
    <row r="585" spans="2:3" x14ac:dyDescent="0.25">
      <c r="B585" s="7">
        <v>165.79</v>
      </c>
      <c r="C585">
        <f t="shared" si="9"/>
        <v>506</v>
      </c>
    </row>
    <row r="586" spans="2:3" x14ac:dyDescent="0.25">
      <c r="B586" s="7">
        <v>165.79</v>
      </c>
      <c r="C586">
        <f t="shared" si="9"/>
        <v>506</v>
      </c>
    </row>
    <row r="587" spans="2:3" x14ac:dyDescent="0.25">
      <c r="B587" s="7">
        <v>165.79</v>
      </c>
      <c r="C587">
        <f t="shared" si="9"/>
        <v>506</v>
      </c>
    </row>
    <row r="588" spans="2:3" x14ac:dyDescent="0.25">
      <c r="B588" s="7">
        <v>165.79</v>
      </c>
      <c r="C588">
        <f t="shared" si="9"/>
        <v>506</v>
      </c>
    </row>
    <row r="589" spans="2:3" x14ac:dyDescent="0.25">
      <c r="B589" s="7">
        <v>192.98</v>
      </c>
      <c r="C589">
        <f t="shared" si="9"/>
        <v>356</v>
      </c>
    </row>
    <row r="590" spans="2:3" x14ac:dyDescent="0.25">
      <c r="B590" s="7">
        <v>200.88</v>
      </c>
      <c r="C590">
        <f t="shared" si="9"/>
        <v>245</v>
      </c>
    </row>
    <row r="591" spans="2:3" x14ac:dyDescent="0.25">
      <c r="B591" s="7">
        <v>97.37</v>
      </c>
      <c r="C591">
        <f t="shared" si="9"/>
        <v>1760</v>
      </c>
    </row>
    <row r="592" spans="2:3" x14ac:dyDescent="0.25">
      <c r="B592" s="7">
        <v>165.79</v>
      </c>
      <c r="C592">
        <f t="shared" si="9"/>
        <v>506</v>
      </c>
    </row>
    <row r="593" spans="2:3" x14ac:dyDescent="0.25">
      <c r="B593" s="7">
        <v>174.56</v>
      </c>
      <c r="C593">
        <f t="shared" si="9"/>
        <v>438</v>
      </c>
    </row>
    <row r="594" spans="2:3" x14ac:dyDescent="0.25">
      <c r="B594" s="7">
        <v>165.79</v>
      </c>
      <c r="C594">
        <f t="shared" si="9"/>
        <v>506</v>
      </c>
    </row>
    <row r="595" spans="2:3" x14ac:dyDescent="0.25">
      <c r="B595" s="7">
        <v>157.02000000000001</v>
      </c>
      <c r="C595">
        <f t="shared" si="9"/>
        <v>624</v>
      </c>
    </row>
    <row r="596" spans="2:3" x14ac:dyDescent="0.25">
      <c r="B596" s="7">
        <v>165.79</v>
      </c>
      <c r="C596">
        <f t="shared" si="9"/>
        <v>506</v>
      </c>
    </row>
    <row r="597" spans="2:3" x14ac:dyDescent="0.25">
      <c r="B597" s="7">
        <v>165.79</v>
      </c>
      <c r="C597">
        <f t="shared" si="9"/>
        <v>506</v>
      </c>
    </row>
    <row r="598" spans="2:3" x14ac:dyDescent="0.25">
      <c r="B598" s="7">
        <v>157.02000000000001</v>
      </c>
      <c r="C598">
        <f t="shared" si="9"/>
        <v>624</v>
      </c>
    </row>
    <row r="599" spans="2:3" x14ac:dyDescent="0.25">
      <c r="B599" s="7">
        <v>165.79</v>
      </c>
      <c r="C599">
        <f t="shared" si="9"/>
        <v>506</v>
      </c>
    </row>
    <row r="600" spans="2:3" x14ac:dyDescent="0.25">
      <c r="B600" s="7">
        <v>113.16</v>
      </c>
      <c r="C600">
        <f t="shared" si="9"/>
        <v>1472</v>
      </c>
    </row>
    <row r="601" spans="2:3" x14ac:dyDescent="0.25">
      <c r="B601" s="7">
        <v>122.81</v>
      </c>
      <c r="C601">
        <f t="shared" si="9"/>
        <v>1269</v>
      </c>
    </row>
    <row r="602" spans="2:3" x14ac:dyDescent="0.25">
      <c r="B602" s="7">
        <v>165.79</v>
      </c>
      <c r="C602">
        <f t="shared" si="9"/>
        <v>506</v>
      </c>
    </row>
    <row r="603" spans="2:3" x14ac:dyDescent="0.25">
      <c r="B603" s="7">
        <v>165.79</v>
      </c>
      <c r="C603">
        <f t="shared" si="9"/>
        <v>506</v>
      </c>
    </row>
    <row r="604" spans="2:3" x14ac:dyDescent="0.25">
      <c r="B604" s="7">
        <v>165.79</v>
      </c>
      <c r="C604">
        <f t="shared" si="9"/>
        <v>506</v>
      </c>
    </row>
    <row r="605" spans="2:3" x14ac:dyDescent="0.25">
      <c r="B605" s="7">
        <v>200.88</v>
      </c>
      <c r="C605">
        <f t="shared" si="9"/>
        <v>245</v>
      </c>
    </row>
    <row r="606" spans="2:3" x14ac:dyDescent="0.25">
      <c r="B606" s="7">
        <v>165.79</v>
      </c>
      <c r="C606">
        <f t="shared" si="9"/>
        <v>506</v>
      </c>
    </row>
    <row r="607" spans="2:3" x14ac:dyDescent="0.25">
      <c r="B607" s="7">
        <v>113.16</v>
      </c>
      <c r="C607">
        <f t="shared" si="9"/>
        <v>1472</v>
      </c>
    </row>
    <row r="608" spans="2:3" x14ac:dyDescent="0.25">
      <c r="B608" s="7">
        <v>165.79</v>
      </c>
      <c r="C608">
        <f t="shared" si="9"/>
        <v>506</v>
      </c>
    </row>
    <row r="609" spans="2:3" x14ac:dyDescent="0.25">
      <c r="B609" s="7">
        <v>133.33189999999999</v>
      </c>
      <c r="C609">
        <f t="shared" si="9"/>
        <v>1033</v>
      </c>
    </row>
    <row r="610" spans="2:3" x14ac:dyDescent="0.25">
      <c r="B610" s="7">
        <v>165.79</v>
      </c>
      <c r="C610">
        <f t="shared" si="9"/>
        <v>506</v>
      </c>
    </row>
    <row r="611" spans="2:3" x14ac:dyDescent="0.25">
      <c r="B611" s="7">
        <v>157.02000000000001</v>
      </c>
      <c r="C611">
        <f t="shared" si="9"/>
        <v>624</v>
      </c>
    </row>
    <row r="612" spans="2:3" x14ac:dyDescent="0.25">
      <c r="B612" s="7">
        <v>165.79</v>
      </c>
      <c r="C612">
        <f t="shared" si="9"/>
        <v>506</v>
      </c>
    </row>
    <row r="613" spans="2:3" x14ac:dyDescent="0.25">
      <c r="B613" s="7">
        <v>43.86</v>
      </c>
      <c r="C613">
        <f t="shared" si="9"/>
        <v>2065</v>
      </c>
    </row>
    <row r="614" spans="2:3" x14ac:dyDescent="0.25">
      <c r="B614" s="7">
        <v>204.38</v>
      </c>
      <c r="C614">
        <f t="shared" si="9"/>
        <v>212</v>
      </c>
    </row>
    <row r="615" spans="2:3" x14ac:dyDescent="0.25">
      <c r="B615" s="7">
        <v>113.16</v>
      </c>
      <c r="C615">
        <f t="shared" si="9"/>
        <v>1472</v>
      </c>
    </row>
    <row r="616" spans="2:3" x14ac:dyDescent="0.25">
      <c r="B616" s="7">
        <v>165.79</v>
      </c>
      <c r="C616">
        <f t="shared" si="9"/>
        <v>506</v>
      </c>
    </row>
    <row r="617" spans="2:3" x14ac:dyDescent="0.25">
      <c r="B617" s="7">
        <v>165.79</v>
      </c>
      <c r="C617">
        <f t="shared" si="9"/>
        <v>506</v>
      </c>
    </row>
    <row r="618" spans="2:3" x14ac:dyDescent="0.25">
      <c r="B618" s="7">
        <v>157.02000000000001</v>
      </c>
      <c r="C618">
        <f t="shared" si="9"/>
        <v>624</v>
      </c>
    </row>
    <row r="619" spans="2:3" x14ac:dyDescent="0.25">
      <c r="B619" s="7">
        <v>165.79</v>
      </c>
      <c r="C619">
        <f t="shared" si="9"/>
        <v>506</v>
      </c>
    </row>
    <row r="620" spans="2:3" x14ac:dyDescent="0.25">
      <c r="B620" s="7">
        <v>200.88</v>
      </c>
      <c r="C620">
        <f t="shared" si="9"/>
        <v>245</v>
      </c>
    </row>
    <row r="621" spans="2:3" x14ac:dyDescent="0.25">
      <c r="B621" s="7">
        <v>165.79</v>
      </c>
      <c r="C621">
        <f t="shared" si="9"/>
        <v>506</v>
      </c>
    </row>
    <row r="622" spans="2:3" x14ac:dyDescent="0.25">
      <c r="B622" s="7">
        <v>200.88</v>
      </c>
      <c r="C622">
        <f t="shared" si="9"/>
        <v>245</v>
      </c>
    </row>
    <row r="623" spans="2:3" x14ac:dyDescent="0.25">
      <c r="B623" s="7">
        <v>200.88</v>
      </c>
      <c r="C623">
        <f t="shared" si="9"/>
        <v>245</v>
      </c>
    </row>
    <row r="624" spans="2:3" x14ac:dyDescent="0.25">
      <c r="B624" s="7">
        <v>165.79</v>
      </c>
      <c r="C624">
        <f t="shared" si="9"/>
        <v>506</v>
      </c>
    </row>
    <row r="625" spans="2:3" x14ac:dyDescent="0.25">
      <c r="B625" s="7">
        <v>165.79</v>
      </c>
      <c r="C625">
        <f t="shared" si="9"/>
        <v>506</v>
      </c>
    </row>
    <row r="626" spans="2:3" x14ac:dyDescent="0.25">
      <c r="B626" s="7">
        <v>165.79</v>
      </c>
      <c r="C626">
        <f t="shared" si="9"/>
        <v>506</v>
      </c>
    </row>
    <row r="627" spans="2:3" x14ac:dyDescent="0.25">
      <c r="B627" s="7">
        <v>165.79</v>
      </c>
      <c r="C627">
        <f t="shared" si="9"/>
        <v>506</v>
      </c>
    </row>
    <row r="628" spans="2:3" x14ac:dyDescent="0.25">
      <c r="B628" s="7">
        <v>165.79</v>
      </c>
      <c r="C628">
        <f t="shared" si="9"/>
        <v>506</v>
      </c>
    </row>
    <row r="629" spans="2:3" x14ac:dyDescent="0.25">
      <c r="B629" s="7">
        <v>165.79</v>
      </c>
      <c r="C629">
        <f t="shared" si="9"/>
        <v>506</v>
      </c>
    </row>
    <row r="630" spans="2:3" x14ac:dyDescent="0.25">
      <c r="B630" s="7">
        <v>165.79</v>
      </c>
      <c r="C630">
        <f t="shared" si="9"/>
        <v>506</v>
      </c>
    </row>
    <row r="631" spans="2:3" x14ac:dyDescent="0.25">
      <c r="B631" s="7">
        <v>113.16</v>
      </c>
      <c r="C631">
        <f t="shared" si="9"/>
        <v>1472</v>
      </c>
    </row>
    <row r="632" spans="2:3" x14ac:dyDescent="0.25">
      <c r="B632" s="7">
        <v>200.88</v>
      </c>
      <c r="C632">
        <f t="shared" si="9"/>
        <v>245</v>
      </c>
    </row>
    <row r="633" spans="2:3" x14ac:dyDescent="0.25">
      <c r="B633" s="7">
        <v>165.79</v>
      </c>
      <c r="C633">
        <f t="shared" si="9"/>
        <v>506</v>
      </c>
    </row>
    <row r="634" spans="2:3" x14ac:dyDescent="0.25">
      <c r="B634" s="7">
        <v>165.79</v>
      </c>
      <c r="C634">
        <f t="shared" si="9"/>
        <v>506</v>
      </c>
    </row>
    <row r="635" spans="2:3" x14ac:dyDescent="0.25">
      <c r="B635" s="7">
        <v>165.79</v>
      </c>
      <c r="C635">
        <f t="shared" si="9"/>
        <v>506</v>
      </c>
    </row>
    <row r="636" spans="2:3" x14ac:dyDescent="0.25">
      <c r="B636" s="7">
        <v>165.79</v>
      </c>
      <c r="C636">
        <f t="shared" si="9"/>
        <v>506</v>
      </c>
    </row>
    <row r="637" spans="2:3" x14ac:dyDescent="0.25">
      <c r="B637" s="7">
        <v>165.79</v>
      </c>
      <c r="C637">
        <f t="shared" si="9"/>
        <v>506</v>
      </c>
    </row>
    <row r="638" spans="2:3" x14ac:dyDescent="0.25">
      <c r="B638" s="7">
        <v>165.79</v>
      </c>
      <c r="C638">
        <f t="shared" si="9"/>
        <v>506</v>
      </c>
    </row>
    <row r="639" spans="2:3" x14ac:dyDescent="0.25">
      <c r="B639" s="7">
        <v>157.02000000000001</v>
      </c>
      <c r="C639">
        <f t="shared" si="9"/>
        <v>624</v>
      </c>
    </row>
    <row r="640" spans="2:3" x14ac:dyDescent="0.25">
      <c r="B640" s="7">
        <v>200.88</v>
      </c>
      <c r="C640">
        <f t="shared" si="9"/>
        <v>245</v>
      </c>
    </row>
    <row r="641" spans="2:3" x14ac:dyDescent="0.25">
      <c r="B641" s="7">
        <v>157.02000000000001</v>
      </c>
      <c r="C641">
        <f t="shared" si="9"/>
        <v>624</v>
      </c>
    </row>
    <row r="642" spans="2:3" x14ac:dyDescent="0.25">
      <c r="B642" s="7">
        <v>200.88</v>
      </c>
      <c r="C642">
        <f t="shared" si="9"/>
        <v>245</v>
      </c>
    </row>
    <row r="643" spans="2:3" x14ac:dyDescent="0.25">
      <c r="B643" s="7">
        <v>122.80459999999999</v>
      </c>
      <c r="C643">
        <f t="shared" si="9"/>
        <v>1310</v>
      </c>
    </row>
    <row r="644" spans="2:3" x14ac:dyDescent="0.25">
      <c r="B644" s="7">
        <v>75.436099999999996</v>
      </c>
      <c r="C644">
        <f t="shared" ref="C644:C707" si="10">RANK(B644,$B$3:$B$2999)</f>
        <v>1892</v>
      </c>
    </row>
    <row r="645" spans="2:3" x14ac:dyDescent="0.25">
      <c r="B645" s="7">
        <v>155.26070000000001</v>
      </c>
      <c r="C645">
        <f t="shared" si="10"/>
        <v>651</v>
      </c>
    </row>
    <row r="646" spans="2:3" x14ac:dyDescent="0.25">
      <c r="B646" s="7">
        <v>130.69999999999999</v>
      </c>
      <c r="C646">
        <f t="shared" si="10"/>
        <v>1070</v>
      </c>
    </row>
    <row r="647" spans="2:3" x14ac:dyDescent="0.25">
      <c r="B647" s="7">
        <v>130.69999999999999</v>
      </c>
      <c r="C647">
        <f t="shared" si="10"/>
        <v>1070</v>
      </c>
    </row>
    <row r="648" spans="2:3" x14ac:dyDescent="0.25">
      <c r="B648" s="7">
        <v>155.26070000000001</v>
      </c>
      <c r="C648">
        <f t="shared" si="10"/>
        <v>651</v>
      </c>
    </row>
    <row r="649" spans="2:3" x14ac:dyDescent="0.25">
      <c r="B649" s="7">
        <v>121.9263</v>
      </c>
      <c r="C649">
        <f t="shared" si="10"/>
        <v>1316</v>
      </c>
    </row>
    <row r="650" spans="2:3" x14ac:dyDescent="0.25">
      <c r="B650" s="7">
        <v>122.8035</v>
      </c>
      <c r="C650">
        <f t="shared" si="10"/>
        <v>1311</v>
      </c>
    </row>
    <row r="651" spans="2:3" x14ac:dyDescent="0.25">
      <c r="B651" s="7">
        <v>157.01</v>
      </c>
      <c r="C651">
        <f t="shared" si="10"/>
        <v>648</v>
      </c>
    </row>
    <row r="652" spans="2:3" x14ac:dyDescent="0.25">
      <c r="B652" s="7">
        <v>164.0316</v>
      </c>
      <c r="C652">
        <f t="shared" si="10"/>
        <v>591</v>
      </c>
    </row>
    <row r="653" spans="2:3" x14ac:dyDescent="0.25">
      <c r="B653" s="7">
        <v>86.84</v>
      </c>
      <c r="C653">
        <f t="shared" si="10"/>
        <v>1859</v>
      </c>
    </row>
    <row r="654" spans="2:3" x14ac:dyDescent="0.25">
      <c r="B654" s="7">
        <v>94.741600000000005</v>
      </c>
      <c r="C654">
        <f t="shared" si="10"/>
        <v>1782</v>
      </c>
    </row>
    <row r="655" spans="2:3" x14ac:dyDescent="0.25">
      <c r="B655" s="7">
        <v>62.285400000000003</v>
      </c>
      <c r="C655">
        <f t="shared" si="10"/>
        <v>1930</v>
      </c>
    </row>
    <row r="656" spans="2:3" x14ac:dyDescent="0.25">
      <c r="B656" s="7">
        <v>62.285400000000003</v>
      </c>
      <c r="C656">
        <f t="shared" si="10"/>
        <v>1930</v>
      </c>
    </row>
    <row r="657" spans="2:3" x14ac:dyDescent="0.25">
      <c r="B657" s="7">
        <v>174.57</v>
      </c>
      <c r="C657">
        <f t="shared" si="10"/>
        <v>437</v>
      </c>
    </row>
    <row r="658" spans="2:3" x14ac:dyDescent="0.25">
      <c r="B658" s="7">
        <v>56.14</v>
      </c>
      <c r="C658">
        <f t="shared" si="10"/>
        <v>1990</v>
      </c>
    </row>
    <row r="659" spans="2:3" x14ac:dyDescent="0.25">
      <c r="B659" s="7">
        <v>110.08</v>
      </c>
      <c r="C659">
        <f t="shared" si="10"/>
        <v>1503</v>
      </c>
    </row>
    <row r="660" spans="2:3" x14ac:dyDescent="0.25">
      <c r="B660" s="7">
        <v>197.8</v>
      </c>
      <c r="C660">
        <f t="shared" si="10"/>
        <v>280</v>
      </c>
    </row>
    <row r="661" spans="2:3" x14ac:dyDescent="0.25">
      <c r="B661" s="7">
        <v>127.63</v>
      </c>
      <c r="C661">
        <f t="shared" si="10"/>
        <v>1077</v>
      </c>
    </row>
    <row r="662" spans="2:3" x14ac:dyDescent="0.25">
      <c r="B662" s="7">
        <v>118.86</v>
      </c>
      <c r="C662">
        <f t="shared" si="10"/>
        <v>1321</v>
      </c>
    </row>
    <row r="663" spans="2:3" x14ac:dyDescent="0.25">
      <c r="B663" s="7">
        <v>11.3995</v>
      </c>
      <c r="C663">
        <f t="shared" si="10"/>
        <v>2346</v>
      </c>
    </row>
    <row r="664" spans="2:3" x14ac:dyDescent="0.25">
      <c r="B664" s="7">
        <v>6.1363000000000003</v>
      </c>
      <c r="C664">
        <f t="shared" si="10"/>
        <v>2739</v>
      </c>
    </row>
    <row r="665" spans="2:3" x14ac:dyDescent="0.25">
      <c r="B665" s="7">
        <v>127.63</v>
      </c>
      <c r="C665">
        <f t="shared" si="10"/>
        <v>1077</v>
      </c>
    </row>
    <row r="666" spans="2:3" x14ac:dyDescent="0.25">
      <c r="B666" s="7">
        <v>201.75</v>
      </c>
      <c r="C666">
        <f t="shared" si="10"/>
        <v>237</v>
      </c>
    </row>
    <row r="667" spans="2:3" x14ac:dyDescent="0.25">
      <c r="B667" s="7">
        <v>118.86</v>
      </c>
      <c r="C667">
        <f t="shared" si="10"/>
        <v>1321</v>
      </c>
    </row>
    <row r="668" spans="2:3" x14ac:dyDescent="0.25">
      <c r="B668" s="7">
        <v>118.86</v>
      </c>
      <c r="C668">
        <f t="shared" si="10"/>
        <v>1321</v>
      </c>
    </row>
    <row r="669" spans="2:3" x14ac:dyDescent="0.25">
      <c r="B669" s="7">
        <v>11.3995</v>
      </c>
      <c r="C669">
        <f t="shared" si="10"/>
        <v>2346</v>
      </c>
    </row>
    <row r="670" spans="2:3" x14ac:dyDescent="0.25">
      <c r="B670" s="7">
        <v>118.86</v>
      </c>
      <c r="C670">
        <f t="shared" si="10"/>
        <v>1321</v>
      </c>
    </row>
    <row r="671" spans="2:3" x14ac:dyDescent="0.25">
      <c r="B671" s="7">
        <v>507.89</v>
      </c>
      <c r="C671">
        <f t="shared" si="10"/>
        <v>2</v>
      </c>
    </row>
    <row r="672" spans="2:3" x14ac:dyDescent="0.25">
      <c r="B672" s="7">
        <v>127.63</v>
      </c>
      <c r="C672">
        <f t="shared" si="10"/>
        <v>1077</v>
      </c>
    </row>
    <row r="673" spans="2:3" x14ac:dyDescent="0.25">
      <c r="B673" s="7">
        <v>118.86</v>
      </c>
      <c r="C673">
        <f t="shared" si="10"/>
        <v>1321</v>
      </c>
    </row>
    <row r="674" spans="2:3" x14ac:dyDescent="0.25">
      <c r="B674" s="7">
        <v>118.86</v>
      </c>
      <c r="C674">
        <f t="shared" si="10"/>
        <v>1321</v>
      </c>
    </row>
    <row r="675" spans="2:3" x14ac:dyDescent="0.25">
      <c r="B675" s="7">
        <v>118.86</v>
      </c>
      <c r="C675">
        <f t="shared" si="10"/>
        <v>1321</v>
      </c>
    </row>
    <row r="676" spans="2:3" x14ac:dyDescent="0.25">
      <c r="B676" s="7">
        <v>127.63</v>
      </c>
      <c r="C676">
        <f t="shared" si="10"/>
        <v>1077</v>
      </c>
    </row>
    <row r="677" spans="2:3" x14ac:dyDescent="0.25">
      <c r="B677" s="7">
        <v>118.86</v>
      </c>
      <c r="C677">
        <f t="shared" si="10"/>
        <v>1321</v>
      </c>
    </row>
    <row r="678" spans="2:3" x14ac:dyDescent="0.25">
      <c r="B678" s="7">
        <v>185.08</v>
      </c>
      <c r="C678">
        <f t="shared" si="10"/>
        <v>384</v>
      </c>
    </row>
    <row r="679" spans="2:3" x14ac:dyDescent="0.25">
      <c r="B679" s="7">
        <v>201.75</v>
      </c>
      <c r="C679">
        <f t="shared" si="10"/>
        <v>237</v>
      </c>
    </row>
    <row r="680" spans="2:3" x14ac:dyDescent="0.25">
      <c r="B680" s="7">
        <v>6.1363000000000003</v>
      </c>
      <c r="C680">
        <f t="shared" si="10"/>
        <v>2739</v>
      </c>
    </row>
    <row r="681" spans="2:3" x14ac:dyDescent="0.25">
      <c r="B681" s="7">
        <v>201.75</v>
      </c>
      <c r="C681">
        <f t="shared" si="10"/>
        <v>237</v>
      </c>
    </row>
    <row r="682" spans="2:3" x14ac:dyDescent="0.25">
      <c r="B682" s="7">
        <v>118.86</v>
      </c>
      <c r="C682">
        <f t="shared" si="10"/>
        <v>1321</v>
      </c>
    </row>
    <row r="683" spans="2:3" x14ac:dyDescent="0.25">
      <c r="B683" s="7">
        <v>118.86</v>
      </c>
      <c r="C683">
        <f t="shared" si="10"/>
        <v>1321</v>
      </c>
    </row>
    <row r="684" spans="2:3" x14ac:dyDescent="0.25">
      <c r="B684" s="7">
        <v>201.75</v>
      </c>
      <c r="C684">
        <f t="shared" si="10"/>
        <v>237</v>
      </c>
    </row>
    <row r="685" spans="2:3" x14ac:dyDescent="0.25">
      <c r="B685" s="7">
        <v>197.8</v>
      </c>
      <c r="C685">
        <f t="shared" si="10"/>
        <v>280</v>
      </c>
    </row>
    <row r="686" spans="2:3" x14ac:dyDescent="0.25">
      <c r="B686" s="7">
        <v>118.86</v>
      </c>
      <c r="C686">
        <f t="shared" si="10"/>
        <v>1321</v>
      </c>
    </row>
    <row r="687" spans="2:3" x14ac:dyDescent="0.25">
      <c r="B687" s="7">
        <v>118.86</v>
      </c>
      <c r="C687">
        <f t="shared" si="10"/>
        <v>1321</v>
      </c>
    </row>
    <row r="688" spans="2:3" x14ac:dyDescent="0.25">
      <c r="B688" s="7">
        <v>118.86</v>
      </c>
      <c r="C688">
        <f t="shared" si="10"/>
        <v>1321</v>
      </c>
    </row>
    <row r="689" spans="2:3" x14ac:dyDescent="0.25">
      <c r="B689" s="7">
        <v>136.4</v>
      </c>
      <c r="C689">
        <f t="shared" si="10"/>
        <v>948</v>
      </c>
    </row>
    <row r="690" spans="2:3" x14ac:dyDescent="0.25">
      <c r="B690" s="7">
        <v>127.63</v>
      </c>
      <c r="C690">
        <f t="shared" si="10"/>
        <v>1077</v>
      </c>
    </row>
    <row r="691" spans="2:3" x14ac:dyDescent="0.25">
      <c r="B691" s="7">
        <v>110.08</v>
      </c>
      <c r="C691">
        <f t="shared" si="10"/>
        <v>1503</v>
      </c>
    </row>
    <row r="692" spans="2:3" x14ac:dyDescent="0.25">
      <c r="B692" s="7">
        <v>118.86</v>
      </c>
      <c r="C692">
        <f t="shared" si="10"/>
        <v>1321</v>
      </c>
    </row>
    <row r="693" spans="2:3" x14ac:dyDescent="0.25">
      <c r="B693" s="7">
        <v>127.63</v>
      </c>
      <c r="C693">
        <f t="shared" si="10"/>
        <v>1077</v>
      </c>
    </row>
    <row r="694" spans="2:3" x14ac:dyDescent="0.25">
      <c r="B694" s="7">
        <v>127.63</v>
      </c>
      <c r="C694">
        <f t="shared" si="10"/>
        <v>1077</v>
      </c>
    </row>
    <row r="695" spans="2:3" x14ac:dyDescent="0.25">
      <c r="B695" s="7">
        <v>197.8</v>
      </c>
      <c r="C695">
        <f t="shared" si="10"/>
        <v>280</v>
      </c>
    </row>
    <row r="696" spans="2:3" x14ac:dyDescent="0.25">
      <c r="B696" s="7">
        <v>136.4</v>
      </c>
      <c r="C696">
        <f t="shared" si="10"/>
        <v>948</v>
      </c>
    </row>
    <row r="697" spans="2:3" x14ac:dyDescent="0.25">
      <c r="B697" s="7">
        <v>118.86</v>
      </c>
      <c r="C697">
        <f t="shared" si="10"/>
        <v>1321</v>
      </c>
    </row>
    <row r="698" spans="2:3" x14ac:dyDescent="0.25">
      <c r="B698" s="7">
        <v>127.63</v>
      </c>
      <c r="C698">
        <f t="shared" si="10"/>
        <v>1077</v>
      </c>
    </row>
    <row r="699" spans="2:3" x14ac:dyDescent="0.25">
      <c r="B699" s="7">
        <v>127.63</v>
      </c>
      <c r="C699">
        <f t="shared" si="10"/>
        <v>1077</v>
      </c>
    </row>
    <row r="700" spans="2:3" x14ac:dyDescent="0.25">
      <c r="B700" s="7">
        <v>118.86</v>
      </c>
      <c r="C700">
        <f t="shared" si="10"/>
        <v>1321</v>
      </c>
    </row>
    <row r="701" spans="2:3" x14ac:dyDescent="0.25">
      <c r="B701" s="7">
        <v>136.4</v>
      </c>
      <c r="C701">
        <f t="shared" si="10"/>
        <v>948</v>
      </c>
    </row>
    <row r="702" spans="2:3" x14ac:dyDescent="0.25">
      <c r="B702" s="7">
        <v>11.3995</v>
      </c>
      <c r="C702">
        <f t="shared" si="10"/>
        <v>2346</v>
      </c>
    </row>
    <row r="703" spans="2:3" x14ac:dyDescent="0.25">
      <c r="B703" s="7">
        <v>118.86</v>
      </c>
      <c r="C703">
        <f t="shared" si="10"/>
        <v>1321</v>
      </c>
    </row>
    <row r="704" spans="2:3" x14ac:dyDescent="0.25">
      <c r="B704" s="7">
        <v>136.4</v>
      </c>
      <c r="C704">
        <f t="shared" si="10"/>
        <v>948</v>
      </c>
    </row>
    <row r="705" spans="2:3" x14ac:dyDescent="0.25">
      <c r="B705" s="7">
        <v>13.1539</v>
      </c>
      <c r="C705">
        <f t="shared" si="10"/>
        <v>2312</v>
      </c>
    </row>
    <row r="706" spans="2:3" x14ac:dyDescent="0.25">
      <c r="B706" s="7">
        <v>127.63</v>
      </c>
      <c r="C706">
        <f t="shared" si="10"/>
        <v>1077</v>
      </c>
    </row>
    <row r="707" spans="2:3" x14ac:dyDescent="0.25">
      <c r="B707" s="7">
        <v>499.99</v>
      </c>
      <c r="C707">
        <f t="shared" si="10"/>
        <v>4</v>
      </c>
    </row>
    <row r="708" spans="2:3" x14ac:dyDescent="0.25">
      <c r="B708" s="7">
        <v>239.46</v>
      </c>
      <c r="C708">
        <f t="shared" ref="C708:C771" si="11">RANK(B708,$B$3:$B$2999)</f>
        <v>42</v>
      </c>
    </row>
    <row r="709" spans="2:3" x14ac:dyDescent="0.25">
      <c r="B709" s="7">
        <v>197.8</v>
      </c>
      <c r="C709">
        <f t="shared" si="11"/>
        <v>280</v>
      </c>
    </row>
    <row r="710" spans="2:3" x14ac:dyDescent="0.25">
      <c r="B710" s="7">
        <v>6.1363000000000003</v>
      </c>
      <c r="C710">
        <f t="shared" si="11"/>
        <v>2739</v>
      </c>
    </row>
    <row r="711" spans="2:3" x14ac:dyDescent="0.25">
      <c r="B711" s="7">
        <v>127.63</v>
      </c>
      <c r="C711">
        <f t="shared" si="11"/>
        <v>1077</v>
      </c>
    </row>
    <row r="712" spans="2:3" x14ac:dyDescent="0.25">
      <c r="B712" s="7">
        <v>136.4</v>
      </c>
      <c r="C712">
        <f t="shared" si="11"/>
        <v>948</v>
      </c>
    </row>
    <row r="713" spans="2:3" x14ac:dyDescent="0.25">
      <c r="B713" s="7">
        <v>131.57</v>
      </c>
      <c r="C713">
        <f t="shared" si="11"/>
        <v>1068</v>
      </c>
    </row>
    <row r="714" spans="2:3" x14ac:dyDescent="0.25">
      <c r="B714" s="7">
        <v>197.8</v>
      </c>
      <c r="C714">
        <f t="shared" si="11"/>
        <v>280</v>
      </c>
    </row>
    <row r="715" spans="2:3" x14ac:dyDescent="0.25">
      <c r="B715" s="7">
        <v>6.1363000000000003</v>
      </c>
      <c r="C715">
        <f t="shared" si="11"/>
        <v>2739</v>
      </c>
    </row>
    <row r="716" spans="2:3" x14ac:dyDescent="0.25">
      <c r="B716" s="7">
        <v>197.8</v>
      </c>
      <c r="C716">
        <f t="shared" si="11"/>
        <v>280</v>
      </c>
    </row>
    <row r="717" spans="2:3" x14ac:dyDescent="0.25">
      <c r="B717" s="7">
        <v>110.08</v>
      </c>
      <c r="C717">
        <f t="shared" si="11"/>
        <v>1503</v>
      </c>
    </row>
    <row r="718" spans="2:3" x14ac:dyDescent="0.25">
      <c r="B718" s="7">
        <v>197.8</v>
      </c>
      <c r="C718">
        <f t="shared" si="11"/>
        <v>280</v>
      </c>
    </row>
    <row r="719" spans="2:3" x14ac:dyDescent="0.25">
      <c r="B719" s="7">
        <v>131.57</v>
      </c>
      <c r="C719">
        <f t="shared" si="11"/>
        <v>1068</v>
      </c>
    </row>
    <row r="720" spans="2:3" x14ac:dyDescent="0.25">
      <c r="B720" s="7">
        <v>197.8</v>
      </c>
      <c r="C720">
        <f t="shared" si="11"/>
        <v>280</v>
      </c>
    </row>
    <row r="721" spans="2:3" x14ac:dyDescent="0.25">
      <c r="B721" s="7">
        <v>197.8</v>
      </c>
      <c r="C721">
        <f t="shared" si="11"/>
        <v>280</v>
      </c>
    </row>
    <row r="722" spans="2:3" x14ac:dyDescent="0.25">
      <c r="B722" s="7">
        <v>6.1363000000000003</v>
      </c>
      <c r="C722">
        <f t="shared" si="11"/>
        <v>2739</v>
      </c>
    </row>
    <row r="723" spans="2:3" x14ac:dyDescent="0.25">
      <c r="B723" s="7">
        <v>197.8</v>
      </c>
      <c r="C723">
        <f t="shared" si="11"/>
        <v>280</v>
      </c>
    </row>
    <row r="724" spans="2:3" x14ac:dyDescent="0.25">
      <c r="B724" s="7">
        <v>197.8</v>
      </c>
      <c r="C724">
        <f t="shared" si="11"/>
        <v>280</v>
      </c>
    </row>
    <row r="725" spans="2:3" x14ac:dyDescent="0.25">
      <c r="B725" s="7">
        <v>127.63</v>
      </c>
      <c r="C725">
        <f t="shared" si="11"/>
        <v>1077</v>
      </c>
    </row>
    <row r="726" spans="2:3" x14ac:dyDescent="0.25">
      <c r="B726" s="7">
        <v>127.63</v>
      </c>
      <c r="C726">
        <f t="shared" si="11"/>
        <v>1077</v>
      </c>
    </row>
    <row r="727" spans="2:3" x14ac:dyDescent="0.25">
      <c r="B727" s="7">
        <v>136.4</v>
      </c>
      <c r="C727">
        <f t="shared" si="11"/>
        <v>948</v>
      </c>
    </row>
    <row r="728" spans="2:3" x14ac:dyDescent="0.25">
      <c r="B728" s="7">
        <v>110.08</v>
      </c>
      <c r="C728">
        <f t="shared" si="11"/>
        <v>1503</v>
      </c>
    </row>
    <row r="729" spans="2:3" x14ac:dyDescent="0.25">
      <c r="B729" s="7">
        <v>201.75</v>
      </c>
      <c r="C729">
        <f t="shared" si="11"/>
        <v>237</v>
      </c>
    </row>
    <row r="730" spans="2:3" x14ac:dyDescent="0.25">
      <c r="B730" s="7">
        <v>377.19</v>
      </c>
      <c r="C730">
        <f t="shared" si="11"/>
        <v>12</v>
      </c>
    </row>
    <row r="731" spans="2:3" x14ac:dyDescent="0.25">
      <c r="B731" s="7">
        <v>201.75</v>
      </c>
      <c r="C731">
        <f t="shared" si="11"/>
        <v>237</v>
      </c>
    </row>
    <row r="732" spans="2:3" x14ac:dyDescent="0.25">
      <c r="B732" s="7">
        <v>197.8</v>
      </c>
      <c r="C732">
        <f t="shared" si="11"/>
        <v>280</v>
      </c>
    </row>
    <row r="733" spans="2:3" x14ac:dyDescent="0.25">
      <c r="B733" s="7">
        <v>211.4</v>
      </c>
      <c r="C733">
        <f t="shared" si="11"/>
        <v>198</v>
      </c>
    </row>
    <row r="734" spans="2:3" x14ac:dyDescent="0.25">
      <c r="B734" s="7">
        <v>110.08</v>
      </c>
      <c r="C734">
        <f t="shared" si="11"/>
        <v>1503</v>
      </c>
    </row>
    <row r="735" spans="2:3" x14ac:dyDescent="0.25">
      <c r="B735" s="7">
        <v>197.8</v>
      </c>
      <c r="C735">
        <f t="shared" si="11"/>
        <v>280</v>
      </c>
    </row>
    <row r="736" spans="2:3" x14ac:dyDescent="0.25">
      <c r="B736" s="7">
        <v>499.99</v>
      </c>
      <c r="C736">
        <f t="shared" si="11"/>
        <v>4</v>
      </c>
    </row>
    <row r="737" spans="2:3" x14ac:dyDescent="0.25">
      <c r="B737" s="7">
        <v>359.65</v>
      </c>
      <c r="C737">
        <f t="shared" si="11"/>
        <v>13</v>
      </c>
    </row>
    <row r="738" spans="2:3" x14ac:dyDescent="0.25">
      <c r="B738" s="7">
        <v>185.08</v>
      </c>
      <c r="C738">
        <f t="shared" si="11"/>
        <v>384</v>
      </c>
    </row>
    <row r="739" spans="2:3" x14ac:dyDescent="0.25">
      <c r="B739" s="7">
        <v>197.8</v>
      </c>
      <c r="C739">
        <f t="shared" si="11"/>
        <v>280</v>
      </c>
    </row>
    <row r="740" spans="2:3" x14ac:dyDescent="0.25">
      <c r="B740" s="7">
        <v>127.63</v>
      </c>
      <c r="C740">
        <f t="shared" si="11"/>
        <v>1077</v>
      </c>
    </row>
    <row r="741" spans="2:3" x14ac:dyDescent="0.25">
      <c r="B741" s="7">
        <v>197.8</v>
      </c>
      <c r="C741">
        <f t="shared" si="11"/>
        <v>280</v>
      </c>
    </row>
    <row r="742" spans="2:3" x14ac:dyDescent="0.25">
      <c r="B742" s="7">
        <v>118.86</v>
      </c>
      <c r="C742">
        <f t="shared" si="11"/>
        <v>1321</v>
      </c>
    </row>
    <row r="743" spans="2:3" x14ac:dyDescent="0.25">
      <c r="B743" s="7">
        <v>127.63</v>
      </c>
      <c r="C743">
        <f t="shared" si="11"/>
        <v>1077</v>
      </c>
    </row>
    <row r="744" spans="2:3" x14ac:dyDescent="0.25">
      <c r="B744" s="7">
        <v>359.65</v>
      </c>
      <c r="C744">
        <f t="shared" si="11"/>
        <v>13</v>
      </c>
    </row>
    <row r="745" spans="2:3" x14ac:dyDescent="0.25">
      <c r="B745" s="7">
        <v>110.08</v>
      </c>
      <c r="C745">
        <f t="shared" si="11"/>
        <v>1503</v>
      </c>
    </row>
    <row r="746" spans="2:3" x14ac:dyDescent="0.25">
      <c r="B746" s="7">
        <v>201.75</v>
      </c>
      <c r="C746">
        <f t="shared" si="11"/>
        <v>237</v>
      </c>
    </row>
    <row r="747" spans="2:3" x14ac:dyDescent="0.25">
      <c r="B747" s="7">
        <v>197.8</v>
      </c>
      <c r="C747">
        <f t="shared" si="11"/>
        <v>280</v>
      </c>
    </row>
    <row r="748" spans="2:3" x14ac:dyDescent="0.25">
      <c r="B748" s="7">
        <v>118.86</v>
      </c>
      <c r="C748">
        <f t="shared" si="11"/>
        <v>1321</v>
      </c>
    </row>
    <row r="749" spans="2:3" x14ac:dyDescent="0.25">
      <c r="B749" s="7">
        <v>43.86</v>
      </c>
      <c r="C749">
        <f t="shared" si="11"/>
        <v>2065</v>
      </c>
    </row>
    <row r="750" spans="2:3" x14ac:dyDescent="0.25">
      <c r="B750" s="7">
        <v>118.86</v>
      </c>
      <c r="C750">
        <f t="shared" si="11"/>
        <v>1321</v>
      </c>
    </row>
    <row r="751" spans="2:3" x14ac:dyDescent="0.25">
      <c r="B751" s="7">
        <v>118.86</v>
      </c>
      <c r="C751">
        <f t="shared" si="11"/>
        <v>1321</v>
      </c>
    </row>
    <row r="752" spans="2:3" x14ac:dyDescent="0.25">
      <c r="B752" s="7">
        <v>118.86</v>
      </c>
      <c r="C752">
        <f t="shared" si="11"/>
        <v>1321</v>
      </c>
    </row>
    <row r="753" spans="2:3" x14ac:dyDescent="0.25">
      <c r="B753" s="7">
        <v>197.8</v>
      </c>
      <c r="C753">
        <f t="shared" si="11"/>
        <v>280</v>
      </c>
    </row>
    <row r="754" spans="2:3" x14ac:dyDescent="0.25">
      <c r="B754" s="7">
        <v>110.08</v>
      </c>
      <c r="C754">
        <f t="shared" si="11"/>
        <v>1503</v>
      </c>
    </row>
    <row r="755" spans="2:3" x14ac:dyDescent="0.25">
      <c r="B755" s="7">
        <v>136.4</v>
      </c>
      <c r="C755">
        <f t="shared" si="11"/>
        <v>948</v>
      </c>
    </row>
    <row r="756" spans="2:3" x14ac:dyDescent="0.25">
      <c r="B756" s="7">
        <v>118.86</v>
      </c>
      <c r="C756">
        <f t="shared" si="11"/>
        <v>1321</v>
      </c>
    </row>
    <row r="757" spans="2:3" x14ac:dyDescent="0.25">
      <c r="B757" s="7">
        <v>197.8</v>
      </c>
      <c r="C757">
        <f t="shared" si="11"/>
        <v>280</v>
      </c>
    </row>
    <row r="758" spans="2:3" x14ac:dyDescent="0.25">
      <c r="B758" s="7">
        <v>110.08</v>
      </c>
      <c r="C758">
        <f t="shared" si="11"/>
        <v>1503</v>
      </c>
    </row>
    <row r="759" spans="2:3" x14ac:dyDescent="0.25">
      <c r="B759" s="7">
        <v>110.08</v>
      </c>
      <c r="C759">
        <f t="shared" si="11"/>
        <v>1503</v>
      </c>
    </row>
    <row r="760" spans="2:3" x14ac:dyDescent="0.25">
      <c r="B760" s="7">
        <v>110.08</v>
      </c>
      <c r="C760">
        <f t="shared" si="11"/>
        <v>1503</v>
      </c>
    </row>
    <row r="761" spans="2:3" x14ac:dyDescent="0.25">
      <c r="B761" s="7">
        <v>211.4</v>
      </c>
      <c r="C761">
        <f t="shared" si="11"/>
        <v>198</v>
      </c>
    </row>
    <row r="762" spans="2:3" x14ac:dyDescent="0.25">
      <c r="B762" s="7">
        <v>127.63</v>
      </c>
      <c r="C762">
        <f t="shared" si="11"/>
        <v>1077</v>
      </c>
    </row>
    <row r="763" spans="2:3" x14ac:dyDescent="0.25">
      <c r="B763" s="7">
        <v>324.55</v>
      </c>
      <c r="C763">
        <f t="shared" si="11"/>
        <v>19</v>
      </c>
    </row>
    <row r="764" spans="2:3" x14ac:dyDescent="0.25">
      <c r="B764" s="7">
        <v>118.86</v>
      </c>
      <c r="C764">
        <f t="shared" si="11"/>
        <v>1321</v>
      </c>
    </row>
    <row r="765" spans="2:3" x14ac:dyDescent="0.25">
      <c r="B765" s="7">
        <v>118.86</v>
      </c>
      <c r="C765">
        <f t="shared" si="11"/>
        <v>1321</v>
      </c>
    </row>
    <row r="766" spans="2:3" x14ac:dyDescent="0.25">
      <c r="B766" s="7">
        <v>197.8</v>
      </c>
      <c r="C766">
        <f t="shared" si="11"/>
        <v>280</v>
      </c>
    </row>
    <row r="767" spans="2:3" x14ac:dyDescent="0.25">
      <c r="B767" s="7">
        <v>110.08</v>
      </c>
      <c r="C767">
        <f t="shared" si="11"/>
        <v>1503</v>
      </c>
    </row>
    <row r="768" spans="2:3" x14ac:dyDescent="0.25">
      <c r="B768" s="7">
        <v>136.4</v>
      </c>
      <c r="C768">
        <f t="shared" si="11"/>
        <v>948</v>
      </c>
    </row>
    <row r="769" spans="2:3" x14ac:dyDescent="0.25">
      <c r="B769" s="7">
        <v>110.08</v>
      </c>
      <c r="C769">
        <f t="shared" si="11"/>
        <v>1503</v>
      </c>
    </row>
    <row r="770" spans="2:3" x14ac:dyDescent="0.25">
      <c r="B770" s="7">
        <v>197.8</v>
      </c>
      <c r="C770">
        <f t="shared" si="11"/>
        <v>280</v>
      </c>
    </row>
    <row r="771" spans="2:3" x14ac:dyDescent="0.25">
      <c r="B771" s="7">
        <v>110.08</v>
      </c>
      <c r="C771">
        <f t="shared" si="11"/>
        <v>1503</v>
      </c>
    </row>
    <row r="772" spans="2:3" x14ac:dyDescent="0.25">
      <c r="B772" s="7">
        <v>197.8</v>
      </c>
      <c r="C772">
        <f t="shared" ref="C772:C835" si="12">RANK(B772,$B$3:$B$2999)</f>
        <v>280</v>
      </c>
    </row>
    <row r="773" spans="2:3" x14ac:dyDescent="0.25">
      <c r="B773" s="7">
        <v>127.63</v>
      </c>
      <c r="C773">
        <f t="shared" si="12"/>
        <v>1077</v>
      </c>
    </row>
    <row r="774" spans="2:3" x14ac:dyDescent="0.25">
      <c r="B774" s="7">
        <v>127.63</v>
      </c>
      <c r="C774">
        <f t="shared" si="12"/>
        <v>1077</v>
      </c>
    </row>
    <row r="775" spans="2:3" x14ac:dyDescent="0.25">
      <c r="B775" s="7">
        <v>136.4</v>
      </c>
      <c r="C775">
        <f t="shared" si="12"/>
        <v>948</v>
      </c>
    </row>
    <row r="776" spans="2:3" x14ac:dyDescent="0.25">
      <c r="B776" s="7">
        <v>118.86</v>
      </c>
      <c r="C776">
        <f t="shared" si="12"/>
        <v>1321</v>
      </c>
    </row>
    <row r="777" spans="2:3" x14ac:dyDescent="0.25">
      <c r="B777" s="7">
        <v>197.8</v>
      </c>
      <c r="C777">
        <f t="shared" si="12"/>
        <v>280</v>
      </c>
    </row>
    <row r="778" spans="2:3" x14ac:dyDescent="0.25">
      <c r="B778" s="7">
        <v>6.1363000000000003</v>
      </c>
      <c r="C778">
        <f t="shared" si="12"/>
        <v>2739</v>
      </c>
    </row>
    <row r="779" spans="2:3" x14ac:dyDescent="0.25">
      <c r="B779" s="7">
        <v>110.08</v>
      </c>
      <c r="C779">
        <f t="shared" si="12"/>
        <v>1503</v>
      </c>
    </row>
    <row r="780" spans="2:3" x14ac:dyDescent="0.25">
      <c r="B780" s="7">
        <v>197.8</v>
      </c>
      <c r="C780">
        <f t="shared" si="12"/>
        <v>280</v>
      </c>
    </row>
    <row r="781" spans="2:3" x14ac:dyDescent="0.25">
      <c r="B781" s="7">
        <v>136.4</v>
      </c>
      <c r="C781">
        <f t="shared" si="12"/>
        <v>948</v>
      </c>
    </row>
    <row r="782" spans="2:3" x14ac:dyDescent="0.25">
      <c r="B782" s="7">
        <v>13.1539</v>
      </c>
      <c r="C782">
        <f t="shared" si="12"/>
        <v>2312</v>
      </c>
    </row>
    <row r="783" spans="2:3" x14ac:dyDescent="0.25">
      <c r="B783" s="7">
        <v>110.08</v>
      </c>
      <c r="C783">
        <f t="shared" si="12"/>
        <v>1503</v>
      </c>
    </row>
    <row r="784" spans="2:3" x14ac:dyDescent="0.25">
      <c r="B784" s="7">
        <v>324.55</v>
      </c>
      <c r="C784">
        <f t="shared" si="12"/>
        <v>19</v>
      </c>
    </row>
    <row r="785" spans="2:3" x14ac:dyDescent="0.25">
      <c r="B785" s="7">
        <v>136.4</v>
      </c>
      <c r="C785">
        <f t="shared" si="12"/>
        <v>948</v>
      </c>
    </row>
    <row r="786" spans="2:3" x14ac:dyDescent="0.25">
      <c r="B786" s="7">
        <v>110.08</v>
      </c>
      <c r="C786">
        <f t="shared" si="12"/>
        <v>1503</v>
      </c>
    </row>
    <row r="787" spans="2:3" x14ac:dyDescent="0.25">
      <c r="B787" s="7">
        <v>13.1539</v>
      </c>
      <c r="C787">
        <f t="shared" si="12"/>
        <v>2312</v>
      </c>
    </row>
    <row r="788" spans="2:3" x14ac:dyDescent="0.25">
      <c r="B788" s="7">
        <v>324.55</v>
      </c>
      <c r="C788">
        <f t="shared" si="12"/>
        <v>19</v>
      </c>
    </row>
    <row r="789" spans="2:3" x14ac:dyDescent="0.25">
      <c r="B789" s="7">
        <v>197.8</v>
      </c>
      <c r="C789">
        <f t="shared" si="12"/>
        <v>280</v>
      </c>
    </row>
    <row r="790" spans="2:3" x14ac:dyDescent="0.25">
      <c r="B790" s="7">
        <v>110.08</v>
      </c>
      <c r="C790">
        <f t="shared" si="12"/>
        <v>1503</v>
      </c>
    </row>
    <row r="791" spans="2:3" x14ac:dyDescent="0.25">
      <c r="B791" s="7">
        <v>110.08</v>
      </c>
      <c r="C791">
        <f t="shared" si="12"/>
        <v>1503</v>
      </c>
    </row>
    <row r="792" spans="2:3" x14ac:dyDescent="0.25">
      <c r="B792" s="7">
        <v>127.63</v>
      </c>
      <c r="C792">
        <f t="shared" si="12"/>
        <v>1077</v>
      </c>
    </row>
    <row r="793" spans="2:3" x14ac:dyDescent="0.25">
      <c r="B793" s="7">
        <v>110.08</v>
      </c>
      <c r="C793">
        <f t="shared" si="12"/>
        <v>1503</v>
      </c>
    </row>
    <row r="794" spans="2:3" x14ac:dyDescent="0.25">
      <c r="B794" s="7">
        <v>136.4</v>
      </c>
      <c r="C794">
        <f t="shared" si="12"/>
        <v>948</v>
      </c>
    </row>
    <row r="795" spans="2:3" x14ac:dyDescent="0.25">
      <c r="B795" s="7">
        <v>197.8</v>
      </c>
      <c r="C795">
        <f t="shared" si="12"/>
        <v>280</v>
      </c>
    </row>
    <row r="796" spans="2:3" x14ac:dyDescent="0.25">
      <c r="B796" s="7">
        <v>110.08</v>
      </c>
      <c r="C796">
        <f t="shared" si="12"/>
        <v>1503</v>
      </c>
    </row>
    <row r="797" spans="2:3" x14ac:dyDescent="0.25">
      <c r="B797" s="7">
        <v>197.8</v>
      </c>
      <c r="C797">
        <f t="shared" si="12"/>
        <v>280</v>
      </c>
    </row>
    <row r="798" spans="2:3" x14ac:dyDescent="0.25">
      <c r="B798" s="7">
        <v>197.8</v>
      </c>
      <c r="C798">
        <f t="shared" si="12"/>
        <v>280</v>
      </c>
    </row>
    <row r="799" spans="2:3" x14ac:dyDescent="0.25">
      <c r="B799" s="7">
        <v>499.99</v>
      </c>
      <c r="C799">
        <f t="shared" si="12"/>
        <v>4</v>
      </c>
    </row>
    <row r="800" spans="2:3" x14ac:dyDescent="0.25">
      <c r="B800" s="7">
        <v>197.8</v>
      </c>
      <c r="C800">
        <f t="shared" si="12"/>
        <v>280</v>
      </c>
    </row>
    <row r="801" spans="2:3" x14ac:dyDescent="0.25">
      <c r="B801" s="7">
        <v>499.99</v>
      </c>
      <c r="C801">
        <f t="shared" si="12"/>
        <v>4</v>
      </c>
    </row>
    <row r="802" spans="2:3" x14ac:dyDescent="0.25">
      <c r="B802" s="7">
        <v>136.4</v>
      </c>
      <c r="C802">
        <f t="shared" si="12"/>
        <v>948</v>
      </c>
    </row>
    <row r="803" spans="2:3" x14ac:dyDescent="0.25">
      <c r="B803" s="7">
        <v>127.63</v>
      </c>
      <c r="C803">
        <f t="shared" si="12"/>
        <v>1077</v>
      </c>
    </row>
    <row r="804" spans="2:3" x14ac:dyDescent="0.25">
      <c r="B804" s="7">
        <v>201.75</v>
      </c>
      <c r="C804">
        <f t="shared" si="12"/>
        <v>237</v>
      </c>
    </row>
    <row r="805" spans="2:3" x14ac:dyDescent="0.25">
      <c r="B805" s="7">
        <v>110.08</v>
      </c>
      <c r="C805">
        <f t="shared" si="12"/>
        <v>1503</v>
      </c>
    </row>
    <row r="806" spans="2:3" x14ac:dyDescent="0.25">
      <c r="B806" s="7">
        <v>136.4</v>
      </c>
      <c r="C806">
        <f t="shared" si="12"/>
        <v>948</v>
      </c>
    </row>
    <row r="807" spans="2:3" x14ac:dyDescent="0.25">
      <c r="B807" s="7">
        <v>136.4</v>
      </c>
      <c r="C807">
        <f t="shared" si="12"/>
        <v>948</v>
      </c>
    </row>
    <row r="808" spans="2:3" x14ac:dyDescent="0.25">
      <c r="B808" s="7">
        <v>324.55</v>
      </c>
      <c r="C808">
        <f t="shared" si="12"/>
        <v>19</v>
      </c>
    </row>
    <row r="809" spans="2:3" x14ac:dyDescent="0.25">
      <c r="B809" s="7">
        <v>211.4</v>
      </c>
      <c r="C809">
        <f t="shared" si="12"/>
        <v>198</v>
      </c>
    </row>
    <row r="810" spans="2:3" x14ac:dyDescent="0.25">
      <c r="B810" s="7">
        <v>197.8</v>
      </c>
      <c r="C810">
        <f t="shared" si="12"/>
        <v>280</v>
      </c>
    </row>
    <row r="811" spans="2:3" x14ac:dyDescent="0.25">
      <c r="B811" s="7">
        <v>110.08</v>
      </c>
      <c r="C811">
        <f t="shared" si="12"/>
        <v>1503</v>
      </c>
    </row>
    <row r="812" spans="2:3" x14ac:dyDescent="0.25">
      <c r="B812" s="7">
        <v>110.08</v>
      </c>
      <c r="C812">
        <f t="shared" si="12"/>
        <v>1503</v>
      </c>
    </row>
    <row r="813" spans="2:3" x14ac:dyDescent="0.25">
      <c r="B813" s="7">
        <v>110.08</v>
      </c>
      <c r="C813">
        <f t="shared" si="12"/>
        <v>1503</v>
      </c>
    </row>
    <row r="814" spans="2:3" x14ac:dyDescent="0.25">
      <c r="B814" s="7">
        <v>110.08</v>
      </c>
      <c r="C814">
        <f t="shared" si="12"/>
        <v>1503</v>
      </c>
    </row>
    <row r="815" spans="2:3" x14ac:dyDescent="0.25">
      <c r="B815" s="7">
        <v>116.6626</v>
      </c>
      <c r="C815">
        <f t="shared" si="12"/>
        <v>1460</v>
      </c>
    </row>
    <row r="816" spans="2:3" x14ac:dyDescent="0.25">
      <c r="B816" s="7">
        <v>507.89</v>
      </c>
      <c r="C816">
        <f t="shared" si="12"/>
        <v>2</v>
      </c>
    </row>
    <row r="817" spans="2:3" x14ac:dyDescent="0.25">
      <c r="B817" s="7">
        <v>110.08</v>
      </c>
      <c r="C817">
        <f t="shared" si="12"/>
        <v>1503</v>
      </c>
    </row>
    <row r="818" spans="2:3" x14ac:dyDescent="0.25">
      <c r="B818" s="7">
        <v>211.4</v>
      </c>
      <c r="C818">
        <f t="shared" si="12"/>
        <v>198</v>
      </c>
    </row>
    <row r="819" spans="2:3" x14ac:dyDescent="0.25">
      <c r="B819" s="7">
        <v>110.08</v>
      </c>
      <c r="C819">
        <f t="shared" si="12"/>
        <v>1503</v>
      </c>
    </row>
    <row r="820" spans="2:3" x14ac:dyDescent="0.25">
      <c r="B820" s="7">
        <v>127.63</v>
      </c>
      <c r="C820">
        <f t="shared" si="12"/>
        <v>1077</v>
      </c>
    </row>
    <row r="821" spans="2:3" x14ac:dyDescent="0.25">
      <c r="B821" s="7">
        <v>110.08</v>
      </c>
      <c r="C821">
        <f t="shared" si="12"/>
        <v>1503</v>
      </c>
    </row>
    <row r="822" spans="2:3" x14ac:dyDescent="0.25">
      <c r="B822" s="7">
        <v>110.08</v>
      </c>
      <c r="C822">
        <f t="shared" si="12"/>
        <v>1503</v>
      </c>
    </row>
    <row r="823" spans="2:3" x14ac:dyDescent="0.25">
      <c r="B823" s="7">
        <v>136.4</v>
      </c>
      <c r="C823">
        <f t="shared" si="12"/>
        <v>948</v>
      </c>
    </row>
    <row r="824" spans="2:3" x14ac:dyDescent="0.25">
      <c r="B824" s="7">
        <v>136.4</v>
      </c>
      <c r="C824">
        <f t="shared" si="12"/>
        <v>948</v>
      </c>
    </row>
    <row r="825" spans="2:3" x14ac:dyDescent="0.25">
      <c r="B825" s="7">
        <v>197.8</v>
      </c>
      <c r="C825">
        <f t="shared" si="12"/>
        <v>280</v>
      </c>
    </row>
    <row r="826" spans="2:3" x14ac:dyDescent="0.25">
      <c r="B826" s="7">
        <v>127.63</v>
      </c>
      <c r="C826">
        <f t="shared" si="12"/>
        <v>1077</v>
      </c>
    </row>
    <row r="827" spans="2:3" x14ac:dyDescent="0.25">
      <c r="B827" s="7">
        <v>110.08</v>
      </c>
      <c r="C827">
        <f t="shared" si="12"/>
        <v>1503</v>
      </c>
    </row>
    <row r="828" spans="2:3" x14ac:dyDescent="0.25">
      <c r="B828" s="7">
        <v>136.4</v>
      </c>
      <c r="C828">
        <f t="shared" si="12"/>
        <v>948</v>
      </c>
    </row>
    <row r="829" spans="2:3" x14ac:dyDescent="0.25">
      <c r="B829" s="7">
        <v>136.4</v>
      </c>
      <c r="C829">
        <f t="shared" si="12"/>
        <v>948</v>
      </c>
    </row>
    <row r="830" spans="2:3" x14ac:dyDescent="0.25">
      <c r="B830" s="7">
        <v>116.6626</v>
      </c>
      <c r="C830">
        <f t="shared" si="12"/>
        <v>1460</v>
      </c>
    </row>
    <row r="831" spans="2:3" x14ac:dyDescent="0.25">
      <c r="B831" s="7">
        <v>136.4</v>
      </c>
      <c r="C831">
        <f t="shared" si="12"/>
        <v>948</v>
      </c>
    </row>
    <row r="832" spans="2:3" x14ac:dyDescent="0.25">
      <c r="B832" s="7">
        <v>110.08</v>
      </c>
      <c r="C832">
        <f t="shared" si="12"/>
        <v>1503</v>
      </c>
    </row>
    <row r="833" spans="2:3" x14ac:dyDescent="0.25">
      <c r="B833" s="7">
        <v>197.8</v>
      </c>
      <c r="C833">
        <f t="shared" si="12"/>
        <v>280</v>
      </c>
    </row>
    <row r="834" spans="2:3" x14ac:dyDescent="0.25">
      <c r="B834" s="7">
        <v>12.28</v>
      </c>
      <c r="C834">
        <f t="shared" si="12"/>
        <v>2329</v>
      </c>
    </row>
    <row r="835" spans="2:3" x14ac:dyDescent="0.25">
      <c r="B835" s="7">
        <v>82.4572</v>
      </c>
      <c r="C835">
        <f t="shared" si="12"/>
        <v>1864</v>
      </c>
    </row>
    <row r="836" spans="2:3" x14ac:dyDescent="0.25">
      <c r="B836" s="7">
        <v>12.28</v>
      </c>
      <c r="C836">
        <f t="shared" ref="C836:C899" si="13">RANK(B836,$B$3:$B$2999)</f>
        <v>2329</v>
      </c>
    </row>
    <row r="837" spans="2:3" x14ac:dyDescent="0.25">
      <c r="B837" s="7">
        <v>12.28</v>
      </c>
      <c r="C837">
        <f t="shared" si="13"/>
        <v>2329</v>
      </c>
    </row>
    <row r="838" spans="2:3" x14ac:dyDescent="0.25">
      <c r="B838" s="7">
        <v>47.37</v>
      </c>
      <c r="C838">
        <f t="shared" si="13"/>
        <v>2030</v>
      </c>
    </row>
    <row r="839" spans="2:3" x14ac:dyDescent="0.25">
      <c r="B839" s="7">
        <v>47.37</v>
      </c>
      <c r="C839">
        <f t="shared" si="13"/>
        <v>2030</v>
      </c>
    </row>
    <row r="840" spans="2:3" x14ac:dyDescent="0.25">
      <c r="B840" s="7">
        <v>47.37</v>
      </c>
      <c r="C840">
        <f t="shared" si="13"/>
        <v>2030</v>
      </c>
    </row>
    <row r="841" spans="2:3" x14ac:dyDescent="0.25">
      <c r="B841" s="7">
        <v>47.37</v>
      </c>
      <c r="C841">
        <f t="shared" si="13"/>
        <v>2030</v>
      </c>
    </row>
    <row r="842" spans="2:3" x14ac:dyDescent="0.25">
      <c r="B842" s="7">
        <v>12.28</v>
      </c>
      <c r="C842">
        <f t="shared" si="13"/>
        <v>2329</v>
      </c>
    </row>
    <row r="843" spans="2:3" x14ac:dyDescent="0.25">
      <c r="B843" s="7">
        <v>47.37</v>
      </c>
      <c r="C843">
        <f t="shared" si="13"/>
        <v>2030</v>
      </c>
    </row>
    <row r="844" spans="2:3" x14ac:dyDescent="0.25">
      <c r="B844" s="7">
        <v>47.37</v>
      </c>
      <c r="C844">
        <f t="shared" si="13"/>
        <v>2030</v>
      </c>
    </row>
    <row r="845" spans="2:3" x14ac:dyDescent="0.25">
      <c r="B845" s="7">
        <v>12.28</v>
      </c>
      <c r="C845">
        <f t="shared" si="13"/>
        <v>2329</v>
      </c>
    </row>
    <row r="846" spans="2:3" x14ac:dyDescent="0.25">
      <c r="B846" s="7">
        <v>4.3899999999999997</v>
      </c>
      <c r="C846">
        <f t="shared" si="13"/>
        <v>2747</v>
      </c>
    </row>
    <row r="847" spans="2:3" x14ac:dyDescent="0.25">
      <c r="B847" s="7">
        <v>47.37</v>
      </c>
      <c r="C847">
        <f t="shared" si="13"/>
        <v>2030</v>
      </c>
    </row>
    <row r="848" spans="2:3" x14ac:dyDescent="0.25">
      <c r="B848" s="7">
        <v>12.28</v>
      </c>
      <c r="C848">
        <f t="shared" si="13"/>
        <v>2329</v>
      </c>
    </row>
    <row r="849" spans="2:3" x14ac:dyDescent="0.25">
      <c r="B849" s="7">
        <v>47.37</v>
      </c>
      <c r="C849">
        <f t="shared" si="13"/>
        <v>2030</v>
      </c>
    </row>
    <row r="850" spans="2:3" x14ac:dyDescent="0.25">
      <c r="B850" s="7">
        <v>47.37</v>
      </c>
      <c r="C850">
        <f t="shared" si="13"/>
        <v>2030</v>
      </c>
    </row>
    <row r="851" spans="2:3" x14ac:dyDescent="0.25">
      <c r="B851" s="7">
        <v>47.37</v>
      </c>
      <c r="C851">
        <f t="shared" si="13"/>
        <v>2030</v>
      </c>
    </row>
    <row r="852" spans="2:3" x14ac:dyDescent="0.25">
      <c r="B852" s="7">
        <v>4.3899999999999997</v>
      </c>
      <c r="C852">
        <f t="shared" si="13"/>
        <v>2747</v>
      </c>
    </row>
    <row r="853" spans="2:3" x14ac:dyDescent="0.25">
      <c r="B853" s="7">
        <v>80.702799999999996</v>
      </c>
      <c r="C853">
        <f t="shared" si="13"/>
        <v>1868</v>
      </c>
    </row>
    <row r="854" spans="2:3" x14ac:dyDescent="0.25">
      <c r="B854" s="7">
        <v>12.28</v>
      </c>
      <c r="C854">
        <f t="shared" si="13"/>
        <v>2329</v>
      </c>
    </row>
    <row r="855" spans="2:3" x14ac:dyDescent="0.25">
      <c r="B855" s="7">
        <v>12.28</v>
      </c>
      <c r="C855">
        <f t="shared" si="13"/>
        <v>2329</v>
      </c>
    </row>
    <row r="856" spans="2:3" x14ac:dyDescent="0.25">
      <c r="B856" s="7">
        <v>47.37</v>
      </c>
      <c r="C856">
        <f t="shared" si="13"/>
        <v>2030</v>
      </c>
    </row>
    <row r="857" spans="2:3" x14ac:dyDescent="0.25">
      <c r="B857" s="7">
        <v>47.37</v>
      </c>
      <c r="C857">
        <f t="shared" si="13"/>
        <v>2030</v>
      </c>
    </row>
    <row r="858" spans="2:3" x14ac:dyDescent="0.25">
      <c r="B858" s="7">
        <v>47.37</v>
      </c>
      <c r="C858">
        <f t="shared" si="13"/>
        <v>2030</v>
      </c>
    </row>
    <row r="859" spans="2:3" x14ac:dyDescent="0.25">
      <c r="B859" s="7">
        <v>47.37</v>
      </c>
      <c r="C859">
        <f t="shared" si="13"/>
        <v>2030</v>
      </c>
    </row>
    <row r="860" spans="2:3" x14ac:dyDescent="0.25">
      <c r="B860" s="7">
        <v>47.37</v>
      </c>
      <c r="C860">
        <f t="shared" si="13"/>
        <v>2030</v>
      </c>
    </row>
    <row r="861" spans="2:3" x14ac:dyDescent="0.25">
      <c r="B861" s="7">
        <v>47.37</v>
      </c>
      <c r="C861">
        <f t="shared" si="13"/>
        <v>2030</v>
      </c>
    </row>
    <row r="862" spans="2:3" x14ac:dyDescent="0.25">
      <c r="B862" s="7">
        <v>12.28</v>
      </c>
      <c r="C862">
        <f t="shared" si="13"/>
        <v>2329</v>
      </c>
    </row>
    <row r="863" spans="2:3" x14ac:dyDescent="0.25">
      <c r="B863" s="7">
        <v>56.14</v>
      </c>
      <c r="C863">
        <f t="shared" si="13"/>
        <v>1990</v>
      </c>
    </row>
    <row r="864" spans="2:3" x14ac:dyDescent="0.25">
      <c r="B864" s="7">
        <v>12.28</v>
      </c>
      <c r="C864">
        <f t="shared" si="13"/>
        <v>2329</v>
      </c>
    </row>
    <row r="865" spans="2:3" x14ac:dyDescent="0.25">
      <c r="B865" s="7">
        <v>12.28</v>
      </c>
      <c r="C865">
        <f t="shared" si="13"/>
        <v>2329</v>
      </c>
    </row>
    <row r="866" spans="2:3" x14ac:dyDescent="0.25">
      <c r="B866" s="7">
        <v>47.37</v>
      </c>
      <c r="C866">
        <f t="shared" si="13"/>
        <v>2030</v>
      </c>
    </row>
    <row r="867" spans="2:3" x14ac:dyDescent="0.25">
      <c r="B867" s="7">
        <v>47.37</v>
      </c>
      <c r="C867">
        <f t="shared" si="13"/>
        <v>2030</v>
      </c>
    </row>
    <row r="868" spans="2:3" x14ac:dyDescent="0.25">
      <c r="B868" s="7">
        <v>47.37</v>
      </c>
      <c r="C868">
        <f t="shared" si="13"/>
        <v>2030</v>
      </c>
    </row>
    <row r="869" spans="2:3" x14ac:dyDescent="0.25">
      <c r="B869" s="7">
        <v>47.37</v>
      </c>
      <c r="C869">
        <f t="shared" si="13"/>
        <v>2030</v>
      </c>
    </row>
    <row r="870" spans="2:3" x14ac:dyDescent="0.25">
      <c r="B870" s="7">
        <v>12.28</v>
      </c>
      <c r="C870">
        <f t="shared" si="13"/>
        <v>2329</v>
      </c>
    </row>
    <row r="871" spans="2:3" x14ac:dyDescent="0.25">
      <c r="B871" s="7">
        <v>47.37</v>
      </c>
      <c r="C871">
        <f t="shared" si="13"/>
        <v>2030</v>
      </c>
    </row>
    <row r="872" spans="2:3" x14ac:dyDescent="0.25">
      <c r="B872" s="7">
        <v>12.28</v>
      </c>
      <c r="C872">
        <f t="shared" si="13"/>
        <v>2329</v>
      </c>
    </row>
    <row r="873" spans="2:3" x14ac:dyDescent="0.25">
      <c r="B873" s="7">
        <v>47.37</v>
      </c>
      <c r="C873">
        <f t="shared" si="13"/>
        <v>2030</v>
      </c>
    </row>
    <row r="874" spans="2:3" x14ac:dyDescent="0.25">
      <c r="B874" s="7">
        <v>12.28</v>
      </c>
      <c r="C874">
        <f t="shared" si="13"/>
        <v>2329</v>
      </c>
    </row>
    <row r="875" spans="2:3" x14ac:dyDescent="0.25">
      <c r="B875" s="7">
        <v>12.28</v>
      </c>
      <c r="C875">
        <f t="shared" si="13"/>
        <v>2329</v>
      </c>
    </row>
    <row r="876" spans="2:3" x14ac:dyDescent="0.25">
      <c r="B876" s="7">
        <v>56.14</v>
      </c>
      <c r="C876">
        <f t="shared" si="13"/>
        <v>1990</v>
      </c>
    </row>
    <row r="877" spans="2:3" x14ac:dyDescent="0.25">
      <c r="B877" s="7">
        <v>47.37</v>
      </c>
      <c r="C877">
        <f t="shared" si="13"/>
        <v>2030</v>
      </c>
    </row>
    <row r="878" spans="2:3" x14ac:dyDescent="0.25">
      <c r="B878" s="7">
        <v>47.37</v>
      </c>
      <c r="C878">
        <f t="shared" si="13"/>
        <v>2030</v>
      </c>
    </row>
    <row r="879" spans="2:3" x14ac:dyDescent="0.25">
      <c r="B879" s="7">
        <v>56.14</v>
      </c>
      <c r="C879">
        <f t="shared" si="13"/>
        <v>1990</v>
      </c>
    </row>
    <row r="880" spans="2:3" x14ac:dyDescent="0.25">
      <c r="B880" s="7">
        <v>56.14</v>
      </c>
      <c r="C880">
        <f t="shared" si="13"/>
        <v>1990</v>
      </c>
    </row>
    <row r="881" spans="2:3" x14ac:dyDescent="0.25">
      <c r="B881" s="7">
        <v>56.14</v>
      </c>
      <c r="C881">
        <f t="shared" si="13"/>
        <v>1990</v>
      </c>
    </row>
    <row r="882" spans="2:3" x14ac:dyDescent="0.25">
      <c r="B882" s="7">
        <v>56.14</v>
      </c>
      <c r="C882">
        <f t="shared" si="13"/>
        <v>1990</v>
      </c>
    </row>
    <row r="883" spans="2:3" x14ac:dyDescent="0.25">
      <c r="B883" s="7">
        <v>47.37</v>
      </c>
      <c r="C883">
        <f t="shared" si="13"/>
        <v>2030</v>
      </c>
    </row>
    <row r="884" spans="2:3" x14ac:dyDescent="0.25">
      <c r="B884" s="7">
        <v>56.14</v>
      </c>
      <c r="C884">
        <f t="shared" si="13"/>
        <v>1990</v>
      </c>
    </row>
    <row r="885" spans="2:3" x14ac:dyDescent="0.25">
      <c r="B885" s="7">
        <v>56.14</v>
      </c>
      <c r="C885">
        <f t="shared" si="13"/>
        <v>1990</v>
      </c>
    </row>
    <row r="886" spans="2:3" x14ac:dyDescent="0.25">
      <c r="B886" s="7">
        <v>56.14</v>
      </c>
      <c r="C886">
        <f t="shared" si="13"/>
        <v>1990</v>
      </c>
    </row>
    <row r="887" spans="2:3" x14ac:dyDescent="0.25">
      <c r="B887" s="7">
        <v>56.14</v>
      </c>
      <c r="C887">
        <f t="shared" si="13"/>
        <v>1990</v>
      </c>
    </row>
    <row r="888" spans="2:3" x14ac:dyDescent="0.25">
      <c r="B888" s="7">
        <v>12.28</v>
      </c>
      <c r="C888">
        <f t="shared" si="13"/>
        <v>2329</v>
      </c>
    </row>
    <row r="889" spans="2:3" x14ac:dyDescent="0.25">
      <c r="B889" s="7">
        <v>47.37</v>
      </c>
      <c r="C889">
        <f t="shared" si="13"/>
        <v>2030</v>
      </c>
    </row>
    <row r="890" spans="2:3" x14ac:dyDescent="0.25">
      <c r="B890" s="7">
        <v>57.018599999999999</v>
      </c>
      <c r="C890">
        <f t="shared" si="13"/>
        <v>1963</v>
      </c>
    </row>
    <row r="891" spans="2:3" x14ac:dyDescent="0.25">
      <c r="B891" s="7">
        <v>56.14</v>
      </c>
      <c r="C891">
        <f t="shared" si="13"/>
        <v>1990</v>
      </c>
    </row>
    <row r="892" spans="2:3" x14ac:dyDescent="0.25">
      <c r="B892" s="7">
        <v>47.37</v>
      </c>
      <c r="C892">
        <f t="shared" si="13"/>
        <v>2030</v>
      </c>
    </row>
    <row r="893" spans="2:3" x14ac:dyDescent="0.25">
      <c r="B893" s="7">
        <v>172.75</v>
      </c>
      <c r="C893">
        <f t="shared" si="13"/>
        <v>447</v>
      </c>
    </row>
    <row r="894" spans="2:3" x14ac:dyDescent="0.25">
      <c r="B894" s="7">
        <v>3.51</v>
      </c>
      <c r="C894">
        <f t="shared" si="13"/>
        <v>2826</v>
      </c>
    </row>
    <row r="895" spans="2:3" x14ac:dyDescent="0.25">
      <c r="B895" s="7">
        <v>72.808599999999998</v>
      </c>
      <c r="C895">
        <f t="shared" si="13"/>
        <v>1893</v>
      </c>
    </row>
    <row r="896" spans="2:3" x14ac:dyDescent="0.25">
      <c r="B896" s="7">
        <v>3.5082</v>
      </c>
      <c r="C896">
        <f t="shared" si="13"/>
        <v>2829</v>
      </c>
    </row>
    <row r="897" spans="2:3" x14ac:dyDescent="0.25">
      <c r="B897" s="7">
        <v>32.455599999999997</v>
      </c>
      <c r="C897">
        <f t="shared" si="13"/>
        <v>2124</v>
      </c>
    </row>
    <row r="898" spans="2:3" x14ac:dyDescent="0.25">
      <c r="B898" s="7">
        <v>61.4</v>
      </c>
      <c r="C898">
        <f t="shared" si="13"/>
        <v>1936</v>
      </c>
    </row>
    <row r="899" spans="2:3" x14ac:dyDescent="0.25">
      <c r="B899" s="7">
        <v>175.44</v>
      </c>
      <c r="C899">
        <f t="shared" si="13"/>
        <v>422</v>
      </c>
    </row>
    <row r="900" spans="2:3" x14ac:dyDescent="0.25">
      <c r="B900" s="7">
        <v>21.058900000000001</v>
      </c>
      <c r="C900">
        <f t="shared" ref="C900:C963" si="14">RANK(B900,$B$3:$B$2999)</f>
        <v>2174</v>
      </c>
    </row>
    <row r="901" spans="2:3" x14ac:dyDescent="0.25">
      <c r="B901" s="7">
        <v>27.199300000000001</v>
      </c>
      <c r="C901">
        <f t="shared" si="14"/>
        <v>2142</v>
      </c>
    </row>
    <row r="902" spans="2:3" x14ac:dyDescent="0.25">
      <c r="B902" s="7">
        <v>17.55</v>
      </c>
      <c r="C902">
        <f t="shared" si="14"/>
        <v>2229</v>
      </c>
    </row>
    <row r="903" spans="2:3" x14ac:dyDescent="0.25">
      <c r="B903" s="7">
        <v>26.32</v>
      </c>
      <c r="C903">
        <f t="shared" si="14"/>
        <v>2147</v>
      </c>
    </row>
    <row r="904" spans="2:3" x14ac:dyDescent="0.25">
      <c r="B904" s="7">
        <v>17.55</v>
      </c>
      <c r="C904">
        <f t="shared" si="14"/>
        <v>2229</v>
      </c>
    </row>
    <row r="905" spans="2:3" x14ac:dyDescent="0.25">
      <c r="B905" s="7">
        <v>12.287000000000001</v>
      </c>
      <c r="C905">
        <f t="shared" si="14"/>
        <v>2316</v>
      </c>
    </row>
    <row r="906" spans="2:3" x14ac:dyDescent="0.25">
      <c r="B906" s="7">
        <v>17.55</v>
      </c>
      <c r="C906">
        <f t="shared" si="14"/>
        <v>2229</v>
      </c>
    </row>
    <row r="907" spans="2:3" x14ac:dyDescent="0.25">
      <c r="B907" s="7">
        <v>171.5</v>
      </c>
      <c r="C907">
        <f t="shared" si="14"/>
        <v>448</v>
      </c>
    </row>
    <row r="908" spans="2:3" x14ac:dyDescent="0.25">
      <c r="B908" s="7">
        <v>17.55</v>
      </c>
      <c r="C908">
        <f t="shared" si="14"/>
        <v>2229</v>
      </c>
    </row>
    <row r="909" spans="2:3" x14ac:dyDescent="0.25">
      <c r="B909" s="7">
        <v>17.55</v>
      </c>
      <c r="C909">
        <f t="shared" si="14"/>
        <v>2229</v>
      </c>
    </row>
    <row r="910" spans="2:3" x14ac:dyDescent="0.25">
      <c r="B910" s="7">
        <v>151.41999999999999</v>
      </c>
      <c r="C910">
        <f t="shared" si="14"/>
        <v>852</v>
      </c>
    </row>
    <row r="911" spans="2:3" x14ac:dyDescent="0.25">
      <c r="B911" s="7">
        <v>331.59</v>
      </c>
      <c r="C911">
        <f t="shared" si="14"/>
        <v>16</v>
      </c>
    </row>
    <row r="912" spans="2:3" x14ac:dyDescent="0.25">
      <c r="B912" s="7">
        <v>28.076499999999999</v>
      </c>
      <c r="C912">
        <f t="shared" si="14"/>
        <v>2139</v>
      </c>
    </row>
    <row r="913" spans="2:3" x14ac:dyDescent="0.25">
      <c r="B913" s="7">
        <v>151.41999999999999</v>
      </c>
      <c r="C913">
        <f t="shared" si="14"/>
        <v>852</v>
      </c>
    </row>
    <row r="914" spans="2:3" x14ac:dyDescent="0.25">
      <c r="B914" s="7">
        <v>26.32</v>
      </c>
      <c r="C914">
        <f t="shared" si="14"/>
        <v>2147</v>
      </c>
    </row>
    <row r="915" spans="2:3" x14ac:dyDescent="0.25">
      <c r="B915" s="7">
        <v>145.18</v>
      </c>
      <c r="C915">
        <f t="shared" si="14"/>
        <v>883</v>
      </c>
    </row>
    <row r="916" spans="2:3" x14ac:dyDescent="0.25">
      <c r="B916" s="7">
        <v>215.35</v>
      </c>
      <c r="C916">
        <f t="shared" si="14"/>
        <v>86</v>
      </c>
    </row>
    <row r="917" spans="2:3" x14ac:dyDescent="0.25">
      <c r="B917" s="7">
        <v>18.423200000000001</v>
      </c>
      <c r="C917">
        <f t="shared" si="14"/>
        <v>2223</v>
      </c>
    </row>
    <row r="918" spans="2:3" x14ac:dyDescent="0.25">
      <c r="B918" s="7">
        <v>349.12</v>
      </c>
      <c r="C918">
        <f t="shared" si="14"/>
        <v>15</v>
      </c>
    </row>
    <row r="919" spans="2:3" x14ac:dyDescent="0.25">
      <c r="B919" s="7">
        <v>291.23</v>
      </c>
      <c r="C919">
        <f t="shared" si="14"/>
        <v>29</v>
      </c>
    </row>
    <row r="920" spans="2:3" x14ac:dyDescent="0.25">
      <c r="B920" s="7">
        <v>3.5108999999999999</v>
      </c>
      <c r="C920">
        <f t="shared" si="14"/>
        <v>2798</v>
      </c>
    </row>
    <row r="921" spans="2:3" x14ac:dyDescent="0.25">
      <c r="B921" s="7">
        <v>3.5108999999999999</v>
      </c>
      <c r="C921">
        <f t="shared" si="14"/>
        <v>2798</v>
      </c>
    </row>
    <row r="922" spans="2:3" x14ac:dyDescent="0.25">
      <c r="B922" s="7">
        <v>12.2828</v>
      </c>
      <c r="C922">
        <f t="shared" si="14"/>
        <v>2324</v>
      </c>
    </row>
    <row r="923" spans="2:3" x14ac:dyDescent="0.25">
      <c r="B923" s="7">
        <v>18.423200000000001</v>
      </c>
      <c r="C923">
        <f t="shared" si="14"/>
        <v>2223</v>
      </c>
    </row>
    <row r="924" spans="2:3" x14ac:dyDescent="0.25">
      <c r="B924" s="7">
        <v>215.35</v>
      </c>
      <c r="C924">
        <f t="shared" si="14"/>
        <v>86</v>
      </c>
    </row>
    <row r="925" spans="2:3" x14ac:dyDescent="0.25">
      <c r="B925" s="7">
        <v>18.423200000000001</v>
      </c>
      <c r="C925">
        <f t="shared" si="14"/>
        <v>2223</v>
      </c>
    </row>
    <row r="926" spans="2:3" x14ac:dyDescent="0.25">
      <c r="B926" s="7">
        <v>153.94999999999999</v>
      </c>
      <c r="C926">
        <f t="shared" si="14"/>
        <v>655</v>
      </c>
    </row>
    <row r="927" spans="2:3" x14ac:dyDescent="0.25">
      <c r="B927" s="7">
        <v>3.5108999999999999</v>
      </c>
      <c r="C927">
        <f t="shared" si="14"/>
        <v>2798</v>
      </c>
    </row>
    <row r="928" spans="2:3" x14ac:dyDescent="0.25">
      <c r="B928" s="7">
        <v>153.94999999999999</v>
      </c>
      <c r="C928">
        <f t="shared" si="14"/>
        <v>655</v>
      </c>
    </row>
    <row r="929" spans="2:3" x14ac:dyDescent="0.25">
      <c r="B929" s="7">
        <v>215.35</v>
      </c>
      <c r="C929">
        <f t="shared" si="14"/>
        <v>86</v>
      </c>
    </row>
    <row r="930" spans="2:3" x14ac:dyDescent="0.25">
      <c r="B930" s="7">
        <v>17.545999999999999</v>
      </c>
      <c r="C930">
        <f t="shared" si="14"/>
        <v>2252</v>
      </c>
    </row>
    <row r="931" spans="2:3" x14ac:dyDescent="0.25">
      <c r="B931" s="7">
        <v>153.94999999999999</v>
      </c>
      <c r="C931">
        <f t="shared" si="14"/>
        <v>655</v>
      </c>
    </row>
    <row r="932" spans="2:3" x14ac:dyDescent="0.25">
      <c r="B932" s="7">
        <v>17.545999999999999</v>
      </c>
      <c r="C932">
        <f t="shared" si="14"/>
        <v>2252</v>
      </c>
    </row>
    <row r="933" spans="2:3" x14ac:dyDescent="0.25">
      <c r="B933" s="7">
        <v>153.94999999999999</v>
      </c>
      <c r="C933">
        <f t="shared" si="14"/>
        <v>655</v>
      </c>
    </row>
    <row r="934" spans="2:3" x14ac:dyDescent="0.25">
      <c r="B934" s="7">
        <v>127.63</v>
      </c>
      <c r="C934">
        <f t="shared" si="14"/>
        <v>1077</v>
      </c>
    </row>
    <row r="935" spans="2:3" x14ac:dyDescent="0.25">
      <c r="B935" s="7">
        <v>153.94999999999999</v>
      </c>
      <c r="C935">
        <f t="shared" si="14"/>
        <v>655</v>
      </c>
    </row>
    <row r="936" spans="2:3" x14ac:dyDescent="0.25">
      <c r="B936" s="7">
        <v>153.94999999999999</v>
      </c>
      <c r="C936">
        <f t="shared" si="14"/>
        <v>655</v>
      </c>
    </row>
    <row r="937" spans="2:3" x14ac:dyDescent="0.25">
      <c r="B937" s="7">
        <v>153.94999999999999</v>
      </c>
      <c r="C937">
        <f t="shared" si="14"/>
        <v>655</v>
      </c>
    </row>
    <row r="938" spans="2:3" x14ac:dyDescent="0.25">
      <c r="B938" s="7">
        <v>153.94999999999999</v>
      </c>
      <c r="C938">
        <f t="shared" si="14"/>
        <v>655</v>
      </c>
    </row>
    <row r="939" spans="2:3" x14ac:dyDescent="0.25">
      <c r="B939" s="7">
        <v>215.35</v>
      </c>
      <c r="C939">
        <f t="shared" si="14"/>
        <v>86</v>
      </c>
    </row>
    <row r="940" spans="2:3" x14ac:dyDescent="0.25">
      <c r="B940" s="7">
        <v>153.94999999999999</v>
      </c>
      <c r="C940">
        <f t="shared" si="14"/>
        <v>655</v>
      </c>
    </row>
    <row r="941" spans="2:3" x14ac:dyDescent="0.25">
      <c r="B941" s="7">
        <v>153.94999999999999</v>
      </c>
      <c r="C941">
        <f t="shared" si="14"/>
        <v>655</v>
      </c>
    </row>
    <row r="942" spans="2:3" x14ac:dyDescent="0.25">
      <c r="B942" s="7">
        <v>153.94999999999999</v>
      </c>
      <c r="C942">
        <f t="shared" si="14"/>
        <v>655</v>
      </c>
    </row>
    <row r="943" spans="2:3" x14ac:dyDescent="0.25">
      <c r="B943" s="7">
        <v>3.5108999999999999</v>
      </c>
      <c r="C943">
        <f t="shared" si="14"/>
        <v>2798</v>
      </c>
    </row>
    <row r="944" spans="2:3" x14ac:dyDescent="0.25">
      <c r="B944" s="7">
        <v>215.35</v>
      </c>
      <c r="C944">
        <f t="shared" si="14"/>
        <v>86</v>
      </c>
    </row>
    <row r="945" spans="2:3" x14ac:dyDescent="0.25">
      <c r="B945" s="7">
        <v>153.94999999999999</v>
      </c>
      <c r="C945">
        <f t="shared" si="14"/>
        <v>655</v>
      </c>
    </row>
    <row r="946" spans="2:3" x14ac:dyDescent="0.25">
      <c r="B946" s="7">
        <v>153.94999999999999</v>
      </c>
      <c r="C946">
        <f t="shared" si="14"/>
        <v>655</v>
      </c>
    </row>
    <row r="947" spans="2:3" x14ac:dyDescent="0.25">
      <c r="B947" s="7">
        <v>215.35</v>
      </c>
      <c r="C947">
        <f t="shared" si="14"/>
        <v>86</v>
      </c>
    </row>
    <row r="948" spans="2:3" x14ac:dyDescent="0.25">
      <c r="B948" s="7">
        <v>153.94999999999999</v>
      </c>
      <c r="C948">
        <f t="shared" si="14"/>
        <v>655</v>
      </c>
    </row>
    <row r="949" spans="2:3" x14ac:dyDescent="0.25">
      <c r="B949" s="7">
        <v>153.94999999999999</v>
      </c>
      <c r="C949">
        <f t="shared" si="14"/>
        <v>655</v>
      </c>
    </row>
    <row r="950" spans="2:3" x14ac:dyDescent="0.25">
      <c r="B950" s="7">
        <v>153.94999999999999</v>
      </c>
      <c r="C950">
        <f t="shared" si="14"/>
        <v>655</v>
      </c>
    </row>
    <row r="951" spans="2:3" x14ac:dyDescent="0.25">
      <c r="B951" s="7">
        <v>153.94999999999999</v>
      </c>
      <c r="C951">
        <f t="shared" si="14"/>
        <v>655</v>
      </c>
    </row>
    <row r="952" spans="2:3" x14ac:dyDescent="0.25">
      <c r="B952" s="7">
        <v>17.55</v>
      </c>
      <c r="C952">
        <f t="shared" si="14"/>
        <v>2229</v>
      </c>
    </row>
    <row r="953" spans="2:3" x14ac:dyDescent="0.25">
      <c r="B953" s="7">
        <v>19.3004</v>
      </c>
      <c r="C953">
        <f t="shared" si="14"/>
        <v>2204</v>
      </c>
    </row>
    <row r="954" spans="2:3" x14ac:dyDescent="0.25">
      <c r="B954" s="7">
        <v>153.94999999999999</v>
      </c>
      <c r="C954">
        <f t="shared" si="14"/>
        <v>655</v>
      </c>
    </row>
    <row r="955" spans="2:3" x14ac:dyDescent="0.25">
      <c r="B955" s="7">
        <v>153.94999999999999</v>
      </c>
      <c r="C955">
        <f t="shared" si="14"/>
        <v>655</v>
      </c>
    </row>
    <row r="956" spans="2:3" x14ac:dyDescent="0.25">
      <c r="B956" s="7">
        <v>127.63</v>
      </c>
      <c r="C956">
        <f t="shared" si="14"/>
        <v>1077</v>
      </c>
    </row>
    <row r="957" spans="2:3" x14ac:dyDescent="0.25">
      <c r="B957" s="7">
        <v>215.35</v>
      </c>
      <c r="C957">
        <f t="shared" si="14"/>
        <v>86</v>
      </c>
    </row>
    <row r="958" spans="2:3" x14ac:dyDescent="0.25">
      <c r="B958" s="7">
        <v>215.35</v>
      </c>
      <c r="C958">
        <f t="shared" si="14"/>
        <v>86</v>
      </c>
    </row>
    <row r="959" spans="2:3" x14ac:dyDescent="0.25">
      <c r="B959" s="7">
        <v>215.35</v>
      </c>
      <c r="C959">
        <f t="shared" si="14"/>
        <v>86</v>
      </c>
    </row>
    <row r="960" spans="2:3" x14ac:dyDescent="0.25">
      <c r="B960" s="7">
        <v>153.94999999999999</v>
      </c>
      <c r="C960">
        <f t="shared" si="14"/>
        <v>655</v>
      </c>
    </row>
    <row r="961" spans="2:3" x14ac:dyDescent="0.25">
      <c r="B961" s="7">
        <v>153.94999999999999</v>
      </c>
      <c r="C961">
        <f t="shared" si="14"/>
        <v>655</v>
      </c>
    </row>
    <row r="962" spans="2:3" x14ac:dyDescent="0.25">
      <c r="B962" s="7">
        <v>175.44</v>
      </c>
      <c r="C962">
        <f t="shared" si="14"/>
        <v>422</v>
      </c>
    </row>
    <row r="963" spans="2:3" x14ac:dyDescent="0.25">
      <c r="B963" s="7">
        <v>145.18</v>
      </c>
      <c r="C963">
        <f t="shared" si="14"/>
        <v>883</v>
      </c>
    </row>
    <row r="964" spans="2:3" x14ac:dyDescent="0.25">
      <c r="B964" s="7">
        <v>153.94999999999999</v>
      </c>
      <c r="C964">
        <f t="shared" ref="C964:C1027" si="15">RANK(B964,$B$3:$B$2999)</f>
        <v>655</v>
      </c>
    </row>
    <row r="965" spans="2:3" x14ac:dyDescent="0.25">
      <c r="B965" s="7">
        <v>127.63</v>
      </c>
      <c r="C965">
        <f t="shared" si="15"/>
        <v>1077</v>
      </c>
    </row>
    <row r="966" spans="2:3" x14ac:dyDescent="0.25">
      <c r="B966" s="7">
        <v>3.5108999999999999</v>
      </c>
      <c r="C966">
        <f t="shared" si="15"/>
        <v>2798</v>
      </c>
    </row>
    <row r="967" spans="2:3" x14ac:dyDescent="0.25">
      <c r="B967" s="7">
        <v>215.35</v>
      </c>
      <c r="C967">
        <f t="shared" si="15"/>
        <v>86</v>
      </c>
    </row>
    <row r="968" spans="2:3" x14ac:dyDescent="0.25">
      <c r="B968" s="7">
        <v>153.94999999999999</v>
      </c>
      <c r="C968">
        <f t="shared" si="15"/>
        <v>655</v>
      </c>
    </row>
    <row r="969" spans="2:3" x14ac:dyDescent="0.25">
      <c r="B969" s="7">
        <v>153.94999999999999</v>
      </c>
      <c r="C969">
        <f t="shared" si="15"/>
        <v>655</v>
      </c>
    </row>
    <row r="970" spans="2:3" x14ac:dyDescent="0.25">
      <c r="B970" s="7">
        <v>127.63</v>
      </c>
      <c r="C970">
        <f t="shared" si="15"/>
        <v>1077</v>
      </c>
    </row>
    <row r="971" spans="2:3" x14ac:dyDescent="0.25">
      <c r="B971" s="7">
        <v>377.2</v>
      </c>
      <c r="C971">
        <f t="shared" si="15"/>
        <v>9</v>
      </c>
    </row>
    <row r="972" spans="2:3" x14ac:dyDescent="0.25">
      <c r="B972" s="7">
        <v>153.94999999999999</v>
      </c>
      <c r="C972">
        <f t="shared" si="15"/>
        <v>655</v>
      </c>
    </row>
    <row r="973" spans="2:3" x14ac:dyDescent="0.25">
      <c r="B973" s="7">
        <v>153.94999999999999</v>
      </c>
      <c r="C973">
        <f t="shared" si="15"/>
        <v>655</v>
      </c>
    </row>
    <row r="974" spans="2:3" x14ac:dyDescent="0.25">
      <c r="B974" s="7">
        <v>127.63</v>
      </c>
      <c r="C974">
        <f t="shared" si="15"/>
        <v>1077</v>
      </c>
    </row>
    <row r="975" spans="2:3" x14ac:dyDescent="0.25">
      <c r="B975" s="7">
        <v>215.35</v>
      </c>
      <c r="C975">
        <f t="shared" si="15"/>
        <v>86</v>
      </c>
    </row>
    <row r="976" spans="2:3" x14ac:dyDescent="0.25">
      <c r="B976" s="7">
        <v>153.94999999999999</v>
      </c>
      <c r="C976">
        <f t="shared" si="15"/>
        <v>655</v>
      </c>
    </row>
    <row r="977" spans="2:3" x14ac:dyDescent="0.25">
      <c r="B977" s="7">
        <v>215.35</v>
      </c>
      <c r="C977">
        <f t="shared" si="15"/>
        <v>86</v>
      </c>
    </row>
    <row r="978" spans="2:3" x14ac:dyDescent="0.25">
      <c r="B978" s="7">
        <v>3.5108999999999999</v>
      </c>
      <c r="C978">
        <f t="shared" si="15"/>
        <v>2798</v>
      </c>
    </row>
    <row r="979" spans="2:3" x14ac:dyDescent="0.25">
      <c r="B979" s="7">
        <v>153.94999999999999</v>
      </c>
      <c r="C979">
        <f t="shared" si="15"/>
        <v>655</v>
      </c>
    </row>
    <row r="980" spans="2:3" x14ac:dyDescent="0.25">
      <c r="B980" s="7">
        <v>215.35</v>
      </c>
      <c r="C980">
        <f t="shared" si="15"/>
        <v>86</v>
      </c>
    </row>
    <row r="981" spans="2:3" x14ac:dyDescent="0.25">
      <c r="B981" s="7">
        <v>215.35</v>
      </c>
      <c r="C981">
        <f t="shared" si="15"/>
        <v>86</v>
      </c>
    </row>
    <row r="982" spans="2:3" x14ac:dyDescent="0.25">
      <c r="B982" s="7">
        <v>153.94999999999999</v>
      </c>
      <c r="C982">
        <f t="shared" si="15"/>
        <v>655</v>
      </c>
    </row>
    <row r="983" spans="2:3" x14ac:dyDescent="0.25">
      <c r="B983" s="7">
        <v>131.58000000000001</v>
      </c>
      <c r="C983">
        <f t="shared" si="15"/>
        <v>1043</v>
      </c>
    </row>
    <row r="984" spans="2:3" x14ac:dyDescent="0.25">
      <c r="B984" s="7">
        <v>153.94999999999999</v>
      </c>
      <c r="C984">
        <f t="shared" si="15"/>
        <v>655</v>
      </c>
    </row>
    <row r="985" spans="2:3" x14ac:dyDescent="0.25">
      <c r="B985" s="7">
        <v>127.63</v>
      </c>
      <c r="C985">
        <f t="shared" si="15"/>
        <v>1077</v>
      </c>
    </row>
    <row r="986" spans="2:3" x14ac:dyDescent="0.25">
      <c r="B986" s="7">
        <v>153.94999999999999</v>
      </c>
      <c r="C986">
        <f t="shared" si="15"/>
        <v>655</v>
      </c>
    </row>
    <row r="987" spans="2:3" x14ac:dyDescent="0.25">
      <c r="B987" s="7">
        <v>153.94999999999999</v>
      </c>
      <c r="C987">
        <f t="shared" si="15"/>
        <v>655</v>
      </c>
    </row>
    <row r="988" spans="2:3" x14ac:dyDescent="0.25">
      <c r="B988" s="7">
        <v>215.35</v>
      </c>
      <c r="C988">
        <f t="shared" si="15"/>
        <v>86</v>
      </c>
    </row>
    <row r="989" spans="2:3" x14ac:dyDescent="0.25">
      <c r="B989" s="7">
        <v>215.35</v>
      </c>
      <c r="C989">
        <f t="shared" si="15"/>
        <v>86</v>
      </c>
    </row>
    <row r="990" spans="2:3" x14ac:dyDescent="0.25">
      <c r="B990" s="7">
        <v>13.16</v>
      </c>
      <c r="C990">
        <f t="shared" si="15"/>
        <v>2305</v>
      </c>
    </row>
    <row r="991" spans="2:3" x14ac:dyDescent="0.25">
      <c r="B991" s="7">
        <v>153.94999999999999</v>
      </c>
      <c r="C991">
        <f t="shared" si="15"/>
        <v>655</v>
      </c>
    </row>
    <row r="992" spans="2:3" x14ac:dyDescent="0.25">
      <c r="B992" s="7">
        <v>153.94999999999999</v>
      </c>
      <c r="C992">
        <f t="shared" si="15"/>
        <v>655</v>
      </c>
    </row>
    <row r="993" spans="2:3" x14ac:dyDescent="0.25">
      <c r="B993" s="7">
        <v>153.94999999999999</v>
      </c>
      <c r="C993">
        <f t="shared" si="15"/>
        <v>655</v>
      </c>
    </row>
    <row r="994" spans="2:3" x14ac:dyDescent="0.25">
      <c r="B994" s="7">
        <v>127.63</v>
      </c>
      <c r="C994">
        <f t="shared" si="15"/>
        <v>1077</v>
      </c>
    </row>
    <row r="995" spans="2:3" x14ac:dyDescent="0.25">
      <c r="B995" s="7">
        <v>153.94999999999999</v>
      </c>
      <c r="C995">
        <f t="shared" si="15"/>
        <v>655</v>
      </c>
    </row>
    <row r="996" spans="2:3" x14ac:dyDescent="0.25">
      <c r="B996" s="7">
        <v>127.63</v>
      </c>
      <c r="C996">
        <f t="shared" si="15"/>
        <v>1077</v>
      </c>
    </row>
    <row r="997" spans="2:3" x14ac:dyDescent="0.25">
      <c r="B997" s="7">
        <v>153.94999999999999</v>
      </c>
      <c r="C997">
        <f t="shared" si="15"/>
        <v>655</v>
      </c>
    </row>
    <row r="998" spans="2:3" x14ac:dyDescent="0.25">
      <c r="B998" s="7">
        <v>127.63</v>
      </c>
      <c r="C998">
        <f t="shared" si="15"/>
        <v>1077</v>
      </c>
    </row>
    <row r="999" spans="2:3" x14ac:dyDescent="0.25">
      <c r="B999" s="7">
        <v>215.35</v>
      </c>
      <c r="C999">
        <f t="shared" si="15"/>
        <v>86</v>
      </c>
    </row>
    <row r="1000" spans="2:3" x14ac:dyDescent="0.25">
      <c r="B1000" s="7">
        <v>153.94999999999999</v>
      </c>
      <c r="C1000">
        <f t="shared" si="15"/>
        <v>655</v>
      </c>
    </row>
    <row r="1001" spans="2:3" x14ac:dyDescent="0.25">
      <c r="B1001" s="7">
        <v>215.35</v>
      </c>
      <c r="C1001">
        <f t="shared" si="15"/>
        <v>86</v>
      </c>
    </row>
    <row r="1002" spans="2:3" x14ac:dyDescent="0.25">
      <c r="B1002" s="7">
        <v>215.35</v>
      </c>
      <c r="C1002">
        <f t="shared" si="15"/>
        <v>86</v>
      </c>
    </row>
    <row r="1003" spans="2:3" x14ac:dyDescent="0.25">
      <c r="B1003" s="7">
        <v>215.35</v>
      </c>
      <c r="C1003">
        <f t="shared" si="15"/>
        <v>86</v>
      </c>
    </row>
    <row r="1004" spans="2:3" x14ac:dyDescent="0.25">
      <c r="B1004" s="7">
        <v>215.35</v>
      </c>
      <c r="C1004">
        <f t="shared" si="15"/>
        <v>86</v>
      </c>
    </row>
    <row r="1005" spans="2:3" x14ac:dyDescent="0.25">
      <c r="B1005" s="7">
        <v>153.94999999999999</v>
      </c>
      <c r="C1005">
        <f t="shared" si="15"/>
        <v>655</v>
      </c>
    </row>
    <row r="1006" spans="2:3" x14ac:dyDescent="0.25">
      <c r="B1006" s="7">
        <v>215.35</v>
      </c>
      <c r="C1006">
        <f t="shared" si="15"/>
        <v>86</v>
      </c>
    </row>
    <row r="1007" spans="2:3" x14ac:dyDescent="0.25">
      <c r="B1007" s="7">
        <v>215.35</v>
      </c>
      <c r="C1007">
        <f t="shared" si="15"/>
        <v>86</v>
      </c>
    </row>
    <row r="1008" spans="2:3" x14ac:dyDescent="0.25">
      <c r="B1008" s="7">
        <v>153.94999999999999</v>
      </c>
      <c r="C1008">
        <f t="shared" si="15"/>
        <v>655</v>
      </c>
    </row>
    <row r="1009" spans="2:3" x14ac:dyDescent="0.25">
      <c r="B1009" s="7">
        <v>215.35</v>
      </c>
      <c r="C1009">
        <f t="shared" si="15"/>
        <v>86</v>
      </c>
    </row>
    <row r="1010" spans="2:3" x14ac:dyDescent="0.25">
      <c r="B1010" s="7">
        <v>215.35</v>
      </c>
      <c r="C1010">
        <f t="shared" si="15"/>
        <v>86</v>
      </c>
    </row>
    <row r="1011" spans="2:3" x14ac:dyDescent="0.25">
      <c r="B1011" s="7">
        <v>19.3004</v>
      </c>
      <c r="C1011">
        <f t="shared" si="15"/>
        <v>2204</v>
      </c>
    </row>
    <row r="1012" spans="2:3" x14ac:dyDescent="0.25">
      <c r="B1012" s="7">
        <v>215.35</v>
      </c>
      <c r="C1012">
        <f t="shared" si="15"/>
        <v>86</v>
      </c>
    </row>
    <row r="1013" spans="2:3" x14ac:dyDescent="0.25">
      <c r="B1013" s="7">
        <v>145.18</v>
      </c>
      <c r="C1013">
        <f t="shared" si="15"/>
        <v>883</v>
      </c>
    </row>
    <row r="1014" spans="2:3" x14ac:dyDescent="0.25">
      <c r="B1014" s="7">
        <v>153.94999999999999</v>
      </c>
      <c r="C1014">
        <f t="shared" si="15"/>
        <v>655</v>
      </c>
    </row>
    <row r="1015" spans="2:3" x14ac:dyDescent="0.25">
      <c r="B1015" s="7">
        <v>245.62</v>
      </c>
      <c r="C1015">
        <f t="shared" si="15"/>
        <v>39</v>
      </c>
    </row>
    <row r="1016" spans="2:3" x14ac:dyDescent="0.25">
      <c r="B1016" s="7">
        <v>145.18</v>
      </c>
      <c r="C1016">
        <f t="shared" si="15"/>
        <v>883</v>
      </c>
    </row>
    <row r="1017" spans="2:3" x14ac:dyDescent="0.25">
      <c r="B1017" s="7">
        <v>17.55</v>
      </c>
      <c r="C1017">
        <f t="shared" si="15"/>
        <v>2229</v>
      </c>
    </row>
    <row r="1018" spans="2:3" x14ac:dyDescent="0.25">
      <c r="B1018" s="7">
        <v>127.63</v>
      </c>
      <c r="C1018">
        <f t="shared" si="15"/>
        <v>1077</v>
      </c>
    </row>
    <row r="1019" spans="2:3" x14ac:dyDescent="0.25">
      <c r="B1019" s="7">
        <v>215.35</v>
      </c>
      <c r="C1019">
        <f t="shared" si="15"/>
        <v>86</v>
      </c>
    </row>
    <row r="1020" spans="2:3" x14ac:dyDescent="0.25">
      <c r="B1020" s="7">
        <v>153.94999999999999</v>
      </c>
      <c r="C1020">
        <f t="shared" si="15"/>
        <v>655</v>
      </c>
    </row>
    <row r="1021" spans="2:3" x14ac:dyDescent="0.25">
      <c r="B1021" s="7">
        <v>153.94999999999999</v>
      </c>
      <c r="C1021">
        <f t="shared" si="15"/>
        <v>655</v>
      </c>
    </row>
    <row r="1022" spans="2:3" x14ac:dyDescent="0.25">
      <c r="B1022" s="7">
        <v>215.35</v>
      </c>
      <c r="C1022">
        <f t="shared" si="15"/>
        <v>86</v>
      </c>
    </row>
    <row r="1023" spans="2:3" x14ac:dyDescent="0.25">
      <c r="B1023" s="7">
        <v>127.63</v>
      </c>
      <c r="C1023">
        <f t="shared" si="15"/>
        <v>1077</v>
      </c>
    </row>
    <row r="1024" spans="2:3" x14ac:dyDescent="0.25">
      <c r="B1024" s="7">
        <v>153.94999999999999</v>
      </c>
      <c r="C1024">
        <f t="shared" si="15"/>
        <v>655</v>
      </c>
    </row>
    <row r="1025" spans="2:3" x14ac:dyDescent="0.25">
      <c r="B1025" s="7">
        <v>17.55</v>
      </c>
      <c r="C1025">
        <f t="shared" si="15"/>
        <v>2229</v>
      </c>
    </row>
    <row r="1026" spans="2:3" x14ac:dyDescent="0.25">
      <c r="B1026" s="7">
        <v>127.63</v>
      </c>
      <c r="C1026">
        <f t="shared" si="15"/>
        <v>1077</v>
      </c>
    </row>
    <row r="1027" spans="2:3" x14ac:dyDescent="0.25">
      <c r="B1027" s="7">
        <v>145.18</v>
      </c>
      <c r="C1027">
        <f t="shared" si="15"/>
        <v>883</v>
      </c>
    </row>
    <row r="1028" spans="2:3" x14ac:dyDescent="0.25">
      <c r="B1028" s="7">
        <v>215.35</v>
      </c>
      <c r="C1028">
        <f t="shared" ref="C1028:C1091" si="16">RANK(B1028,$B$3:$B$2999)</f>
        <v>86</v>
      </c>
    </row>
    <row r="1029" spans="2:3" x14ac:dyDescent="0.25">
      <c r="B1029" s="7">
        <v>13.16</v>
      </c>
      <c r="C1029">
        <f t="shared" si="16"/>
        <v>2305</v>
      </c>
    </row>
    <row r="1030" spans="2:3" x14ac:dyDescent="0.25">
      <c r="B1030" s="7">
        <v>127.63</v>
      </c>
      <c r="C1030">
        <f t="shared" si="16"/>
        <v>1077</v>
      </c>
    </row>
    <row r="1031" spans="2:3" x14ac:dyDescent="0.25">
      <c r="B1031" s="7">
        <v>127.63</v>
      </c>
      <c r="C1031">
        <f t="shared" si="16"/>
        <v>1077</v>
      </c>
    </row>
    <row r="1032" spans="2:3" x14ac:dyDescent="0.25">
      <c r="B1032" s="7">
        <v>127.63</v>
      </c>
      <c r="C1032">
        <f t="shared" si="16"/>
        <v>1077</v>
      </c>
    </row>
    <row r="1033" spans="2:3" x14ac:dyDescent="0.25">
      <c r="B1033" s="7">
        <v>215.35</v>
      </c>
      <c r="C1033">
        <f t="shared" si="16"/>
        <v>86</v>
      </c>
    </row>
    <row r="1034" spans="2:3" x14ac:dyDescent="0.25">
      <c r="B1034" s="7">
        <v>215.35</v>
      </c>
      <c r="C1034">
        <f t="shared" si="16"/>
        <v>86</v>
      </c>
    </row>
    <row r="1035" spans="2:3" x14ac:dyDescent="0.25">
      <c r="B1035" s="7">
        <v>127.63</v>
      </c>
      <c r="C1035">
        <f t="shared" si="16"/>
        <v>1077</v>
      </c>
    </row>
    <row r="1036" spans="2:3" x14ac:dyDescent="0.25">
      <c r="B1036" s="7">
        <v>127.63</v>
      </c>
      <c r="C1036">
        <f t="shared" si="16"/>
        <v>1077</v>
      </c>
    </row>
    <row r="1037" spans="2:3" x14ac:dyDescent="0.25">
      <c r="B1037" s="7">
        <v>215.35</v>
      </c>
      <c r="C1037">
        <f t="shared" si="16"/>
        <v>86</v>
      </c>
    </row>
    <row r="1038" spans="2:3" x14ac:dyDescent="0.25">
      <c r="B1038" s="7">
        <v>153.94999999999999</v>
      </c>
      <c r="C1038">
        <f t="shared" si="16"/>
        <v>655</v>
      </c>
    </row>
    <row r="1039" spans="2:3" x14ac:dyDescent="0.25">
      <c r="B1039" s="7">
        <v>153.94999999999999</v>
      </c>
      <c r="C1039">
        <f t="shared" si="16"/>
        <v>655</v>
      </c>
    </row>
    <row r="1040" spans="2:3" x14ac:dyDescent="0.25">
      <c r="B1040" s="7">
        <v>153.94999999999999</v>
      </c>
      <c r="C1040">
        <f t="shared" si="16"/>
        <v>655</v>
      </c>
    </row>
    <row r="1041" spans="2:3" x14ac:dyDescent="0.25">
      <c r="B1041" s="7">
        <v>215.35</v>
      </c>
      <c r="C1041">
        <f t="shared" si="16"/>
        <v>86</v>
      </c>
    </row>
    <row r="1042" spans="2:3" x14ac:dyDescent="0.25">
      <c r="B1042" s="7">
        <v>145.18</v>
      </c>
      <c r="C1042">
        <f t="shared" si="16"/>
        <v>883</v>
      </c>
    </row>
    <row r="1043" spans="2:3" x14ac:dyDescent="0.25">
      <c r="B1043" s="7">
        <v>215.35</v>
      </c>
      <c r="C1043">
        <f t="shared" si="16"/>
        <v>86</v>
      </c>
    </row>
    <row r="1044" spans="2:3" x14ac:dyDescent="0.25">
      <c r="B1044" s="7">
        <v>127.63</v>
      </c>
      <c r="C1044">
        <f t="shared" si="16"/>
        <v>1077</v>
      </c>
    </row>
    <row r="1045" spans="2:3" x14ac:dyDescent="0.25">
      <c r="B1045" s="7">
        <v>153.94999999999999</v>
      </c>
      <c r="C1045">
        <f t="shared" si="16"/>
        <v>655</v>
      </c>
    </row>
    <row r="1046" spans="2:3" x14ac:dyDescent="0.25">
      <c r="B1046" s="7">
        <v>145.18</v>
      </c>
      <c r="C1046">
        <f t="shared" si="16"/>
        <v>883</v>
      </c>
    </row>
    <row r="1047" spans="2:3" x14ac:dyDescent="0.25">
      <c r="B1047" s="7">
        <v>215.35</v>
      </c>
      <c r="C1047">
        <f t="shared" si="16"/>
        <v>86</v>
      </c>
    </row>
    <row r="1048" spans="2:3" x14ac:dyDescent="0.25">
      <c r="B1048" s="7">
        <v>215.35</v>
      </c>
      <c r="C1048">
        <f t="shared" si="16"/>
        <v>86</v>
      </c>
    </row>
    <row r="1049" spans="2:3" x14ac:dyDescent="0.25">
      <c r="B1049" s="7">
        <v>127.63</v>
      </c>
      <c r="C1049">
        <f t="shared" si="16"/>
        <v>1077</v>
      </c>
    </row>
    <row r="1050" spans="2:3" x14ac:dyDescent="0.25">
      <c r="B1050" s="7">
        <v>153.94999999999999</v>
      </c>
      <c r="C1050">
        <f t="shared" si="16"/>
        <v>655</v>
      </c>
    </row>
    <row r="1051" spans="2:3" x14ac:dyDescent="0.25">
      <c r="B1051" s="7">
        <v>316.67</v>
      </c>
      <c r="C1051">
        <f t="shared" si="16"/>
        <v>23</v>
      </c>
    </row>
    <row r="1052" spans="2:3" x14ac:dyDescent="0.25">
      <c r="B1052" s="7">
        <v>153.94999999999999</v>
      </c>
      <c r="C1052">
        <f t="shared" si="16"/>
        <v>655</v>
      </c>
    </row>
    <row r="1053" spans="2:3" x14ac:dyDescent="0.25">
      <c r="B1053" s="7">
        <v>153.94999999999999</v>
      </c>
      <c r="C1053">
        <f t="shared" si="16"/>
        <v>655</v>
      </c>
    </row>
    <row r="1054" spans="2:3" x14ac:dyDescent="0.25">
      <c r="B1054" s="7">
        <v>215.35</v>
      </c>
      <c r="C1054">
        <f t="shared" si="16"/>
        <v>86</v>
      </c>
    </row>
    <row r="1055" spans="2:3" x14ac:dyDescent="0.25">
      <c r="B1055" s="7">
        <v>215.35</v>
      </c>
      <c r="C1055">
        <f t="shared" si="16"/>
        <v>86</v>
      </c>
    </row>
    <row r="1056" spans="2:3" x14ac:dyDescent="0.25">
      <c r="B1056" s="7">
        <v>19.3004</v>
      </c>
      <c r="C1056">
        <f t="shared" si="16"/>
        <v>2204</v>
      </c>
    </row>
    <row r="1057" spans="2:3" x14ac:dyDescent="0.25">
      <c r="B1057" s="7">
        <v>145.18</v>
      </c>
      <c r="C1057">
        <f t="shared" si="16"/>
        <v>883</v>
      </c>
    </row>
    <row r="1058" spans="2:3" x14ac:dyDescent="0.25">
      <c r="B1058" s="7">
        <v>17.55</v>
      </c>
      <c r="C1058">
        <f t="shared" si="16"/>
        <v>2229</v>
      </c>
    </row>
    <row r="1059" spans="2:3" x14ac:dyDescent="0.25">
      <c r="B1059" s="7">
        <v>127.63</v>
      </c>
      <c r="C1059">
        <f t="shared" si="16"/>
        <v>1077</v>
      </c>
    </row>
    <row r="1060" spans="2:3" x14ac:dyDescent="0.25">
      <c r="B1060" s="7">
        <v>153.94999999999999</v>
      </c>
      <c r="C1060">
        <f t="shared" si="16"/>
        <v>655</v>
      </c>
    </row>
    <row r="1061" spans="2:3" x14ac:dyDescent="0.25">
      <c r="B1061" s="7">
        <v>153.94999999999999</v>
      </c>
      <c r="C1061">
        <f t="shared" si="16"/>
        <v>655</v>
      </c>
    </row>
    <row r="1062" spans="2:3" x14ac:dyDescent="0.25">
      <c r="B1062" s="7">
        <v>127.63</v>
      </c>
      <c r="C1062">
        <f t="shared" si="16"/>
        <v>1077</v>
      </c>
    </row>
    <row r="1063" spans="2:3" x14ac:dyDescent="0.25">
      <c r="B1063" s="7">
        <v>153.94999999999999</v>
      </c>
      <c r="C1063">
        <f t="shared" si="16"/>
        <v>655</v>
      </c>
    </row>
    <row r="1064" spans="2:3" x14ac:dyDescent="0.25">
      <c r="B1064" s="7">
        <v>215.35</v>
      </c>
      <c r="C1064">
        <f t="shared" si="16"/>
        <v>86</v>
      </c>
    </row>
    <row r="1065" spans="2:3" x14ac:dyDescent="0.25">
      <c r="B1065" s="7">
        <v>153.94999999999999</v>
      </c>
      <c r="C1065">
        <f t="shared" si="16"/>
        <v>655</v>
      </c>
    </row>
    <row r="1066" spans="2:3" x14ac:dyDescent="0.25">
      <c r="B1066" s="7">
        <v>153.94999999999999</v>
      </c>
      <c r="C1066">
        <f t="shared" si="16"/>
        <v>655</v>
      </c>
    </row>
    <row r="1067" spans="2:3" x14ac:dyDescent="0.25">
      <c r="B1067" s="7">
        <v>215.35</v>
      </c>
      <c r="C1067">
        <f t="shared" si="16"/>
        <v>86</v>
      </c>
    </row>
    <row r="1068" spans="2:3" x14ac:dyDescent="0.25">
      <c r="B1068" s="7">
        <v>153.94999999999999</v>
      </c>
      <c r="C1068">
        <f t="shared" si="16"/>
        <v>655</v>
      </c>
    </row>
    <row r="1069" spans="2:3" x14ac:dyDescent="0.25">
      <c r="B1069" s="7">
        <v>215.35</v>
      </c>
      <c r="C1069">
        <f t="shared" si="16"/>
        <v>86</v>
      </c>
    </row>
    <row r="1070" spans="2:3" x14ac:dyDescent="0.25">
      <c r="B1070" s="7">
        <v>316.67</v>
      </c>
      <c r="C1070">
        <f t="shared" si="16"/>
        <v>23</v>
      </c>
    </row>
    <row r="1071" spans="2:3" x14ac:dyDescent="0.25">
      <c r="B1071" s="7">
        <v>153.94999999999999</v>
      </c>
      <c r="C1071">
        <f t="shared" si="16"/>
        <v>655</v>
      </c>
    </row>
    <row r="1072" spans="2:3" x14ac:dyDescent="0.25">
      <c r="B1072" s="7">
        <v>153.94999999999999</v>
      </c>
      <c r="C1072">
        <f t="shared" si="16"/>
        <v>655</v>
      </c>
    </row>
    <row r="1073" spans="2:3" x14ac:dyDescent="0.25">
      <c r="B1073" s="7">
        <v>17.55</v>
      </c>
      <c r="C1073">
        <f t="shared" si="16"/>
        <v>2229</v>
      </c>
    </row>
    <row r="1074" spans="2:3" x14ac:dyDescent="0.25">
      <c r="B1074" s="7">
        <v>127.63</v>
      </c>
      <c r="C1074">
        <f t="shared" si="16"/>
        <v>1077</v>
      </c>
    </row>
    <row r="1075" spans="2:3" x14ac:dyDescent="0.25">
      <c r="B1075" s="7">
        <v>215.35</v>
      </c>
      <c r="C1075">
        <f t="shared" si="16"/>
        <v>86</v>
      </c>
    </row>
    <row r="1076" spans="2:3" x14ac:dyDescent="0.25">
      <c r="B1076" s="7">
        <v>3.5108999999999999</v>
      </c>
      <c r="C1076">
        <f t="shared" si="16"/>
        <v>2798</v>
      </c>
    </row>
    <row r="1077" spans="2:3" x14ac:dyDescent="0.25">
      <c r="B1077" s="7">
        <v>215.35</v>
      </c>
      <c r="C1077">
        <f t="shared" si="16"/>
        <v>86</v>
      </c>
    </row>
    <row r="1078" spans="2:3" x14ac:dyDescent="0.25">
      <c r="B1078" s="7">
        <v>316.67</v>
      </c>
      <c r="C1078">
        <f t="shared" si="16"/>
        <v>23</v>
      </c>
    </row>
    <row r="1079" spans="2:3" x14ac:dyDescent="0.25">
      <c r="B1079" s="7">
        <v>215.35</v>
      </c>
      <c r="C1079">
        <f t="shared" si="16"/>
        <v>86</v>
      </c>
    </row>
    <row r="1080" spans="2:3" x14ac:dyDescent="0.25">
      <c r="B1080" s="7">
        <v>127.63</v>
      </c>
      <c r="C1080">
        <f t="shared" si="16"/>
        <v>1077</v>
      </c>
    </row>
    <row r="1081" spans="2:3" x14ac:dyDescent="0.25">
      <c r="B1081" s="7">
        <v>127.63</v>
      </c>
      <c r="C1081">
        <f t="shared" si="16"/>
        <v>1077</v>
      </c>
    </row>
    <row r="1082" spans="2:3" x14ac:dyDescent="0.25">
      <c r="B1082" s="7">
        <v>215.35</v>
      </c>
      <c r="C1082">
        <f t="shared" si="16"/>
        <v>86</v>
      </c>
    </row>
    <row r="1083" spans="2:3" x14ac:dyDescent="0.25">
      <c r="B1083" s="7">
        <v>215.35</v>
      </c>
      <c r="C1083">
        <f t="shared" si="16"/>
        <v>86</v>
      </c>
    </row>
    <row r="1084" spans="2:3" x14ac:dyDescent="0.25">
      <c r="B1084" s="7">
        <v>153.94999999999999</v>
      </c>
      <c r="C1084">
        <f t="shared" si="16"/>
        <v>655</v>
      </c>
    </row>
    <row r="1085" spans="2:3" x14ac:dyDescent="0.25">
      <c r="B1085" s="7">
        <v>153.94999999999999</v>
      </c>
      <c r="C1085">
        <f t="shared" si="16"/>
        <v>655</v>
      </c>
    </row>
    <row r="1086" spans="2:3" x14ac:dyDescent="0.25">
      <c r="B1086" s="7">
        <v>127.63</v>
      </c>
      <c r="C1086">
        <f t="shared" si="16"/>
        <v>1077</v>
      </c>
    </row>
    <row r="1087" spans="2:3" x14ac:dyDescent="0.25">
      <c r="B1087" s="7">
        <v>153.94999999999999</v>
      </c>
      <c r="C1087">
        <f t="shared" si="16"/>
        <v>655</v>
      </c>
    </row>
    <row r="1088" spans="2:3" x14ac:dyDescent="0.25">
      <c r="B1088" s="7">
        <v>153.94999999999999</v>
      </c>
      <c r="C1088">
        <f t="shared" si="16"/>
        <v>655</v>
      </c>
    </row>
    <row r="1089" spans="2:3" x14ac:dyDescent="0.25">
      <c r="B1089" s="7">
        <v>127.63</v>
      </c>
      <c r="C1089">
        <f t="shared" si="16"/>
        <v>1077</v>
      </c>
    </row>
    <row r="1090" spans="2:3" x14ac:dyDescent="0.25">
      <c r="B1090" s="7">
        <v>153.94999999999999</v>
      </c>
      <c r="C1090">
        <f t="shared" si="16"/>
        <v>655</v>
      </c>
    </row>
    <row r="1091" spans="2:3" x14ac:dyDescent="0.25">
      <c r="B1091" s="7">
        <v>153.94999999999999</v>
      </c>
      <c r="C1091">
        <f t="shared" si="16"/>
        <v>655</v>
      </c>
    </row>
    <row r="1092" spans="2:3" x14ac:dyDescent="0.25">
      <c r="B1092" s="7">
        <v>153.94999999999999</v>
      </c>
      <c r="C1092">
        <f t="shared" ref="C1092:C1155" si="17">RANK(B1092,$B$3:$B$2999)</f>
        <v>655</v>
      </c>
    </row>
    <row r="1093" spans="2:3" x14ac:dyDescent="0.25">
      <c r="B1093" s="7">
        <v>127.63</v>
      </c>
      <c r="C1093">
        <f t="shared" si="17"/>
        <v>1077</v>
      </c>
    </row>
    <row r="1094" spans="2:3" x14ac:dyDescent="0.25">
      <c r="B1094" s="7">
        <v>215.35</v>
      </c>
      <c r="C1094">
        <f t="shared" si="17"/>
        <v>86</v>
      </c>
    </row>
    <row r="1095" spans="2:3" x14ac:dyDescent="0.25">
      <c r="B1095" s="7">
        <v>153.94999999999999</v>
      </c>
      <c r="C1095">
        <f t="shared" si="17"/>
        <v>655</v>
      </c>
    </row>
    <row r="1096" spans="2:3" x14ac:dyDescent="0.25">
      <c r="B1096" s="7">
        <v>215.35</v>
      </c>
      <c r="C1096">
        <f t="shared" si="17"/>
        <v>86</v>
      </c>
    </row>
    <row r="1097" spans="2:3" x14ac:dyDescent="0.25">
      <c r="B1097" s="7">
        <v>145.18</v>
      </c>
      <c r="C1097">
        <f t="shared" si="17"/>
        <v>883</v>
      </c>
    </row>
    <row r="1098" spans="2:3" x14ac:dyDescent="0.25">
      <c r="B1098" s="7">
        <v>127.63</v>
      </c>
      <c r="C1098">
        <f t="shared" si="17"/>
        <v>1077</v>
      </c>
    </row>
    <row r="1099" spans="2:3" x14ac:dyDescent="0.25">
      <c r="B1099" s="7">
        <v>153.94999999999999</v>
      </c>
      <c r="C1099">
        <f t="shared" si="17"/>
        <v>655</v>
      </c>
    </row>
    <row r="1100" spans="2:3" x14ac:dyDescent="0.25">
      <c r="B1100" s="7">
        <v>215.35</v>
      </c>
      <c r="C1100">
        <f t="shared" si="17"/>
        <v>86</v>
      </c>
    </row>
    <row r="1101" spans="2:3" x14ac:dyDescent="0.25">
      <c r="B1101" s="7">
        <v>215.35</v>
      </c>
      <c r="C1101">
        <f t="shared" si="17"/>
        <v>86</v>
      </c>
    </row>
    <row r="1102" spans="2:3" x14ac:dyDescent="0.25">
      <c r="B1102" s="7">
        <v>127.63</v>
      </c>
      <c r="C1102">
        <f t="shared" si="17"/>
        <v>1077</v>
      </c>
    </row>
    <row r="1103" spans="2:3" x14ac:dyDescent="0.25">
      <c r="B1103" s="7">
        <v>127.63</v>
      </c>
      <c r="C1103">
        <f t="shared" si="17"/>
        <v>1077</v>
      </c>
    </row>
    <row r="1104" spans="2:3" x14ac:dyDescent="0.25">
      <c r="B1104" s="7">
        <v>127.63</v>
      </c>
      <c r="C1104">
        <f t="shared" si="17"/>
        <v>1077</v>
      </c>
    </row>
    <row r="1105" spans="2:3" x14ac:dyDescent="0.25">
      <c r="B1105" s="7">
        <v>19.3004</v>
      </c>
      <c r="C1105">
        <f t="shared" si="17"/>
        <v>2204</v>
      </c>
    </row>
    <row r="1106" spans="2:3" x14ac:dyDescent="0.25">
      <c r="B1106" s="7">
        <v>215.35</v>
      </c>
      <c r="C1106">
        <f t="shared" si="17"/>
        <v>86</v>
      </c>
    </row>
    <row r="1107" spans="2:3" x14ac:dyDescent="0.25">
      <c r="B1107" s="7">
        <v>145.18</v>
      </c>
      <c r="C1107">
        <f t="shared" si="17"/>
        <v>883</v>
      </c>
    </row>
    <row r="1108" spans="2:3" x14ac:dyDescent="0.25">
      <c r="B1108" s="7">
        <v>215.35</v>
      </c>
      <c r="C1108">
        <f t="shared" si="17"/>
        <v>86</v>
      </c>
    </row>
    <row r="1109" spans="2:3" x14ac:dyDescent="0.25">
      <c r="B1109" s="7">
        <v>377.2</v>
      </c>
      <c r="C1109">
        <f t="shared" si="17"/>
        <v>9</v>
      </c>
    </row>
    <row r="1110" spans="2:3" x14ac:dyDescent="0.25">
      <c r="B1110" s="7">
        <v>215.35</v>
      </c>
      <c r="C1110">
        <f t="shared" si="17"/>
        <v>86</v>
      </c>
    </row>
    <row r="1111" spans="2:3" x14ac:dyDescent="0.25">
      <c r="B1111" s="7">
        <v>153.94999999999999</v>
      </c>
      <c r="C1111">
        <f t="shared" si="17"/>
        <v>655</v>
      </c>
    </row>
    <row r="1112" spans="2:3" x14ac:dyDescent="0.25">
      <c r="B1112" s="7">
        <v>153.94999999999999</v>
      </c>
      <c r="C1112">
        <f t="shared" si="17"/>
        <v>655</v>
      </c>
    </row>
    <row r="1113" spans="2:3" x14ac:dyDescent="0.25">
      <c r="B1113" s="7">
        <v>153.94999999999999</v>
      </c>
      <c r="C1113">
        <f t="shared" si="17"/>
        <v>655</v>
      </c>
    </row>
    <row r="1114" spans="2:3" x14ac:dyDescent="0.25">
      <c r="B1114" s="7">
        <v>127.63</v>
      </c>
      <c r="C1114">
        <f t="shared" si="17"/>
        <v>1077</v>
      </c>
    </row>
    <row r="1115" spans="2:3" x14ac:dyDescent="0.25">
      <c r="B1115" s="7">
        <v>215.35</v>
      </c>
      <c r="C1115">
        <f t="shared" si="17"/>
        <v>86</v>
      </c>
    </row>
    <row r="1116" spans="2:3" x14ac:dyDescent="0.25">
      <c r="B1116" s="7">
        <v>153.94999999999999</v>
      </c>
      <c r="C1116">
        <f t="shared" si="17"/>
        <v>655</v>
      </c>
    </row>
    <row r="1117" spans="2:3" x14ac:dyDescent="0.25">
      <c r="B1117" s="7">
        <v>127.63</v>
      </c>
      <c r="C1117">
        <f t="shared" si="17"/>
        <v>1077</v>
      </c>
    </row>
    <row r="1118" spans="2:3" x14ac:dyDescent="0.25">
      <c r="B1118" s="7">
        <v>215.35</v>
      </c>
      <c r="C1118">
        <f t="shared" si="17"/>
        <v>86</v>
      </c>
    </row>
    <row r="1119" spans="2:3" x14ac:dyDescent="0.25">
      <c r="B1119" s="7">
        <v>127.63</v>
      </c>
      <c r="C1119">
        <f t="shared" si="17"/>
        <v>1077</v>
      </c>
    </row>
    <row r="1120" spans="2:3" x14ac:dyDescent="0.25">
      <c r="B1120" s="7">
        <v>127.63</v>
      </c>
      <c r="C1120">
        <f t="shared" si="17"/>
        <v>1077</v>
      </c>
    </row>
    <row r="1121" spans="2:3" x14ac:dyDescent="0.25">
      <c r="B1121" s="7">
        <v>26.32</v>
      </c>
      <c r="C1121">
        <f t="shared" si="17"/>
        <v>2147</v>
      </c>
    </row>
    <row r="1122" spans="2:3" x14ac:dyDescent="0.25">
      <c r="B1122" s="7">
        <v>127.63</v>
      </c>
      <c r="C1122">
        <f t="shared" si="17"/>
        <v>1077</v>
      </c>
    </row>
    <row r="1123" spans="2:3" x14ac:dyDescent="0.25">
      <c r="B1123" s="7">
        <v>127.63</v>
      </c>
      <c r="C1123">
        <f t="shared" si="17"/>
        <v>1077</v>
      </c>
    </row>
    <row r="1124" spans="2:3" x14ac:dyDescent="0.25">
      <c r="B1124" s="7">
        <v>153.94999999999999</v>
      </c>
      <c r="C1124">
        <f t="shared" si="17"/>
        <v>655</v>
      </c>
    </row>
    <row r="1125" spans="2:3" x14ac:dyDescent="0.25">
      <c r="B1125" s="7">
        <v>153.94999999999999</v>
      </c>
      <c r="C1125">
        <f t="shared" si="17"/>
        <v>655</v>
      </c>
    </row>
    <row r="1126" spans="2:3" x14ac:dyDescent="0.25">
      <c r="B1126" s="7">
        <v>145.18</v>
      </c>
      <c r="C1126">
        <f t="shared" si="17"/>
        <v>883</v>
      </c>
    </row>
    <row r="1127" spans="2:3" x14ac:dyDescent="0.25">
      <c r="B1127" s="7">
        <v>127.63</v>
      </c>
      <c r="C1127">
        <f t="shared" si="17"/>
        <v>1077</v>
      </c>
    </row>
    <row r="1128" spans="2:3" x14ac:dyDescent="0.25">
      <c r="B1128" s="7">
        <v>153.94999999999999</v>
      </c>
      <c r="C1128">
        <f t="shared" si="17"/>
        <v>655</v>
      </c>
    </row>
    <row r="1129" spans="2:3" x14ac:dyDescent="0.25">
      <c r="B1129" s="7">
        <v>127.63</v>
      </c>
      <c r="C1129">
        <f t="shared" si="17"/>
        <v>1077</v>
      </c>
    </row>
    <row r="1130" spans="2:3" x14ac:dyDescent="0.25">
      <c r="B1130" s="7">
        <v>153.94999999999999</v>
      </c>
      <c r="C1130">
        <f t="shared" si="17"/>
        <v>655</v>
      </c>
    </row>
    <row r="1131" spans="2:3" x14ac:dyDescent="0.25">
      <c r="B1131" s="7">
        <v>17.55</v>
      </c>
      <c r="C1131">
        <f t="shared" si="17"/>
        <v>2229</v>
      </c>
    </row>
    <row r="1132" spans="2:3" x14ac:dyDescent="0.25">
      <c r="B1132" s="7">
        <v>215.35</v>
      </c>
      <c r="C1132">
        <f t="shared" si="17"/>
        <v>86</v>
      </c>
    </row>
    <row r="1133" spans="2:3" x14ac:dyDescent="0.25">
      <c r="B1133" s="7">
        <v>127.63</v>
      </c>
      <c r="C1133">
        <f t="shared" si="17"/>
        <v>1077</v>
      </c>
    </row>
    <row r="1134" spans="2:3" x14ac:dyDescent="0.25">
      <c r="B1134" s="7">
        <v>127.63</v>
      </c>
      <c r="C1134">
        <f t="shared" si="17"/>
        <v>1077</v>
      </c>
    </row>
    <row r="1135" spans="2:3" x14ac:dyDescent="0.25">
      <c r="B1135" s="7">
        <v>127.63</v>
      </c>
      <c r="C1135">
        <f t="shared" si="17"/>
        <v>1077</v>
      </c>
    </row>
    <row r="1136" spans="2:3" x14ac:dyDescent="0.25">
      <c r="B1136" s="7">
        <v>127.63</v>
      </c>
      <c r="C1136">
        <f t="shared" si="17"/>
        <v>1077</v>
      </c>
    </row>
    <row r="1137" spans="2:3" x14ac:dyDescent="0.25">
      <c r="B1137" s="7">
        <v>153.94999999999999</v>
      </c>
      <c r="C1137">
        <f t="shared" si="17"/>
        <v>655</v>
      </c>
    </row>
    <row r="1138" spans="2:3" x14ac:dyDescent="0.25">
      <c r="B1138" s="7">
        <v>153.94999999999999</v>
      </c>
      <c r="C1138">
        <f t="shared" si="17"/>
        <v>655</v>
      </c>
    </row>
    <row r="1139" spans="2:3" x14ac:dyDescent="0.25">
      <c r="B1139" s="7">
        <v>215.35</v>
      </c>
      <c r="C1139">
        <f t="shared" si="17"/>
        <v>86</v>
      </c>
    </row>
    <row r="1140" spans="2:3" x14ac:dyDescent="0.25">
      <c r="B1140" s="7">
        <v>153.94999999999999</v>
      </c>
      <c r="C1140">
        <f t="shared" si="17"/>
        <v>655</v>
      </c>
    </row>
    <row r="1141" spans="2:3" x14ac:dyDescent="0.25">
      <c r="B1141" s="7">
        <v>127.63</v>
      </c>
      <c r="C1141">
        <f t="shared" si="17"/>
        <v>1077</v>
      </c>
    </row>
    <row r="1142" spans="2:3" x14ac:dyDescent="0.25">
      <c r="B1142" s="7">
        <v>127.63</v>
      </c>
      <c r="C1142">
        <f t="shared" si="17"/>
        <v>1077</v>
      </c>
    </row>
    <row r="1143" spans="2:3" x14ac:dyDescent="0.25">
      <c r="B1143" s="7">
        <v>127.63</v>
      </c>
      <c r="C1143">
        <f t="shared" si="17"/>
        <v>1077</v>
      </c>
    </row>
    <row r="1144" spans="2:3" x14ac:dyDescent="0.25">
      <c r="B1144" s="7">
        <v>127.63</v>
      </c>
      <c r="C1144">
        <f t="shared" si="17"/>
        <v>1077</v>
      </c>
    </row>
    <row r="1145" spans="2:3" x14ac:dyDescent="0.25">
      <c r="B1145" s="7">
        <v>215.35</v>
      </c>
      <c r="C1145">
        <f t="shared" si="17"/>
        <v>86</v>
      </c>
    </row>
    <row r="1146" spans="2:3" x14ac:dyDescent="0.25">
      <c r="B1146" s="7">
        <v>127.63</v>
      </c>
      <c r="C1146">
        <f t="shared" si="17"/>
        <v>1077</v>
      </c>
    </row>
    <row r="1147" spans="2:3" x14ac:dyDescent="0.25">
      <c r="B1147" s="7">
        <v>26.32</v>
      </c>
      <c r="C1147">
        <f t="shared" si="17"/>
        <v>2147</v>
      </c>
    </row>
    <row r="1148" spans="2:3" x14ac:dyDescent="0.25">
      <c r="B1148" s="7">
        <v>127.63</v>
      </c>
      <c r="C1148">
        <f t="shared" si="17"/>
        <v>1077</v>
      </c>
    </row>
    <row r="1149" spans="2:3" x14ac:dyDescent="0.25">
      <c r="B1149" s="7">
        <v>127.63</v>
      </c>
      <c r="C1149">
        <f t="shared" si="17"/>
        <v>1077</v>
      </c>
    </row>
    <row r="1150" spans="2:3" x14ac:dyDescent="0.25">
      <c r="B1150" s="7">
        <v>153.94999999999999</v>
      </c>
      <c r="C1150">
        <f t="shared" si="17"/>
        <v>655</v>
      </c>
    </row>
    <row r="1151" spans="2:3" x14ac:dyDescent="0.25">
      <c r="B1151" s="7">
        <v>4.3880999999999997</v>
      </c>
      <c r="C1151">
        <f t="shared" si="17"/>
        <v>2758</v>
      </c>
    </row>
    <row r="1152" spans="2:3" x14ac:dyDescent="0.25">
      <c r="B1152" s="7">
        <v>153.94999999999999</v>
      </c>
      <c r="C1152">
        <f t="shared" si="17"/>
        <v>655</v>
      </c>
    </row>
    <row r="1153" spans="2:3" x14ac:dyDescent="0.25">
      <c r="B1153" s="7">
        <v>127.63</v>
      </c>
      <c r="C1153">
        <f t="shared" si="17"/>
        <v>1077</v>
      </c>
    </row>
    <row r="1154" spans="2:3" x14ac:dyDescent="0.25">
      <c r="B1154" s="7">
        <v>127.63</v>
      </c>
      <c r="C1154">
        <f t="shared" si="17"/>
        <v>1077</v>
      </c>
    </row>
    <row r="1155" spans="2:3" x14ac:dyDescent="0.25">
      <c r="B1155" s="7">
        <v>127.63</v>
      </c>
      <c r="C1155">
        <f t="shared" si="17"/>
        <v>1077</v>
      </c>
    </row>
    <row r="1156" spans="2:3" x14ac:dyDescent="0.25">
      <c r="B1156" s="7">
        <v>127.63</v>
      </c>
      <c r="C1156">
        <f t="shared" ref="C1156:C1219" si="18">RANK(B1156,$B$3:$B$2999)</f>
        <v>1077</v>
      </c>
    </row>
    <row r="1157" spans="2:3" x14ac:dyDescent="0.25">
      <c r="B1157" s="7">
        <v>127.63</v>
      </c>
      <c r="C1157">
        <f t="shared" si="18"/>
        <v>1077</v>
      </c>
    </row>
    <row r="1158" spans="2:3" x14ac:dyDescent="0.25">
      <c r="B1158" s="7">
        <v>215.35</v>
      </c>
      <c r="C1158">
        <f t="shared" si="18"/>
        <v>86</v>
      </c>
    </row>
    <row r="1159" spans="2:3" x14ac:dyDescent="0.25">
      <c r="B1159" s="7">
        <v>127.63</v>
      </c>
      <c r="C1159">
        <f t="shared" si="18"/>
        <v>1077</v>
      </c>
    </row>
    <row r="1160" spans="2:3" x14ac:dyDescent="0.25">
      <c r="B1160" s="7">
        <v>127.63</v>
      </c>
      <c r="C1160">
        <f t="shared" si="18"/>
        <v>1077</v>
      </c>
    </row>
    <row r="1161" spans="2:3" x14ac:dyDescent="0.25">
      <c r="B1161" s="7">
        <v>145.18</v>
      </c>
      <c r="C1161">
        <f t="shared" si="18"/>
        <v>883</v>
      </c>
    </row>
    <row r="1162" spans="2:3" x14ac:dyDescent="0.25">
      <c r="B1162" s="7">
        <v>153.94999999999999</v>
      </c>
      <c r="C1162">
        <f t="shared" si="18"/>
        <v>655</v>
      </c>
    </row>
    <row r="1163" spans="2:3" x14ac:dyDescent="0.25">
      <c r="B1163" s="7">
        <v>145.18</v>
      </c>
      <c r="C1163">
        <f t="shared" si="18"/>
        <v>883</v>
      </c>
    </row>
    <row r="1164" spans="2:3" x14ac:dyDescent="0.25">
      <c r="B1164" s="7">
        <v>153.94999999999999</v>
      </c>
      <c r="C1164">
        <f t="shared" si="18"/>
        <v>655</v>
      </c>
    </row>
    <row r="1165" spans="2:3" x14ac:dyDescent="0.25">
      <c r="B1165" s="7">
        <v>127.63</v>
      </c>
      <c r="C1165">
        <f t="shared" si="18"/>
        <v>1077</v>
      </c>
    </row>
    <row r="1166" spans="2:3" x14ac:dyDescent="0.25">
      <c r="B1166" s="7">
        <v>17.55</v>
      </c>
      <c r="C1166">
        <f t="shared" si="18"/>
        <v>2229</v>
      </c>
    </row>
    <row r="1167" spans="2:3" x14ac:dyDescent="0.25">
      <c r="B1167" s="7">
        <v>17.55</v>
      </c>
      <c r="C1167">
        <f t="shared" si="18"/>
        <v>2229</v>
      </c>
    </row>
    <row r="1168" spans="2:3" x14ac:dyDescent="0.25">
      <c r="B1168" s="7">
        <v>127.63</v>
      </c>
      <c r="C1168">
        <f t="shared" si="18"/>
        <v>1077</v>
      </c>
    </row>
    <row r="1169" spans="2:3" x14ac:dyDescent="0.25">
      <c r="B1169" s="7">
        <v>153.94999999999999</v>
      </c>
      <c r="C1169">
        <f t="shared" si="18"/>
        <v>655</v>
      </c>
    </row>
    <row r="1170" spans="2:3" x14ac:dyDescent="0.25">
      <c r="B1170" s="7">
        <v>215.35</v>
      </c>
      <c r="C1170">
        <f t="shared" si="18"/>
        <v>86</v>
      </c>
    </row>
    <row r="1171" spans="2:3" x14ac:dyDescent="0.25">
      <c r="B1171" s="7">
        <v>153.94999999999999</v>
      </c>
      <c r="C1171">
        <f t="shared" si="18"/>
        <v>655</v>
      </c>
    </row>
    <row r="1172" spans="2:3" x14ac:dyDescent="0.25">
      <c r="B1172" s="7">
        <v>153.94999999999999</v>
      </c>
      <c r="C1172">
        <f t="shared" si="18"/>
        <v>655</v>
      </c>
    </row>
    <row r="1173" spans="2:3" x14ac:dyDescent="0.25">
      <c r="B1173" s="7">
        <v>127.63</v>
      </c>
      <c r="C1173">
        <f t="shared" si="18"/>
        <v>1077</v>
      </c>
    </row>
    <row r="1174" spans="2:3" x14ac:dyDescent="0.25">
      <c r="B1174" s="7">
        <v>127.63</v>
      </c>
      <c r="C1174">
        <f t="shared" si="18"/>
        <v>1077</v>
      </c>
    </row>
    <row r="1175" spans="2:3" x14ac:dyDescent="0.25">
      <c r="B1175" s="7">
        <v>145.18</v>
      </c>
      <c r="C1175">
        <f t="shared" si="18"/>
        <v>883</v>
      </c>
    </row>
    <row r="1176" spans="2:3" x14ac:dyDescent="0.25">
      <c r="B1176" s="7">
        <v>127.63</v>
      </c>
      <c r="C1176">
        <f t="shared" si="18"/>
        <v>1077</v>
      </c>
    </row>
    <row r="1177" spans="2:3" x14ac:dyDescent="0.25">
      <c r="B1177" s="7">
        <v>153.94999999999999</v>
      </c>
      <c r="C1177">
        <f t="shared" si="18"/>
        <v>655</v>
      </c>
    </row>
    <row r="1178" spans="2:3" x14ac:dyDescent="0.25">
      <c r="B1178" s="7">
        <v>127.63</v>
      </c>
      <c r="C1178">
        <f t="shared" si="18"/>
        <v>1077</v>
      </c>
    </row>
    <row r="1179" spans="2:3" x14ac:dyDescent="0.25">
      <c r="B1179" s="7">
        <v>127.63</v>
      </c>
      <c r="C1179">
        <f t="shared" si="18"/>
        <v>1077</v>
      </c>
    </row>
    <row r="1180" spans="2:3" x14ac:dyDescent="0.25">
      <c r="B1180" s="7">
        <v>127.63</v>
      </c>
      <c r="C1180">
        <f t="shared" si="18"/>
        <v>1077</v>
      </c>
    </row>
    <row r="1181" spans="2:3" x14ac:dyDescent="0.25">
      <c r="B1181" s="7">
        <v>127.63</v>
      </c>
      <c r="C1181">
        <f t="shared" si="18"/>
        <v>1077</v>
      </c>
    </row>
    <row r="1182" spans="2:3" x14ac:dyDescent="0.25">
      <c r="B1182" s="7">
        <v>127.63</v>
      </c>
      <c r="C1182">
        <f t="shared" si="18"/>
        <v>1077</v>
      </c>
    </row>
    <row r="1183" spans="2:3" x14ac:dyDescent="0.25">
      <c r="B1183" s="7">
        <v>215.35</v>
      </c>
      <c r="C1183">
        <f t="shared" si="18"/>
        <v>86</v>
      </c>
    </row>
    <row r="1184" spans="2:3" x14ac:dyDescent="0.25">
      <c r="B1184" s="7">
        <v>127.63</v>
      </c>
      <c r="C1184">
        <f t="shared" si="18"/>
        <v>1077</v>
      </c>
    </row>
    <row r="1185" spans="2:3" x14ac:dyDescent="0.25">
      <c r="B1185" s="7">
        <v>145.18</v>
      </c>
      <c r="C1185">
        <f t="shared" si="18"/>
        <v>883</v>
      </c>
    </row>
    <row r="1186" spans="2:3" x14ac:dyDescent="0.25">
      <c r="B1186" s="7">
        <v>153.94999999999999</v>
      </c>
      <c r="C1186">
        <f t="shared" si="18"/>
        <v>655</v>
      </c>
    </row>
    <row r="1187" spans="2:3" x14ac:dyDescent="0.25">
      <c r="B1187" s="7">
        <v>153.94999999999999</v>
      </c>
      <c r="C1187">
        <f t="shared" si="18"/>
        <v>655</v>
      </c>
    </row>
    <row r="1188" spans="2:3" x14ac:dyDescent="0.25">
      <c r="B1188" s="7">
        <v>215.35</v>
      </c>
      <c r="C1188">
        <f t="shared" si="18"/>
        <v>86</v>
      </c>
    </row>
    <row r="1189" spans="2:3" x14ac:dyDescent="0.25">
      <c r="B1189" s="7">
        <v>127.63</v>
      </c>
      <c r="C1189">
        <f t="shared" si="18"/>
        <v>1077</v>
      </c>
    </row>
    <row r="1190" spans="2:3" x14ac:dyDescent="0.25">
      <c r="B1190" s="7">
        <v>127.63</v>
      </c>
      <c r="C1190">
        <f t="shared" si="18"/>
        <v>1077</v>
      </c>
    </row>
    <row r="1191" spans="2:3" x14ac:dyDescent="0.25">
      <c r="B1191" s="7">
        <v>127.63</v>
      </c>
      <c r="C1191">
        <f t="shared" si="18"/>
        <v>1077</v>
      </c>
    </row>
    <row r="1192" spans="2:3" x14ac:dyDescent="0.25">
      <c r="B1192" s="7">
        <v>127.63</v>
      </c>
      <c r="C1192">
        <f t="shared" si="18"/>
        <v>1077</v>
      </c>
    </row>
    <row r="1193" spans="2:3" x14ac:dyDescent="0.25">
      <c r="B1193" s="7">
        <v>145.18</v>
      </c>
      <c r="C1193">
        <f t="shared" si="18"/>
        <v>883</v>
      </c>
    </row>
    <row r="1194" spans="2:3" x14ac:dyDescent="0.25">
      <c r="B1194" s="7">
        <v>215.35</v>
      </c>
      <c r="C1194">
        <f t="shared" si="18"/>
        <v>86</v>
      </c>
    </row>
    <row r="1195" spans="2:3" x14ac:dyDescent="0.25">
      <c r="B1195" s="7">
        <v>127.63</v>
      </c>
      <c r="C1195">
        <f t="shared" si="18"/>
        <v>1077</v>
      </c>
    </row>
    <row r="1196" spans="2:3" x14ac:dyDescent="0.25">
      <c r="B1196" s="7">
        <v>127.63</v>
      </c>
      <c r="C1196">
        <f t="shared" si="18"/>
        <v>1077</v>
      </c>
    </row>
    <row r="1197" spans="2:3" x14ac:dyDescent="0.25">
      <c r="B1197" s="7">
        <v>153.94999999999999</v>
      </c>
      <c r="C1197">
        <f t="shared" si="18"/>
        <v>655</v>
      </c>
    </row>
    <row r="1198" spans="2:3" x14ac:dyDescent="0.25">
      <c r="B1198" s="7">
        <v>127.63</v>
      </c>
      <c r="C1198">
        <f t="shared" si="18"/>
        <v>1077</v>
      </c>
    </row>
    <row r="1199" spans="2:3" x14ac:dyDescent="0.25">
      <c r="B1199" s="7">
        <v>127.63</v>
      </c>
      <c r="C1199">
        <f t="shared" si="18"/>
        <v>1077</v>
      </c>
    </row>
    <row r="1200" spans="2:3" x14ac:dyDescent="0.25">
      <c r="B1200" s="7">
        <v>127.63</v>
      </c>
      <c r="C1200">
        <f t="shared" si="18"/>
        <v>1077</v>
      </c>
    </row>
    <row r="1201" spans="2:3" x14ac:dyDescent="0.25">
      <c r="B1201" s="7">
        <v>215.35</v>
      </c>
      <c r="C1201">
        <f t="shared" si="18"/>
        <v>86</v>
      </c>
    </row>
    <row r="1202" spans="2:3" x14ac:dyDescent="0.25">
      <c r="B1202" s="7">
        <v>127.63</v>
      </c>
      <c r="C1202">
        <f t="shared" si="18"/>
        <v>1077</v>
      </c>
    </row>
    <row r="1203" spans="2:3" x14ac:dyDescent="0.25">
      <c r="B1203" s="7">
        <v>215.35</v>
      </c>
      <c r="C1203">
        <f t="shared" si="18"/>
        <v>86</v>
      </c>
    </row>
    <row r="1204" spans="2:3" x14ac:dyDescent="0.25">
      <c r="B1204" s="7">
        <v>215.35</v>
      </c>
      <c r="C1204">
        <f t="shared" si="18"/>
        <v>86</v>
      </c>
    </row>
    <row r="1205" spans="2:3" x14ac:dyDescent="0.25">
      <c r="B1205" s="7">
        <v>127.63</v>
      </c>
      <c r="C1205">
        <f t="shared" si="18"/>
        <v>1077</v>
      </c>
    </row>
    <row r="1206" spans="2:3" x14ac:dyDescent="0.25">
      <c r="B1206" s="7">
        <v>145.18</v>
      </c>
      <c r="C1206">
        <f t="shared" si="18"/>
        <v>883</v>
      </c>
    </row>
    <row r="1207" spans="2:3" x14ac:dyDescent="0.25">
      <c r="B1207" s="7">
        <v>127.63</v>
      </c>
      <c r="C1207">
        <f t="shared" si="18"/>
        <v>1077</v>
      </c>
    </row>
    <row r="1208" spans="2:3" x14ac:dyDescent="0.25">
      <c r="B1208" s="7">
        <v>127.63</v>
      </c>
      <c r="C1208">
        <f t="shared" si="18"/>
        <v>1077</v>
      </c>
    </row>
    <row r="1209" spans="2:3" x14ac:dyDescent="0.25">
      <c r="B1209" s="7">
        <v>19.3004</v>
      </c>
      <c r="C1209">
        <f t="shared" si="18"/>
        <v>2204</v>
      </c>
    </row>
    <row r="1210" spans="2:3" x14ac:dyDescent="0.25">
      <c r="B1210" s="7">
        <v>19.3004</v>
      </c>
      <c r="C1210">
        <f t="shared" si="18"/>
        <v>2204</v>
      </c>
    </row>
    <row r="1211" spans="2:3" x14ac:dyDescent="0.25">
      <c r="B1211" s="7">
        <v>153.94999999999999</v>
      </c>
      <c r="C1211">
        <f t="shared" si="18"/>
        <v>655</v>
      </c>
    </row>
    <row r="1212" spans="2:3" x14ac:dyDescent="0.25">
      <c r="B1212" s="7">
        <v>153.94999999999999</v>
      </c>
      <c r="C1212">
        <f t="shared" si="18"/>
        <v>655</v>
      </c>
    </row>
    <row r="1213" spans="2:3" x14ac:dyDescent="0.25">
      <c r="B1213" s="7">
        <v>127.63</v>
      </c>
      <c r="C1213">
        <f t="shared" si="18"/>
        <v>1077</v>
      </c>
    </row>
    <row r="1214" spans="2:3" x14ac:dyDescent="0.25">
      <c r="B1214" s="7">
        <v>145.18</v>
      </c>
      <c r="C1214">
        <f t="shared" si="18"/>
        <v>883</v>
      </c>
    </row>
    <row r="1215" spans="2:3" x14ac:dyDescent="0.25">
      <c r="B1215" s="7">
        <v>215.35</v>
      </c>
      <c r="C1215">
        <f t="shared" si="18"/>
        <v>86</v>
      </c>
    </row>
    <row r="1216" spans="2:3" x14ac:dyDescent="0.25">
      <c r="B1216" s="7">
        <v>127.63</v>
      </c>
      <c r="C1216">
        <f t="shared" si="18"/>
        <v>1077</v>
      </c>
    </row>
    <row r="1217" spans="2:3" x14ac:dyDescent="0.25">
      <c r="B1217" s="7">
        <v>145.18</v>
      </c>
      <c r="C1217">
        <f t="shared" si="18"/>
        <v>883</v>
      </c>
    </row>
    <row r="1218" spans="2:3" x14ac:dyDescent="0.25">
      <c r="B1218" s="7">
        <v>127.63</v>
      </c>
      <c r="C1218">
        <f t="shared" si="18"/>
        <v>1077</v>
      </c>
    </row>
    <row r="1219" spans="2:3" x14ac:dyDescent="0.25">
      <c r="B1219" s="7">
        <v>153.94999999999999</v>
      </c>
      <c r="C1219">
        <f t="shared" si="18"/>
        <v>655</v>
      </c>
    </row>
    <row r="1220" spans="2:3" x14ac:dyDescent="0.25">
      <c r="B1220" s="7">
        <v>215.35</v>
      </c>
      <c r="C1220">
        <f t="shared" ref="C1220:C1283" si="19">RANK(B1220,$B$3:$B$2999)</f>
        <v>86</v>
      </c>
    </row>
    <row r="1221" spans="2:3" x14ac:dyDescent="0.25">
      <c r="B1221" s="7">
        <v>215.35</v>
      </c>
      <c r="C1221">
        <f t="shared" si="19"/>
        <v>86</v>
      </c>
    </row>
    <row r="1222" spans="2:3" x14ac:dyDescent="0.25">
      <c r="B1222" s="7">
        <v>127.63</v>
      </c>
      <c r="C1222">
        <f t="shared" si="19"/>
        <v>1077</v>
      </c>
    </row>
    <row r="1223" spans="2:3" x14ac:dyDescent="0.25">
      <c r="B1223" s="7">
        <v>19.3004</v>
      </c>
      <c r="C1223">
        <f t="shared" si="19"/>
        <v>2204</v>
      </c>
    </row>
    <row r="1224" spans="2:3" x14ac:dyDescent="0.25">
      <c r="B1224" s="7">
        <v>153.94999999999999</v>
      </c>
      <c r="C1224">
        <f t="shared" si="19"/>
        <v>655</v>
      </c>
    </row>
    <row r="1225" spans="2:3" x14ac:dyDescent="0.25">
      <c r="B1225" s="7">
        <v>145.18</v>
      </c>
      <c r="C1225">
        <f t="shared" si="19"/>
        <v>883</v>
      </c>
    </row>
    <row r="1226" spans="2:3" x14ac:dyDescent="0.25">
      <c r="B1226" s="7">
        <v>127.63</v>
      </c>
      <c r="C1226">
        <f t="shared" si="19"/>
        <v>1077</v>
      </c>
    </row>
    <row r="1227" spans="2:3" x14ac:dyDescent="0.25">
      <c r="B1227" s="7">
        <v>153.94999999999999</v>
      </c>
      <c r="C1227">
        <f t="shared" si="19"/>
        <v>655</v>
      </c>
    </row>
    <row r="1228" spans="2:3" x14ac:dyDescent="0.25">
      <c r="B1228" s="7">
        <v>215.35</v>
      </c>
      <c r="C1228">
        <f t="shared" si="19"/>
        <v>86</v>
      </c>
    </row>
    <row r="1229" spans="2:3" x14ac:dyDescent="0.25">
      <c r="B1229" s="7">
        <v>153.94999999999999</v>
      </c>
      <c r="C1229">
        <f t="shared" si="19"/>
        <v>655</v>
      </c>
    </row>
    <row r="1230" spans="2:3" x14ac:dyDescent="0.25">
      <c r="B1230" s="7">
        <v>153.94999999999999</v>
      </c>
      <c r="C1230">
        <f t="shared" si="19"/>
        <v>655</v>
      </c>
    </row>
    <row r="1231" spans="2:3" x14ac:dyDescent="0.25">
      <c r="B1231" s="7">
        <v>215.35</v>
      </c>
      <c r="C1231">
        <f t="shared" si="19"/>
        <v>86</v>
      </c>
    </row>
    <row r="1232" spans="2:3" x14ac:dyDescent="0.25">
      <c r="B1232" s="7">
        <v>127.63</v>
      </c>
      <c r="C1232">
        <f t="shared" si="19"/>
        <v>1077</v>
      </c>
    </row>
    <row r="1233" spans="2:3" x14ac:dyDescent="0.25">
      <c r="B1233" s="7">
        <v>127.63</v>
      </c>
      <c r="C1233">
        <f t="shared" si="19"/>
        <v>1077</v>
      </c>
    </row>
    <row r="1234" spans="2:3" x14ac:dyDescent="0.25">
      <c r="B1234" s="7">
        <v>127.63</v>
      </c>
      <c r="C1234">
        <f t="shared" si="19"/>
        <v>1077</v>
      </c>
    </row>
    <row r="1235" spans="2:3" x14ac:dyDescent="0.25">
      <c r="B1235" s="7">
        <v>153.94999999999999</v>
      </c>
      <c r="C1235">
        <f t="shared" si="19"/>
        <v>655</v>
      </c>
    </row>
    <row r="1236" spans="2:3" x14ac:dyDescent="0.25">
      <c r="B1236" s="7">
        <v>153.94999999999999</v>
      </c>
      <c r="C1236">
        <f t="shared" si="19"/>
        <v>655</v>
      </c>
    </row>
    <row r="1237" spans="2:3" x14ac:dyDescent="0.25">
      <c r="B1237" s="7">
        <v>215.35</v>
      </c>
      <c r="C1237">
        <f t="shared" si="19"/>
        <v>86</v>
      </c>
    </row>
    <row r="1238" spans="2:3" x14ac:dyDescent="0.25">
      <c r="B1238" s="7">
        <v>145.18</v>
      </c>
      <c r="C1238">
        <f t="shared" si="19"/>
        <v>883</v>
      </c>
    </row>
    <row r="1239" spans="2:3" x14ac:dyDescent="0.25">
      <c r="B1239" s="7">
        <v>127.63</v>
      </c>
      <c r="C1239">
        <f t="shared" si="19"/>
        <v>1077</v>
      </c>
    </row>
    <row r="1240" spans="2:3" x14ac:dyDescent="0.25">
      <c r="B1240" s="7">
        <v>215.35</v>
      </c>
      <c r="C1240">
        <f t="shared" si="19"/>
        <v>86</v>
      </c>
    </row>
    <row r="1241" spans="2:3" x14ac:dyDescent="0.25">
      <c r="B1241" s="7">
        <v>127.63</v>
      </c>
      <c r="C1241">
        <f t="shared" si="19"/>
        <v>1077</v>
      </c>
    </row>
    <row r="1242" spans="2:3" x14ac:dyDescent="0.25">
      <c r="B1242" s="7">
        <v>127.63</v>
      </c>
      <c r="C1242">
        <f t="shared" si="19"/>
        <v>1077</v>
      </c>
    </row>
    <row r="1243" spans="2:3" x14ac:dyDescent="0.25">
      <c r="B1243" s="7">
        <v>127.63</v>
      </c>
      <c r="C1243">
        <f t="shared" si="19"/>
        <v>1077</v>
      </c>
    </row>
    <row r="1244" spans="2:3" x14ac:dyDescent="0.25">
      <c r="B1244" s="7">
        <v>127.63</v>
      </c>
      <c r="C1244">
        <f t="shared" si="19"/>
        <v>1077</v>
      </c>
    </row>
    <row r="1245" spans="2:3" x14ac:dyDescent="0.25">
      <c r="B1245" s="7">
        <v>215.35</v>
      </c>
      <c r="C1245">
        <f t="shared" si="19"/>
        <v>86</v>
      </c>
    </row>
    <row r="1246" spans="2:3" x14ac:dyDescent="0.25">
      <c r="B1246" s="7">
        <v>127.63</v>
      </c>
      <c r="C1246">
        <f t="shared" si="19"/>
        <v>1077</v>
      </c>
    </row>
    <row r="1247" spans="2:3" x14ac:dyDescent="0.25">
      <c r="B1247" s="7">
        <v>127.63</v>
      </c>
      <c r="C1247">
        <f t="shared" si="19"/>
        <v>1077</v>
      </c>
    </row>
    <row r="1248" spans="2:3" x14ac:dyDescent="0.25">
      <c r="B1248" s="7">
        <v>145.18</v>
      </c>
      <c r="C1248">
        <f t="shared" si="19"/>
        <v>883</v>
      </c>
    </row>
    <row r="1249" spans="2:3" x14ac:dyDescent="0.25">
      <c r="B1249" s="7">
        <v>153.94999999999999</v>
      </c>
      <c r="C1249">
        <f t="shared" si="19"/>
        <v>655</v>
      </c>
    </row>
    <row r="1250" spans="2:3" x14ac:dyDescent="0.25">
      <c r="B1250" s="7">
        <v>145.18</v>
      </c>
      <c r="C1250">
        <f t="shared" si="19"/>
        <v>883</v>
      </c>
    </row>
    <row r="1251" spans="2:3" x14ac:dyDescent="0.25">
      <c r="B1251" s="7">
        <v>127.63</v>
      </c>
      <c r="C1251">
        <f t="shared" si="19"/>
        <v>1077</v>
      </c>
    </row>
    <row r="1252" spans="2:3" x14ac:dyDescent="0.25">
      <c r="B1252" s="7">
        <v>145.18</v>
      </c>
      <c r="C1252">
        <f t="shared" si="19"/>
        <v>883</v>
      </c>
    </row>
    <row r="1253" spans="2:3" x14ac:dyDescent="0.25">
      <c r="B1253" s="7">
        <v>153.94999999999999</v>
      </c>
      <c r="C1253">
        <f t="shared" si="19"/>
        <v>655</v>
      </c>
    </row>
    <row r="1254" spans="2:3" x14ac:dyDescent="0.25">
      <c r="B1254" s="7">
        <v>245.62</v>
      </c>
      <c r="C1254">
        <f t="shared" si="19"/>
        <v>39</v>
      </c>
    </row>
    <row r="1255" spans="2:3" x14ac:dyDescent="0.25">
      <c r="B1255" s="7">
        <v>17.55</v>
      </c>
      <c r="C1255">
        <f t="shared" si="19"/>
        <v>2229</v>
      </c>
    </row>
    <row r="1256" spans="2:3" x14ac:dyDescent="0.25">
      <c r="B1256" s="7">
        <v>127.63</v>
      </c>
      <c r="C1256">
        <f t="shared" si="19"/>
        <v>1077</v>
      </c>
    </row>
    <row r="1257" spans="2:3" x14ac:dyDescent="0.25">
      <c r="B1257" s="7">
        <v>145.18</v>
      </c>
      <c r="C1257">
        <f t="shared" si="19"/>
        <v>883</v>
      </c>
    </row>
    <row r="1258" spans="2:3" x14ac:dyDescent="0.25">
      <c r="B1258" s="7">
        <v>127.63</v>
      </c>
      <c r="C1258">
        <f t="shared" si="19"/>
        <v>1077</v>
      </c>
    </row>
    <row r="1259" spans="2:3" x14ac:dyDescent="0.25">
      <c r="B1259" s="7">
        <v>127.63</v>
      </c>
      <c r="C1259">
        <f t="shared" si="19"/>
        <v>1077</v>
      </c>
    </row>
    <row r="1260" spans="2:3" x14ac:dyDescent="0.25">
      <c r="B1260" s="7">
        <v>127.63</v>
      </c>
      <c r="C1260">
        <f t="shared" si="19"/>
        <v>1077</v>
      </c>
    </row>
    <row r="1261" spans="2:3" x14ac:dyDescent="0.25">
      <c r="B1261" s="7">
        <v>26.32</v>
      </c>
      <c r="C1261">
        <f t="shared" si="19"/>
        <v>2147</v>
      </c>
    </row>
    <row r="1262" spans="2:3" x14ac:dyDescent="0.25">
      <c r="B1262" s="7">
        <v>215.35</v>
      </c>
      <c r="C1262">
        <f t="shared" si="19"/>
        <v>86</v>
      </c>
    </row>
    <row r="1263" spans="2:3" x14ac:dyDescent="0.25">
      <c r="B1263" s="7">
        <v>127.63</v>
      </c>
      <c r="C1263">
        <f t="shared" si="19"/>
        <v>1077</v>
      </c>
    </row>
    <row r="1264" spans="2:3" x14ac:dyDescent="0.25">
      <c r="B1264" s="7">
        <v>127.63</v>
      </c>
      <c r="C1264">
        <f t="shared" si="19"/>
        <v>1077</v>
      </c>
    </row>
    <row r="1265" spans="2:3" x14ac:dyDescent="0.25">
      <c r="B1265" s="7">
        <v>153.94999999999999</v>
      </c>
      <c r="C1265">
        <f t="shared" si="19"/>
        <v>655</v>
      </c>
    </row>
    <row r="1266" spans="2:3" x14ac:dyDescent="0.25">
      <c r="B1266" s="7">
        <v>153.94999999999999</v>
      </c>
      <c r="C1266">
        <f t="shared" si="19"/>
        <v>655</v>
      </c>
    </row>
    <row r="1267" spans="2:3" x14ac:dyDescent="0.25">
      <c r="B1267" s="7">
        <v>127.63</v>
      </c>
      <c r="C1267">
        <f t="shared" si="19"/>
        <v>1077</v>
      </c>
    </row>
    <row r="1268" spans="2:3" x14ac:dyDescent="0.25">
      <c r="B1268" s="7">
        <v>17.55</v>
      </c>
      <c r="C1268">
        <f t="shared" si="19"/>
        <v>2229</v>
      </c>
    </row>
    <row r="1269" spans="2:3" x14ac:dyDescent="0.25">
      <c r="B1269" s="7">
        <v>127.63</v>
      </c>
      <c r="C1269">
        <f t="shared" si="19"/>
        <v>1077</v>
      </c>
    </row>
    <row r="1270" spans="2:3" x14ac:dyDescent="0.25">
      <c r="B1270" s="7">
        <v>127.63</v>
      </c>
      <c r="C1270">
        <f t="shared" si="19"/>
        <v>1077</v>
      </c>
    </row>
    <row r="1271" spans="2:3" x14ac:dyDescent="0.25">
      <c r="B1271" s="7">
        <v>127.63</v>
      </c>
      <c r="C1271">
        <f t="shared" si="19"/>
        <v>1077</v>
      </c>
    </row>
    <row r="1272" spans="2:3" x14ac:dyDescent="0.25">
      <c r="B1272" s="7">
        <v>127.63</v>
      </c>
      <c r="C1272">
        <f t="shared" si="19"/>
        <v>1077</v>
      </c>
    </row>
    <row r="1273" spans="2:3" x14ac:dyDescent="0.25">
      <c r="B1273" s="7">
        <v>215.35</v>
      </c>
      <c r="C1273">
        <f t="shared" si="19"/>
        <v>86</v>
      </c>
    </row>
    <row r="1274" spans="2:3" x14ac:dyDescent="0.25">
      <c r="B1274" s="7">
        <v>127.63</v>
      </c>
      <c r="C1274">
        <f t="shared" si="19"/>
        <v>1077</v>
      </c>
    </row>
    <row r="1275" spans="2:3" x14ac:dyDescent="0.25">
      <c r="B1275" s="7">
        <v>145.18</v>
      </c>
      <c r="C1275">
        <f t="shared" si="19"/>
        <v>883</v>
      </c>
    </row>
    <row r="1276" spans="2:3" x14ac:dyDescent="0.25">
      <c r="B1276" s="7">
        <v>3.5108999999999999</v>
      </c>
      <c r="C1276">
        <f t="shared" si="19"/>
        <v>2798</v>
      </c>
    </row>
    <row r="1277" spans="2:3" x14ac:dyDescent="0.25">
      <c r="B1277" s="7">
        <v>153.94999999999999</v>
      </c>
      <c r="C1277">
        <f t="shared" si="19"/>
        <v>655</v>
      </c>
    </row>
    <row r="1278" spans="2:3" x14ac:dyDescent="0.25">
      <c r="B1278" s="7">
        <v>127.63</v>
      </c>
      <c r="C1278">
        <f t="shared" si="19"/>
        <v>1077</v>
      </c>
    </row>
    <row r="1279" spans="2:3" x14ac:dyDescent="0.25">
      <c r="B1279" s="7">
        <v>153.94999999999999</v>
      </c>
      <c r="C1279">
        <f t="shared" si="19"/>
        <v>655</v>
      </c>
    </row>
    <row r="1280" spans="2:3" x14ac:dyDescent="0.25">
      <c r="B1280" s="7">
        <v>215.35</v>
      </c>
      <c r="C1280">
        <f t="shared" si="19"/>
        <v>86</v>
      </c>
    </row>
    <row r="1281" spans="2:3" x14ac:dyDescent="0.25">
      <c r="B1281" s="7">
        <v>127.63</v>
      </c>
      <c r="C1281">
        <f t="shared" si="19"/>
        <v>1077</v>
      </c>
    </row>
    <row r="1282" spans="2:3" x14ac:dyDescent="0.25">
      <c r="B1282" s="7">
        <v>145.18</v>
      </c>
      <c r="C1282">
        <f t="shared" si="19"/>
        <v>883</v>
      </c>
    </row>
    <row r="1283" spans="2:3" x14ac:dyDescent="0.25">
      <c r="B1283" s="7">
        <v>153.94999999999999</v>
      </c>
      <c r="C1283">
        <f t="shared" si="19"/>
        <v>655</v>
      </c>
    </row>
    <row r="1284" spans="2:3" x14ac:dyDescent="0.25">
      <c r="B1284" s="7">
        <v>153.94999999999999</v>
      </c>
      <c r="C1284">
        <f t="shared" ref="C1284:C1347" si="20">RANK(B1284,$B$3:$B$2999)</f>
        <v>655</v>
      </c>
    </row>
    <row r="1285" spans="2:3" x14ac:dyDescent="0.25">
      <c r="B1285" s="7">
        <v>127.63</v>
      </c>
      <c r="C1285">
        <f t="shared" si="20"/>
        <v>1077</v>
      </c>
    </row>
    <row r="1286" spans="2:3" x14ac:dyDescent="0.25">
      <c r="B1286" s="7">
        <v>127.63</v>
      </c>
      <c r="C1286">
        <f t="shared" si="20"/>
        <v>1077</v>
      </c>
    </row>
    <row r="1287" spans="2:3" x14ac:dyDescent="0.25">
      <c r="B1287" s="7">
        <v>145.18</v>
      </c>
      <c r="C1287">
        <f t="shared" si="20"/>
        <v>883</v>
      </c>
    </row>
    <row r="1288" spans="2:3" x14ac:dyDescent="0.25">
      <c r="B1288" s="7">
        <v>127.63</v>
      </c>
      <c r="C1288">
        <f t="shared" si="20"/>
        <v>1077</v>
      </c>
    </row>
    <row r="1289" spans="2:3" x14ac:dyDescent="0.25">
      <c r="B1289" s="7">
        <v>215.35</v>
      </c>
      <c r="C1289">
        <f t="shared" si="20"/>
        <v>86</v>
      </c>
    </row>
    <row r="1290" spans="2:3" x14ac:dyDescent="0.25">
      <c r="B1290" s="7">
        <v>127.63</v>
      </c>
      <c r="C1290">
        <f t="shared" si="20"/>
        <v>1077</v>
      </c>
    </row>
    <row r="1291" spans="2:3" x14ac:dyDescent="0.25">
      <c r="B1291" s="7">
        <v>127.63</v>
      </c>
      <c r="C1291">
        <f t="shared" si="20"/>
        <v>1077</v>
      </c>
    </row>
    <row r="1292" spans="2:3" x14ac:dyDescent="0.25">
      <c r="B1292" s="7">
        <v>153.94999999999999</v>
      </c>
      <c r="C1292">
        <f t="shared" si="20"/>
        <v>655</v>
      </c>
    </row>
    <row r="1293" spans="2:3" x14ac:dyDescent="0.25">
      <c r="B1293" s="7">
        <v>127.63</v>
      </c>
      <c r="C1293">
        <f t="shared" si="20"/>
        <v>1077</v>
      </c>
    </row>
    <row r="1294" spans="2:3" x14ac:dyDescent="0.25">
      <c r="B1294" s="7">
        <v>127.63</v>
      </c>
      <c r="C1294">
        <f t="shared" si="20"/>
        <v>1077</v>
      </c>
    </row>
    <row r="1295" spans="2:3" x14ac:dyDescent="0.25">
      <c r="B1295" s="7">
        <v>215.35</v>
      </c>
      <c r="C1295">
        <f t="shared" si="20"/>
        <v>86</v>
      </c>
    </row>
    <row r="1296" spans="2:3" x14ac:dyDescent="0.25">
      <c r="B1296" s="7">
        <v>127.63</v>
      </c>
      <c r="C1296">
        <f t="shared" si="20"/>
        <v>1077</v>
      </c>
    </row>
    <row r="1297" spans="2:3" x14ac:dyDescent="0.25">
      <c r="B1297" s="7">
        <v>127.63</v>
      </c>
      <c r="C1297">
        <f t="shared" si="20"/>
        <v>1077</v>
      </c>
    </row>
    <row r="1298" spans="2:3" x14ac:dyDescent="0.25">
      <c r="B1298" s="7">
        <v>127.63</v>
      </c>
      <c r="C1298">
        <f t="shared" si="20"/>
        <v>1077</v>
      </c>
    </row>
    <row r="1299" spans="2:3" x14ac:dyDescent="0.25">
      <c r="B1299" s="7">
        <v>127.63</v>
      </c>
      <c r="C1299">
        <f t="shared" si="20"/>
        <v>1077</v>
      </c>
    </row>
    <row r="1300" spans="2:3" x14ac:dyDescent="0.25">
      <c r="B1300" s="7">
        <v>153.94999999999999</v>
      </c>
      <c r="C1300">
        <f t="shared" si="20"/>
        <v>655</v>
      </c>
    </row>
    <row r="1301" spans="2:3" x14ac:dyDescent="0.25">
      <c r="B1301" s="7">
        <v>127.63</v>
      </c>
      <c r="C1301">
        <f t="shared" si="20"/>
        <v>1077</v>
      </c>
    </row>
    <row r="1302" spans="2:3" x14ac:dyDescent="0.25">
      <c r="B1302" s="7">
        <v>215.35</v>
      </c>
      <c r="C1302">
        <f t="shared" si="20"/>
        <v>86</v>
      </c>
    </row>
    <row r="1303" spans="2:3" x14ac:dyDescent="0.25">
      <c r="B1303" s="7">
        <v>127.63</v>
      </c>
      <c r="C1303">
        <f t="shared" si="20"/>
        <v>1077</v>
      </c>
    </row>
    <row r="1304" spans="2:3" x14ac:dyDescent="0.25">
      <c r="B1304" s="7">
        <v>145.18</v>
      </c>
      <c r="C1304">
        <f t="shared" si="20"/>
        <v>883</v>
      </c>
    </row>
    <row r="1305" spans="2:3" x14ac:dyDescent="0.25">
      <c r="B1305" s="7">
        <v>145.18</v>
      </c>
      <c r="C1305">
        <f t="shared" si="20"/>
        <v>883</v>
      </c>
    </row>
    <row r="1306" spans="2:3" x14ac:dyDescent="0.25">
      <c r="B1306" s="7">
        <v>153.94999999999999</v>
      </c>
      <c r="C1306">
        <f t="shared" si="20"/>
        <v>655</v>
      </c>
    </row>
    <row r="1307" spans="2:3" x14ac:dyDescent="0.25">
      <c r="B1307" s="7">
        <v>153.94999999999999</v>
      </c>
      <c r="C1307">
        <f t="shared" si="20"/>
        <v>655</v>
      </c>
    </row>
    <row r="1308" spans="2:3" x14ac:dyDescent="0.25">
      <c r="B1308" s="7">
        <v>215.35</v>
      </c>
      <c r="C1308">
        <f t="shared" si="20"/>
        <v>86</v>
      </c>
    </row>
    <row r="1309" spans="2:3" x14ac:dyDescent="0.25">
      <c r="B1309" s="7">
        <v>175.44</v>
      </c>
      <c r="C1309">
        <f t="shared" si="20"/>
        <v>422</v>
      </c>
    </row>
    <row r="1310" spans="2:3" x14ac:dyDescent="0.25">
      <c r="B1310" s="7">
        <v>153.94999999999999</v>
      </c>
      <c r="C1310">
        <f t="shared" si="20"/>
        <v>655</v>
      </c>
    </row>
    <row r="1311" spans="2:3" x14ac:dyDescent="0.25">
      <c r="B1311" s="7">
        <v>127.63</v>
      </c>
      <c r="C1311">
        <f t="shared" si="20"/>
        <v>1077</v>
      </c>
    </row>
    <row r="1312" spans="2:3" x14ac:dyDescent="0.25">
      <c r="B1312" s="7">
        <v>145.18</v>
      </c>
      <c r="C1312">
        <f t="shared" si="20"/>
        <v>883</v>
      </c>
    </row>
    <row r="1313" spans="2:3" x14ac:dyDescent="0.25">
      <c r="B1313" s="7">
        <v>145.18</v>
      </c>
      <c r="C1313">
        <f t="shared" si="20"/>
        <v>883</v>
      </c>
    </row>
    <row r="1314" spans="2:3" x14ac:dyDescent="0.25">
      <c r="B1314" s="7">
        <v>215.35</v>
      </c>
      <c r="C1314">
        <f t="shared" si="20"/>
        <v>86</v>
      </c>
    </row>
    <row r="1315" spans="2:3" x14ac:dyDescent="0.25">
      <c r="B1315" s="7">
        <v>153.94999999999999</v>
      </c>
      <c r="C1315">
        <f t="shared" si="20"/>
        <v>655</v>
      </c>
    </row>
    <row r="1316" spans="2:3" x14ac:dyDescent="0.25">
      <c r="B1316" s="7">
        <v>215.35</v>
      </c>
      <c r="C1316">
        <f t="shared" si="20"/>
        <v>86</v>
      </c>
    </row>
    <row r="1317" spans="2:3" x14ac:dyDescent="0.25">
      <c r="B1317" s="7">
        <v>127.63</v>
      </c>
      <c r="C1317">
        <f t="shared" si="20"/>
        <v>1077</v>
      </c>
    </row>
    <row r="1318" spans="2:3" x14ac:dyDescent="0.25">
      <c r="B1318" s="7">
        <v>127.63</v>
      </c>
      <c r="C1318">
        <f t="shared" si="20"/>
        <v>1077</v>
      </c>
    </row>
    <row r="1319" spans="2:3" x14ac:dyDescent="0.25">
      <c r="B1319" s="7">
        <v>127.63</v>
      </c>
      <c r="C1319">
        <f t="shared" si="20"/>
        <v>1077</v>
      </c>
    </row>
    <row r="1320" spans="2:3" x14ac:dyDescent="0.25">
      <c r="B1320" s="7">
        <v>215.35</v>
      </c>
      <c r="C1320">
        <f t="shared" si="20"/>
        <v>86</v>
      </c>
    </row>
    <row r="1321" spans="2:3" x14ac:dyDescent="0.25">
      <c r="B1321" s="7">
        <v>215.35</v>
      </c>
      <c r="C1321">
        <f t="shared" si="20"/>
        <v>86</v>
      </c>
    </row>
    <row r="1322" spans="2:3" x14ac:dyDescent="0.25">
      <c r="B1322" s="7">
        <v>127.63</v>
      </c>
      <c r="C1322">
        <f t="shared" si="20"/>
        <v>1077</v>
      </c>
    </row>
    <row r="1323" spans="2:3" x14ac:dyDescent="0.25">
      <c r="B1323" s="7">
        <v>88.6</v>
      </c>
      <c r="C1323">
        <f t="shared" si="20"/>
        <v>1811</v>
      </c>
    </row>
    <row r="1324" spans="2:3" x14ac:dyDescent="0.25">
      <c r="B1324" s="7">
        <v>127.63</v>
      </c>
      <c r="C1324">
        <f t="shared" si="20"/>
        <v>1077</v>
      </c>
    </row>
    <row r="1325" spans="2:3" x14ac:dyDescent="0.25">
      <c r="B1325" s="7">
        <v>215.35</v>
      </c>
      <c r="C1325">
        <f t="shared" si="20"/>
        <v>86</v>
      </c>
    </row>
    <row r="1326" spans="2:3" x14ac:dyDescent="0.25">
      <c r="B1326" s="7">
        <v>215.35</v>
      </c>
      <c r="C1326">
        <f t="shared" si="20"/>
        <v>86</v>
      </c>
    </row>
    <row r="1327" spans="2:3" x14ac:dyDescent="0.25">
      <c r="B1327" s="7">
        <v>153.94999999999999</v>
      </c>
      <c r="C1327">
        <f t="shared" si="20"/>
        <v>655</v>
      </c>
    </row>
    <row r="1328" spans="2:3" x14ac:dyDescent="0.25">
      <c r="B1328" s="7">
        <v>127.63</v>
      </c>
      <c r="C1328">
        <f t="shared" si="20"/>
        <v>1077</v>
      </c>
    </row>
    <row r="1329" spans="2:3" x14ac:dyDescent="0.25">
      <c r="B1329" s="7">
        <v>153.94999999999999</v>
      </c>
      <c r="C1329">
        <f t="shared" si="20"/>
        <v>655</v>
      </c>
    </row>
    <row r="1330" spans="2:3" x14ac:dyDescent="0.25">
      <c r="B1330" s="7">
        <v>153.94999999999999</v>
      </c>
      <c r="C1330">
        <f t="shared" si="20"/>
        <v>655</v>
      </c>
    </row>
    <row r="1331" spans="2:3" x14ac:dyDescent="0.25">
      <c r="B1331" s="7">
        <v>127.63</v>
      </c>
      <c r="C1331">
        <f t="shared" si="20"/>
        <v>1077</v>
      </c>
    </row>
    <row r="1332" spans="2:3" x14ac:dyDescent="0.25">
      <c r="B1332" s="7">
        <v>153.94999999999999</v>
      </c>
      <c r="C1332">
        <f t="shared" si="20"/>
        <v>655</v>
      </c>
    </row>
    <row r="1333" spans="2:3" x14ac:dyDescent="0.25">
      <c r="B1333" s="7">
        <v>127.63</v>
      </c>
      <c r="C1333">
        <f t="shared" si="20"/>
        <v>1077</v>
      </c>
    </row>
    <row r="1334" spans="2:3" x14ac:dyDescent="0.25">
      <c r="B1334" s="7">
        <v>127.63</v>
      </c>
      <c r="C1334">
        <f t="shared" si="20"/>
        <v>1077</v>
      </c>
    </row>
    <row r="1335" spans="2:3" x14ac:dyDescent="0.25">
      <c r="B1335" s="7">
        <v>153.94999999999999</v>
      </c>
      <c r="C1335">
        <f t="shared" si="20"/>
        <v>655</v>
      </c>
    </row>
    <row r="1336" spans="2:3" x14ac:dyDescent="0.25">
      <c r="B1336" s="7">
        <v>127.63</v>
      </c>
      <c r="C1336">
        <f t="shared" si="20"/>
        <v>1077</v>
      </c>
    </row>
    <row r="1337" spans="2:3" x14ac:dyDescent="0.25">
      <c r="B1337" s="7">
        <v>145.18</v>
      </c>
      <c r="C1337">
        <f t="shared" si="20"/>
        <v>883</v>
      </c>
    </row>
    <row r="1338" spans="2:3" x14ac:dyDescent="0.25">
      <c r="B1338" s="7">
        <v>153.94999999999999</v>
      </c>
      <c r="C1338">
        <f t="shared" si="20"/>
        <v>655</v>
      </c>
    </row>
    <row r="1339" spans="2:3" x14ac:dyDescent="0.25">
      <c r="B1339" s="7">
        <v>127.63</v>
      </c>
      <c r="C1339">
        <f t="shared" si="20"/>
        <v>1077</v>
      </c>
    </row>
    <row r="1340" spans="2:3" x14ac:dyDescent="0.25">
      <c r="B1340" s="7">
        <v>127.63</v>
      </c>
      <c r="C1340">
        <f t="shared" si="20"/>
        <v>1077</v>
      </c>
    </row>
    <row r="1341" spans="2:3" x14ac:dyDescent="0.25">
      <c r="B1341" s="7">
        <v>127.63</v>
      </c>
      <c r="C1341">
        <f t="shared" si="20"/>
        <v>1077</v>
      </c>
    </row>
    <row r="1342" spans="2:3" x14ac:dyDescent="0.25">
      <c r="B1342" s="7">
        <v>13.16</v>
      </c>
      <c r="C1342">
        <f t="shared" si="20"/>
        <v>2305</v>
      </c>
    </row>
    <row r="1343" spans="2:3" x14ac:dyDescent="0.25">
      <c r="B1343" s="7">
        <v>153.94999999999999</v>
      </c>
      <c r="C1343">
        <f t="shared" si="20"/>
        <v>655</v>
      </c>
    </row>
    <row r="1344" spans="2:3" x14ac:dyDescent="0.25">
      <c r="B1344" s="7">
        <v>127.63</v>
      </c>
      <c r="C1344">
        <f t="shared" si="20"/>
        <v>1077</v>
      </c>
    </row>
    <row r="1345" spans="2:3" x14ac:dyDescent="0.25">
      <c r="B1345" s="7">
        <v>215.35</v>
      </c>
      <c r="C1345">
        <f t="shared" si="20"/>
        <v>86</v>
      </c>
    </row>
    <row r="1346" spans="2:3" x14ac:dyDescent="0.25">
      <c r="B1346" s="7">
        <v>127.63</v>
      </c>
      <c r="C1346">
        <f t="shared" si="20"/>
        <v>1077</v>
      </c>
    </row>
    <row r="1347" spans="2:3" x14ac:dyDescent="0.25">
      <c r="B1347" s="7">
        <v>145.18</v>
      </c>
      <c r="C1347">
        <f t="shared" si="20"/>
        <v>883</v>
      </c>
    </row>
    <row r="1348" spans="2:3" x14ac:dyDescent="0.25">
      <c r="B1348" s="7">
        <v>145.18</v>
      </c>
      <c r="C1348">
        <f t="shared" ref="C1348:C1411" si="21">RANK(B1348,$B$3:$B$2999)</f>
        <v>883</v>
      </c>
    </row>
    <row r="1349" spans="2:3" x14ac:dyDescent="0.25">
      <c r="B1349" s="7">
        <v>127.63</v>
      </c>
      <c r="C1349">
        <f t="shared" si="21"/>
        <v>1077</v>
      </c>
    </row>
    <row r="1350" spans="2:3" x14ac:dyDescent="0.25">
      <c r="B1350" s="7">
        <v>153.94999999999999</v>
      </c>
      <c r="C1350">
        <f t="shared" si="21"/>
        <v>655</v>
      </c>
    </row>
    <row r="1351" spans="2:3" x14ac:dyDescent="0.25">
      <c r="B1351" s="7">
        <v>215.35</v>
      </c>
      <c r="C1351">
        <f t="shared" si="21"/>
        <v>86</v>
      </c>
    </row>
    <row r="1352" spans="2:3" x14ac:dyDescent="0.25">
      <c r="B1352" s="7">
        <v>127.63</v>
      </c>
      <c r="C1352">
        <f t="shared" si="21"/>
        <v>1077</v>
      </c>
    </row>
    <row r="1353" spans="2:3" x14ac:dyDescent="0.25">
      <c r="B1353" s="7">
        <v>127.63</v>
      </c>
      <c r="C1353">
        <f t="shared" si="21"/>
        <v>1077</v>
      </c>
    </row>
    <row r="1354" spans="2:3" x14ac:dyDescent="0.25">
      <c r="B1354" s="7">
        <v>145.18</v>
      </c>
      <c r="C1354">
        <f t="shared" si="21"/>
        <v>883</v>
      </c>
    </row>
    <row r="1355" spans="2:3" x14ac:dyDescent="0.25">
      <c r="B1355" s="7">
        <v>215.35</v>
      </c>
      <c r="C1355">
        <f t="shared" si="21"/>
        <v>86</v>
      </c>
    </row>
    <row r="1356" spans="2:3" x14ac:dyDescent="0.25">
      <c r="B1356" s="7">
        <v>127.63</v>
      </c>
      <c r="C1356">
        <f t="shared" si="21"/>
        <v>1077</v>
      </c>
    </row>
    <row r="1357" spans="2:3" x14ac:dyDescent="0.25">
      <c r="B1357" s="7">
        <v>153.94999999999999</v>
      </c>
      <c r="C1357">
        <f t="shared" si="21"/>
        <v>655</v>
      </c>
    </row>
    <row r="1358" spans="2:3" x14ac:dyDescent="0.25">
      <c r="B1358" s="7">
        <v>127.63</v>
      </c>
      <c r="C1358">
        <f t="shared" si="21"/>
        <v>1077</v>
      </c>
    </row>
    <row r="1359" spans="2:3" x14ac:dyDescent="0.25">
      <c r="B1359" s="7">
        <v>153.94999999999999</v>
      </c>
      <c r="C1359">
        <f t="shared" si="21"/>
        <v>655</v>
      </c>
    </row>
    <row r="1360" spans="2:3" x14ac:dyDescent="0.25">
      <c r="B1360" s="7">
        <v>215.35</v>
      </c>
      <c r="C1360">
        <f t="shared" si="21"/>
        <v>86</v>
      </c>
    </row>
    <row r="1361" spans="2:3" x14ac:dyDescent="0.25">
      <c r="B1361" s="7">
        <v>215.35</v>
      </c>
      <c r="C1361">
        <f t="shared" si="21"/>
        <v>86</v>
      </c>
    </row>
    <row r="1362" spans="2:3" x14ac:dyDescent="0.25">
      <c r="B1362" s="7">
        <v>215.35</v>
      </c>
      <c r="C1362">
        <f t="shared" si="21"/>
        <v>86</v>
      </c>
    </row>
    <row r="1363" spans="2:3" x14ac:dyDescent="0.25">
      <c r="B1363" s="7">
        <v>215.35</v>
      </c>
      <c r="C1363">
        <f t="shared" si="21"/>
        <v>86</v>
      </c>
    </row>
    <row r="1364" spans="2:3" x14ac:dyDescent="0.25">
      <c r="B1364" s="7">
        <v>153.94999999999999</v>
      </c>
      <c r="C1364">
        <f t="shared" si="21"/>
        <v>655</v>
      </c>
    </row>
    <row r="1365" spans="2:3" x14ac:dyDescent="0.25">
      <c r="B1365" s="7">
        <v>127.63</v>
      </c>
      <c r="C1365">
        <f t="shared" si="21"/>
        <v>1077</v>
      </c>
    </row>
    <row r="1366" spans="2:3" x14ac:dyDescent="0.25">
      <c r="B1366" s="7">
        <v>3.5108999999999999</v>
      </c>
      <c r="C1366">
        <f t="shared" si="21"/>
        <v>2798</v>
      </c>
    </row>
    <row r="1367" spans="2:3" x14ac:dyDescent="0.25">
      <c r="B1367" s="7">
        <v>153.94999999999999</v>
      </c>
      <c r="C1367">
        <f t="shared" si="21"/>
        <v>655</v>
      </c>
    </row>
    <row r="1368" spans="2:3" x14ac:dyDescent="0.25">
      <c r="B1368" s="7">
        <v>127.63</v>
      </c>
      <c r="C1368">
        <f t="shared" si="21"/>
        <v>1077</v>
      </c>
    </row>
    <row r="1369" spans="2:3" x14ac:dyDescent="0.25">
      <c r="B1369" s="7">
        <v>127.63</v>
      </c>
      <c r="C1369">
        <f t="shared" si="21"/>
        <v>1077</v>
      </c>
    </row>
    <row r="1370" spans="2:3" x14ac:dyDescent="0.25">
      <c r="B1370" s="7">
        <v>215.35</v>
      </c>
      <c r="C1370">
        <f t="shared" si="21"/>
        <v>86</v>
      </c>
    </row>
    <row r="1371" spans="2:3" x14ac:dyDescent="0.25">
      <c r="B1371" s="7">
        <v>3.5108999999999999</v>
      </c>
      <c r="C1371">
        <f t="shared" si="21"/>
        <v>2798</v>
      </c>
    </row>
    <row r="1372" spans="2:3" x14ac:dyDescent="0.25">
      <c r="B1372" s="7">
        <v>127.63</v>
      </c>
      <c r="C1372">
        <f t="shared" si="21"/>
        <v>1077</v>
      </c>
    </row>
    <row r="1373" spans="2:3" x14ac:dyDescent="0.25">
      <c r="B1373" s="7">
        <v>127.63</v>
      </c>
      <c r="C1373">
        <f t="shared" si="21"/>
        <v>1077</v>
      </c>
    </row>
    <row r="1374" spans="2:3" x14ac:dyDescent="0.25">
      <c r="B1374" s="7">
        <v>145.18</v>
      </c>
      <c r="C1374">
        <f t="shared" si="21"/>
        <v>883</v>
      </c>
    </row>
    <row r="1375" spans="2:3" x14ac:dyDescent="0.25">
      <c r="B1375" s="7">
        <v>153.94999999999999</v>
      </c>
      <c r="C1375">
        <f t="shared" si="21"/>
        <v>655</v>
      </c>
    </row>
    <row r="1376" spans="2:3" x14ac:dyDescent="0.25">
      <c r="B1376" s="7">
        <v>153.94999999999999</v>
      </c>
      <c r="C1376">
        <f t="shared" si="21"/>
        <v>655</v>
      </c>
    </row>
    <row r="1377" spans="2:3" x14ac:dyDescent="0.25">
      <c r="B1377" s="7">
        <v>215.35</v>
      </c>
      <c r="C1377">
        <f t="shared" si="21"/>
        <v>86</v>
      </c>
    </row>
    <row r="1378" spans="2:3" x14ac:dyDescent="0.25">
      <c r="B1378" s="7">
        <v>215.35</v>
      </c>
      <c r="C1378">
        <f t="shared" si="21"/>
        <v>86</v>
      </c>
    </row>
    <row r="1379" spans="2:3" x14ac:dyDescent="0.25">
      <c r="B1379" s="7">
        <v>145.18</v>
      </c>
      <c r="C1379">
        <f t="shared" si="21"/>
        <v>883</v>
      </c>
    </row>
    <row r="1380" spans="2:3" x14ac:dyDescent="0.25">
      <c r="B1380" s="7">
        <v>3.5108999999999999</v>
      </c>
      <c r="C1380">
        <f t="shared" si="21"/>
        <v>2798</v>
      </c>
    </row>
    <row r="1381" spans="2:3" x14ac:dyDescent="0.25">
      <c r="B1381" s="7">
        <v>19.3004</v>
      </c>
      <c r="C1381">
        <f t="shared" si="21"/>
        <v>2204</v>
      </c>
    </row>
    <row r="1382" spans="2:3" x14ac:dyDescent="0.25">
      <c r="B1382" s="7">
        <v>215.35</v>
      </c>
      <c r="C1382">
        <f t="shared" si="21"/>
        <v>86</v>
      </c>
    </row>
    <row r="1383" spans="2:3" x14ac:dyDescent="0.25">
      <c r="B1383" s="7">
        <v>127.63</v>
      </c>
      <c r="C1383">
        <f t="shared" si="21"/>
        <v>1077</v>
      </c>
    </row>
    <row r="1384" spans="2:3" x14ac:dyDescent="0.25">
      <c r="B1384" s="7">
        <v>145.18</v>
      </c>
      <c r="C1384">
        <f t="shared" si="21"/>
        <v>883</v>
      </c>
    </row>
    <row r="1385" spans="2:3" x14ac:dyDescent="0.25">
      <c r="B1385" s="7">
        <v>215.35</v>
      </c>
      <c r="C1385">
        <f t="shared" si="21"/>
        <v>86</v>
      </c>
    </row>
    <row r="1386" spans="2:3" x14ac:dyDescent="0.25">
      <c r="B1386" s="7">
        <v>127.63</v>
      </c>
      <c r="C1386">
        <f t="shared" si="21"/>
        <v>1077</v>
      </c>
    </row>
    <row r="1387" spans="2:3" x14ac:dyDescent="0.25">
      <c r="B1387" s="7">
        <v>17.55</v>
      </c>
      <c r="C1387">
        <f t="shared" si="21"/>
        <v>2229</v>
      </c>
    </row>
    <row r="1388" spans="2:3" x14ac:dyDescent="0.25">
      <c r="B1388" s="7">
        <v>0.01</v>
      </c>
      <c r="C1388">
        <f t="shared" si="21"/>
        <v>2840</v>
      </c>
    </row>
    <row r="1389" spans="2:3" x14ac:dyDescent="0.25">
      <c r="B1389" s="7">
        <v>0.01</v>
      </c>
      <c r="C1389">
        <f t="shared" si="21"/>
        <v>2840</v>
      </c>
    </row>
    <row r="1390" spans="2:3" x14ac:dyDescent="0.25">
      <c r="B1390" s="7">
        <v>0.01</v>
      </c>
      <c r="C1390">
        <f t="shared" si="21"/>
        <v>2840</v>
      </c>
    </row>
    <row r="1391" spans="2:3" x14ac:dyDescent="0.25">
      <c r="B1391" s="7">
        <v>3.5144000000000002</v>
      </c>
      <c r="C1391">
        <f t="shared" si="21"/>
        <v>2791</v>
      </c>
    </row>
    <row r="1392" spans="2:3" x14ac:dyDescent="0.25">
      <c r="B1392" s="7">
        <v>17.55</v>
      </c>
      <c r="C1392">
        <f t="shared" si="21"/>
        <v>2229</v>
      </c>
    </row>
    <row r="1393" spans="2:3" x14ac:dyDescent="0.25">
      <c r="B1393" s="7">
        <v>17.55</v>
      </c>
      <c r="C1393">
        <f t="shared" si="21"/>
        <v>2229</v>
      </c>
    </row>
    <row r="1394" spans="2:3" x14ac:dyDescent="0.25">
      <c r="B1394" s="7">
        <v>17.55</v>
      </c>
      <c r="C1394">
        <f t="shared" si="21"/>
        <v>2229</v>
      </c>
    </row>
    <row r="1395" spans="2:3" x14ac:dyDescent="0.25">
      <c r="B1395" s="7">
        <v>0.01</v>
      </c>
      <c r="C1395">
        <f t="shared" si="21"/>
        <v>2840</v>
      </c>
    </row>
    <row r="1396" spans="2:3" x14ac:dyDescent="0.25">
      <c r="B1396" s="7">
        <v>19.303899999999999</v>
      </c>
      <c r="C1396">
        <f t="shared" si="21"/>
        <v>2188</v>
      </c>
    </row>
    <row r="1397" spans="2:3" x14ac:dyDescent="0.25">
      <c r="B1397" s="7">
        <v>237.72</v>
      </c>
      <c r="C1397">
        <f t="shared" si="21"/>
        <v>43</v>
      </c>
    </row>
    <row r="1398" spans="2:3" x14ac:dyDescent="0.25">
      <c r="B1398" s="7">
        <v>17.55</v>
      </c>
      <c r="C1398">
        <f t="shared" si="21"/>
        <v>2229</v>
      </c>
    </row>
    <row r="1399" spans="2:3" x14ac:dyDescent="0.25">
      <c r="B1399" s="7">
        <v>19.303899999999999</v>
      </c>
      <c r="C1399">
        <f t="shared" si="21"/>
        <v>2188</v>
      </c>
    </row>
    <row r="1400" spans="2:3" x14ac:dyDescent="0.25">
      <c r="B1400" s="7">
        <v>19.303899999999999</v>
      </c>
      <c r="C1400">
        <f t="shared" si="21"/>
        <v>2188</v>
      </c>
    </row>
    <row r="1401" spans="2:3" x14ac:dyDescent="0.25">
      <c r="B1401" s="7">
        <v>26.32</v>
      </c>
      <c r="C1401">
        <f t="shared" si="21"/>
        <v>2147</v>
      </c>
    </row>
    <row r="1402" spans="2:3" x14ac:dyDescent="0.25">
      <c r="B1402" s="7">
        <v>51.76</v>
      </c>
      <c r="C1402">
        <f t="shared" si="21"/>
        <v>2022</v>
      </c>
    </row>
    <row r="1403" spans="2:3" x14ac:dyDescent="0.25">
      <c r="B1403" s="7">
        <v>3.5118</v>
      </c>
      <c r="C1403">
        <f t="shared" si="21"/>
        <v>2795</v>
      </c>
    </row>
    <row r="1404" spans="2:3" x14ac:dyDescent="0.25">
      <c r="B1404" s="7">
        <v>3.5118</v>
      </c>
      <c r="C1404">
        <f t="shared" si="21"/>
        <v>2795</v>
      </c>
    </row>
    <row r="1405" spans="2:3" x14ac:dyDescent="0.25">
      <c r="B1405" s="7">
        <v>51.757399999999997</v>
      </c>
      <c r="C1405">
        <f t="shared" si="21"/>
        <v>2023</v>
      </c>
    </row>
    <row r="1406" spans="2:3" x14ac:dyDescent="0.25">
      <c r="B1406" s="7">
        <v>43.43</v>
      </c>
      <c r="C1406">
        <f t="shared" si="21"/>
        <v>2072</v>
      </c>
    </row>
    <row r="1407" spans="2:3" x14ac:dyDescent="0.25">
      <c r="B1407" s="7">
        <v>43.43</v>
      </c>
      <c r="C1407">
        <f t="shared" si="21"/>
        <v>2072</v>
      </c>
    </row>
    <row r="1408" spans="2:3" x14ac:dyDescent="0.25">
      <c r="B1408" s="7">
        <v>43.43</v>
      </c>
      <c r="C1408">
        <f t="shared" si="21"/>
        <v>2072</v>
      </c>
    </row>
    <row r="1409" spans="2:3" x14ac:dyDescent="0.25">
      <c r="B1409" s="7">
        <v>43.43</v>
      </c>
      <c r="C1409">
        <f t="shared" si="21"/>
        <v>2072</v>
      </c>
    </row>
    <row r="1410" spans="2:3" x14ac:dyDescent="0.25">
      <c r="B1410" s="7">
        <v>43.43</v>
      </c>
      <c r="C1410">
        <f t="shared" si="21"/>
        <v>2072</v>
      </c>
    </row>
    <row r="1411" spans="2:3" x14ac:dyDescent="0.25">
      <c r="B1411" s="7">
        <v>148.26</v>
      </c>
      <c r="C1411">
        <f t="shared" si="21"/>
        <v>866</v>
      </c>
    </row>
    <row r="1412" spans="2:3" x14ac:dyDescent="0.25">
      <c r="B1412" s="7">
        <v>54.381799999999998</v>
      </c>
      <c r="C1412">
        <f t="shared" ref="C1412:C1475" si="22">RANK(B1412,$B$3:$B$2999)</f>
        <v>2011</v>
      </c>
    </row>
    <row r="1413" spans="2:3" x14ac:dyDescent="0.25">
      <c r="B1413" s="7">
        <v>108.7677</v>
      </c>
      <c r="C1413">
        <f t="shared" si="22"/>
        <v>1592</v>
      </c>
    </row>
    <row r="1414" spans="2:3" x14ac:dyDescent="0.25">
      <c r="B1414" s="7">
        <v>86.837900000000005</v>
      </c>
      <c r="C1414">
        <f t="shared" si="22"/>
        <v>1860</v>
      </c>
    </row>
    <row r="1415" spans="2:3" x14ac:dyDescent="0.25">
      <c r="B1415" s="7">
        <v>48.241399999999999</v>
      </c>
      <c r="C1415">
        <f t="shared" si="22"/>
        <v>2028</v>
      </c>
    </row>
    <row r="1416" spans="2:3" x14ac:dyDescent="0.25">
      <c r="B1416" s="7">
        <v>48.241399999999999</v>
      </c>
      <c r="C1416">
        <f t="shared" si="22"/>
        <v>2028</v>
      </c>
    </row>
    <row r="1417" spans="2:3" x14ac:dyDescent="0.25">
      <c r="B1417" s="7">
        <v>166.66</v>
      </c>
      <c r="C1417">
        <f t="shared" si="22"/>
        <v>505</v>
      </c>
    </row>
    <row r="1418" spans="2:3" x14ac:dyDescent="0.25">
      <c r="B1418" s="7">
        <v>159.64490000000001</v>
      </c>
      <c r="C1418">
        <f t="shared" si="22"/>
        <v>604</v>
      </c>
    </row>
    <row r="1419" spans="2:3" x14ac:dyDescent="0.25">
      <c r="B1419" s="7">
        <v>146.48699999999999</v>
      </c>
      <c r="C1419">
        <f t="shared" si="22"/>
        <v>873</v>
      </c>
    </row>
    <row r="1420" spans="2:3" x14ac:dyDescent="0.25">
      <c r="B1420" s="7">
        <v>159.64490000000001</v>
      </c>
      <c r="C1420">
        <f t="shared" si="22"/>
        <v>604</v>
      </c>
    </row>
    <row r="1421" spans="2:3" x14ac:dyDescent="0.25">
      <c r="B1421" s="7">
        <v>121.9256</v>
      </c>
      <c r="C1421">
        <f t="shared" si="22"/>
        <v>1317</v>
      </c>
    </row>
    <row r="1422" spans="2:3" x14ac:dyDescent="0.25">
      <c r="B1422" s="7">
        <v>159.64490000000001</v>
      </c>
      <c r="C1422">
        <f t="shared" si="22"/>
        <v>604</v>
      </c>
    </row>
    <row r="1423" spans="2:3" x14ac:dyDescent="0.25">
      <c r="B1423" s="7">
        <v>159.64490000000001</v>
      </c>
      <c r="C1423">
        <f t="shared" si="22"/>
        <v>604</v>
      </c>
    </row>
    <row r="1424" spans="2:3" x14ac:dyDescent="0.25">
      <c r="B1424" s="7">
        <v>124.5625</v>
      </c>
      <c r="C1424">
        <f t="shared" si="22"/>
        <v>1268</v>
      </c>
    </row>
    <row r="1425" spans="2:3" x14ac:dyDescent="0.25">
      <c r="B1425" s="7">
        <v>121.93089999999999</v>
      </c>
      <c r="C1425">
        <f t="shared" si="22"/>
        <v>1313</v>
      </c>
    </row>
    <row r="1426" spans="2:3" x14ac:dyDescent="0.25">
      <c r="B1426" s="7">
        <v>51.755400000000002</v>
      </c>
      <c r="C1426">
        <f t="shared" si="22"/>
        <v>2025</v>
      </c>
    </row>
    <row r="1427" spans="2:3" x14ac:dyDescent="0.25">
      <c r="B1427" s="7">
        <v>51.755400000000002</v>
      </c>
      <c r="C1427">
        <f t="shared" si="22"/>
        <v>2025</v>
      </c>
    </row>
    <row r="1428" spans="2:3" x14ac:dyDescent="0.25">
      <c r="B1428" s="7">
        <v>121.93089999999999</v>
      </c>
      <c r="C1428">
        <f t="shared" si="22"/>
        <v>1313</v>
      </c>
    </row>
    <row r="1429" spans="2:3" x14ac:dyDescent="0.25">
      <c r="B1429" s="7">
        <v>17.544899999999998</v>
      </c>
      <c r="C1429">
        <f t="shared" si="22"/>
        <v>2255</v>
      </c>
    </row>
    <row r="1430" spans="2:3" x14ac:dyDescent="0.25">
      <c r="B1430" s="7">
        <v>88.597499999999997</v>
      </c>
      <c r="C1430">
        <f t="shared" si="22"/>
        <v>1813</v>
      </c>
    </row>
    <row r="1431" spans="2:3" x14ac:dyDescent="0.25">
      <c r="B1431" s="7">
        <v>107.01860000000001</v>
      </c>
      <c r="C1431">
        <f t="shared" si="22"/>
        <v>1596</v>
      </c>
    </row>
    <row r="1432" spans="2:3" x14ac:dyDescent="0.25">
      <c r="B1432" s="7">
        <v>157.89580000000001</v>
      </c>
      <c r="C1432">
        <f t="shared" si="22"/>
        <v>620</v>
      </c>
    </row>
    <row r="1433" spans="2:3" x14ac:dyDescent="0.25">
      <c r="B1433" s="7">
        <v>121.93089999999999</v>
      </c>
      <c r="C1433">
        <f t="shared" si="22"/>
        <v>1313</v>
      </c>
    </row>
    <row r="1434" spans="2:3" x14ac:dyDescent="0.25">
      <c r="B1434" s="7">
        <v>132.4572</v>
      </c>
      <c r="C1434">
        <f t="shared" si="22"/>
        <v>1037</v>
      </c>
    </row>
    <row r="1435" spans="2:3" x14ac:dyDescent="0.25">
      <c r="B1435" s="7">
        <v>71.930899999999994</v>
      </c>
      <c r="C1435">
        <f t="shared" si="22"/>
        <v>1894</v>
      </c>
    </row>
    <row r="1436" spans="2:3" x14ac:dyDescent="0.25">
      <c r="B1436" s="7">
        <v>132.4572</v>
      </c>
      <c r="C1436">
        <f t="shared" si="22"/>
        <v>1037</v>
      </c>
    </row>
    <row r="1437" spans="2:3" x14ac:dyDescent="0.25">
      <c r="B1437" s="7">
        <v>101.75539999999999</v>
      </c>
      <c r="C1437">
        <f t="shared" si="22"/>
        <v>1611</v>
      </c>
    </row>
    <row r="1438" spans="2:3" x14ac:dyDescent="0.25">
      <c r="B1438" s="7">
        <v>101.75539999999999</v>
      </c>
      <c r="C1438">
        <f t="shared" si="22"/>
        <v>1611</v>
      </c>
    </row>
    <row r="1439" spans="2:3" x14ac:dyDescent="0.25">
      <c r="B1439" s="7">
        <v>107.01860000000001</v>
      </c>
      <c r="C1439">
        <f t="shared" si="22"/>
        <v>1596</v>
      </c>
    </row>
    <row r="1440" spans="2:3" x14ac:dyDescent="0.25">
      <c r="B1440" s="7">
        <v>78.071200000000005</v>
      </c>
      <c r="C1440">
        <f t="shared" si="22"/>
        <v>1869</v>
      </c>
    </row>
    <row r="1441" spans="2:3" x14ac:dyDescent="0.25">
      <c r="B1441" s="7">
        <v>107.01860000000001</v>
      </c>
      <c r="C1441">
        <f t="shared" si="22"/>
        <v>1596</v>
      </c>
    </row>
    <row r="1442" spans="2:3" x14ac:dyDescent="0.25">
      <c r="B1442" s="7">
        <v>36.840699999999998</v>
      </c>
      <c r="C1442">
        <f t="shared" si="22"/>
        <v>2100</v>
      </c>
    </row>
    <row r="1443" spans="2:3" x14ac:dyDescent="0.25">
      <c r="B1443" s="7">
        <v>192.1</v>
      </c>
      <c r="C1443">
        <f t="shared" si="22"/>
        <v>361</v>
      </c>
    </row>
    <row r="1444" spans="2:3" x14ac:dyDescent="0.25">
      <c r="B1444" s="7">
        <v>87.7179</v>
      </c>
      <c r="C1444">
        <f t="shared" si="22"/>
        <v>1857</v>
      </c>
    </row>
    <row r="1445" spans="2:3" x14ac:dyDescent="0.25">
      <c r="B1445" s="7">
        <v>144.7354</v>
      </c>
      <c r="C1445">
        <f t="shared" si="22"/>
        <v>927</v>
      </c>
    </row>
    <row r="1446" spans="2:3" x14ac:dyDescent="0.25">
      <c r="B1446" s="7">
        <v>144.7354</v>
      </c>
      <c r="C1446">
        <f t="shared" si="22"/>
        <v>927</v>
      </c>
    </row>
    <row r="1447" spans="2:3" x14ac:dyDescent="0.25">
      <c r="B1447" s="7">
        <v>192.1</v>
      </c>
      <c r="C1447">
        <f t="shared" si="22"/>
        <v>361</v>
      </c>
    </row>
    <row r="1448" spans="2:3" x14ac:dyDescent="0.25">
      <c r="B1448" s="7">
        <v>160.5249</v>
      </c>
      <c r="C1448">
        <f t="shared" si="22"/>
        <v>601</v>
      </c>
    </row>
    <row r="1449" spans="2:3" x14ac:dyDescent="0.25">
      <c r="B1449" s="7">
        <v>160.5249</v>
      </c>
      <c r="C1449">
        <f t="shared" si="22"/>
        <v>601</v>
      </c>
    </row>
    <row r="1450" spans="2:3" x14ac:dyDescent="0.25">
      <c r="B1450" s="7">
        <v>84.209100000000007</v>
      </c>
      <c r="C1450">
        <f t="shared" si="22"/>
        <v>1862</v>
      </c>
    </row>
    <row r="1451" spans="2:3" x14ac:dyDescent="0.25">
      <c r="B1451" s="7">
        <v>69.296800000000005</v>
      </c>
      <c r="C1451">
        <f t="shared" si="22"/>
        <v>1901</v>
      </c>
    </row>
    <row r="1452" spans="2:3" x14ac:dyDescent="0.25">
      <c r="B1452" s="7">
        <v>69.296800000000005</v>
      </c>
      <c r="C1452">
        <f t="shared" si="22"/>
        <v>1901</v>
      </c>
    </row>
    <row r="1453" spans="2:3" x14ac:dyDescent="0.25">
      <c r="B1453" s="7">
        <v>69.296800000000005</v>
      </c>
      <c r="C1453">
        <f t="shared" si="22"/>
        <v>1901</v>
      </c>
    </row>
    <row r="1454" spans="2:3" x14ac:dyDescent="0.25">
      <c r="B1454" s="7">
        <v>94.735399999999998</v>
      </c>
      <c r="C1454">
        <f t="shared" si="22"/>
        <v>1783</v>
      </c>
    </row>
    <row r="1455" spans="2:3" x14ac:dyDescent="0.25">
      <c r="B1455" s="7">
        <v>69.296800000000005</v>
      </c>
      <c r="C1455">
        <f t="shared" si="22"/>
        <v>1901</v>
      </c>
    </row>
    <row r="1456" spans="2:3" x14ac:dyDescent="0.25">
      <c r="B1456" s="7">
        <v>69.296800000000005</v>
      </c>
      <c r="C1456">
        <f t="shared" si="22"/>
        <v>1901</v>
      </c>
    </row>
    <row r="1457" spans="2:3" x14ac:dyDescent="0.25">
      <c r="B1457" s="7">
        <v>12.279299999999999</v>
      </c>
      <c r="C1457">
        <f t="shared" si="22"/>
        <v>2345</v>
      </c>
    </row>
    <row r="1458" spans="2:3" x14ac:dyDescent="0.25">
      <c r="B1458" s="7">
        <v>69.296800000000005</v>
      </c>
      <c r="C1458">
        <f t="shared" si="22"/>
        <v>1901</v>
      </c>
    </row>
    <row r="1459" spans="2:3" x14ac:dyDescent="0.25">
      <c r="B1459" s="7">
        <v>88.595100000000002</v>
      </c>
      <c r="C1459">
        <f t="shared" si="22"/>
        <v>1814</v>
      </c>
    </row>
    <row r="1460" spans="2:3" x14ac:dyDescent="0.25">
      <c r="B1460" s="7">
        <v>160.5249</v>
      </c>
      <c r="C1460">
        <f t="shared" si="22"/>
        <v>601</v>
      </c>
    </row>
    <row r="1461" spans="2:3" x14ac:dyDescent="0.25">
      <c r="B1461" s="7">
        <v>69.296800000000005</v>
      </c>
      <c r="C1461">
        <f t="shared" si="22"/>
        <v>1901</v>
      </c>
    </row>
    <row r="1462" spans="2:3" x14ac:dyDescent="0.25">
      <c r="B1462" s="7">
        <v>69.296800000000005</v>
      </c>
      <c r="C1462">
        <f t="shared" si="22"/>
        <v>1901</v>
      </c>
    </row>
    <row r="1463" spans="2:3" x14ac:dyDescent="0.25">
      <c r="B1463" s="7">
        <v>165.78749999999999</v>
      </c>
      <c r="C1463">
        <f t="shared" si="22"/>
        <v>583</v>
      </c>
    </row>
    <row r="1464" spans="2:3" x14ac:dyDescent="0.25">
      <c r="B1464" s="7">
        <v>76.313900000000004</v>
      </c>
      <c r="C1464">
        <f t="shared" si="22"/>
        <v>1885</v>
      </c>
    </row>
    <row r="1465" spans="2:3" x14ac:dyDescent="0.25">
      <c r="B1465" s="7">
        <v>21.050699999999999</v>
      </c>
      <c r="C1465">
        <f t="shared" si="22"/>
        <v>2182</v>
      </c>
    </row>
    <row r="1466" spans="2:3" x14ac:dyDescent="0.25">
      <c r="B1466" s="7">
        <v>9.65</v>
      </c>
      <c r="C1466">
        <f t="shared" si="22"/>
        <v>2350</v>
      </c>
    </row>
    <row r="1467" spans="2:3" x14ac:dyDescent="0.25">
      <c r="B1467" s="7">
        <v>9.65</v>
      </c>
      <c r="C1467">
        <f t="shared" si="22"/>
        <v>2350</v>
      </c>
    </row>
    <row r="1468" spans="2:3" x14ac:dyDescent="0.25">
      <c r="B1468" s="7">
        <v>9.65</v>
      </c>
      <c r="C1468">
        <f t="shared" si="22"/>
        <v>2350</v>
      </c>
    </row>
    <row r="1469" spans="2:3" x14ac:dyDescent="0.25">
      <c r="B1469" s="7">
        <v>9.65</v>
      </c>
      <c r="C1469">
        <f t="shared" si="22"/>
        <v>2350</v>
      </c>
    </row>
    <row r="1470" spans="2:3" x14ac:dyDescent="0.25">
      <c r="B1470" s="7">
        <v>9.65</v>
      </c>
      <c r="C1470">
        <f t="shared" si="22"/>
        <v>2350</v>
      </c>
    </row>
    <row r="1471" spans="2:3" x14ac:dyDescent="0.25">
      <c r="B1471" s="7">
        <v>9.65</v>
      </c>
      <c r="C1471">
        <f t="shared" si="22"/>
        <v>2350</v>
      </c>
    </row>
    <row r="1472" spans="2:3" x14ac:dyDescent="0.25">
      <c r="B1472" s="7">
        <v>9.65</v>
      </c>
      <c r="C1472">
        <f t="shared" si="22"/>
        <v>2350</v>
      </c>
    </row>
    <row r="1473" spans="2:3" x14ac:dyDescent="0.25">
      <c r="B1473" s="7">
        <v>9.65</v>
      </c>
      <c r="C1473">
        <f t="shared" si="22"/>
        <v>2350</v>
      </c>
    </row>
    <row r="1474" spans="2:3" x14ac:dyDescent="0.25">
      <c r="B1474" s="7">
        <v>9.65</v>
      </c>
      <c r="C1474">
        <f t="shared" si="22"/>
        <v>2350</v>
      </c>
    </row>
    <row r="1475" spans="2:3" x14ac:dyDescent="0.25">
      <c r="B1475" s="7">
        <v>9.65</v>
      </c>
      <c r="C1475">
        <f t="shared" si="22"/>
        <v>2350</v>
      </c>
    </row>
    <row r="1476" spans="2:3" x14ac:dyDescent="0.25">
      <c r="B1476" s="7">
        <v>9.65</v>
      </c>
      <c r="C1476">
        <f t="shared" ref="C1476:C1539" si="23">RANK(B1476,$B$3:$B$2999)</f>
        <v>2350</v>
      </c>
    </row>
    <row r="1477" spans="2:3" x14ac:dyDescent="0.25">
      <c r="B1477" s="7">
        <v>9.65</v>
      </c>
      <c r="C1477">
        <f t="shared" si="23"/>
        <v>2350</v>
      </c>
    </row>
    <row r="1478" spans="2:3" x14ac:dyDescent="0.25">
      <c r="B1478" s="7">
        <v>9.65</v>
      </c>
      <c r="C1478">
        <f t="shared" si="23"/>
        <v>2350</v>
      </c>
    </row>
    <row r="1479" spans="2:3" x14ac:dyDescent="0.25">
      <c r="B1479" s="7">
        <v>9.65</v>
      </c>
      <c r="C1479">
        <f t="shared" si="23"/>
        <v>2350</v>
      </c>
    </row>
    <row r="1480" spans="2:3" x14ac:dyDescent="0.25">
      <c r="B1480" s="7">
        <v>9.65</v>
      </c>
      <c r="C1480">
        <f t="shared" si="23"/>
        <v>2350</v>
      </c>
    </row>
    <row r="1481" spans="2:3" x14ac:dyDescent="0.25">
      <c r="B1481" s="7">
        <v>4.38</v>
      </c>
      <c r="C1481">
        <f t="shared" si="23"/>
        <v>2790</v>
      </c>
    </row>
    <row r="1482" spans="2:3" x14ac:dyDescent="0.25">
      <c r="B1482" s="7">
        <v>9.65</v>
      </c>
      <c r="C1482">
        <f t="shared" si="23"/>
        <v>2350</v>
      </c>
    </row>
    <row r="1483" spans="2:3" x14ac:dyDescent="0.25">
      <c r="B1483" s="7">
        <v>9.65</v>
      </c>
      <c r="C1483">
        <f t="shared" si="23"/>
        <v>2350</v>
      </c>
    </row>
    <row r="1484" spans="2:3" x14ac:dyDescent="0.25">
      <c r="B1484" s="7">
        <v>9.65</v>
      </c>
      <c r="C1484">
        <f t="shared" si="23"/>
        <v>2350</v>
      </c>
    </row>
    <row r="1485" spans="2:3" x14ac:dyDescent="0.25">
      <c r="B1485" s="7">
        <v>9.65</v>
      </c>
      <c r="C1485">
        <f t="shared" si="23"/>
        <v>2350</v>
      </c>
    </row>
    <row r="1486" spans="2:3" x14ac:dyDescent="0.25">
      <c r="B1486" s="7">
        <v>9.65</v>
      </c>
      <c r="C1486">
        <f t="shared" si="23"/>
        <v>2350</v>
      </c>
    </row>
    <row r="1487" spans="2:3" x14ac:dyDescent="0.25">
      <c r="B1487" s="7">
        <v>9.65</v>
      </c>
      <c r="C1487">
        <f t="shared" si="23"/>
        <v>2350</v>
      </c>
    </row>
    <row r="1488" spans="2:3" x14ac:dyDescent="0.25">
      <c r="B1488" s="7">
        <v>9.65</v>
      </c>
      <c r="C1488">
        <f t="shared" si="23"/>
        <v>2350</v>
      </c>
    </row>
    <row r="1489" spans="2:3" x14ac:dyDescent="0.25">
      <c r="B1489" s="7">
        <v>9.65</v>
      </c>
      <c r="C1489">
        <f t="shared" si="23"/>
        <v>2350</v>
      </c>
    </row>
    <row r="1490" spans="2:3" x14ac:dyDescent="0.25">
      <c r="B1490" s="7">
        <v>9.65</v>
      </c>
      <c r="C1490">
        <f t="shared" si="23"/>
        <v>2350</v>
      </c>
    </row>
    <row r="1491" spans="2:3" x14ac:dyDescent="0.25">
      <c r="B1491" s="7">
        <v>9.65</v>
      </c>
      <c r="C1491">
        <f t="shared" si="23"/>
        <v>2350</v>
      </c>
    </row>
    <row r="1492" spans="2:3" x14ac:dyDescent="0.25">
      <c r="B1492" s="7">
        <v>9.65</v>
      </c>
      <c r="C1492">
        <f t="shared" si="23"/>
        <v>2350</v>
      </c>
    </row>
    <row r="1493" spans="2:3" x14ac:dyDescent="0.25">
      <c r="B1493" s="7">
        <v>9.65</v>
      </c>
      <c r="C1493">
        <f t="shared" si="23"/>
        <v>2350</v>
      </c>
    </row>
    <row r="1494" spans="2:3" x14ac:dyDescent="0.25">
      <c r="B1494" s="7">
        <v>9.65</v>
      </c>
      <c r="C1494">
        <f t="shared" si="23"/>
        <v>2350</v>
      </c>
    </row>
    <row r="1495" spans="2:3" x14ac:dyDescent="0.25">
      <c r="B1495" s="7">
        <v>9.65</v>
      </c>
      <c r="C1495">
        <f t="shared" si="23"/>
        <v>2350</v>
      </c>
    </row>
    <row r="1496" spans="2:3" x14ac:dyDescent="0.25">
      <c r="B1496" s="7">
        <v>9.65</v>
      </c>
      <c r="C1496">
        <f t="shared" si="23"/>
        <v>2350</v>
      </c>
    </row>
    <row r="1497" spans="2:3" x14ac:dyDescent="0.25">
      <c r="B1497" s="7">
        <v>9.65</v>
      </c>
      <c r="C1497">
        <f t="shared" si="23"/>
        <v>2350</v>
      </c>
    </row>
    <row r="1498" spans="2:3" x14ac:dyDescent="0.25">
      <c r="B1498" s="7">
        <v>9.65</v>
      </c>
      <c r="C1498">
        <f t="shared" si="23"/>
        <v>2350</v>
      </c>
    </row>
    <row r="1499" spans="2:3" x14ac:dyDescent="0.25">
      <c r="B1499" s="7">
        <v>9.65</v>
      </c>
      <c r="C1499">
        <f t="shared" si="23"/>
        <v>2350</v>
      </c>
    </row>
    <row r="1500" spans="2:3" x14ac:dyDescent="0.25">
      <c r="B1500" s="7">
        <v>9.65</v>
      </c>
      <c r="C1500">
        <f t="shared" si="23"/>
        <v>2350</v>
      </c>
    </row>
    <row r="1501" spans="2:3" x14ac:dyDescent="0.25">
      <c r="B1501" s="7">
        <v>9.65</v>
      </c>
      <c r="C1501">
        <f t="shared" si="23"/>
        <v>2350</v>
      </c>
    </row>
    <row r="1502" spans="2:3" x14ac:dyDescent="0.25">
      <c r="B1502" s="7">
        <v>9.65</v>
      </c>
      <c r="C1502">
        <f t="shared" si="23"/>
        <v>2350</v>
      </c>
    </row>
    <row r="1503" spans="2:3" x14ac:dyDescent="0.25">
      <c r="B1503" s="7">
        <v>9.65</v>
      </c>
      <c r="C1503">
        <f t="shared" si="23"/>
        <v>2350</v>
      </c>
    </row>
    <row r="1504" spans="2:3" x14ac:dyDescent="0.25">
      <c r="B1504" s="7">
        <v>9.65</v>
      </c>
      <c r="C1504">
        <f t="shared" si="23"/>
        <v>2350</v>
      </c>
    </row>
    <row r="1505" spans="2:3" x14ac:dyDescent="0.25">
      <c r="B1505" s="7">
        <v>9.65</v>
      </c>
      <c r="C1505">
        <f t="shared" si="23"/>
        <v>2350</v>
      </c>
    </row>
    <row r="1506" spans="2:3" x14ac:dyDescent="0.25">
      <c r="B1506" s="7">
        <v>9.65</v>
      </c>
      <c r="C1506">
        <f t="shared" si="23"/>
        <v>2350</v>
      </c>
    </row>
    <row r="1507" spans="2:3" x14ac:dyDescent="0.25">
      <c r="B1507" s="7">
        <v>9.65</v>
      </c>
      <c r="C1507">
        <f t="shared" si="23"/>
        <v>2350</v>
      </c>
    </row>
    <row r="1508" spans="2:3" x14ac:dyDescent="0.25">
      <c r="B1508" s="7">
        <v>9.65</v>
      </c>
      <c r="C1508">
        <f t="shared" si="23"/>
        <v>2350</v>
      </c>
    </row>
    <row r="1509" spans="2:3" x14ac:dyDescent="0.25">
      <c r="B1509" s="7">
        <v>9.65</v>
      </c>
      <c r="C1509">
        <f t="shared" si="23"/>
        <v>2350</v>
      </c>
    </row>
    <row r="1510" spans="2:3" x14ac:dyDescent="0.25">
      <c r="B1510" s="7">
        <v>9.65</v>
      </c>
      <c r="C1510">
        <f t="shared" si="23"/>
        <v>2350</v>
      </c>
    </row>
    <row r="1511" spans="2:3" x14ac:dyDescent="0.25">
      <c r="B1511" s="7">
        <v>9.65</v>
      </c>
      <c r="C1511">
        <f t="shared" si="23"/>
        <v>2350</v>
      </c>
    </row>
    <row r="1512" spans="2:3" x14ac:dyDescent="0.25">
      <c r="B1512" s="7">
        <v>9.65</v>
      </c>
      <c r="C1512">
        <f t="shared" si="23"/>
        <v>2350</v>
      </c>
    </row>
    <row r="1513" spans="2:3" x14ac:dyDescent="0.25">
      <c r="B1513" s="7">
        <v>9.65</v>
      </c>
      <c r="C1513">
        <f t="shared" si="23"/>
        <v>2350</v>
      </c>
    </row>
    <row r="1514" spans="2:3" x14ac:dyDescent="0.25">
      <c r="B1514" s="7">
        <v>9.65</v>
      </c>
      <c r="C1514">
        <f t="shared" si="23"/>
        <v>2350</v>
      </c>
    </row>
    <row r="1515" spans="2:3" x14ac:dyDescent="0.25">
      <c r="B1515" s="7">
        <v>9.65</v>
      </c>
      <c r="C1515">
        <f t="shared" si="23"/>
        <v>2350</v>
      </c>
    </row>
    <row r="1516" spans="2:3" x14ac:dyDescent="0.25">
      <c r="B1516" s="7">
        <v>9.65</v>
      </c>
      <c r="C1516">
        <f t="shared" si="23"/>
        <v>2350</v>
      </c>
    </row>
    <row r="1517" spans="2:3" x14ac:dyDescent="0.25">
      <c r="B1517" s="7">
        <v>9.65</v>
      </c>
      <c r="C1517">
        <f t="shared" si="23"/>
        <v>2350</v>
      </c>
    </row>
    <row r="1518" spans="2:3" x14ac:dyDescent="0.25">
      <c r="B1518" s="7">
        <v>9.65</v>
      </c>
      <c r="C1518">
        <f t="shared" si="23"/>
        <v>2350</v>
      </c>
    </row>
    <row r="1519" spans="2:3" x14ac:dyDescent="0.25">
      <c r="B1519" s="7">
        <v>9.65</v>
      </c>
      <c r="C1519">
        <f t="shared" si="23"/>
        <v>2350</v>
      </c>
    </row>
    <row r="1520" spans="2:3" x14ac:dyDescent="0.25">
      <c r="B1520" s="7">
        <v>9.65</v>
      </c>
      <c r="C1520">
        <f t="shared" si="23"/>
        <v>2350</v>
      </c>
    </row>
    <row r="1521" spans="2:3" x14ac:dyDescent="0.25">
      <c r="B1521" s="7">
        <v>9.65</v>
      </c>
      <c r="C1521">
        <f t="shared" si="23"/>
        <v>2350</v>
      </c>
    </row>
    <row r="1522" spans="2:3" x14ac:dyDescent="0.25">
      <c r="B1522" s="7">
        <v>9.65</v>
      </c>
      <c r="C1522">
        <f t="shared" si="23"/>
        <v>2350</v>
      </c>
    </row>
    <row r="1523" spans="2:3" x14ac:dyDescent="0.25">
      <c r="B1523" s="7">
        <v>9.65</v>
      </c>
      <c r="C1523">
        <f t="shared" si="23"/>
        <v>2350</v>
      </c>
    </row>
    <row r="1524" spans="2:3" x14ac:dyDescent="0.25">
      <c r="B1524" s="7">
        <v>9.65</v>
      </c>
      <c r="C1524">
        <f t="shared" si="23"/>
        <v>2350</v>
      </c>
    </row>
    <row r="1525" spans="2:3" x14ac:dyDescent="0.25">
      <c r="B1525" s="7">
        <v>9.65</v>
      </c>
      <c r="C1525">
        <f t="shared" si="23"/>
        <v>2350</v>
      </c>
    </row>
    <row r="1526" spans="2:3" x14ac:dyDescent="0.25">
      <c r="B1526" s="7">
        <v>9.65</v>
      </c>
      <c r="C1526">
        <f t="shared" si="23"/>
        <v>2350</v>
      </c>
    </row>
    <row r="1527" spans="2:3" x14ac:dyDescent="0.25">
      <c r="B1527" s="7">
        <v>9.65</v>
      </c>
      <c r="C1527">
        <f t="shared" si="23"/>
        <v>2350</v>
      </c>
    </row>
    <row r="1528" spans="2:3" x14ac:dyDescent="0.25">
      <c r="B1528" s="7">
        <v>9.65</v>
      </c>
      <c r="C1528">
        <f t="shared" si="23"/>
        <v>2350</v>
      </c>
    </row>
    <row r="1529" spans="2:3" x14ac:dyDescent="0.25">
      <c r="B1529" s="7">
        <v>9.65</v>
      </c>
      <c r="C1529">
        <f t="shared" si="23"/>
        <v>2350</v>
      </c>
    </row>
    <row r="1530" spans="2:3" x14ac:dyDescent="0.25">
      <c r="B1530" s="7">
        <v>9.65</v>
      </c>
      <c r="C1530">
        <f t="shared" si="23"/>
        <v>2350</v>
      </c>
    </row>
    <row r="1531" spans="2:3" x14ac:dyDescent="0.25">
      <c r="B1531" s="7">
        <v>9.65</v>
      </c>
      <c r="C1531">
        <f t="shared" si="23"/>
        <v>2350</v>
      </c>
    </row>
    <row r="1532" spans="2:3" x14ac:dyDescent="0.25">
      <c r="B1532" s="7">
        <v>9.65</v>
      </c>
      <c r="C1532">
        <f t="shared" si="23"/>
        <v>2350</v>
      </c>
    </row>
    <row r="1533" spans="2:3" x14ac:dyDescent="0.25">
      <c r="B1533" s="7">
        <v>9.65</v>
      </c>
      <c r="C1533">
        <f t="shared" si="23"/>
        <v>2350</v>
      </c>
    </row>
    <row r="1534" spans="2:3" x14ac:dyDescent="0.25">
      <c r="B1534" s="7">
        <v>9.65</v>
      </c>
      <c r="C1534">
        <f t="shared" si="23"/>
        <v>2350</v>
      </c>
    </row>
    <row r="1535" spans="2:3" x14ac:dyDescent="0.25">
      <c r="B1535" s="7">
        <v>9.65</v>
      </c>
      <c r="C1535">
        <f t="shared" si="23"/>
        <v>2350</v>
      </c>
    </row>
    <row r="1536" spans="2:3" x14ac:dyDescent="0.25">
      <c r="B1536" s="7">
        <v>9.65</v>
      </c>
      <c r="C1536">
        <f t="shared" si="23"/>
        <v>2350</v>
      </c>
    </row>
    <row r="1537" spans="2:3" x14ac:dyDescent="0.25">
      <c r="B1537" s="7">
        <v>9.65</v>
      </c>
      <c r="C1537">
        <f t="shared" si="23"/>
        <v>2350</v>
      </c>
    </row>
    <row r="1538" spans="2:3" x14ac:dyDescent="0.25">
      <c r="B1538" s="7">
        <v>9.65</v>
      </c>
      <c r="C1538">
        <f t="shared" si="23"/>
        <v>2350</v>
      </c>
    </row>
    <row r="1539" spans="2:3" x14ac:dyDescent="0.25">
      <c r="B1539" s="7">
        <v>9.65</v>
      </c>
      <c r="C1539">
        <f t="shared" si="23"/>
        <v>2350</v>
      </c>
    </row>
    <row r="1540" spans="2:3" x14ac:dyDescent="0.25">
      <c r="B1540" s="7">
        <v>9.65</v>
      </c>
      <c r="C1540">
        <f t="shared" ref="C1540:C1603" si="24">RANK(B1540,$B$3:$B$2999)</f>
        <v>2350</v>
      </c>
    </row>
    <row r="1541" spans="2:3" x14ac:dyDescent="0.25">
      <c r="B1541" s="7">
        <v>9.65</v>
      </c>
      <c r="C1541">
        <f t="shared" si="24"/>
        <v>2350</v>
      </c>
    </row>
    <row r="1542" spans="2:3" x14ac:dyDescent="0.25">
      <c r="B1542" s="7">
        <v>9.65</v>
      </c>
      <c r="C1542">
        <f t="shared" si="24"/>
        <v>2350</v>
      </c>
    </row>
    <row r="1543" spans="2:3" x14ac:dyDescent="0.25">
      <c r="B1543" s="7">
        <v>9.65</v>
      </c>
      <c r="C1543">
        <f t="shared" si="24"/>
        <v>2350</v>
      </c>
    </row>
    <row r="1544" spans="2:3" x14ac:dyDescent="0.25">
      <c r="B1544" s="7">
        <v>9.65</v>
      </c>
      <c r="C1544">
        <f t="shared" si="24"/>
        <v>2350</v>
      </c>
    </row>
    <row r="1545" spans="2:3" x14ac:dyDescent="0.25">
      <c r="B1545" s="7">
        <v>9.65</v>
      </c>
      <c r="C1545">
        <f t="shared" si="24"/>
        <v>2350</v>
      </c>
    </row>
    <row r="1546" spans="2:3" x14ac:dyDescent="0.25">
      <c r="B1546" s="7">
        <v>9.65</v>
      </c>
      <c r="C1546">
        <f t="shared" si="24"/>
        <v>2350</v>
      </c>
    </row>
    <row r="1547" spans="2:3" x14ac:dyDescent="0.25">
      <c r="B1547" s="7">
        <v>9.65</v>
      </c>
      <c r="C1547">
        <f t="shared" si="24"/>
        <v>2350</v>
      </c>
    </row>
    <row r="1548" spans="2:3" x14ac:dyDescent="0.25">
      <c r="B1548" s="7">
        <v>9.65</v>
      </c>
      <c r="C1548">
        <f t="shared" si="24"/>
        <v>2350</v>
      </c>
    </row>
    <row r="1549" spans="2:3" x14ac:dyDescent="0.25">
      <c r="B1549" s="7">
        <v>9.65</v>
      </c>
      <c r="C1549">
        <f t="shared" si="24"/>
        <v>2350</v>
      </c>
    </row>
    <row r="1550" spans="2:3" x14ac:dyDescent="0.25">
      <c r="B1550" s="7">
        <v>9.65</v>
      </c>
      <c r="C1550">
        <f t="shared" si="24"/>
        <v>2350</v>
      </c>
    </row>
    <row r="1551" spans="2:3" x14ac:dyDescent="0.25">
      <c r="B1551" s="7">
        <v>9.65</v>
      </c>
      <c r="C1551">
        <f t="shared" si="24"/>
        <v>2350</v>
      </c>
    </row>
    <row r="1552" spans="2:3" x14ac:dyDescent="0.25">
      <c r="B1552" s="7">
        <v>9.65</v>
      </c>
      <c r="C1552">
        <f t="shared" si="24"/>
        <v>2350</v>
      </c>
    </row>
    <row r="1553" spans="2:3" x14ac:dyDescent="0.25">
      <c r="B1553" s="7">
        <v>9.65</v>
      </c>
      <c r="C1553">
        <f t="shared" si="24"/>
        <v>2350</v>
      </c>
    </row>
    <row r="1554" spans="2:3" x14ac:dyDescent="0.25">
      <c r="B1554" s="7">
        <v>9.65</v>
      </c>
      <c r="C1554">
        <f t="shared" si="24"/>
        <v>2350</v>
      </c>
    </row>
    <row r="1555" spans="2:3" x14ac:dyDescent="0.25">
      <c r="B1555" s="7">
        <v>9.65</v>
      </c>
      <c r="C1555">
        <f t="shared" si="24"/>
        <v>2350</v>
      </c>
    </row>
    <row r="1556" spans="2:3" x14ac:dyDescent="0.25">
      <c r="B1556" s="7">
        <v>9.65</v>
      </c>
      <c r="C1556">
        <f t="shared" si="24"/>
        <v>2350</v>
      </c>
    </row>
    <row r="1557" spans="2:3" x14ac:dyDescent="0.25">
      <c r="B1557" s="7">
        <v>9.65</v>
      </c>
      <c r="C1557">
        <f t="shared" si="24"/>
        <v>2350</v>
      </c>
    </row>
    <row r="1558" spans="2:3" x14ac:dyDescent="0.25">
      <c r="B1558" s="7">
        <v>9.65</v>
      </c>
      <c r="C1558">
        <f t="shared" si="24"/>
        <v>2350</v>
      </c>
    </row>
    <row r="1559" spans="2:3" x14ac:dyDescent="0.25">
      <c r="B1559" s="7">
        <v>9.65</v>
      </c>
      <c r="C1559">
        <f t="shared" si="24"/>
        <v>2350</v>
      </c>
    </row>
    <row r="1560" spans="2:3" x14ac:dyDescent="0.25">
      <c r="B1560" s="7">
        <v>9.65</v>
      </c>
      <c r="C1560">
        <f t="shared" si="24"/>
        <v>2350</v>
      </c>
    </row>
    <row r="1561" spans="2:3" x14ac:dyDescent="0.25">
      <c r="B1561" s="7">
        <v>9.65</v>
      </c>
      <c r="C1561">
        <f t="shared" si="24"/>
        <v>2350</v>
      </c>
    </row>
    <row r="1562" spans="2:3" x14ac:dyDescent="0.25">
      <c r="B1562" s="7">
        <v>9.65</v>
      </c>
      <c r="C1562">
        <f t="shared" si="24"/>
        <v>2350</v>
      </c>
    </row>
    <row r="1563" spans="2:3" x14ac:dyDescent="0.25">
      <c r="B1563" s="7">
        <v>9.65</v>
      </c>
      <c r="C1563">
        <f t="shared" si="24"/>
        <v>2350</v>
      </c>
    </row>
    <row r="1564" spans="2:3" x14ac:dyDescent="0.25">
      <c r="B1564" s="7">
        <v>9.65</v>
      </c>
      <c r="C1564">
        <f t="shared" si="24"/>
        <v>2350</v>
      </c>
    </row>
    <row r="1565" spans="2:3" x14ac:dyDescent="0.25">
      <c r="B1565" s="7">
        <v>9.65</v>
      </c>
      <c r="C1565">
        <f t="shared" si="24"/>
        <v>2350</v>
      </c>
    </row>
    <row r="1566" spans="2:3" x14ac:dyDescent="0.25">
      <c r="B1566" s="7">
        <v>9.65</v>
      </c>
      <c r="C1566">
        <f t="shared" si="24"/>
        <v>2350</v>
      </c>
    </row>
    <row r="1567" spans="2:3" x14ac:dyDescent="0.25">
      <c r="B1567" s="7">
        <v>9.65</v>
      </c>
      <c r="C1567">
        <f t="shared" si="24"/>
        <v>2350</v>
      </c>
    </row>
    <row r="1568" spans="2:3" x14ac:dyDescent="0.25">
      <c r="B1568" s="7">
        <v>9.65</v>
      </c>
      <c r="C1568">
        <f t="shared" si="24"/>
        <v>2350</v>
      </c>
    </row>
    <row r="1569" spans="2:3" x14ac:dyDescent="0.25">
      <c r="B1569" s="7">
        <v>9.65</v>
      </c>
      <c r="C1569">
        <f t="shared" si="24"/>
        <v>2350</v>
      </c>
    </row>
    <row r="1570" spans="2:3" x14ac:dyDescent="0.25">
      <c r="B1570" s="7">
        <v>9.65</v>
      </c>
      <c r="C1570">
        <f t="shared" si="24"/>
        <v>2350</v>
      </c>
    </row>
    <row r="1571" spans="2:3" x14ac:dyDescent="0.25">
      <c r="B1571" s="7">
        <v>9.65</v>
      </c>
      <c r="C1571">
        <f t="shared" si="24"/>
        <v>2350</v>
      </c>
    </row>
    <row r="1572" spans="2:3" x14ac:dyDescent="0.25">
      <c r="B1572" s="7">
        <v>9.65</v>
      </c>
      <c r="C1572">
        <f t="shared" si="24"/>
        <v>2350</v>
      </c>
    </row>
    <row r="1573" spans="2:3" x14ac:dyDescent="0.25">
      <c r="B1573" s="7">
        <v>9.65</v>
      </c>
      <c r="C1573">
        <f t="shared" si="24"/>
        <v>2350</v>
      </c>
    </row>
    <row r="1574" spans="2:3" x14ac:dyDescent="0.25">
      <c r="B1574" s="7">
        <v>9.65</v>
      </c>
      <c r="C1574">
        <f t="shared" si="24"/>
        <v>2350</v>
      </c>
    </row>
    <row r="1575" spans="2:3" x14ac:dyDescent="0.25">
      <c r="B1575" s="7">
        <v>9.65</v>
      </c>
      <c r="C1575">
        <f t="shared" si="24"/>
        <v>2350</v>
      </c>
    </row>
    <row r="1576" spans="2:3" x14ac:dyDescent="0.25">
      <c r="B1576" s="7">
        <v>9.65</v>
      </c>
      <c r="C1576">
        <f t="shared" si="24"/>
        <v>2350</v>
      </c>
    </row>
    <row r="1577" spans="2:3" x14ac:dyDescent="0.25">
      <c r="B1577" s="7">
        <v>9.65</v>
      </c>
      <c r="C1577">
        <f t="shared" si="24"/>
        <v>2350</v>
      </c>
    </row>
    <row r="1578" spans="2:3" x14ac:dyDescent="0.25">
      <c r="B1578" s="7">
        <v>9.65</v>
      </c>
      <c r="C1578">
        <f t="shared" si="24"/>
        <v>2350</v>
      </c>
    </row>
    <row r="1579" spans="2:3" x14ac:dyDescent="0.25">
      <c r="B1579" s="7">
        <v>9.65</v>
      </c>
      <c r="C1579">
        <f t="shared" si="24"/>
        <v>2350</v>
      </c>
    </row>
    <row r="1580" spans="2:3" x14ac:dyDescent="0.25">
      <c r="B1580" s="7">
        <v>9.65</v>
      </c>
      <c r="C1580">
        <f t="shared" si="24"/>
        <v>2350</v>
      </c>
    </row>
    <row r="1581" spans="2:3" x14ac:dyDescent="0.25">
      <c r="B1581" s="7">
        <v>9.65</v>
      </c>
      <c r="C1581">
        <f t="shared" si="24"/>
        <v>2350</v>
      </c>
    </row>
    <row r="1582" spans="2:3" x14ac:dyDescent="0.25">
      <c r="B1582" s="7">
        <v>9.65</v>
      </c>
      <c r="C1582">
        <f t="shared" si="24"/>
        <v>2350</v>
      </c>
    </row>
    <row r="1583" spans="2:3" x14ac:dyDescent="0.25">
      <c r="B1583" s="7">
        <v>9.65</v>
      </c>
      <c r="C1583">
        <f t="shared" si="24"/>
        <v>2350</v>
      </c>
    </row>
    <row r="1584" spans="2:3" x14ac:dyDescent="0.25">
      <c r="B1584" s="7">
        <v>9.65</v>
      </c>
      <c r="C1584">
        <f t="shared" si="24"/>
        <v>2350</v>
      </c>
    </row>
    <row r="1585" spans="2:3" x14ac:dyDescent="0.25">
      <c r="B1585" s="7">
        <v>9.65</v>
      </c>
      <c r="C1585">
        <f t="shared" si="24"/>
        <v>2350</v>
      </c>
    </row>
    <row r="1586" spans="2:3" x14ac:dyDescent="0.25">
      <c r="B1586" s="7">
        <v>9.65</v>
      </c>
      <c r="C1586">
        <f t="shared" si="24"/>
        <v>2350</v>
      </c>
    </row>
    <row r="1587" spans="2:3" x14ac:dyDescent="0.25">
      <c r="B1587" s="7">
        <v>9.65</v>
      </c>
      <c r="C1587">
        <f t="shared" si="24"/>
        <v>2350</v>
      </c>
    </row>
    <row r="1588" spans="2:3" x14ac:dyDescent="0.25">
      <c r="B1588" s="7">
        <v>9.65</v>
      </c>
      <c r="C1588">
        <f t="shared" si="24"/>
        <v>2350</v>
      </c>
    </row>
    <row r="1589" spans="2:3" x14ac:dyDescent="0.25">
      <c r="B1589" s="7">
        <v>9.65</v>
      </c>
      <c r="C1589">
        <f t="shared" si="24"/>
        <v>2350</v>
      </c>
    </row>
    <row r="1590" spans="2:3" x14ac:dyDescent="0.25">
      <c r="B1590" s="7">
        <v>9.65</v>
      </c>
      <c r="C1590">
        <f t="shared" si="24"/>
        <v>2350</v>
      </c>
    </row>
    <row r="1591" spans="2:3" x14ac:dyDescent="0.25">
      <c r="B1591" s="7">
        <v>9.65</v>
      </c>
      <c r="C1591">
        <f t="shared" si="24"/>
        <v>2350</v>
      </c>
    </row>
    <row r="1592" spans="2:3" x14ac:dyDescent="0.25">
      <c r="B1592" s="7">
        <v>9.65</v>
      </c>
      <c r="C1592">
        <f t="shared" si="24"/>
        <v>2350</v>
      </c>
    </row>
    <row r="1593" spans="2:3" x14ac:dyDescent="0.25">
      <c r="B1593" s="7">
        <v>9.65</v>
      </c>
      <c r="C1593">
        <f t="shared" si="24"/>
        <v>2350</v>
      </c>
    </row>
    <row r="1594" spans="2:3" x14ac:dyDescent="0.25">
      <c r="B1594" s="7">
        <v>9.65</v>
      </c>
      <c r="C1594">
        <f t="shared" si="24"/>
        <v>2350</v>
      </c>
    </row>
    <row r="1595" spans="2:3" x14ac:dyDescent="0.25">
      <c r="B1595" s="7">
        <v>9.65</v>
      </c>
      <c r="C1595">
        <f t="shared" si="24"/>
        <v>2350</v>
      </c>
    </row>
    <row r="1596" spans="2:3" x14ac:dyDescent="0.25">
      <c r="B1596" s="7">
        <v>9.65</v>
      </c>
      <c r="C1596">
        <f t="shared" si="24"/>
        <v>2350</v>
      </c>
    </row>
    <row r="1597" spans="2:3" x14ac:dyDescent="0.25">
      <c r="B1597" s="7">
        <v>9.65</v>
      </c>
      <c r="C1597">
        <f t="shared" si="24"/>
        <v>2350</v>
      </c>
    </row>
    <row r="1598" spans="2:3" x14ac:dyDescent="0.25">
      <c r="B1598" s="7">
        <v>9.65</v>
      </c>
      <c r="C1598">
        <f t="shared" si="24"/>
        <v>2350</v>
      </c>
    </row>
    <row r="1599" spans="2:3" x14ac:dyDescent="0.25">
      <c r="B1599" s="7">
        <v>9.65</v>
      </c>
      <c r="C1599">
        <f t="shared" si="24"/>
        <v>2350</v>
      </c>
    </row>
    <row r="1600" spans="2:3" x14ac:dyDescent="0.25">
      <c r="B1600" s="7">
        <v>9.65</v>
      </c>
      <c r="C1600">
        <f t="shared" si="24"/>
        <v>2350</v>
      </c>
    </row>
    <row r="1601" spans="2:3" x14ac:dyDescent="0.25">
      <c r="B1601" s="7">
        <v>9.65</v>
      </c>
      <c r="C1601">
        <f t="shared" si="24"/>
        <v>2350</v>
      </c>
    </row>
    <row r="1602" spans="2:3" x14ac:dyDescent="0.25">
      <c r="B1602" s="7">
        <v>9.65</v>
      </c>
      <c r="C1602">
        <f t="shared" si="24"/>
        <v>2350</v>
      </c>
    </row>
    <row r="1603" spans="2:3" x14ac:dyDescent="0.25">
      <c r="B1603" s="7">
        <v>9.65</v>
      </c>
      <c r="C1603">
        <f t="shared" si="24"/>
        <v>2350</v>
      </c>
    </row>
    <row r="1604" spans="2:3" x14ac:dyDescent="0.25">
      <c r="B1604" s="7">
        <v>9.65</v>
      </c>
      <c r="C1604">
        <f t="shared" ref="C1604:C1667" si="25">RANK(B1604,$B$3:$B$2999)</f>
        <v>2350</v>
      </c>
    </row>
    <row r="1605" spans="2:3" x14ac:dyDescent="0.25">
      <c r="B1605" s="7">
        <v>9.65</v>
      </c>
      <c r="C1605">
        <f t="shared" si="25"/>
        <v>2350</v>
      </c>
    </row>
    <row r="1606" spans="2:3" x14ac:dyDescent="0.25">
      <c r="B1606" s="7">
        <v>9.65</v>
      </c>
      <c r="C1606">
        <f t="shared" si="25"/>
        <v>2350</v>
      </c>
    </row>
    <row r="1607" spans="2:3" x14ac:dyDescent="0.25">
      <c r="B1607" s="7">
        <v>9.65</v>
      </c>
      <c r="C1607">
        <f t="shared" si="25"/>
        <v>2350</v>
      </c>
    </row>
    <row r="1608" spans="2:3" x14ac:dyDescent="0.25">
      <c r="B1608" s="7">
        <v>9.65</v>
      </c>
      <c r="C1608">
        <f t="shared" si="25"/>
        <v>2350</v>
      </c>
    </row>
    <row r="1609" spans="2:3" x14ac:dyDescent="0.25">
      <c r="B1609" s="7">
        <v>9.65</v>
      </c>
      <c r="C1609">
        <f t="shared" si="25"/>
        <v>2350</v>
      </c>
    </row>
    <row r="1610" spans="2:3" x14ac:dyDescent="0.25">
      <c r="B1610" s="7">
        <v>9.65</v>
      </c>
      <c r="C1610">
        <f t="shared" si="25"/>
        <v>2350</v>
      </c>
    </row>
    <row r="1611" spans="2:3" x14ac:dyDescent="0.25">
      <c r="B1611" s="7">
        <v>9.65</v>
      </c>
      <c r="C1611">
        <f t="shared" si="25"/>
        <v>2350</v>
      </c>
    </row>
    <row r="1612" spans="2:3" x14ac:dyDescent="0.25">
      <c r="B1612" s="7">
        <v>9.65</v>
      </c>
      <c r="C1612">
        <f t="shared" si="25"/>
        <v>2350</v>
      </c>
    </row>
    <row r="1613" spans="2:3" x14ac:dyDescent="0.25">
      <c r="B1613" s="7">
        <v>9.65</v>
      </c>
      <c r="C1613">
        <f t="shared" si="25"/>
        <v>2350</v>
      </c>
    </row>
    <row r="1614" spans="2:3" x14ac:dyDescent="0.25">
      <c r="B1614" s="7">
        <v>9.65</v>
      </c>
      <c r="C1614">
        <f t="shared" si="25"/>
        <v>2350</v>
      </c>
    </row>
    <row r="1615" spans="2:3" x14ac:dyDescent="0.25">
      <c r="B1615" s="7">
        <v>9.65</v>
      </c>
      <c r="C1615">
        <f t="shared" si="25"/>
        <v>2350</v>
      </c>
    </row>
    <row r="1616" spans="2:3" x14ac:dyDescent="0.25">
      <c r="B1616" s="7">
        <v>9.65</v>
      </c>
      <c r="C1616">
        <f t="shared" si="25"/>
        <v>2350</v>
      </c>
    </row>
    <row r="1617" spans="2:3" x14ac:dyDescent="0.25">
      <c r="B1617" s="7">
        <v>9.65</v>
      </c>
      <c r="C1617">
        <f t="shared" si="25"/>
        <v>2350</v>
      </c>
    </row>
    <row r="1618" spans="2:3" x14ac:dyDescent="0.25">
      <c r="B1618" s="7">
        <v>9.65</v>
      </c>
      <c r="C1618">
        <f t="shared" si="25"/>
        <v>2350</v>
      </c>
    </row>
    <row r="1619" spans="2:3" x14ac:dyDescent="0.25">
      <c r="B1619" s="7">
        <v>9.65</v>
      </c>
      <c r="C1619">
        <f t="shared" si="25"/>
        <v>2350</v>
      </c>
    </row>
    <row r="1620" spans="2:3" x14ac:dyDescent="0.25">
      <c r="B1620" s="7">
        <v>9.65</v>
      </c>
      <c r="C1620">
        <f t="shared" si="25"/>
        <v>2350</v>
      </c>
    </row>
    <row r="1621" spans="2:3" x14ac:dyDescent="0.25">
      <c r="B1621" s="7">
        <v>9.65</v>
      </c>
      <c r="C1621">
        <f t="shared" si="25"/>
        <v>2350</v>
      </c>
    </row>
    <row r="1622" spans="2:3" x14ac:dyDescent="0.25">
      <c r="B1622" s="7">
        <v>9.65</v>
      </c>
      <c r="C1622">
        <f t="shared" si="25"/>
        <v>2350</v>
      </c>
    </row>
    <row r="1623" spans="2:3" x14ac:dyDescent="0.25">
      <c r="B1623" s="7">
        <v>9.65</v>
      </c>
      <c r="C1623">
        <f t="shared" si="25"/>
        <v>2350</v>
      </c>
    </row>
    <row r="1624" spans="2:3" x14ac:dyDescent="0.25">
      <c r="B1624" s="7">
        <v>9.65</v>
      </c>
      <c r="C1624">
        <f t="shared" si="25"/>
        <v>2350</v>
      </c>
    </row>
    <row r="1625" spans="2:3" x14ac:dyDescent="0.25">
      <c r="B1625" s="7">
        <v>9.65</v>
      </c>
      <c r="C1625">
        <f t="shared" si="25"/>
        <v>2350</v>
      </c>
    </row>
    <row r="1626" spans="2:3" x14ac:dyDescent="0.25">
      <c r="B1626" s="7">
        <v>9.65</v>
      </c>
      <c r="C1626">
        <f t="shared" si="25"/>
        <v>2350</v>
      </c>
    </row>
    <row r="1627" spans="2:3" x14ac:dyDescent="0.25">
      <c r="B1627" s="7">
        <v>9.65</v>
      </c>
      <c r="C1627">
        <f t="shared" si="25"/>
        <v>2350</v>
      </c>
    </row>
    <row r="1628" spans="2:3" x14ac:dyDescent="0.25">
      <c r="B1628" s="7">
        <v>9.65</v>
      </c>
      <c r="C1628">
        <f t="shared" si="25"/>
        <v>2350</v>
      </c>
    </row>
    <row r="1629" spans="2:3" x14ac:dyDescent="0.25">
      <c r="B1629" s="7">
        <v>9.65</v>
      </c>
      <c r="C1629">
        <f t="shared" si="25"/>
        <v>2350</v>
      </c>
    </row>
    <row r="1630" spans="2:3" x14ac:dyDescent="0.25">
      <c r="B1630" s="7">
        <v>9.65</v>
      </c>
      <c r="C1630">
        <f t="shared" si="25"/>
        <v>2350</v>
      </c>
    </row>
    <row r="1631" spans="2:3" x14ac:dyDescent="0.25">
      <c r="B1631" s="7">
        <v>9.65</v>
      </c>
      <c r="C1631">
        <f t="shared" si="25"/>
        <v>2350</v>
      </c>
    </row>
    <row r="1632" spans="2:3" x14ac:dyDescent="0.25">
      <c r="B1632" s="7">
        <v>9.65</v>
      </c>
      <c r="C1632">
        <f t="shared" si="25"/>
        <v>2350</v>
      </c>
    </row>
    <row r="1633" spans="2:3" x14ac:dyDescent="0.25">
      <c r="B1633" s="7">
        <v>9.65</v>
      </c>
      <c r="C1633">
        <f t="shared" si="25"/>
        <v>2350</v>
      </c>
    </row>
    <row r="1634" spans="2:3" x14ac:dyDescent="0.25">
      <c r="B1634" s="7">
        <v>9.65</v>
      </c>
      <c r="C1634">
        <f t="shared" si="25"/>
        <v>2350</v>
      </c>
    </row>
    <row r="1635" spans="2:3" x14ac:dyDescent="0.25">
      <c r="B1635" s="7">
        <v>9.65</v>
      </c>
      <c r="C1635">
        <f t="shared" si="25"/>
        <v>2350</v>
      </c>
    </row>
    <row r="1636" spans="2:3" x14ac:dyDescent="0.25">
      <c r="B1636" s="7">
        <v>9.65</v>
      </c>
      <c r="C1636">
        <f t="shared" si="25"/>
        <v>2350</v>
      </c>
    </row>
    <row r="1637" spans="2:3" x14ac:dyDescent="0.25">
      <c r="B1637" s="7">
        <v>9.65</v>
      </c>
      <c r="C1637">
        <f t="shared" si="25"/>
        <v>2350</v>
      </c>
    </row>
    <row r="1638" spans="2:3" x14ac:dyDescent="0.25">
      <c r="B1638" s="7">
        <v>9.65</v>
      </c>
      <c r="C1638">
        <f t="shared" si="25"/>
        <v>2350</v>
      </c>
    </row>
    <row r="1639" spans="2:3" x14ac:dyDescent="0.25">
      <c r="B1639" s="7">
        <v>9.65</v>
      </c>
      <c r="C1639">
        <f t="shared" si="25"/>
        <v>2350</v>
      </c>
    </row>
    <row r="1640" spans="2:3" x14ac:dyDescent="0.25">
      <c r="B1640" s="7">
        <v>9.65</v>
      </c>
      <c r="C1640">
        <f t="shared" si="25"/>
        <v>2350</v>
      </c>
    </row>
    <row r="1641" spans="2:3" x14ac:dyDescent="0.25">
      <c r="B1641" s="7">
        <v>9.65</v>
      </c>
      <c r="C1641">
        <f t="shared" si="25"/>
        <v>2350</v>
      </c>
    </row>
    <row r="1642" spans="2:3" x14ac:dyDescent="0.25">
      <c r="B1642" s="7">
        <v>9.65</v>
      </c>
      <c r="C1642">
        <f t="shared" si="25"/>
        <v>2350</v>
      </c>
    </row>
    <row r="1643" spans="2:3" x14ac:dyDescent="0.25">
      <c r="B1643" s="7">
        <v>9.65</v>
      </c>
      <c r="C1643">
        <f t="shared" si="25"/>
        <v>2350</v>
      </c>
    </row>
    <row r="1644" spans="2:3" x14ac:dyDescent="0.25">
      <c r="B1644" s="7">
        <v>9.65</v>
      </c>
      <c r="C1644">
        <f t="shared" si="25"/>
        <v>2350</v>
      </c>
    </row>
    <row r="1645" spans="2:3" x14ac:dyDescent="0.25">
      <c r="B1645" s="7">
        <v>9.65</v>
      </c>
      <c r="C1645">
        <f t="shared" si="25"/>
        <v>2350</v>
      </c>
    </row>
    <row r="1646" spans="2:3" x14ac:dyDescent="0.25">
      <c r="B1646" s="7">
        <v>9.65</v>
      </c>
      <c r="C1646">
        <f t="shared" si="25"/>
        <v>2350</v>
      </c>
    </row>
    <row r="1647" spans="2:3" x14ac:dyDescent="0.25">
      <c r="B1647" s="7">
        <v>9.65</v>
      </c>
      <c r="C1647">
        <f t="shared" si="25"/>
        <v>2350</v>
      </c>
    </row>
    <row r="1648" spans="2:3" x14ac:dyDescent="0.25">
      <c r="B1648" s="7">
        <v>9.65</v>
      </c>
      <c r="C1648">
        <f t="shared" si="25"/>
        <v>2350</v>
      </c>
    </row>
    <row r="1649" spans="2:3" x14ac:dyDescent="0.25">
      <c r="B1649" s="7">
        <v>9.65</v>
      </c>
      <c r="C1649">
        <f t="shared" si="25"/>
        <v>2350</v>
      </c>
    </row>
    <row r="1650" spans="2:3" x14ac:dyDescent="0.25">
      <c r="B1650" s="7">
        <v>9.65</v>
      </c>
      <c r="C1650">
        <f t="shared" si="25"/>
        <v>2350</v>
      </c>
    </row>
    <row r="1651" spans="2:3" x14ac:dyDescent="0.25">
      <c r="B1651" s="7">
        <v>9.65</v>
      </c>
      <c r="C1651">
        <f t="shared" si="25"/>
        <v>2350</v>
      </c>
    </row>
    <row r="1652" spans="2:3" x14ac:dyDescent="0.25">
      <c r="B1652" s="7">
        <v>9.65</v>
      </c>
      <c r="C1652">
        <f t="shared" si="25"/>
        <v>2350</v>
      </c>
    </row>
    <row r="1653" spans="2:3" x14ac:dyDescent="0.25">
      <c r="B1653" s="7">
        <v>9.65</v>
      </c>
      <c r="C1653">
        <f t="shared" si="25"/>
        <v>2350</v>
      </c>
    </row>
    <row r="1654" spans="2:3" x14ac:dyDescent="0.25">
      <c r="B1654" s="7">
        <v>9.65</v>
      </c>
      <c r="C1654">
        <f t="shared" si="25"/>
        <v>2350</v>
      </c>
    </row>
    <row r="1655" spans="2:3" x14ac:dyDescent="0.25">
      <c r="B1655" s="7">
        <v>9.65</v>
      </c>
      <c r="C1655">
        <f t="shared" si="25"/>
        <v>2350</v>
      </c>
    </row>
    <row r="1656" spans="2:3" x14ac:dyDescent="0.25">
      <c r="B1656" s="7">
        <v>9.65</v>
      </c>
      <c r="C1656">
        <f t="shared" si="25"/>
        <v>2350</v>
      </c>
    </row>
    <row r="1657" spans="2:3" x14ac:dyDescent="0.25">
      <c r="B1657" s="7">
        <v>9.65</v>
      </c>
      <c r="C1657">
        <f t="shared" si="25"/>
        <v>2350</v>
      </c>
    </row>
    <row r="1658" spans="2:3" x14ac:dyDescent="0.25">
      <c r="B1658" s="7">
        <v>9.65</v>
      </c>
      <c r="C1658">
        <f t="shared" si="25"/>
        <v>2350</v>
      </c>
    </row>
    <row r="1659" spans="2:3" x14ac:dyDescent="0.25">
      <c r="B1659" s="7">
        <v>9.65</v>
      </c>
      <c r="C1659">
        <f t="shared" si="25"/>
        <v>2350</v>
      </c>
    </row>
    <row r="1660" spans="2:3" x14ac:dyDescent="0.25">
      <c r="B1660" s="7">
        <v>9.65</v>
      </c>
      <c r="C1660">
        <f t="shared" si="25"/>
        <v>2350</v>
      </c>
    </row>
    <row r="1661" spans="2:3" x14ac:dyDescent="0.25">
      <c r="B1661" s="7">
        <v>9.65</v>
      </c>
      <c r="C1661">
        <f t="shared" si="25"/>
        <v>2350</v>
      </c>
    </row>
    <row r="1662" spans="2:3" x14ac:dyDescent="0.25">
      <c r="B1662" s="7">
        <v>9.65</v>
      </c>
      <c r="C1662">
        <f t="shared" si="25"/>
        <v>2350</v>
      </c>
    </row>
    <row r="1663" spans="2:3" x14ac:dyDescent="0.25">
      <c r="B1663" s="7">
        <v>9.65</v>
      </c>
      <c r="C1663">
        <f t="shared" si="25"/>
        <v>2350</v>
      </c>
    </row>
    <row r="1664" spans="2:3" x14ac:dyDescent="0.25">
      <c r="B1664" s="7">
        <v>9.65</v>
      </c>
      <c r="C1664">
        <f t="shared" si="25"/>
        <v>2350</v>
      </c>
    </row>
    <row r="1665" spans="2:3" x14ac:dyDescent="0.25">
      <c r="B1665" s="7">
        <v>9.65</v>
      </c>
      <c r="C1665">
        <f t="shared" si="25"/>
        <v>2350</v>
      </c>
    </row>
    <row r="1666" spans="2:3" x14ac:dyDescent="0.25">
      <c r="B1666" s="7">
        <v>9.65</v>
      </c>
      <c r="C1666">
        <f t="shared" si="25"/>
        <v>2350</v>
      </c>
    </row>
    <row r="1667" spans="2:3" x14ac:dyDescent="0.25">
      <c r="B1667" s="7">
        <v>9.65</v>
      </c>
      <c r="C1667">
        <f t="shared" si="25"/>
        <v>2350</v>
      </c>
    </row>
    <row r="1668" spans="2:3" x14ac:dyDescent="0.25">
      <c r="B1668" s="7">
        <v>9.65</v>
      </c>
      <c r="C1668">
        <f t="shared" ref="C1668:C1731" si="26">RANK(B1668,$B$3:$B$2999)</f>
        <v>2350</v>
      </c>
    </row>
    <row r="1669" spans="2:3" x14ac:dyDescent="0.25">
      <c r="B1669" s="7">
        <v>9.65</v>
      </c>
      <c r="C1669">
        <f t="shared" si="26"/>
        <v>2350</v>
      </c>
    </row>
    <row r="1670" spans="2:3" x14ac:dyDescent="0.25">
      <c r="B1670" s="7">
        <v>9.65</v>
      </c>
      <c r="C1670">
        <f t="shared" si="26"/>
        <v>2350</v>
      </c>
    </row>
    <row r="1671" spans="2:3" x14ac:dyDescent="0.25">
      <c r="B1671" s="7">
        <v>9.65</v>
      </c>
      <c r="C1671">
        <f t="shared" si="26"/>
        <v>2350</v>
      </c>
    </row>
    <row r="1672" spans="2:3" x14ac:dyDescent="0.25">
      <c r="B1672" s="7">
        <v>9.65</v>
      </c>
      <c r="C1672">
        <f t="shared" si="26"/>
        <v>2350</v>
      </c>
    </row>
    <row r="1673" spans="2:3" x14ac:dyDescent="0.25">
      <c r="B1673" s="7">
        <v>9.65</v>
      </c>
      <c r="C1673">
        <f t="shared" si="26"/>
        <v>2350</v>
      </c>
    </row>
    <row r="1674" spans="2:3" x14ac:dyDescent="0.25">
      <c r="B1674" s="7">
        <v>9.65</v>
      </c>
      <c r="C1674">
        <f t="shared" si="26"/>
        <v>2350</v>
      </c>
    </row>
    <row r="1675" spans="2:3" x14ac:dyDescent="0.25">
      <c r="B1675" s="7">
        <v>9.65</v>
      </c>
      <c r="C1675">
        <f t="shared" si="26"/>
        <v>2350</v>
      </c>
    </row>
    <row r="1676" spans="2:3" x14ac:dyDescent="0.25">
      <c r="B1676" s="7">
        <v>9.65</v>
      </c>
      <c r="C1676">
        <f t="shared" si="26"/>
        <v>2350</v>
      </c>
    </row>
    <row r="1677" spans="2:3" x14ac:dyDescent="0.25">
      <c r="B1677" s="7">
        <v>9.65</v>
      </c>
      <c r="C1677">
        <f t="shared" si="26"/>
        <v>2350</v>
      </c>
    </row>
    <row r="1678" spans="2:3" x14ac:dyDescent="0.25">
      <c r="B1678" s="7">
        <v>9.65</v>
      </c>
      <c r="C1678">
        <f t="shared" si="26"/>
        <v>2350</v>
      </c>
    </row>
    <row r="1679" spans="2:3" x14ac:dyDescent="0.25">
      <c r="B1679" s="7">
        <v>9.65</v>
      </c>
      <c r="C1679">
        <f t="shared" si="26"/>
        <v>2350</v>
      </c>
    </row>
    <row r="1680" spans="2:3" x14ac:dyDescent="0.25">
      <c r="B1680" s="7">
        <v>9.65</v>
      </c>
      <c r="C1680">
        <f t="shared" si="26"/>
        <v>2350</v>
      </c>
    </row>
    <row r="1681" spans="2:3" x14ac:dyDescent="0.25">
      <c r="B1681" s="7">
        <v>9.65</v>
      </c>
      <c r="C1681">
        <f t="shared" si="26"/>
        <v>2350</v>
      </c>
    </row>
    <row r="1682" spans="2:3" x14ac:dyDescent="0.25">
      <c r="B1682" s="7">
        <v>9.65</v>
      </c>
      <c r="C1682">
        <f t="shared" si="26"/>
        <v>2350</v>
      </c>
    </row>
    <row r="1683" spans="2:3" x14ac:dyDescent="0.25">
      <c r="B1683" s="7">
        <v>9.65</v>
      </c>
      <c r="C1683">
        <f t="shared" si="26"/>
        <v>2350</v>
      </c>
    </row>
    <row r="1684" spans="2:3" x14ac:dyDescent="0.25">
      <c r="B1684" s="7">
        <v>9.65</v>
      </c>
      <c r="C1684">
        <f t="shared" si="26"/>
        <v>2350</v>
      </c>
    </row>
    <row r="1685" spans="2:3" x14ac:dyDescent="0.25">
      <c r="B1685" s="7">
        <v>9.65</v>
      </c>
      <c r="C1685">
        <f t="shared" si="26"/>
        <v>2350</v>
      </c>
    </row>
    <row r="1686" spans="2:3" x14ac:dyDescent="0.25">
      <c r="B1686" s="7">
        <v>9.65</v>
      </c>
      <c r="C1686">
        <f t="shared" si="26"/>
        <v>2350</v>
      </c>
    </row>
    <row r="1687" spans="2:3" x14ac:dyDescent="0.25">
      <c r="B1687" s="7">
        <v>9.65</v>
      </c>
      <c r="C1687">
        <f t="shared" si="26"/>
        <v>2350</v>
      </c>
    </row>
    <row r="1688" spans="2:3" x14ac:dyDescent="0.25">
      <c r="B1688" s="7">
        <v>9.65</v>
      </c>
      <c r="C1688">
        <f t="shared" si="26"/>
        <v>2350</v>
      </c>
    </row>
    <row r="1689" spans="2:3" x14ac:dyDescent="0.25">
      <c r="B1689" s="7">
        <v>9.65</v>
      </c>
      <c r="C1689">
        <f t="shared" si="26"/>
        <v>2350</v>
      </c>
    </row>
    <row r="1690" spans="2:3" x14ac:dyDescent="0.25">
      <c r="B1690" s="7">
        <v>9.65</v>
      </c>
      <c r="C1690">
        <f t="shared" si="26"/>
        <v>2350</v>
      </c>
    </row>
    <row r="1691" spans="2:3" x14ac:dyDescent="0.25">
      <c r="B1691" s="7">
        <v>9.65</v>
      </c>
      <c r="C1691">
        <f t="shared" si="26"/>
        <v>2350</v>
      </c>
    </row>
    <row r="1692" spans="2:3" x14ac:dyDescent="0.25">
      <c r="B1692" s="7">
        <v>9.65</v>
      </c>
      <c r="C1692">
        <f t="shared" si="26"/>
        <v>2350</v>
      </c>
    </row>
    <row r="1693" spans="2:3" x14ac:dyDescent="0.25">
      <c r="B1693" s="7">
        <v>9.65</v>
      </c>
      <c r="C1693">
        <f t="shared" si="26"/>
        <v>2350</v>
      </c>
    </row>
    <row r="1694" spans="2:3" x14ac:dyDescent="0.25">
      <c r="B1694" s="7">
        <v>9.65</v>
      </c>
      <c r="C1694">
        <f t="shared" si="26"/>
        <v>2350</v>
      </c>
    </row>
    <row r="1695" spans="2:3" x14ac:dyDescent="0.25">
      <c r="B1695" s="7">
        <v>9.65</v>
      </c>
      <c r="C1695">
        <f t="shared" si="26"/>
        <v>2350</v>
      </c>
    </row>
    <row r="1696" spans="2:3" x14ac:dyDescent="0.25">
      <c r="B1696" s="7">
        <v>9.65</v>
      </c>
      <c r="C1696">
        <f t="shared" si="26"/>
        <v>2350</v>
      </c>
    </row>
    <row r="1697" spans="2:3" x14ac:dyDescent="0.25">
      <c r="B1697" s="7">
        <v>9.65</v>
      </c>
      <c r="C1697">
        <f t="shared" si="26"/>
        <v>2350</v>
      </c>
    </row>
    <row r="1698" spans="2:3" x14ac:dyDescent="0.25">
      <c r="B1698" s="7">
        <v>9.65</v>
      </c>
      <c r="C1698">
        <f t="shared" si="26"/>
        <v>2350</v>
      </c>
    </row>
    <row r="1699" spans="2:3" x14ac:dyDescent="0.25">
      <c r="B1699" s="7">
        <v>9.65</v>
      </c>
      <c r="C1699">
        <f t="shared" si="26"/>
        <v>2350</v>
      </c>
    </row>
    <row r="1700" spans="2:3" x14ac:dyDescent="0.25">
      <c r="B1700" s="7">
        <v>9.65</v>
      </c>
      <c r="C1700">
        <f t="shared" si="26"/>
        <v>2350</v>
      </c>
    </row>
    <row r="1701" spans="2:3" x14ac:dyDescent="0.25">
      <c r="B1701" s="7">
        <v>9.65</v>
      </c>
      <c r="C1701">
        <f t="shared" si="26"/>
        <v>2350</v>
      </c>
    </row>
    <row r="1702" spans="2:3" x14ac:dyDescent="0.25">
      <c r="B1702" s="7">
        <v>9.65</v>
      </c>
      <c r="C1702">
        <f t="shared" si="26"/>
        <v>2350</v>
      </c>
    </row>
    <row r="1703" spans="2:3" x14ac:dyDescent="0.25">
      <c r="B1703" s="7">
        <v>9.65</v>
      </c>
      <c r="C1703">
        <f t="shared" si="26"/>
        <v>2350</v>
      </c>
    </row>
    <row r="1704" spans="2:3" x14ac:dyDescent="0.25">
      <c r="B1704" s="7">
        <v>9.65</v>
      </c>
      <c r="C1704">
        <f t="shared" si="26"/>
        <v>2350</v>
      </c>
    </row>
    <row r="1705" spans="2:3" x14ac:dyDescent="0.25">
      <c r="B1705" s="7">
        <v>9.65</v>
      </c>
      <c r="C1705">
        <f t="shared" si="26"/>
        <v>2350</v>
      </c>
    </row>
    <row r="1706" spans="2:3" x14ac:dyDescent="0.25">
      <c r="B1706" s="7">
        <v>9.65</v>
      </c>
      <c r="C1706">
        <f t="shared" si="26"/>
        <v>2350</v>
      </c>
    </row>
    <row r="1707" spans="2:3" x14ac:dyDescent="0.25">
      <c r="B1707" s="7">
        <v>9.65</v>
      </c>
      <c r="C1707">
        <f t="shared" si="26"/>
        <v>2350</v>
      </c>
    </row>
    <row r="1708" spans="2:3" x14ac:dyDescent="0.25">
      <c r="B1708" s="7">
        <v>9.65</v>
      </c>
      <c r="C1708">
        <f t="shared" si="26"/>
        <v>2350</v>
      </c>
    </row>
    <row r="1709" spans="2:3" x14ac:dyDescent="0.25">
      <c r="B1709" s="7">
        <v>9.65</v>
      </c>
      <c r="C1709">
        <f t="shared" si="26"/>
        <v>2350</v>
      </c>
    </row>
    <row r="1710" spans="2:3" x14ac:dyDescent="0.25">
      <c r="B1710" s="7">
        <v>9.65</v>
      </c>
      <c r="C1710">
        <f t="shared" si="26"/>
        <v>2350</v>
      </c>
    </row>
    <row r="1711" spans="2:3" x14ac:dyDescent="0.25">
      <c r="B1711" s="7">
        <v>9.65</v>
      </c>
      <c r="C1711">
        <f t="shared" si="26"/>
        <v>2350</v>
      </c>
    </row>
    <row r="1712" spans="2:3" x14ac:dyDescent="0.25">
      <c r="B1712" s="7">
        <v>9.65</v>
      </c>
      <c r="C1712">
        <f t="shared" si="26"/>
        <v>2350</v>
      </c>
    </row>
    <row r="1713" spans="2:3" x14ac:dyDescent="0.25">
      <c r="B1713" s="7">
        <v>9.65</v>
      </c>
      <c r="C1713">
        <f t="shared" si="26"/>
        <v>2350</v>
      </c>
    </row>
    <row r="1714" spans="2:3" x14ac:dyDescent="0.25">
      <c r="B1714" s="7">
        <v>9.65</v>
      </c>
      <c r="C1714">
        <f t="shared" si="26"/>
        <v>2350</v>
      </c>
    </row>
    <row r="1715" spans="2:3" x14ac:dyDescent="0.25">
      <c r="B1715" s="7">
        <v>9.65</v>
      </c>
      <c r="C1715">
        <f t="shared" si="26"/>
        <v>2350</v>
      </c>
    </row>
    <row r="1716" spans="2:3" x14ac:dyDescent="0.25">
      <c r="B1716" s="7">
        <v>9.65</v>
      </c>
      <c r="C1716">
        <f t="shared" si="26"/>
        <v>2350</v>
      </c>
    </row>
    <row r="1717" spans="2:3" x14ac:dyDescent="0.25">
      <c r="B1717" s="7">
        <v>9.65</v>
      </c>
      <c r="C1717">
        <f t="shared" si="26"/>
        <v>2350</v>
      </c>
    </row>
    <row r="1718" spans="2:3" x14ac:dyDescent="0.25">
      <c r="B1718" s="7">
        <v>9.65</v>
      </c>
      <c r="C1718">
        <f t="shared" si="26"/>
        <v>2350</v>
      </c>
    </row>
    <row r="1719" spans="2:3" x14ac:dyDescent="0.25">
      <c r="B1719" s="7">
        <v>9.65</v>
      </c>
      <c r="C1719">
        <f t="shared" si="26"/>
        <v>2350</v>
      </c>
    </row>
    <row r="1720" spans="2:3" x14ac:dyDescent="0.25">
      <c r="B1720" s="7">
        <v>9.65</v>
      </c>
      <c r="C1720">
        <f t="shared" si="26"/>
        <v>2350</v>
      </c>
    </row>
    <row r="1721" spans="2:3" x14ac:dyDescent="0.25">
      <c r="B1721" s="7">
        <v>9.65</v>
      </c>
      <c r="C1721">
        <f t="shared" si="26"/>
        <v>2350</v>
      </c>
    </row>
    <row r="1722" spans="2:3" x14ac:dyDescent="0.25">
      <c r="B1722" s="7">
        <v>9.65</v>
      </c>
      <c r="C1722">
        <f t="shared" si="26"/>
        <v>2350</v>
      </c>
    </row>
    <row r="1723" spans="2:3" x14ac:dyDescent="0.25">
      <c r="B1723" s="7">
        <v>9.65</v>
      </c>
      <c r="C1723">
        <f t="shared" si="26"/>
        <v>2350</v>
      </c>
    </row>
    <row r="1724" spans="2:3" x14ac:dyDescent="0.25">
      <c r="B1724" s="7">
        <v>9.65</v>
      </c>
      <c r="C1724">
        <f t="shared" si="26"/>
        <v>2350</v>
      </c>
    </row>
    <row r="1725" spans="2:3" x14ac:dyDescent="0.25">
      <c r="B1725" s="7">
        <v>9.65</v>
      </c>
      <c r="C1725">
        <f t="shared" si="26"/>
        <v>2350</v>
      </c>
    </row>
    <row r="1726" spans="2:3" x14ac:dyDescent="0.25">
      <c r="B1726" s="7">
        <v>9.65</v>
      </c>
      <c r="C1726">
        <f t="shared" si="26"/>
        <v>2350</v>
      </c>
    </row>
    <row r="1727" spans="2:3" x14ac:dyDescent="0.25">
      <c r="B1727" s="7">
        <v>9.65</v>
      </c>
      <c r="C1727">
        <f t="shared" si="26"/>
        <v>2350</v>
      </c>
    </row>
    <row r="1728" spans="2:3" x14ac:dyDescent="0.25">
      <c r="B1728" s="7">
        <v>9.65</v>
      </c>
      <c r="C1728">
        <f t="shared" si="26"/>
        <v>2350</v>
      </c>
    </row>
    <row r="1729" spans="2:3" x14ac:dyDescent="0.25">
      <c r="B1729" s="7">
        <v>9.65</v>
      </c>
      <c r="C1729">
        <f t="shared" si="26"/>
        <v>2350</v>
      </c>
    </row>
    <row r="1730" spans="2:3" x14ac:dyDescent="0.25">
      <c r="B1730" s="7">
        <v>9.65</v>
      </c>
      <c r="C1730">
        <f t="shared" si="26"/>
        <v>2350</v>
      </c>
    </row>
    <row r="1731" spans="2:3" x14ac:dyDescent="0.25">
      <c r="B1731" s="7">
        <v>9.65</v>
      </c>
      <c r="C1731">
        <f t="shared" si="26"/>
        <v>2350</v>
      </c>
    </row>
    <row r="1732" spans="2:3" x14ac:dyDescent="0.25">
      <c r="B1732" s="7">
        <v>9.65</v>
      </c>
      <c r="C1732">
        <f t="shared" ref="C1732:C1795" si="27">RANK(B1732,$B$3:$B$2999)</f>
        <v>2350</v>
      </c>
    </row>
    <row r="1733" spans="2:3" x14ac:dyDescent="0.25">
      <c r="B1733" s="7">
        <v>9.65</v>
      </c>
      <c r="C1733">
        <f t="shared" si="27"/>
        <v>2350</v>
      </c>
    </row>
    <row r="1734" spans="2:3" x14ac:dyDescent="0.25">
      <c r="B1734" s="7">
        <v>9.65</v>
      </c>
      <c r="C1734">
        <f t="shared" si="27"/>
        <v>2350</v>
      </c>
    </row>
    <row r="1735" spans="2:3" x14ac:dyDescent="0.25">
      <c r="B1735" s="7">
        <v>9.65</v>
      </c>
      <c r="C1735">
        <f t="shared" si="27"/>
        <v>2350</v>
      </c>
    </row>
    <row r="1736" spans="2:3" x14ac:dyDescent="0.25">
      <c r="B1736" s="7">
        <v>9.65</v>
      </c>
      <c r="C1736">
        <f t="shared" si="27"/>
        <v>2350</v>
      </c>
    </row>
    <row r="1737" spans="2:3" x14ac:dyDescent="0.25">
      <c r="B1737" s="7">
        <v>9.65</v>
      </c>
      <c r="C1737">
        <f t="shared" si="27"/>
        <v>2350</v>
      </c>
    </row>
    <row r="1738" spans="2:3" x14ac:dyDescent="0.25">
      <c r="B1738" s="7">
        <v>9.65</v>
      </c>
      <c r="C1738">
        <f t="shared" si="27"/>
        <v>2350</v>
      </c>
    </row>
    <row r="1739" spans="2:3" x14ac:dyDescent="0.25">
      <c r="B1739" s="7">
        <v>9.65</v>
      </c>
      <c r="C1739">
        <f t="shared" si="27"/>
        <v>2350</v>
      </c>
    </row>
    <row r="1740" spans="2:3" x14ac:dyDescent="0.25">
      <c r="B1740" s="7">
        <v>121.93389999999999</v>
      </c>
      <c r="C1740">
        <f t="shared" si="27"/>
        <v>1312</v>
      </c>
    </row>
    <row r="1741" spans="2:3" x14ac:dyDescent="0.25">
      <c r="B1741" s="7">
        <v>4.3841999999999999</v>
      </c>
      <c r="C1741">
        <f t="shared" si="27"/>
        <v>2784</v>
      </c>
    </row>
    <row r="1742" spans="2:3" x14ac:dyDescent="0.25">
      <c r="B1742" s="7">
        <v>4.3841999999999999</v>
      </c>
      <c r="C1742">
        <f t="shared" si="27"/>
        <v>2784</v>
      </c>
    </row>
    <row r="1743" spans="2:3" x14ac:dyDescent="0.25">
      <c r="B1743" s="7">
        <v>4.3841999999999999</v>
      </c>
      <c r="C1743">
        <f t="shared" si="27"/>
        <v>2784</v>
      </c>
    </row>
    <row r="1744" spans="2:3" x14ac:dyDescent="0.25">
      <c r="B1744" s="7">
        <v>4.3841999999999999</v>
      </c>
      <c r="C1744">
        <f t="shared" si="27"/>
        <v>2784</v>
      </c>
    </row>
    <row r="1745" spans="2:3" x14ac:dyDescent="0.25">
      <c r="B1745" s="7">
        <v>4.3841999999999999</v>
      </c>
      <c r="C1745">
        <f t="shared" si="27"/>
        <v>2784</v>
      </c>
    </row>
    <row r="1746" spans="2:3" x14ac:dyDescent="0.25">
      <c r="B1746" s="7">
        <v>4.3841999999999999</v>
      </c>
      <c r="C1746">
        <f t="shared" si="27"/>
        <v>2784</v>
      </c>
    </row>
    <row r="1747" spans="2:3" x14ac:dyDescent="0.25">
      <c r="B1747" s="7">
        <v>20.1737</v>
      </c>
      <c r="C1747">
        <f t="shared" si="27"/>
        <v>2183</v>
      </c>
    </row>
    <row r="1748" spans="2:3" x14ac:dyDescent="0.25">
      <c r="B1748" s="7">
        <v>127.63</v>
      </c>
      <c r="C1748">
        <f t="shared" si="27"/>
        <v>1077</v>
      </c>
    </row>
    <row r="1749" spans="2:3" x14ac:dyDescent="0.25">
      <c r="B1749" s="7">
        <v>118.86</v>
      </c>
      <c r="C1749">
        <f t="shared" si="27"/>
        <v>1321</v>
      </c>
    </row>
    <row r="1750" spans="2:3" x14ac:dyDescent="0.25">
      <c r="B1750" s="7">
        <v>197.8</v>
      </c>
      <c r="C1750">
        <f t="shared" si="27"/>
        <v>280</v>
      </c>
    </row>
    <row r="1751" spans="2:3" x14ac:dyDescent="0.25">
      <c r="B1751" s="7">
        <v>127.63</v>
      </c>
      <c r="C1751">
        <f t="shared" si="27"/>
        <v>1077</v>
      </c>
    </row>
    <row r="1752" spans="2:3" x14ac:dyDescent="0.25">
      <c r="B1752" s="7">
        <v>197.8</v>
      </c>
      <c r="C1752">
        <f t="shared" si="27"/>
        <v>280</v>
      </c>
    </row>
    <row r="1753" spans="2:3" x14ac:dyDescent="0.25">
      <c r="B1753" s="7">
        <v>136.4</v>
      </c>
      <c r="C1753">
        <f t="shared" si="27"/>
        <v>948</v>
      </c>
    </row>
    <row r="1754" spans="2:3" x14ac:dyDescent="0.25">
      <c r="B1754" s="7">
        <v>197.8</v>
      </c>
      <c r="C1754">
        <f t="shared" si="27"/>
        <v>280</v>
      </c>
    </row>
    <row r="1755" spans="2:3" x14ac:dyDescent="0.25">
      <c r="B1755" s="7">
        <v>136.4</v>
      </c>
      <c r="C1755">
        <f t="shared" si="27"/>
        <v>948</v>
      </c>
    </row>
    <row r="1756" spans="2:3" x14ac:dyDescent="0.25">
      <c r="B1756" s="7">
        <v>118.86</v>
      </c>
      <c r="C1756">
        <f t="shared" si="27"/>
        <v>1321</v>
      </c>
    </row>
    <row r="1757" spans="2:3" x14ac:dyDescent="0.25">
      <c r="B1757" s="7">
        <v>127.63</v>
      </c>
      <c r="C1757">
        <f t="shared" si="27"/>
        <v>1077</v>
      </c>
    </row>
    <row r="1758" spans="2:3" x14ac:dyDescent="0.25">
      <c r="B1758" s="7">
        <v>118.86</v>
      </c>
      <c r="C1758">
        <f t="shared" si="27"/>
        <v>1321</v>
      </c>
    </row>
    <row r="1759" spans="2:3" x14ac:dyDescent="0.25">
      <c r="B1759" s="7">
        <v>118.86</v>
      </c>
      <c r="C1759">
        <f t="shared" si="27"/>
        <v>1321</v>
      </c>
    </row>
    <row r="1760" spans="2:3" x14ac:dyDescent="0.25">
      <c r="B1760" s="7">
        <v>9.6450999999999993</v>
      </c>
      <c r="C1760">
        <f t="shared" si="27"/>
        <v>2623</v>
      </c>
    </row>
    <row r="1761" spans="2:3" x14ac:dyDescent="0.25">
      <c r="B1761" s="7">
        <v>9.6450999999999993</v>
      </c>
      <c r="C1761">
        <f t="shared" si="27"/>
        <v>2623</v>
      </c>
    </row>
    <row r="1762" spans="2:3" x14ac:dyDescent="0.25">
      <c r="B1762" s="7">
        <v>136.4</v>
      </c>
      <c r="C1762">
        <f t="shared" si="27"/>
        <v>948</v>
      </c>
    </row>
    <row r="1763" spans="2:3" x14ac:dyDescent="0.25">
      <c r="B1763" s="7">
        <v>197.8</v>
      </c>
      <c r="C1763">
        <f t="shared" si="27"/>
        <v>280</v>
      </c>
    </row>
    <row r="1764" spans="2:3" x14ac:dyDescent="0.25">
      <c r="B1764" s="7">
        <v>118.86</v>
      </c>
      <c r="C1764">
        <f t="shared" si="27"/>
        <v>1321</v>
      </c>
    </row>
    <row r="1765" spans="2:3" x14ac:dyDescent="0.25">
      <c r="B1765" s="7">
        <v>136.4</v>
      </c>
      <c r="C1765">
        <f t="shared" si="27"/>
        <v>948</v>
      </c>
    </row>
    <row r="1766" spans="2:3" x14ac:dyDescent="0.25">
      <c r="B1766" s="7">
        <v>136.4</v>
      </c>
      <c r="C1766">
        <f t="shared" si="27"/>
        <v>948</v>
      </c>
    </row>
    <row r="1767" spans="2:3" x14ac:dyDescent="0.25">
      <c r="B1767" s="7">
        <v>110.08</v>
      </c>
      <c r="C1767">
        <f t="shared" si="27"/>
        <v>1503</v>
      </c>
    </row>
    <row r="1768" spans="2:3" x14ac:dyDescent="0.25">
      <c r="B1768" s="7">
        <v>136.4</v>
      </c>
      <c r="C1768">
        <f t="shared" si="27"/>
        <v>948</v>
      </c>
    </row>
    <row r="1769" spans="2:3" x14ac:dyDescent="0.25">
      <c r="B1769" s="7">
        <v>176.31</v>
      </c>
      <c r="C1769">
        <f t="shared" si="27"/>
        <v>421</v>
      </c>
    </row>
    <row r="1770" spans="2:3" x14ac:dyDescent="0.25">
      <c r="B1770" s="7">
        <v>136.4</v>
      </c>
      <c r="C1770">
        <f t="shared" si="27"/>
        <v>948</v>
      </c>
    </row>
    <row r="1771" spans="2:3" x14ac:dyDescent="0.25">
      <c r="B1771" s="7">
        <v>118.86</v>
      </c>
      <c r="C1771">
        <f t="shared" si="27"/>
        <v>1321</v>
      </c>
    </row>
    <row r="1772" spans="2:3" x14ac:dyDescent="0.25">
      <c r="B1772" s="7">
        <v>197.8</v>
      </c>
      <c r="C1772">
        <f t="shared" si="27"/>
        <v>280</v>
      </c>
    </row>
    <row r="1773" spans="2:3" x14ac:dyDescent="0.25">
      <c r="B1773" s="7">
        <v>136.4</v>
      </c>
      <c r="C1773">
        <f t="shared" si="27"/>
        <v>948</v>
      </c>
    </row>
    <row r="1774" spans="2:3" x14ac:dyDescent="0.25">
      <c r="B1774" s="7">
        <v>197.8</v>
      </c>
      <c r="C1774">
        <f t="shared" si="27"/>
        <v>280</v>
      </c>
    </row>
    <row r="1775" spans="2:3" x14ac:dyDescent="0.25">
      <c r="B1775" s="7">
        <v>9.6450999999999993</v>
      </c>
      <c r="C1775">
        <f t="shared" si="27"/>
        <v>2623</v>
      </c>
    </row>
    <row r="1776" spans="2:3" x14ac:dyDescent="0.25">
      <c r="B1776" s="7">
        <v>118.86</v>
      </c>
      <c r="C1776">
        <f t="shared" si="27"/>
        <v>1321</v>
      </c>
    </row>
    <row r="1777" spans="2:3" x14ac:dyDescent="0.25">
      <c r="B1777" s="7">
        <v>136.4</v>
      </c>
      <c r="C1777">
        <f t="shared" si="27"/>
        <v>948</v>
      </c>
    </row>
    <row r="1778" spans="2:3" x14ac:dyDescent="0.25">
      <c r="B1778" s="7">
        <v>118.86</v>
      </c>
      <c r="C1778">
        <f t="shared" si="27"/>
        <v>1321</v>
      </c>
    </row>
    <row r="1779" spans="2:3" x14ac:dyDescent="0.25">
      <c r="B1779" s="7">
        <v>7.0134999999999996</v>
      </c>
      <c r="C1779">
        <f t="shared" si="27"/>
        <v>2735</v>
      </c>
    </row>
    <row r="1780" spans="2:3" x14ac:dyDescent="0.25">
      <c r="B1780" s="7">
        <v>136.4</v>
      </c>
      <c r="C1780">
        <f t="shared" si="27"/>
        <v>948</v>
      </c>
    </row>
    <row r="1781" spans="2:3" x14ac:dyDescent="0.25">
      <c r="B1781" s="7">
        <v>136.4</v>
      </c>
      <c r="C1781">
        <f t="shared" si="27"/>
        <v>948</v>
      </c>
    </row>
    <row r="1782" spans="2:3" x14ac:dyDescent="0.25">
      <c r="B1782" s="7">
        <v>136.4</v>
      </c>
      <c r="C1782">
        <f t="shared" si="27"/>
        <v>948</v>
      </c>
    </row>
    <row r="1783" spans="2:3" x14ac:dyDescent="0.25">
      <c r="B1783" s="7">
        <v>110.08</v>
      </c>
      <c r="C1783">
        <f t="shared" si="27"/>
        <v>1503</v>
      </c>
    </row>
    <row r="1784" spans="2:3" x14ac:dyDescent="0.25">
      <c r="B1784" s="7">
        <v>136.4</v>
      </c>
      <c r="C1784">
        <f t="shared" si="27"/>
        <v>948</v>
      </c>
    </row>
    <row r="1785" spans="2:3" x14ac:dyDescent="0.25">
      <c r="B1785" s="7">
        <v>136.4</v>
      </c>
      <c r="C1785">
        <f t="shared" si="27"/>
        <v>948</v>
      </c>
    </row>
    <row r="1786" spans="2:3" x14ac:dyDescent="0.25">
      <c r="B1786" s="7">
        <v>9.6450999999999993</v>
      </c>
      <c r="C1786">
        <f t="shared" si="27"/>
        <v>2623</v>
      </c>
    </row>
    <row r="1787" spans="2:3" x14ac:dyDescent="0.25">
      <c r="B1787" s="7">
        <v>197.8</v>
      </c>
      <c r="C1787">
        <f t="shared" si="27"/>
        <v>280</v>
      </c>
    </row>
    <row r="1788" spans="2:3" x14ac:dyDescent="0.25">
      <c r="B1788" s="7">
        <v>118.86</v>
      </c>
      <c r="C1788">
        <f t="shared" si="27"/>
        <v>1321</v>
      </c>
    </row>
    <row r="1789" spans="2:3" x14ac:dyDescent="0.25">
      <c r="B1789" s="7">
        <v>136.4</v>
      </c>
      <c r="C1789">
        <f t="shared" si="27"/>
        <v>948</v>
      </c>
    </row>
    <row r="1790" spans="2:3" x14ac:dyDescent="0.25">
      <c r="B1790" s="7">
        <v>197.8</v>
      </c>
      <c r="C1790">
        <f t="shared" si="27"/>
        <v>280</v>
      </c>
    </row>
    <row r="1791" spans="2:3" x14ac:dyDescent="0.25">
      <c r="B1791" s="7">
        <v>136.4</v>
      </c>
      <c r="C1791">
        <f t="shared" si="27"/>
        <v>948</v>
      </c>
    </row>
    <row r="1792" spans="2:3" x14ac:dyDescent="0.25">
      <c r="B1792" s="7">
        <v>118.86</v>
      </c>
      <c r="C1792">
        <f t="shared" si="27"/>
        <v>1321</v>
      </c>
    </row>
    <row r="1793" spans="2:3" x14ac:dyDescent="0.25">
      <c r="B1793" s="7">
        <v>118.86</v>
      </c>
      <c r="C1793">
        <f t="shared" si="27"/>
        <v>1321</v>
      </c>
    </row>
    <row r="1794" spans="2:3" x14ac:dyDescent="0.25">
      <c r="B1794" s="7">
        <v>197.8</v>
      </c>
      <c r="C1794">
        <f t="shared" si="27"/>
        <v>280</v>
      </c>
    </row>
    <row r="1795" spans="2:3" x14ac:dyDescent="0.25">
      <c r="B1795" s="7">
        <v>136.4</v>
      </c>
      <c r="C1795">
        <f t="shared" si="27"/>
        <v>948</v>
      </c>
    </row>
    <row r="1796" spans="2:3" x14ac:dyDescent="0.25">
      <c r="B1796" s="7">
        <v>197.8</v>
      </c>
      <c r="C1796">
        <f t="shared" ref="C1796:C1859" si="28">RANK(B1796,$B$3:$B$2999)</f>
        <v>280</v>
      </c>
    </row>
    <row r="1797" spans="2:3" x14ac:dyDescent="0.25">
      <c r="B1797" s="7">
        <v>2.6274999999999999</v>
      </c>
      <c r="C1797">
        <f t="shared" si="28"/>
        <v>2833</v>
      </c>
    </row>
    <row r="1798" spans="2:3" x14ac:dyDescent="0.25">
      <c r="B1798" s="7">
        <v>9.6450999999999993</v>
      </c>
      <c r="C1798">
        <f t="shared" si="28"/>
        <v>2623</v>
      </c>
    </row>
    <row r="1799" spans="2:3" x14ac:dyDescent="0.25">
      <c r="B1799" s="7">
        <v>118.86</v>
      </c>
      <c r="C1799">
        <f t="shared" si="28"/>
        <v>1321</v>
      </c>
    </row>
    <row r="1800" spans="2:3" x14ac:dyDescent="0.25">
      <c r="B1800" s="7">
        <v>197.8</v>
      </c>
      <c r="C1800">
        <f t="shared" si="28"/>
        <v>280</v>
      </c>
    </row>
    <row r="1801" spans="2:3" x14ac:dyDescent="0.25">
      <c r="B1801" s="7">
        <v>127.63</v>
      </c>
      <c r="C1801">
        <f t="shared" si="28"/>
        <v>1077</v>
      </c>
    </row>
    <row r="1802" spans="2:3" x14ac:dyDescent="0.25">
      <c r="B1802" s="7">
        <v>118.86</v>
      </c>
      <c r="C1802">
        <f t="shared" si="28"/>
        <v>1321</v>
      </c>
    </row>
    <row r="1803" spans="2:3" x14ac:dyDescent="0.25">
      <c r="B1803" s="7">
        <v>197.8</v>
      </c>
      <c r="C1803">
        <f t="shared" si="28"/>
        <v>280</v>
      </c>
    </row>
    <row r="1804" spans="2:3" x14ac:dyDescent="0.25">
      <c r="B1804" s="7">
        <v>110.08</v>
      </c>
      <c r="C1804">
        <f t="shared" si="28"/>
        <v>1503</v>
      </c>
    </row>
    <row r="1805" spans="2:3" x14ac:dyDescent="0.25">
      <c r="B1805" s="7">
        <v>197.8</v>
      </c>
      <c r="C1805">
        <f t="shared" si="28"/>
        <v>280</v>
      </c>
    </row>
    <row r="1806" spans="2:3" x14ac:dyDescent="0.25">
      <c r="B1806" s="7">
        <v>118.86</v>
      </c>
      <c r="C1806">
        <f t="shared" si="28"/>
        <v>1321</v>
      </c>
    </row>
    <row r="1807" spans="2:3" x14ac:dyDescent="0.25">
      <c r="B1807" s="7">
        <v>136.4</v>
      </c>
      <c r="C1807">
        <f t="shared" si="28"/>
        <v>948</v>
      </c>
    </row>
    <row r="1808" spans="2:3" x14ac:dyDescent="0.25">
      <c r="B1808" s="7">
        <v>110.08</v>
      </c>
      <c r="C1808">
        <f t="shared" si="28"/>
        <v>1503</v>
      </c>
    </row>
    <row r="1809" spans="2:3" x14ac:dyDescent="0.25">
      <c r="B1809" s="7">
        <v>2.6274999999999999</v>
      </c>
      <c r="C1809">
        <f t="shared" si="28"/>
        <v>2833</v>
      </c>
    </row>
    <row r="1810" spans="2:3" x14ac:dyDescent="0.25">
      <c r="B1810" s="7">
        <v>136.4</v>
      </c>
      <c r="C1810">
        <f t="shared" si="28"/>
        <v>948</v>
      </c>
    </row>
    <row r="1811" spans="2:3" x14ac:dyDescent="0.25">
      <c r="B1811" s="7">
        <v>136.4</v>
      </c>
      <c r="C1811">
        <f t="shared" si="28"/>
        <v>948</v>
      </c>
    </row>
    <row r="1812" spans="2:3" x14ac:dyDescent="0.25">
      <c r="B1812" s="7">
        <v>136.4</v>
      </c>
      <c r="C1812">
        <f t="shared" si="28"/>
        <v>948</v>
      </c>
    </row>
    <row r="1813" spans="2:3" x14ac:dyDescent="0.25">
      <c r="B1813" s="7">
        <v>110.08</v>
      </c>
      <c r="C1813">
        <f t="shared" si="28"/>
        <v>1503</v>
      </c>
    </row>
    <row r="1814" spans="2:3" x14ac:dyDescent="0.25">
      <c r="B1814" s="7">
        <v>136.4</v>
      </c>
      <c r="C1814">
        <f t="shared" si="28"/>
        <v>948</v>
      </c>
    </row>
    <row r="1815" spans="2:3" x14ac:dyDescent="0.25">
      <c r="B1815" s="7">
        <v>136.4</v>
      </c>
      <c r="C1815">
        <f t="shared" si="28"/>
        <v>948</v>
      </c>
    </row>
    <row r="1816" spans="2:3" x14ac:dyDescent="0.25">
      <c r="B1816" s="7">
        <v>136.4</v>
      </c>
      <c r="C1816">
        <f t="shared" si="28"/>
        <v>948</v>
      </c>
    </row>
    <row r="1817" spans="2:3" x14ac:dyDescent="0.25">
      <c r="B1817" s="7">
        <v>136.4</v>
      </c>
      <c r="C1817">
        <f t="shared" si="28"/>
        <v>948</v>
      </c>
    </row>
    <row r="1818" spans="2:3" x14ac:dyDescent="0.25">
      <c r="B1818" s="7">
        <v>197.8</v>
      </c>
      <c r="C1818">
        <f t="shared" si="28"/>
        <v>280</v>
      </c>
    </row>
    <row r="1819" spans="2:3" x14ac:dyDescent="0.25">
      <c r="B1819" s="7">
        <v>136.4</v>
      </c>
      <c r="C1819">
        <f t="shared" si="28"/>
        <v>948</v>
      </c>
    </row>
    <row r="1820" spans="2:3" x14ac:dyDescent="0.25">
      <c r="B1820" s="7">
        <v>118.86</v>
      </c>
      <c r="C1820">
        <f t="shared" si="28"/>
        <v>1321</v>
      </c>
    </row>
    <row r="1821" spans="2:3" x14ac:dyDescent="0.25">
      <c r="B1821" s="7">
        <v>118.86</v>
      </c>
      <c r="C1821">
        <f t="shared" si="28"/>
        <v>1321</v>
      </c>
    </row>
    <row r="1822" spans="2:3" x14ac:dyDescent="0.25">
      <c r="B1822" s="7">
        <v>118.86</v>
      </c>
      <c r="C1822">
        <f t="shared" si="28"/>
        <v>1321</v>
      </c>
    </row>
    <row r="1823" spans="2:3" x14ac:dyDescent="0.25">
      <c r="B1823" s="7">
        <v>136.4</v>
      </c>
      <c r="C1823">
        <f t="shared" si="28"/>
        <v>948</v>
      </c>
    </row>
    <row r="1824" spans="2:3" x14ac:dyDescent="0.25">
      <c r="B1824" s="7">
        <v>136.4</v>
      </c>
      <c r="C1824">
        <f t="shared" si="28"/>
        <v>948</v>
      </c>
    </row>
    <row r="1825" spans="2:3" x14ac:dyDescent="0.25">
      <c r="B1825" s="7">
        <v>136.4</v>
      </c>
      <c r="C1825">
        <f t="shared" si="28"/>
        <v>948</v>
      </c>
    </row>
    <row r="1826" spans="2:3" x14ac:dyDescent="0.25">
      <c r="B1826" s="7">
        <v>136.4</v>
      </c>
      <c r="C1826">
        <f t="shared" si="28"/>
        <v>948</v>
      </c>
    </row>
    <row r="1827" spans="2:3" x14ac:dyDescent="0.25">
      <c r="B1827" s="7">
        <v>197.8</v>
      </c>
      <c r="C1827">
        <f t="shared" si="28"/>
        <v>280</v>
      </c>
    </row>
    <row r="1828" spans="2:3" x14ac:dyDescent="0.25">
      <c r="B1828" s="7">
        <v>136.4</v>
      </c>
      <c r="C1828">
        <f t="shared" si="28"/>
        <v>948</v>
      </c>
    </row>
    <row r="1829" spans="2:3" x14ac:dyDescent="0.25">
      <c r="B1829" s="7">
        <v>197.8</v>
      </c>
      <c r="C1829">
        <f t="shared" si="28"/>
        <v>280</v>
      </c>
    </row>
    <row r="1830" spans="2:3" x14ac:dyDescent="0.25">
      <c r="B1830" s="7">
        <v>127.63</v>
      </c>
      <c r="C1830">
        <f t="shared" si="28"/>
        <v>1077</v>
      </c>
    </row>
    <row r="1831" spans="2:3" x14ac:dyDescent="0.25">
      <c r="B1831" s="7">
        <v>9.6450999999999993</v>
      </c>
      <c r="C1831">
        <f t="shared" si="28"/>
        <v>2623</v>
      </c>
    </row>
    <row r="1832" spans="2:3" x14ac:dyDescent="0.25">
      <c r="B1832" s="7">
        <v>9.6450999999999993</v>
      </c>
      <c r="C1832">
        <f t="shared" si="28"/>
        <v>2623</v>
      </c>
    </row>
    <row r="1833" spans="2:3" x14ac:dyDescent="0.25">
      <c r="B1833" s="7">
        <v>197.8</v>
      </c>
      <c r="C1833">
        <f t="shared" si="28"/>
        <v>280</v>
      </c>
    </row>
    <row r="1834" spans="2:3" x14ac:dyDescent="0.25">
      <c r="B1834" s="7">
        <v>136.4</v>
      </c>
      <c r="C1834">
        <f t="shared" si="28"/>
        <v>948</v>
      </c>
    </row>
    <row r="1835" spans="2:3" x14ac:dyDescent="0.25">
      <c r="B1835" s="7">
        <v>136.4</v>
      </c>
      <c r="C1835">
        <f t="shared" si="28"/>
        <v>948</v>
      </c>
    </row>
    <row r="1836" spans="2:3" x14ac:dyDescent="0.25">
      <c r="B1836" s="7">
        <v>197.8</v>
      </c>
      <c r="C1836">
        <f t="shared" si="28"/>
        <v>280</v>
      </c>
    </row>
    <row r="1837" spans="2:3" x14ac:dyDescent="0.25">
      <c r="B1837" s="7">
        <v>136.4</v>
      </c>
      <c r="C1837">
        <f t="shared" si="28"/>
        <v>948</v>
      </c>
    </row>
    <row r="1838" spans="2:3" x14ac:dyDescent="0.25">
      <c r="B1838" s="7">
        <v>197.8</v>
      </c>
      <c r="C1838">
        <f t="shared" si="28"/>
        <v>280</v>
      </c>
    </row>
    <row r="1839" spans="2:3" x14ac:dyDescent="0.25">
      <c r="B1839" s="7">
        <v>110.08</v>
      </c>
      <c r="C1839">
        <f t="shared" si="28"/>
        <v>1503</v>
      </c>
    </row>
    <row r="1840" spans="2:3" x14ac:dyDescent="0.25">
      <c r="B1840" s="7">
        <v>118.86</v>
      </c>
      <c r="C1840">
        <f t="shared" si="28"/>
        <v>1321</v>
      </c>
    </row>
    <row r="1841" spans="2:3" x14ac:dyDescent="0.25">
      <c r="B1841" s="7">
        <v>118.86</v>
      </c>
      <c r="C1841">
        <f t="shared" si="28"/>
        <v>1321</v>
      </c>
    </row>
    <row r="1842" spans="2:3" x14ac:dyDescent="0.25">
      <c r="B1842" s="7">
        <v>118.86</v>
      </c>
      <c r="C1842">
        <f t="shared" si="28"/>
        <v>1321</v>
      </c>
    </row>
    <row r="1843" spans="2:3" x14ac:dyDescent="0.25">
      <c r="B1843" s="7">
        <v>118.86</v>
      </c>
      <c r="C1843">
        <f t="shared" si="28"/>
        <v>1321</v>
      </c>
    </row>
    <row r="1844" spans="2:3" x14ac:dyDescent="0.25">
      <c r="B1844" s="7">
        <v>118.86</v>
      </c>
      <c r="C1844">
        <f t="shared" si="28"/>
        <v>1321</v>
      </c>
    </row>
    <row r="1845" spans="2:3" x14ac:dyDescent="0.25">
      <c r="B1845" s="7">
        <v>118.86</v>
      </c>
      <c r="C1845">
        <f t="shared" si="28"/>
        <v>1321</v>
      </c>
    </row>
    <row r="1846" spans="2:3" x14ac:dyDescent="0.25">
      <c r="B1846" s="7">
        <v>118.86</v>
      </c>
      <c r="C1846">
        <f t="shared" si="28"/>
        <v>1321</v>
      </c>
    </row>
    <row r="1847" spans="2:3" x14ac:dyDescent="0.25">
      <c r="B1847" s="7">
        <v>118.86</v>
      </c>
      <c r="C1847">
        <f t="shared" si="28"/>
        <v>1321</v>
      </c>
    </row>
    <row r="1848" spans="2:3" x14ac:dyDescent="0.25">
      <c r="B1848" s="7">
        <v>118.86</v>
      </c>
      <c r="C1848">
        <f t="shared" si="28"/>
        <v>1321</v>
      </c>
    </row>
    <row r="1849" spans="2:3" x14ac:dyDescent="0.25">
      <c r="B1849" s="7">
        <v>197.8</v>
      </c>
      <c r="C1849">
        <f t="shared" si="28"/>
        <v>280</v>
      </c>
    </row>
    <row r="1850" spans="2:3" x14ac:dyDescent="0.25">
      <c r="B1850" s="7">
        <v>118.86</v>
      </c>
      <c r="C1850">
        <f t="shared" si="28"/>
        <v>1321</v>
      </c>
    </row>
    <row r="1851" spans="2:3" x14ac:dyDescent="0.25">
      <c r="B1851" s="7">
        <v>118.86</v>
      </c>
      <c r="C1851">
        <f t="shared" si="28"/>
        <v>1321</v>
      </c>
    </row>
    <row r="1852" spans="2:3" x14ac:dyDescent="0.25">
      <c r="B1852" s="7">
        <v>136.4</v>
      </c>
      <c r="C1852">
        <f t="shared" si="28"/>
        <v>948</v>
      </c>
    </row>
    <row r="1853" spans="2:3" x14ac:dyDescent="0.25">
      <c r="B1853" s="7">
        <v>136.4</v>
      </c>
      <c r="C1853">
        <f t="shared" si="28"/>
        <v>948</v>
      </c>
    </row>
    <row r="1854" spans="2:3" x14ac:dyDescent="0.25">
      <c r="B1854" s="7">
        <v>110.08</v>
      </c>
      <c r="C1854">
        <f t="shared" si="28"/>
        <v>1503</v>
      </c>
    </row>
    <row r="1855" spans="2:3" x14ac:dyDescent="0.25">
      <c r="B1855" s="7">
        <v>110.08</v>
      </c>
      <c r="C1855">
        <f t="shared" si="28"/>
        <v>1503</v>
      </c>
    </row>
    <row r="1856" spans="2:3" x14ac:dyDescent="0.25">
      <c r="B1856" s="7">
        <v>118.86</v>
      </c>
      <c r="C1856">
        <f t="shared" si="28"/>
        <v>1321</v>
      </c>
    </row>
    <row r="1857" spans="2:3" x14ac:dyDescent="0.25">
      <c r="B1857" s="7">
        <v>118.86</v>
      </c>
      <c r="C1857">
        <f t="shared" si="28"/>
        <v>1321</v>
      </c>
    </row>
    <row r="1858" spans="2:3" x14ac:dyDescent="0.25">
      <c r="B1858" s="7">
        <v>110.08</v>
      </c>
      <c r="C1858">
        <f t="shared" si="28"/>
        <v>1503</v>
      </c>
    </row>
    <row r="1859" spans="2:3" x14ac:dyDescent="0.25">
      <c r="B1859" s="7">
        <v>9.6450999999999993</v>
      </c>
      <c r="C1859">
        <f t="shared" si="28"/>
        <v>2623</v>
      </c>
    </row>
    <row r="1860" spans="2:3" x14ac:dyDescent="0.25">
      <c r="B1860" s="7">
        <v>197.8</v>
      </c>
      <c r="C1860">
        <f t="shared" ref="C1860:C1923" si="29">RANK(B1860,$B$3:$B$2999)</f>
        <v>280</v>
      </c>
    </row>
    <row r="1861" spans="2:3" x14ac:dyDescent="0.25">
      <c r="B1861" s="7">
        <v>110.08</v>
      </c>
      <c r="C1861">
        <f t="shared" si="29"/>
        <v>1503</v>
      </c>
    </row>
    <row r="1862" spans="2:3" x14ac:dyDescent="0.25">
      <c r="B1862" s="7">
        <v>136.4</v>
      </c>
      <c r="C1862">
        <f t="shared" si="29"/>
        <v>948</v>
      </c>
    </row>
    <row r="1863" spans="2:3" x14ac:dyDescent="0.25">
      <c r="B1863" s="7">
        <v>197.8</v>
      </c>
      <c r="C1863">
        <f t="shared" si="29"/>
        <v>280</v>
      </c>
    </row>
    <row r="1864" spans="2:3" x14ac:dyDescent="0.25">
      <c r="B1864" s="7">
        <v>9.6450999999999993</v>
      </c>
      <c r="C1864">
        <f t="shared" si="29"/>
        <v>2623</v>
      </c>
    </row>
    <row r="1865" spans="2:3" x14ac:dyDescent="0.25">
      <c r="B1865" s="7">
        <v>136.4</v>
      </c>
      <c r="C1865">
        <f t="shared" si="29"/>
        <v>948</v>
      </c>
    </row>
    <row r="1866" spans="2:3" x14ac:dyDescent="0.25">
      <c r="B1866" s="7">
        <v>197.8</v>
      </c>
      <c r="C1866">
        <f t="shared" si="29"/>
        <v>280</v>
      </c>
    </row>
    <row r="1867" spans="2:3" x14ac:dyDescent="0.25">
      <c r="B1867" s="7">
        <v>118.86</v>
      </c>
      <c r="C1867">
        <f t="shared" si="29"/>
        <v>1321</v>
      </c>
    </row>
    <row r="1868" spans="2:3" x14ac:dyDescent="0.25">
      <c r="B1868" s="7">
        <v>118.86</v>
      </c>
      <c r="C1868">
        <f t="shared" si="29"/>
        <v>1321</v>
      </c>
    </row>
    <row r="1869" spans="2:3" x14ac:dyDescent="0.25">
      <c r="B1869" s="7">
        <v>118.86</v>
      </c>
      <c r="C1869">
        <f t="shared" si="29"/>
        <v>1321</v>
      </c>
    </row>
    <row r="1870" spans="2:3" x14ac:dyDescent="0.25">
      <c r="B1870" s="7">
        <v>118.86</v>
      </c>
      <c r="C1870">
        <f t="shared" si="29"/>
        <v>1321</v>
      </c>
    </row>
    <row r="1871" spans="2:3" x14ac:dyDescent="0.25">
      <c r="B1871" s="7">
        <v>118.86</v>
      </c>
      <c r="C1871">
        <f t="shared" si="29"/>
        <v>1321</v>
      </c>
    </row>
    <row r="1872" spans="2:3" x14ac:dyDescent="0.25">
      <c r="B1872" s="7">
        <v>118.86</v>
      </c>
      <c r="C1872">
        <f t="shared" si="29"/>
        <v>1321</v>
      </c>
    </row>
    <row r="1873" spans="2:3" x14ac:dyDescent="0.25">
      <c r="B1873" s="7">
        <v>118.86</v>
      </c>
      <c r="C1873">
        <f t="shared" si="29"/>
        <v>1321</v>
      </c>
    </row>
    <row r="1874" spans="2:3" x14ac:dyDescent="0.25">
      <c r="B1874" s="7">
        <v>118.86</v>
      </c>
      <c r="C1874">
        <f t="shared" si="29"/>
        <v>1321</v>
      </c>
    </row>
    <row r="1875" spans="2:3" x14ac:dyDescent="0.25">
      <c r="B1875" s="7">
        <v>110.08</v>
      </c>
      <c r="C1875">
        <f t="shared" si="29"/>
        <v>1503</v>
      </c>
    </row>
    <row r="1876" spans="2:3" x14ac:dyDescent="0.25">
      <c r="B1876" s="7">
        <v>110.08</v>
      </c>
      <c r="C1876">
        <f t="shared" si="29"/>
        <v>1503</v>
      </c>
    </row>
    <row r="1877" spans="2:3" x14ac:dyDescent="0.25">
      <c r="B1877" s="7">
        <v>118.86</v>
      </c>
      <c r="C1877">
        <f t="shared" si="29"/>
        <v>1321</v>
      </c>
    </row>
    <row r="1878" spans="2:3" x14ac:dyDescent="0.25">
      <c r="B1878" s="7">
        <v>110.08</v>
      </c>
      <c r="C1878">
        <f t="shared" si="29"/>
        <v>1503</v>
      </c>
    </row>
    <row r="1879" spans="2:3" x14ac:dyDescent="0.25">
      <c r="B1879" s="7">
        <v>110.08</v>
      </c>
      <c r="C1879">
        <f t="shared" si="29"/>
        <v>1503</v>
      </c>
    </row>
    <row r="1880" spans="2:3" x14ac:dyDescent="0.25">
      <c r="B1880" s="7">
        <v>197.8</v>
      </c>
      <c r="C1880">
        <f t="shared" si="29"/>
        <v>280</v>
      </c>
    </row>
    <row r="1881" spans="2:3" x14ac:dyDescent="0.25">
      <c r="B1881" s="7">
        <v>110.08</v>
      </c>
      <c r="C1881">
        <f t="shared" si="29"/>
        <v>1503</v>
      </c>
    </row>
    <row r="1882" spans="2:3" x14ac:dyDescent="0.25">
      <c r="B1882" s="7">
        <v>9.6450999999999993</v>
      </c>
      <c r="C1882">
        <f t="shared" si="29"/>
        <v>2623</v>
      </c>
    </row>
    <row r="1883" spans="2:3" x14ac:dyDescent="0.25">
      <c r="B1883" s="7">
        <v>197.8</v>
      </c>
      <c r="C1883">
        <f t="shared" si="29"/>
        <v>280</v>
      </c>
    </row>
    <row r="1884" spans="2:3" x14ac:dyDescent="0.25">
      <c r="B1884" s="7">
        <v>110.08</v>
      </c>
      <c r="C1884">
        <f t="shared" si="29"/>
        <v>1503</v>
      </c>
    </row>
    <row r="1885" spans="2:3" x14ac:dyDescent="0.25">
      <c r="B1885" s="7">
        <v>110.08</v>
      </c>
      <c r="C1885">
        <f t="shared" si="29"/>
        <v>1503</v>
      </c>
    </row>
    <row r="1886" spans="2:3" x14ac:dyDescent="0.25">
      <c r="B1886" s="7">
        <v>9.6450999999999993</v>
      </c>
      <c r="C1886">
        <f t="shared" si="29"/>
        <v>2623</v>
      </c>
    </row>
    <row r="1887" spans="2:3" x14ac:dyDescent="0.25">
      <c r="B1887" s="7">
        <v>136.4</v>
      </c>
      <c r="C1887">
        <f t="shared" si="29"/>
        <v>948</v>
      </c>
    </row>
    <row r="1888" spans="2:3" x14ac:dyDescent="0.25">
      <c r="B1888" s="7">
        <v>197.8</v>
      </c>
      <c r="C1888">
        <f t="shared" si="29"/>
        <v>280</v>
      </c>
    </row>
    <row r="1889" spans="2:3" x14ac:dyDescent="0.25">
      <c r="B1889" s="7">
        <v>110.08</v>
      </c>
      <c r="C1889">
        <f t="shared" si="29"/>
        <v>1503</v>
      </c>
    </row>
    <row r="1890" spans="2:3" x14ac:dyDescent="0.25">
      <c r="B1890" s="7">
        <v>118.86</v>
      </c>
      <c r="C1890">
        <f t="shared" si="29"/>
        <v>1321</v>
      </c>
    </row>
    <row r="1891" spans="2:3" x14ac:dyDescent="0.25">
      <c r="B1891" s="7">
        <v>110.08</v>
      </c>
      <c r="C1891">
        <f t="shared" si="29"/>
        <v>1503</v>
      </c>
    </row>
    <row r="1892" spans="2:3" x14ac:dyDescent="0.25">
      <c r="B1892" s="7">
        <v>118.86</v>
      </c>
      <c r="C1892">
        <f t="shared" si="29"/>
        <v>1321</v>
      </c>
    </row>
    <row r="1893" spans="2:3" x14ac:dyDescent="0.25">
      <c r="B1893" s="7">
        <v>118.86</v>
      </c>
      <c r="C1893">
        <f t="shared" si="29"/>
        <v>1321</v>
      </c>
    </row>
    <row r="1894" spans="2:3" x14ac:dyDescent="0.25">
      <c r="B1894" s="7">
        <v>118.86</v>
      </c>
      <c r="C1894">
        <f t="shared" si="29"/>
        <v>1321</v>
      </c>
    </row>
    <row r="1895" spans="2:3" x14ac:dyDescent="0.25">
      <c r="B1895" s="7">
        <v>118.86</v>
      </c>
      <c r="C1895">
        <f t="shared" si="29"/>
        <v>1321</v>
      </c>
    </row>
    <row r="1896" spans="2:3" x14ac:dyDescent="0.25">
      <c r="B1896" s="7">
        <v>118.86</v>
      </c>
      <c r="C1896">
        <f t="shared" si="29"/>
        <v>1321</v>
      </c>
    </row>
    <row r="1897" spans="2:3" x14ac:dyDescent="0.25">
      <c r="B1897" s="7">
        <v>118.86</v>
      </c>
      <c r="C1897">
        <f t="shared" si="29"/>
        <v>1321</v>
      </c>
    </row>
    <row r="1898" spans="2:3" x14ac:dyDescent="0.25">
      <c r="B1898" s="7">
        <v>118.86</v>
      </c>
      <c r="C1898">
        <f t="shared" si="29"/>
        <v>1321</v>
      </c>
    </row>
    <row r="1899" spans="2:3" x14ac:dyDescent="0.25">
      <c r="B1899" s="7">
        <v>197.8</v>
      </c>
      <c r="C1899">
        <f t="shared" si="29"/>
        <v>280</v>
      </c>
    </row>
    <row r="1900" spans="2:3" x14ac:dyDescent="0.25">
      <c r="B1900" s="7">
        <v>127.63</v>
      </c>
      <c r="C1900">
        <f t="shared" si="29"/>
        <v>1077</v>
      </c>
    </row>
    <row r="1901" spans="2:3" x14ac:dyDescent="0.25">
      <c r="B1901" s="7">
        <v>118.86</v>
      </c>
      <c r="C1901">
        <f t="shared" si="29"/>
        <v>1321</v>
      </c>
    </row>
    <row r="1902" spans="2:3" x14ac:dyDescent="0.25">
      <c r="B1902" s="7">
        <v>118.86</v>
      </c>
      <c r="C1902">
        <f t="shared" si="29"/>
        <v>1321</v>
      </c>
    </row>
    <row r="1903" spans="2:3" x14ac:dyDescent="0.25">
      <c r="B1903" s="7">
        <v>118.86</v>
      </c>
      <c r="C1903">
        <f t="shared" si="29"/>
        <v>1321</v>
      </c>
    </row>
    <row r="1904" spans="2:3" x14ac:dyDescent="0.25">
      <c r="B1904" s="7">
        <v>118.86</v>
      </c>
      <c r="C1904">
        <f t="shared" si="29"/>
        <v>1321</v>
      </c>
    </row>
    <row r="1905" spans="2:3" x14ac:dyDescent="0.25">
      <c r="B1905" s="7">
        <v>118.86</v>
      </c>
      <c r="C1905">
        <f t="shared" si="29"/>
        <v>1321</v>
      </c>
    </row>
    <row r="1906" spans="2:3" x14ac:dyDescent="0.25">
      <c r="B1906" s="7">
        <v>118.86</v>
      </c>
      <c r="C1906">
        <f t="shared" si="29"/>
        <v>1321</v>
      </c>
    </row>
    <row r="1907" spans="2:3" x14ac:dyDescent="0.25">
      <c r="B1907" s="7">
        <v>118.86</v>
      </c>
      <c r="C1907">
        <f t="shared" si="29"/>
        <v>1321</v>
      </c>
    </row>
    <row r="1908" spans="2:3" x14ac:dyDescent="0.25">
      <c r="B1908" s="7">
        <v>110.08</v>
      </c>
      <c r="C1908">
        <f t="shared" si="29"/>
        <v>1503</v>
      </c>
    </row>
    <row r="1909" spans="2:3" x14ac:dyDescent="0.25">
      <c r="B1909" s="7">
        <v>110.08</v>
      </c>
      <c r="C1909">
        <f t="shared" si="29"/>
        <v>1503</v>
      </c>
    </row>
    <row r="1910" spans="2:3" x14ac:dyDescent="0.25">
      <c r="B1910" s="7">
        <v>197.8</v>
      </c>
      <c r="C1910">
        <f t="shared" si="29"/>
        <v>280</v>
      </c>
    </row>
    <row r="1911" spans="2:3" x14ac:dyDescent="0.25">
      <c r="B1911" s="7">
        <v>118.86</v>
      </c>
      <c r="C1911">
        <f t="shared" si="29"/>
        <v>1321</v>
      </c>
    </row>
    <row r="1912" spans="2:3" x14ac:dyDescent="0.25">
      <c r="B1912" s="7">
        <v>118.86</v>
      </c>
      <c r="C1912">
        <f t="shared" si="29"/>
        <v>1321</v>
      </c>
    </row>
    <row r="1913" spans="2:3" x14ac:dyDescent="0.25">
      <c r="B1913" s="7">
        <v>118.86</v>
      </c>
      <c r="C1913">
        <f t="shared" si="29"/>
        <v>1321</v>
      </c>
    </row>
    <row r="1914" spans="2:3" x14ac:dyDescent="0.25">
      <c r="B1914" s="7">
        <v>118.86</v>
      </c>
      <c r="C1914">
        <f t="shared" si="29"/>
        <v>1321</v>
      </c>
    </row>
    <row r="1915" spans="2:3" x14ac:dyDescent="0.25">
      <c r="B1915" s="7">
        <v>118.86</v>
      </c>
      <c r="C1915">
        <f t="shared" si="29"/>
        <v>1321</v>
      </c>
    </row>
    <row r="1916" spans="2:3" x14ac:dyDescent="0.25">
      <c r="B1916" s="7">
        <v>136.4</v>
      </c>
      <c r="C1916">
        <f t="shared" si="29"/>
        <v>948</v>
      </c>
    </row>
    <row r="1917" spans="2:3" x14ac:dyDescent="0.25">
      <c r="B1917" s="7">
        <v>136.4</v>
      </c>
      <c r="C1917">
        <f t="shared" si="29"/>
        <v>948</v>
      </c>
    </row>
    <row r="1918" spans="2:3" x14ac:dyDescent="0.25">
      <c r="B1918" s="7">
        <v>127.63</v>
      </c>
      <c r="C1918">
        <f t="shared" si="29"/>
        <v>1077</v>
      </c>
    </row>
    <row r="1919" spans="2:3" x14ac:dyDescent="0.25">
      <c r="B1919" s="7">
        <v>9.6450999999999993</v>
      </c>
      <c r="C1919">
        <f t="shared" si="29"/>
        <v>2623</v>
      </c>
    </row>
    <row r="1920" spans="2:3" x14ac:dyDescent="0.25">
      <c r="B1920" s="7">
        <v>197.8</v>
      </c>
      <c r="C1920">
        <f t="shared" si="29"/>
        <v>280</v>
      </c>
    </row>
    <row r="1921" spans="2:3" x14ac:dyDescent="0.25">
      <c r="B1921" s="7">
        <v>110.08</v>
      </c>
      <c r="C1921">
        <f t="shared" si="29"/>
        <v>1503</v>
      </c>
    </row>
    <row r="1922" spans="2:3" x14ac:dyDescent="0.25">
      <c r="B1922" s="7">
        <v>127.63</v>
      </c>
      <c r="C1922">
        <f t="shared" si="29"/>
        <v>1077</v>
      </c>
    </row>
    <row r="1923" spans="2:3" x14ac:dyDescent="0.25">
      <c r="B1923" s="7">
        <v>110.08</v>
      </c>
      <c r="C1923">
        <f t="shared" si="29"/>
        <v>1503</v>
      </c>
    </row>
    <row r="1924" spans="2:3" x14ac:dyDescent="0.25">
      <c r="B1924" s="7">
        <v>136.4</v>
      </c>
      <c r="C1924">
        <f t="shared" ref="C1924:C1987" si="30">RANK(B1924,$B$3:$B$2999)</f>
        <v>948</v>
      </c>
    </row>
    <row r="1925" spans="2:3" x14ac:dyDescent="0.25">
      <c r="B1925" s="7">
        <v>110.08</v>
      </c>
      <c r="C1925">
        <f t="shared" si="30"/>
        <v>1503</v>
      </c>
    </row>
    <row r="1926" spans="2:3" x14ac:dyDescent="0.25">
      <c r="B1926" s="7">
        <v>110.08</v>
      </c>
      <c r="C1926">
        <f t="shared" si="30"/>
        <v>1503</v>
      </c>
    </row>
    <row r="1927" spans="2:3" x14ac:dyDescent="0.25">
      <c r="B1927" s="7">
        <v>110.08</v>
      </c>
      <c r="C1927">
        <f t="shared" si="30"/>
        <v>1503</v>
      </c>
    </row>
    <row r="1928" spans="2:3" x14ac:dyDescent="0.25">
      <c r="B1928" s="7">
        <v>110.08</v>
      </c>
      <c r="C1928">
        <f t="shared" si="30"/>
        <v>1503</v>
      </c>
    </row>
    <row r="1929" spans="2:3" x14ac:dyDescent="0.25">
      <c r="B1929" s="7">
        <v>110.08</v>
      </c>
      <c r="C1929">
        <f t="shared" si="30"/>
        <v>1503</v>
      </c>
    </row>
    <row r="1930" spans="2:3" x14ac:dyDescent="0.25">
      <c r="B1930" s="7">
        <v>136.4</v>
      </c>
      <c r="C1930">
        <f t="shared" si="30"/>
        <v>948</v>
      </c>
    </row>
    <row r="1931" spans="2:3" x14ac:dyDescent="0.25">
      <c r="B1931" s="7">
        <v>197.8</v>
      </c>
      <c r="C1931">
        <f t="shared" si="30"/>
        <v>280</v>
      </c>
    </row>
    <row r="1932" spans="2:3" x14ac:dyDescent="0.25">
      <c r="B1932" s="7">
        <v>136.4</v>
      </c>
      <c r="C1932">
        <f t="shared" si="30"/>
        <v>948</v>
      </c>
    </row>
    <row r="1933" spans="2:3" x14ac:dyDescent="0.25">
      <c r="B1933" s="7">
        <v>197.8</v>
      </c>
      <c r="C1933">
        <f t="shared" si="30"/>
        <v>280</v>
      </c>
    </row>
    <row r="1934" spans="2:3" x14ac:dyDescent="0.25">
      <c r="B1934" s="7">
        <v>110.08</v>
      </c>
      <c r="C1934">
        <f t="shared" si="30"/>
        <v>1503</v>
      </c>
    </row>
    <row r="1935" spans="2:3" x14ac:dyDescent="0.25">
      <c r="B1935" s="7">
        <v>127.63</v>
      </c>
      <c r="C1935">
        <f t="shared" si="30"/>
        <v>1077</v>
      </c>
    </row>
    <row r="1936" spans="2:3" x14ac:dyDescent="0.25">
      <c r="B1936" s="7">
        <v>110.08</v>
      </c>
      <c r="C1936">
        <f t="shared" si="30"/>
        <v>1503</v>
      </c>
    </row>
    <row r="1937" spans="2:3" x14ac:dyDescent="0.25">
      <c r="B1937" s="7">
        <v>110.08</v>
      </c>
      <c r="C1937">
        <f t="shared" si="30"/>
        <v>1503</v>
      </c>
    </row>
    <row r="1938" spans="2:3" x14ac:dyDescent="0.25">
      <c r="B1938" s="7">
        <v>136.4</v>
      </c>
      <c r="C1938">
        <f t="shared" si="30"/>
        <v>948</v>
      </c>
    </row>
    <row r="1939" spans="2:3" x14ac:dyDescent="0.25">
      <c r="B1939" s="7">
        <v>136.4</v>
      </c>
      <c r="C1939">
        <f t="shared" si="30"/>
        <v>948</v>
      </c>
    </row>
    <row r="1940" spans="2:3" x14ac:dyDescent="0.25">
      <c r="B1940" s="7">
        <v>197.8</v>
      </c>
      <c r="C1940">
        <f t="shared" si="30"/>
        <v>280</v>
      </c>
    </row>
    <row r="1941" spans="2:3" x14ac:dyDescent="0.25">
      <c r="B1941" s="7">
        <v>110.08</v>
      </c>
      <c r="C1941">
        <f t="shared" si="30"/>
        <v>1503</v>
      </c>
    </row>
    <row r="1942" spans="2:3" x14ac:dyDescent="0.25">
      <c r="B1942" s="7">
        <v>197.8</v>
      </c>
      <c r="C1942">
        <f t="shared" si="30"/>
        <v>280</v>
      </c>
    </row>
    <row r="1943" spans="2:3" x14ac:dyDescent="0.25">
      <c r="B1943" s="7">
        <v>110.08</v>
      </c>
      <c r="C1943">
        <f t="shared" si="30"/>
        <v>1503</v>
      </c>
    </row>
    <row r="1944" spans="2:3" x14ac:dyDescent="0.25">
      <c r="B1944" s="7">
        <v>136.4</v>
      </c>
      <c r="C1944">
        <f t="shared" si="30"/>
        <v>948</v>
      </c>
    </row>
    <row r="1945" spans="2:3" x14ac:dyDescent="0.25">
      <c r="B1945" s="7">
        <v>127.63</v>
      </c>
      <c r="C1945">
        <f t="shared" si="30"/>
        <v>1077</v>
      </c>
    </row>
    <row r="1946" spans="2:3" x14ac:dyDescent="0.25">
      <c r="B1946" s="7">
        <v>197.8</v>
      </c>
      <c r="C1946">
        <f t="shared" si="30"/>
        <v>280</v>
      </c>
    </row>
    <row r="1947" spans="2:3" x14ac:dyDescent="0.25">
      <c r="B1947" s="7">
        <v>110.08</v>
      </c>
      <c r="C1947">
        <f t="shared" si="30"/>
        <v>1503</v>
      </c>
    </row>
    <row r="1948" spans="2:3" x14ac:dyDescent="0.25">
      <c r="B1948" s="7">
        <v>197.8</v>
      </c>
      <c r="C1948">
        <f t="shared" si="30"/>
        <v>280</v>
      </c>
    </row>
    <row r="1949" spans="2:3" x14ac:dyDescent="0.25">
      <c r="B1949" s="7">
        <v>136.4</v>
      </c>
      <c r="C1949">
        <f t="shared" si="30"/>
        <v>948</v>
      </c>
    </row>
    <row r="1950" spans="2:3" x14ac:dyDescent="0.25">
      <c r="B1950" s="7">
        <v>110.08</v>
      </c>
      <c r="C1950">
        <f t="shared" si="30"/>
        <v>1503</v>
      </c>
    </row>
    <row r="1951" spans="2:3" x14ac:dyDescent="0.25">
      <c r="B1951" s="7">
        <v>118.86</v>
      </c>
      <c r="C1951">
        <f t="shared" si="30"/>
        <v>1321</v>
      </c>
    </row>
    <row r="1952" spans="2:3" x14ac:dyDescent="0.25">
      <c r="B1952" s="7">
        <v>184.21</v>
      </c>
      <c r="C1952">
        <f t="shared" si="30"/>
        <v>386</v>
      </c>
    </row>
    <row r="1953" spans="2:3" x14ac:dyDescent="0.25">
      <c r="B1953" s="7">
        <v>110.08</v>
      </c>
      <c r="C1953">
        <f t="shared" si="30"/>
        <v>1503</v>
      </c>
    </row>
    <row r="1954" spans="2:3" x14ac:dyDescent="0.25">
      <c r="B1954" s="7">
        <v>136.4</v>
      </c>
      <c r="C1954">
        <f t="shared" si="30"/>
        <v>948</v>
      </c>
    </row>
    <row r="1955" spans="2:3" x14ac:dyDescent="0.25">
      <c r="B1955" s="7">
        <v>136.4</v>
      </c>
      <c r="C1955">
        <f t="shared" si="30"/>
        <v>948</v>
      </c>
    </row>
    <row r="1956" spans="2:3" x14ac:dyDescent="0.25">
      <c r="B1956" s="7">
        <v>110.08</v>
      </c>
      <c r="C1956">
        <f t="shared" si="30"/>
        <v>1503</v>
      </c>
    </row>
    <row r="1957" spans="2:3" x14ac:dyDescent="0.25">
      <c r="B1957" s="7">
        <v>130.69999999999999</v>
      </c>
      <c r="C1957">
        <f t="shared" si="30"/>
        <v>1070</v>
      </c>
    </row>
    <row r="1958" spans="2:3" x14ac:dyDescent="0.25">
      <c r="B1958" s="7">
        <v>127.63</v>
      </c>
      <c r="C1958">
        <f t="shared" si="30"/>
        <v>1077</v>
      </c>
    </row>
    <row r="1959" spans="2:3" x14ac:dyDescent="0.25">
      <c r="B1959" s="7">
        <v>110.08</v>
      </c>
      <c r="C1959">
        <f t="shared" si="30"/>
        <v>1503</v>
      </c>
    </row>
    <row r="1960" spans="2:3" x14ac:dyDescent="0.25">
      <c r="B1960" s="7">
        <v>110.08</v>
      </c>
      <c r="C1960">
        <f t="shared" si="30"/>
        <v>1503</v>
      </c>
    </row>
    <row r="1961" spans="2:3" x14ac:dyDescent="0.25">
      <c r="B1961" s="7">
        <v>136.4</v>
      </c>
      <c r="C1961">
        <f t="shared" si="30"/>
        <v>948</v>
      </c>
    </row>
    <row r="1962" spans="2:3" x14ac:dyDescent="0.25">
      <c r="B1962" s="7">
        <v>110.08</v>
      </c>
      <c r="C1962">
        <f t="shared" si="30"/>
        <v>1503</v>
      </c>
    </row>
    <row r="1963" spans="2:3" x14ac:dyDescent="0.25">
      <c r="B1963" s="7">
        <v>110.08</v>
      </c>
      <c r="C1963">
        <f t="shared" si="30"/>
        <v>1503</v>
      </c>
    </row>
    <row r="1964" spans="2:3" x14ac:dyDescent="0.25">
      <c r="B1964" s="7">
        <v>127.63</v>
      </c>
      <c r="C1964">
        <f t="shared" si="30"/>
        <v>1077</v>
      </c>
    </row>
    <row r="1965" spans="2:3" x14ac:dyDescent="0.25">
      <c r="B1965" s="7">
        <v>110.08</v>
      </c>
      <c r="C1965">
        <f t="shared" si="30"/>
        <v>1503</v>
      </c>
    </row>
    <row r="1966" spans="2:3" x14ac:dyDescent="0.25">
      <c r="B1966" s="7">
        <v>136.4</v>
      </c>
      <c r="C1966">
        <f t="shared" si="30"/>
        <v>948</v>
      </c>
    </row>
    <row r="1967" spans="2:3" x14ac:dyDescent="0.25">
      <c r="B1967" s="7">
        <v>136.4</v>
      </c>
      <c r="C1967">
        <f t="shared" si="30"/>
        <v>948</v>
      </c>
    </row>
    <row r="1968" spans="2:3" x14ac:dyDescent="0.25">
      <c r="B1968" s="7">
        <v>136.4</v>
      </c>
      <c r="C1968">
        <f t="shared" si="30"/>
        <v>948</v>
      </c>
    </row>
    <row r="1969" spans="2:3" x14ac:dyDescent="0.25">
      <c r="B1969" s="7">
        <v>136.4</v>
      </c>
      <c r="C1969">
        <f t="shared" si="30"/>
        <v>948</v>
      </c>
    </row>
    <row r="1970" spans="2:3" x14ac:dyDescent="0.25">
      <c r="B1970" s="7">
        <v>118.86</v>
      </c>
      <c r="C1970">
        <f t="shared" si="30"/>
        <v>1321</v>
      </c>
    </row>
    <row r="1971" spans="2:3" x14ac:dyDescent="0.25">
      <c r="B1971" s="7">
        <v>118.86</v>
      </c>
      <c r="C1971">
        <f t="shared" si="30"/>
        <v>1321</v>
      </c>
    </row>
    <row r="1972" spans="2:3" x14ac:dyDescent="0.25">
      <c r="B1972" s="7">
        <v>118.86</v>
      </c>
      <c r="C1972">
        <f t="shared" si="30"/>
        <v>1321</v>
      </c>
    </row>
    <row r="1973" spans="2:3" x14ac:dyDescent="0.25">
      <c r="B1973" s="7">
        <v>110.08</v>
      </c>
      <c r="C1973">
        <f t="shared" si="30"/>
        <v>1503</v>
      </c>
    </row>
    <row r="1974" spans="2:3" x14ac:dyDescent="0.25">
      <c r="B1974" s="7">
        <v>110.08</v>
      </c>
      <c r="C1974">
        <f t="shared" si="30"/>
        <v>1503</v>
      </c>
    </row>
    <row r="1975" spans="2:3" x14ac:dyDescent="0.25">
      <c r="B1975" s="7">
        <v>136.4</v>
      </c>
      <c r="C1975">
        <f t="shared" si="30"/>
        <v>948</v>
      </c>
    </row>
    <row r="1976" spans="2:3" x14ac:dyDescent="0.25">
      <c r="B1976" s="7">
        <v>110.08</v>
      </c>
      <c r="C1976">
        <f t="shared" si="30"/>
        <v>1503</v>
      </c>
    </row>
    <row r="1977" spans="2:3" x14ac:dyDescent="0.25">
      <c r="B1977" s="7">
        <v>127.63</v>
      </c>
      <c r="C1977">
        <f t="shared" si="30"/>
        <v>1077</v>
      </c>
    </row>
    <row r="1978" spans="2:3" x14ac:dyDescent="0.25">
      <c r="B1978" s="7">
        <v>110.08</v>
      </c>
      <c r="C1978">
        <f t="shared" si="30"/>
        <v>1503</v>
      </c>
    </row>
    <row r="1979" spans="2:3" x14ac:dyDescent="0.25">
      <c r="B1979" s="7">
        <v>127.63</v>
      </c>
      <c r="C1979">
        <f t="shared" si="30"/>
        <v>1077</v>
      </c>
    </row>
    <row r="1980" spans="2:3" x14ac:dyDescent="0.25">
      <c r="B1980" s="7">
        <v>110.08</v>
      </c>
      <c r="C1980">
        <f t="shared" si="30"/>
        <v>1503</v>
      </c>
    </row>
    <row r="1981" spans="2:3" x14ac:dyDescent="0.25">
      <c r="B1981" s="7">
        <v>136.4</v>
      </c>
      <c r="C1981">
        <f t="shared" si="30"/>
        <v>948</v>
      </c>
    </row>
    <row r="1982" spans="2:3" x14ac:dyDescent="0.25">
      <c r="B1982" s="7">
        <v>110.08</v>
      </c>
      <c r="C1982">
        <f t="shared" si="30"/>
        <v>1503</v>
      </c>
    </row>
    <row r="1983" spans="2:3" x14ac:dyDescent="0.25">
      <c r="B1983" s="7">
        <v>110.08</v>
      </c>
      <c r="C1983">
        <f t="shared" si="30"/>
        <v>1503</v>
      </c>
    </row>
    <row r="1984" spans="2:3" x14ac:dyDescent="0.25">
      <c r="B1984" s="7">
        <v>136.4</v>
      </c>
      <c r="C1984">
        <f t="shared" si="30"/>
        <v>948</v>
      </c>
    </row>
    <row r="1985" spans="2:3" x14ac:dyDescent="0.25">
      <c r="B1985" s="7">
        <v>136.4</v>
      </c>
      <c r="C1985">
        <f t="shared" si="30"/>
        <v>948</v>
      </c>
    </row>
    <row r="1986" spans="2:3" x14ac:dyDescent="0.25">
      <c r="B1986" s="7">
        <v>110.08</v>
      </c>
      <c r="C1986">
        <f t="shared" si="30"/>
        <v>1503</v>
      </c>
    </row>
    <row r="1987" spans="2:3" x14ac:dyDescent="0.25">
      <c r="B1987" s="7">
        <v>110.08</v>
      </c>
      <c r="C1987">
        <f t="shared" si="30"/>
        <v>1503</v>
      </c>
    </row>
    <row r="1988" spans="2:3" x14ac:dyDescent="0.25">
      <c r="B1988" s="7">
        <v>9.6450999999999993</v>
      </c>
      <c r="C1988">
        <f t="shared" ref="C1988:C2051" si="31">RANK(B1988,$B$3:$B$2999)</f>
        <v>2623</v>
      </c>
    </row>
    <row r="1989" spans="2:3" x14ac:dyDescent="0.25">
      <c r="B1989" s="7">
        <v>136.4</v>
      </c>
      <c r="C1989">
        <f t="shared" si="31"/>
        <v>948</v>
      </c>
    </row>
    <row r="1990" spans="2:3" x14ac:dyDescent="0.25">
      <c r="B1990" s="7">
        <v>110.08</v>
      </c>
      <c r="C1990">
        <f t="shared" si="31"/>
        <v>1503</v>
      </c>
    </row>
    <row r="1991" spans="2:3" x14ac:dyDescent="0.25">
      <c r="B1991" s="7">
        <v>110.08</v>
      </c>
      <c r="C1991">
        <f t="shared" si="31"/>
        <v>1503</v>
      </c>
    </row>
    <row r="1992" spans="2:3" x14ac:dyDescent="0.25">
      <c r="B1992" s="7">
        <v>197.8</v>
      </c>
      <c r="C1992">
        <f t="shared" si="31"/>
        <v>280</v>
      </c>
    </row>
    <row r="1993" spans="2:3" x14ac:dyDescent="0.25">
      <c r="B1993" s="7">
        <v>197.8</v>
      </c>
      <c r="C1993">
        <f t="shared" si="31"/>
        <v>280</v>
      </c>
    </row>
    <row r="1994" spans="2:3" x14ac:dyDescent="0.25">
      <c r="B1994" s="7">
        <v>197.8</v>
      </c>
      <c r="C1994">
        <f t="shared" si="31"/>
        <v>280</v>
      </c>
    </row>
    <row r="1995" spans="2:3" x14ac:dyDescent="0.25">
      <c r="B1995" s="7">
        <v>110.08</v>
      </c>
      <c r="C1995">
        <f t="shared" si="31"/>
        <v>1503</v>
      </c>
    </row>
    <row r="1996" spans="2:3" x14ac:dyDescent="0.25">
      <c r="B1996" s="7">
        <v>136.4</v>
      </c>
      <c r="C1996">
        <f t="shared" si="31"/>
        <v>948</v>
      </c>
    </row>
    <row r="1997" spans="2:3" x14ac:dyDescent="0.25">
      <c r="B1997" s="7">
        <v>136.4</v>
      </c>
      <c r="C1997">
        <f t="shared" si="31"/>
        <v>948</v>
      </c>
    </row>
    <row r="1998" spans="2:3" x14ac:dyDescent="0.25">
      <c r="B1998" s="7">
        <v>127.63</v>
      </c>
      <c r="C1998">
        <f t="shared" si="31"/>
        <v>1077</v>
      </c>
    </row>
    <row r="1999" spans="2:3" x14ac:dyDescent="0.25">
      <c r="B1999" s="7">
        <v>110.08</v>
      </c>
      <c r="C1999">
        <f t="shared" si="31"/>
        <v>1503</v>
      </c>
    </row>
    <row r="2000" spans="2:3" x14ac:dyDescent="0.25">
      <c r="B2000" s="7">
        <v>197.8</v>
      </c>
      <c r="C2000">
        <f t="shared" si="31"/>
        <v>280</v>
      </c>
    </row>
    <row r="2001" spans="2:3" x14ac:dyDescent="0.25">
      <c r="B2001" s="7">
        <v>197.8</v>
      </c>
      <c r="C2001">
        <f t="shared" si="31"/>
        <v>280</v>
      </c>
    </row>
    <row r="2002" spans="2:3" x14ac:dyDescent="0.25">
      <c r="B2002" s="7">
        <v>197.8</v>
      </c>
      <c r="C2002">
        <f t="shared" si="31"/>
        <v>280</v>
      </c>
    </row>
    <row r="2003" spans="2:3" x14ac:dyDescent="0.25">
      <c r="B2003" s="7">
        <v>110.08</v>
      </c>
      <c r="C2003">
        <f t="shared" si="31"/>
        <v>1503</v>
      </c>
    </row>
    <row r="2004" spans="2:3" x14ac:dyDescent="0.25">
      <c r="B2004" s="7">
        <v>197.8</v>
      </c>
      <c r="C2004">
        <f t="shared" si="31"/>
        <v>280</v>
      </c>
    </row>
    <row r="2005" spans="2:3" x14ac:dyDescent="0.25">
      <c r="B2005" s="7">
        <v>136.4</v>
      </c>
      <c r="C2005">
        <f t="shared" si="31"/>
        <v>948</v>
      </c>
    </row>
    <row r="2006" spans="2:3" x14ac:dyDescent="0.25">
      <c r="B2006" s="7">
        <v>110.08</v>
      </c>
      <c r="C2006">
        <f t="shared" si="31"/>
        <v>1503</v>
      </c>
    </row>
    <row r="2007" spans="2:3" x14ac:dyDescent="0.25">
      <c r="B2007" s="7">
        <v>197.8</v>
      </c>
      <c r="C2007">
        <f t="shared" si="31"/>
        <v>280</v>
      </c>
    </row>
    <row r="2008" spans="2:3" x14ac:dyDescent="0.25">
      <c r="B2008" s="7">
        <v>153.94999999999999</v>
      </c>
      <c r="C2008">
        <f t="shared" si="31"/>
        <v>655</v>
      </c>
    </row>
    <row r="2009" spans="2:3" x14ac:dyDescent="0.25">
      <c r="B2009" s="7">
        <v>153.94999999999999</v>
      </c>
      <c r="C2009">
        <f t="shared" si="31"/>
        <v>655</v>
      </c>
    </row>
    <row r="2010" spans="2:3" x14ac:dyDescent="0.25">
      <c r="B2010" s="7">
        <v>153.94999999999999</v>
      </c>
      <c r="C2010">
        <f t="shared" si="31"/>
        <v>655</v>
      </c>
    </row>
    <row r="2011" spans="2:3" x14ac:dyDescent="0.25">
      <c r="B2011" s="7">
        <v>197.81</v>
      </c>
      <c r="C2011">
        <f t="shared" si="31"/>
        <v>269</v>
      </c>
    </row>
    <row r="2012" spans="2:3" x14ac:dyDescent="0.25">
      <c r="B2012" s="7">
        <v>153.94999999999999</v>
      </c>
      <c r="C2012">
        <f t="shared" si="31"/>
        <v>655</v>
      </c>
    </row>
    <row r="2013" spans="2:3" x14ac:dyDescent="0.25">
      <c r="B2013" s="7">
        <v>153.94999999999999</v>
      </c>
      <c r="C2013">
        <f t="shared" si="31"/>
        <v>655</v>
      </c>
    </row>
    <row r="2014" spans="2:3" x14ac:dyDescent="0.25">
      <c r="B2014" s="7">
        <v>197.81</v>
      </c>
      <c r="C2014">
        <f t="shared" si="31"/>
        <v>269</v>
      </c>
    </row>
    <row r="2015" spans="2:3" x14ac:dyDescent="0.25">
      <c r="B2015" s="7">
        <v>153.94999999999999</v>
      </c>
      <c r="C2015">
        <f t="shared" si="31"/>
        <v>655</v>
      </c>
    </row>
    <row r="2016" spans="2:3" x14ac:dyDescent="0.25">
      <c r="B2016" s="7">
        <v>153.94999999999999</v>
      </c>
      <c r="C2016">
        <f t="shared" si="31"/>
        <v>655</v>
      </c>
    </row>
    <row r="2017" spans="2:3" x14ac:dyDescent="0.25">
      <c r="B2017" s="7">
        <v>215.35</v>
      </c>
      <c r="C2017">
        <f t="shared" si="31"/>
        <v>86</v>
      </c>
    </row>
    <row r="2018" spans="2:3" x14ac:dyDescent="0.25">
      <c r="B2018" s="7">
        <v>153.94999999999999</v>
      </c>
      <c r="C2018">
        <f t="shared" si="31"/>
        <v>655</v>
      </c>
    </row>
    <row r="2019" spans="2:3" x14ac:dyDescent="0.25">
      <c r="B2019" s="7">
        <v>482.46</v>
      </c>
      <c r="C2019">
        <f t="shared" si="31"/>
        <v>8</v>
      </c>
    </row>
    <row r="2020" spans="2:3" x14ac:dyDescent="0.25">
      <c r="B2020" s="7">
        <v>197.81</v>
      </c>
      <c r="C2020">
        <f t="shared" si="31"/>
        <v>269</v>
      </c>
    </row>
    <row r="2021" spans="2:3" x14ac:dyDescent="0.25">
      <c r="B2021" s="7">
        <v>162.72</v>
      </c>
      <c r="C2021">
        <f t="shared" si="31"/>
        <v>594</v>
      </c>
    </row>
    <row r="2022" spans="2:3" x14ac:dyDescent="0.25">
      <c r="B2022" s="7">
        <v>197.81</v>
      </c>
      <c r="C2022">
        <f t="shared" si="31"/>
        <v>269</v>
      </c>
    </row>
    <row r="2023" spans="2:3" x14ac:dyDescent="0.25">
      <c r="B2023" s="7">
        <v>153.94999999999999</v>
      </c>
      <c r="C2023">
        <f t="shared" si="31"/>
        <v>655</v>
      </c>
    </row>
    <row r="2024" spans="2:3" x14ac:dyDescent="0.25">
      <c r="B2024" s="7">
        <v>153.94999999999999</v>
      </c>
      <c r="C2024">
        <f t="shared" si="31"/>
        <v>655</v>
      </c>
    </row>
    <row r="2025" spans="2:3" x14ac:dyDescent="0.25">
      <c r="B2025" s="7">
        <v>153.94999999999999</v>
      </c>
      <c r="C2025">
        <f t="shared" si="31"/>
        <v>655</v>
      </c>
    </row>
    <row r="2026" spans="2:3" x14ac:dyDescent="0.25">
      <c r="B2026" s="7">
        <v>162.72</v>
      </c>
      <c r="C2026">
        <f t="shared" si="31"/>
        <v>594</v>
      </c>
    </row>
    <row r="2027" spans="2:3" x14ac:dyDescent="0.25">
      <c r="B2027" s="7">
        <v>197.81</v>
      </c>
      <c r="C2027">
        <f t="shared" si="31"/>
        <v>269</v>
      </c>
    </row>
    <row r="2028" spans="2:3" x14ac:dyDescent="0.25">
      <c r="B2028" s="7">
        <v>87.72</v>
      </c>
      <c r="C2028">
        <f t="shared" si="31"/>
        <v>1815</v>
      </c>
    </row>
    <row r="2029" spans="2:3" x14ac:dyDescent="0.25">
      <c r="B2029" s="7">
        <v>153.94999999999999</v>
      </c>
      <c r="C2029">
        <f t="shared" si="31"/>
        <v>655</v>
      </c>
    </row>
    <row r="2030" spans="2:3" x14ac:dyDescent="0.25">
      <c r="B2030" s="7">
        <v>162.72</v>
      </c>
      <c r="C2030">
        <f t="shared" si="31"/>
        <v>594</v>
      </c>
    </row>
    <row r="2031" spans="2:3" x14ac:dyDescent="0.25">
      <c r="B2031" s="7">
        <v>197.81</v>
      </c>
      <c r="C2031">
        <f t="shared" si="31"/>
        <v>269</v>
      </c>
    </row>
    <row r="2032" spans="2:3" x14ac:dyDescent="0.25">
      <c r="B2032" s="7">
        <v>197.81</v>
      </c>
      <c r="C2032">
        <f t="shared" si="31"/>
        <v>269</v>
      </c>
    </row>
    <row r="2033" spans="2:3" x14ac:dyDescent="0.25">
      <c r="B2033" s="7">
        <v>153.94999999999999</v>
      </c>
      <c r="C2033">
        <f t="shared" si="31"/>
        <v>655</v>
      </c>
    </row>
    <row r="2034" spans="2:3" x14ac:dyDescent="0.25">
      <c r="B2034" s="7">
        <v>153.94999999999999</v>
      </c>
      <c r="C2034">
        <f t="shared" si="31"/>
        <v>655</v>
      </c>
    </row>
    <row r="2035" spans="2:3" x14ac:dyDescent="0.25">
      <c r="B2035" s="7">
        <v>197.81</v>
      </c>
      <c r="C2035">
        <f t="shared" si="31"/>
        <v>269</v>
      </c>
    </row>
    <row r="2036" spans="2:3" x14ac:dyDescent="0.25">
      <c r="B2036" s="7">
        <v>517.54</v>
      </c>
      <c r="C2036">
        <f t="shared" si="31"/>
        <v>1</v>
      </c>
    </row>
    <row r="2037" spans="2:3" x14ac:dyDescent="0.25">
      <c r="B2037" s="7">
        <v>197.81</v>
      </c>
      <c r="C2037">
        <f t="shared" si="31"/>
        <v>269</v>
      </c>
    </row>
    <row r="2038" spans="2:3" x14ac:dyDescent="0.25">
      <c r="B2038" s="7">
        <v>153.94999999999999</v>
      </c>
      <c r="C2038">
        <f t="shared" si="31"/>
        <v>655</v>
      </c>
    </row>
    <row r="2039" spans="2:3" x14ac:dyDescent="0.25">
      <c r="B2039" s="7">
        <v>153.94999999999999</v>
      </c>
      <c r="C2039">
        <f t="shared" si="31"/>
        <v>655</v>
      </c>
    </row>
    <row r="2040" spans="2:3" x14ac:dyDescent="0.25">
      <c r="B2040" s="7">
        <v>197.81</v>
      </c>
      <c r="C2040">
        <f t="shared" si="31"/>
        <v>269</v>
      </c>
    </row>
    <row r="2041" spans="2:3" x14ac:dyDescent="0.25">
      <c r="B2041" s="7">
        <v>153.94999999999999</v>
      </c>
      <c r="C2041">
        <f t="shared" si="31"/>
        <v>655</v>
      </c>
    </row>
    <row r="2042" spans="2:3" x14ac:dyDescent="0.25">
      <c r="B2042" s="7">
        <v>153.94999999999999</v>
      </c>
      <c r="C2042">
        <f t="shared" si="31"/>
        <v>655</v>
      </c>
    </row>
    <row r="2043" spans="2:3" x14ac:dyDescent="0.25">
      <c r="B2043" s="7">
        <v>153.94999999999999</v>
      </c>
      <c r="C2043">
        <f t="shared" si="31"/>
        <v>655</v>
      </c>
    </row>
    <row r="2044" spans="2:3" x14ac:dyDescent="0.25">
      <c r="B2044" s="7">
        <v>197.81</v>
      </c>
      <c r="C2044">
        <f t="shared" si="31"/>
        <v>269</v>
      </c>
    </row>
    <row r="2045" spans="2:3" x14ac:dyDescent="0.25">
      <c r="B2045" s="7">
        <v>215.35</v>
      </c>
      <c r="C2045">
        <f t="shared" si="31"/>
        <v>86</v>
      </c>
    </row>
    <row r="2046" spans="2:3" x14ac:dyDescent="0.25">
      <c r="B2046" s="7">
        <v>153.94999999999999</v>
      </c>
      <c r="C2046">
        <f t="shared" si="31"/>
        <v>655</v>
      </c>
    </row>
    <row r="2047" spans="2:3" x14ac:dyDescent="0.25">
      <c r="B2047" s="7">
        <v>153.94999999999999</v>
      </c>
      <c r="C2047">
        <f t="shared" si="31"/>
        <v>655</v>
      </c>
    </row>
    <row r="2048" spans="2:3" x14ac:dyDescent="0.25">
      <c r="B2048" s="7">
        <v>153.94999999999999</v>
      </c>
      <c r="C2048">
        <f t="shared" si="31"/>
        <v>655</v>
      </c>
    </row>
    <row r="2049" spans="2:3" x14ac:dyDescent="0.25">
      <c r="B2049" s="7">
        <v>26.32</v>
      </c>
      <c r="C2049">
        <f t="shared" si="31"/>
        <v>2147</v>
      </c>
    </row>
    <row r="2050" spans="2:3" x14ac:dyDescent="0.25">
      <c r="B2050" s="7">
        <v>26.32</v>
      </c>
      <c r="C2050">
        <f t="shared" si="31"/>
        <v>2147</v>
      </c>
    </row>
    <row r="2051" spans="2:3" x14ac:dyDescent="0.25">
      <c r="B2051" s="7">
        <v>26.32</v>
      </c>
      <c r="C2051">
        <f t="shared" si="31"/>
        <v>2147</v>
      </c>
    </row>
    <row r="2052" spans="2:3" x14ac:dyDescent="0.25">
      <c r="B2052" s="7">
        <v>26.32</v>
      </c>
      <c r="C2052">
        <f t="shared" ref="C2052:C2115" si="32">RANK(B2052,$B$3:$B$2999)</f>
        <v>2147</v>
      </c>
    </row>
    <row r="2053" spans="2:3" x14ac:dyDescent="0.25">
      <c r="B2053" s="7">
        <v>26.32</v>
      </c>
      <c r="C2053">
        <f t="shared" si="32"/>
        <v>2147</v>
      </c>
    </row>
    <row r="2054" spans="2:3" x14ac:dyDescent="0.25">
      <c r="B2054" s="7">
        <v>26.32</v>
      </c>
      <c r="C2054">
        <f t="shared" si="32"/>
        <v>2147</v>
      </c>
    </row>
    <row r="2055" spans="2:3" x14ac:dyDescent="0.25">
      <c r="B2055" s="7">
        <v>17.54</v>
      </c>
      <c r="C2055">
        <f t="shared" si="32"/>
        <v>2257</v>
      </c>
    </row>
    <row r="2056" spans="2:3" x14ac:dyDescent="0.25">
      <c r="B2056" s="7">
        <v>17.54</v>
      </c>
      <c r="C2056">
        <f t="shared" si="32"/>
        <v>2257</v>
      </c>
    </row>
    <row r="2057" spans="2:3" x14ac:dyDescent="0.25">
      <c r="B2057" s="7">
        <v>28.9453</v>
      </c>
      <c r="C2057">
        <f t="shared" si="32"/>
        <v>2137</v>
      </c>
    </row>
    <row r="2058" spans="2:3" x14ac:dyDescent="0.25">
      <c r="B2058" s="7">
        <v>157.0154</v>
      </c>
      <c r="C2058">
        <f t="shared" si="32"/>
        <v>646</v>
      </c>
    </row>
    <row r="2059" spans="2:3" x14ac:dyDescent="0.25">
      <c r="B2059" s="7">
        <v>57.892600000000002</v>
      </c>
      <c r="C2059">
        <f t="shared" si="32"/>
        <v>1962</v>
      </c>
    </row>
    <row r="2060" spans="2:3" x14ac:dyDescent="0.25">
      <c r="B2060" s="7">
        <v>17.54</v>
      </c>
      <c r="C2060">
        <f t="shared" si="32"/>
        <v>2257</v>
      </c>
    </row>
    <row r="2061" spans="2:3" x14ac:dyDescent="0.25">
      <c r="B2061" s="7">
        <v>17.54</v>
      </c>
      <c r="C2061">
        <f t="shared" si="32"/>
        <v>2257</v>
      </c>
    </row>
    <row r="2062" spans="2:3" x14ac:dyDescent="0.25">
      <c r="B2062" s="7">
        <v>17.54</v>
      </c>
      <c r="C2062">
        <f t="shared" si="32"/>
        <v>2257</v>
      </c>
    </row>
    <row r="2063" spans="2:3" x14ac:dyDescent="0.25">
      <c r="B2063" s="7">
        <v>64.033000000000001</v>
      </c>
      <c r="C2063">
        <f t="shared" si="32"/>
        <v>1928</v>
      </c>
    </row>
    <row r="2064" spans="2:3" x14ac:dyDescent="0.25">
      <c r="B2064" s="7">
        <v>17.54</v>
      </c>
      <c r="C2064">
        <f t="shared" si="32"/>
        <v>2257</v>
      </c>
    </row>
    <row r="2065" spans="2:3" x14ac:dyDescent="0.25">
      <c r="B2065" s="7">
        <v>52.63</v>
      </c>
      <c r="C2065">
        <f t="shared" si="32"/>
        <v>2014</v>
      </c>
    </row>
    <row r="2066" spans="2:3" x14ac:dyDescent="0.25">
      <c r="B2066" s="7">
        <v>17.54</v>
      </c>
      <c r="C2066">
        <f t="shared" si="32"/>
        <v>2257</v>
      </c>
    </row>
    <row r="2067" spans="2:3" x14ac:dyDescent="0.25">
      <c r="B2067" s="7">
        <v>157.0154</v>
      </c>
      <c r="C2067">
        <f t="shared" si="32"/>
        <v>646</v>
      </c>
    </row>
    <row r="2068" spans="2:3" x14ac:dyDescent="0.25">
      <c r="B2068" s="7">
        <v>17.54</v>
      </c>
      <c r="C2068">
        <f t="shared" si="32"/>
        <v>2257</v>
      </c>
    </row>
    <row r="2069" spans="2:3" x14ac:dyDescent="0.25">
      <c r="B2069" s="7">
        <v>17.54</v>
      </c>
      <c r="C2069">
        <f t="shared" si="32"/>
        <v>2257</v>
      </c>
    </row>
    <row r="2070" spans="2:3" x14ac:dyDescent="0.25">
      <c r="B2070" s="7">
        <v>159.64490000000001</v>
      </c>
      <c r="C2070">
        <f t="shared" si="32"/>
        <v>604</v>
      </c>
    </row>
    <row r="2071" spans="2:3" x14ac:dyDescent="0.25">
      <c r="B2071" s="7">
        <v>159.64490000000001</v>
      </c>
      <c r="C2071">
        <f t="shared" si="32"/>
        <v>604</v>
      </c>
    </row>
    <row r="2072" spans="2:3" x14ac:dyDescent="0.25">
      <c r="B2072" s="7">
        <v>152.62880000000001</v>
      </c>
      <c r="C2072">
        <f t="shared" si="32"/>
        <v>851</v>
      </c>
    </row>
    <row r="2073" spans="2:3" x14ac:dyDescent="0.25">
      <c r="B2073" s="7">
        <v>116.6639</v>
      </c>
      <c r="C2073">
        <f t="shared" si="32"/>
        <v>1459</v>
      </c>
    </row>
    <row r="2074" spans="2:3" x14ac:dyDescent="0.25">
      <c r="B2074" s="7">
        <v>111.4</v>
      </c>
      <c r="C2074">
        <f t="shared" si="32"/>
        <v>1502</v>
      </c>
    </row>
    <row r="2075" spans="2:3" x14ac:dyDescent="0.25">
      <c r="B2075" s="7">
        <v>83.329800000000006</v>
      </c>
      <c r="C2075">
        <f t="shared" si="32"/>
        <v>1863</v>
      </c>
    </row>
    <row r="2076" spans="2:3" x14ac:dyDescent="0.25">
      <c r="B2076" s="7">
        <v>143.8561</v>
      </c>
      <c r="C2076">
        <f t="shared" si="32"/>
        <v>929</v>
      </c>
    </row>
    <row r="2077" spans="2:3" x14ac:dyDescent="0.25">
      <c r="B2077" s="7">
        <v>7.89</v>
      </c>
      <c r="C2077">
        <f t="shared" si="32"/>
        <v>2733</v>
      </c>
    </row>
    <row r="2078" spans="2:3" x14ac:dyDescent="0.25">
      <c r="B2078" s="7">
        <v>43.86</v>
      </c>
      <c r="C2078">
        <f t="shared" si="32"/>
        <v>2065</v>
      </c>
    </row>
    <row r="2079" spans="2:3" x14ac:dyDescent="0.25">
      <c r="B2079" s="7">
        <v>43.86</v>
      </c>
      <c r="C2079">
        <f t="shared" si="32"/>
        <v>2065</v>
      </c>
    </row>
    <row r="2080" spans="2:3" x14ac:dyDescent="0.25">
      <c r="B2080" s="7">
        <v>145.62</v>
      </c>
      <c r="C2080">
        <f t="shared" si="32"/>
        <v>874</v>
      </c>
    </row>
    <row r="2081" spans="2:3" x14ac:dyDescent="0.25">
      <c r="B2081" s="7">
        <v>153.5102</v>
      </c>
      <c r="C2081">
        <f t="shared" si="32"/>
        <v>845</v>
      </c>
    </row>
    <row r="2082" spans="2:3" x14ac:dyDescent="0.25">
      <c r="B2082" s="7">
        <v>96.49</v>
      </c>
      <c r="C2082">
        <f t="shared" si="32"/>
        <v>1765</v>
      </c>
    </row>
    <row r="2083" spans="2:3" x14ac:dyDescent="0.25">
      <c r="B2083" s="7">
        <v>145.62</v>
      </c>
      <c r="C2083">
        <f t="shared" si="32"/>
        <v>874</v>
      </c>
    </row>
    <row r="2084" spans="2:3" x14ac:dyDescent="0.25">
      <c r="B2084" s="7">
        <v>96.49</v>
      </c>
      <c r="C2084">
        <f t="shared" si="32"/>
        <v>1765</v>
      </c>
    </row>
    <row r="2085" spans="2:3" x14ac:dyDescent="0.25">
      <c r="B2085" s="7">
        <v>96.49</v>
      </c>
      <c r="C2085">
        <f t="shared" si="32"/>
        <v>1765</v>
      </c>
    </row>
    <row r="2086" spans="2:3" x14ac:dyDescent="0.25">
      <c r="B2086" s="7">
        <v>114.04</v>
      </c>
      <c r="C2086">
        <f t="shared" si="32"/>
        <v>1463</v>
      </c>
    </row>
    <row r="2087" spans="2:3" x14ac:dyDescent="0.25">
      <c r="B2087" s="7">
        <v>153.5102</v>
      </c>
      <c r="C2087">
        <f t="shared" si="32"/>
        <v>845</v>
      </c>
    </row>
    <row r="2088" spans="2:3" x14ac:dyDescent="0.25">
      <c r="B2088" s="7">
        <v>96.49</v>
      </c>
      <c r="C2088">
        <f t="shared" si="32"/>
        <v>1765</v>
      </c>
    </row>
    <row r="2089" spans="2:3" x14ac:dyDescent="0.25">
      <c r="B2089" s="7">
        <v>96.49</v>
      </c>
      <c r="C2089">
        <f t="shared" si="32"/>
        <v>1765</v>
      </c>
    </row>
    <row r="2090" spans="2:3" x14ac:dyDescent="0.25">
      <c r="B2090" s="7">
        <v>145.62</v>
      </c>
      <c r="C2090">
        <f t="shared" si="32"/>
        <v>874</v>
      </c>
    </row>
    <row r="2091" spans="2:3" x14ac:dyDescent="0.25">
      <c r="B2091" s="7">
        <v>175.44</v>
      </c>
      <c r="C2091">
        <f t="shared" si="32"/>
        <v>422</v>
      </c>
    </row>
    <row r="2092" spans="2:3" x14ac:dyDescent="0.25">
      <c r="B2092" s="7">
        <v>96.49</v>
      </c>
      <c r="C2092">
        <f t="shared" si="32"/>
        <v>1765</v>
      </c>
    </row>
    <row r="2093" spans="2:3" x14ac:dyDescent="0.25">
      <c r="B2093" s="7">
        <v>114.04</v>
      </c>
      <c r="C2093">
        <f t="shared" si="32"/>
        <v>1463</v>
      </c>
    </row>
    <row r="2094" spans="2:3" x14ac:dyDescent="0.25">
      <c r="B2094" s="7">
        <v>153.5102</v>
      </c>
      <c r="C2094">
        <f t="shared" si="32"/>
        <v>845</v>
      </c>
    </row>
    <row r="2095" spans="2:3" x14ac:dyDescent="0.25">
      <c r="B2095" s="7">
        <v>153.5102</v>
      </c>
      <c r="C2095">
        <f t="shared" si="32"/>
        <v>845</v>
      </c>
    </row>
    <row r="2096" spans="2:3" x14ac:dyDescent="0.25">
      <c r="B2096" s="7">
        <v>166.67</v>
      </c>
      <c r="C2096">
        <f t="shared" si="32"/>
        <v>485</v>
      </c>
    </row>
    <row r="2097" spans="2:3" x14ac:dyDescent="0.25">
      <c r="B2097" s="7">
        <v>166.67</v>
      </c>
      <c r="C2097">
        <f t="shared" si="32"/>
        <v>485</v>
      </c>
    </row>
    <row r="2098" spans="2:3" x14ac:dyDescent="0.25">
      <c r="B2098" s="7">
        <v>96.49</v>
      </c>
      <c r="C2098">
        <f t="shared" si="32"/>
        <v>1765</v>
      </c>
    </row>
    <row r="2099" spans="2:3" x14ac:dyDescent="0.25">
      <c r="B2099" s="7">
        <v>153.5102</v>
      </c>
      <c r="C2099">
        <f t="shared" si="32"/>
        <v>845</v>
      </c>
    </row>
    <row r="2100" spans="2:3" x14ac:dyDescent="0.25">
      <c r="B2100" s="7">
        <v>166.67</v>
      </c>
      <c r="C2100">
        <f t="shared" si="32"/>
        <v>485</v>
      </c>
    </row>
    <row r="2101" spans="2:3" x14ac:dyDescent="0.25">
      <c r="B2101" s="7">
        <v>96.49</v>
      </c>
      <c r="C2101">
        <f t="shared" si="32"/>
        <v>1765</v>
      </c>
    </row>
    <row r="2102" spans="2:3" x14ac:dyDescent="0.25">
      <c r="B2102" s="7">
        <v>114.04</v>
      </c>
      <c r="C2102">
        <f t="shared" si="32"/>
        <v>1463</v>
      </c>
    </row>
    <row r="2103" spans="2:3" x14ac:dyDescent="0.25">
      <c r="B2103" s="7">
        <v>166.67</v>
      </c>
      <c r="C2103">
        <f t="shared" si="32"/>
        <v>485</v>
      </c>
    </row>
    <row r="2104" spans="2:3" x14ac:dyDescent="0.25">
      <c r="B2104" s="7">
        <v>166.67</v>
      </c>
      <c r="C2104">
        <f t="shared" si="32"/>
        <v>485</v>
      </c>
    </row>
    <row r="2105" spans="2:3" x14ac:dyDescent="0.25">
      <c r="B2105" s="7">
        <v>96.49</v>
      </c>
      <c r="C2105">
        <f t="shared" si="32"/>
        <v>1765</v>
      </c>
    </row>
    <row r="2106" spans="2:3" x14ac:dyDescent="0.25">
      <c r="B2106" s="7">
        <v>145.62</v>
      </c>
      <c r="C2106">
        <f t="shared" si="32"/>
        <v>874</v>
      </c>
    </row>
    <row r="2107" spans="2:3" x14ac:dyDescent="0.25">
      <c r="B2107" s="7">
        <v>87.72</v>
      </c>
      <c r="C2107">
        <f t="shared" si="32"/>
        <v>1815</v>
      </c>
    </row>
    <row r="2108" spans="2:3" x14ac:dyDescent="0.25">
      <c r="B2108" s="7">
        <v>96.49</v>
      </c>
      <c r="C2108">
        <f t="shared" si="32"/>
        <v>1765</v>
      </c>
    </row>
    <row r="2109" spans="2:3" x14ac:dyDescent="0.25">
      <c r="B2109" s="7">
        <v>35.53</v>
      </c>
      <c r="C2109">
        <f t="shared" si="32"/>
        <v>2111</v>
      </c>
    </row>
    <row r="2110" spans="2:3" x14ac:dyDescent="0.25">
      <c r="B2110" s="7">
        <v>145.62</v>
      </c>
      <c r="C2110">
        <f t="shared" si="32"/>
        <v>874</v>
      </c>
    </row>
    <row r="2111" spans="2:3" x14ac:dyDescent="0.25">
      <c r="B2111" s="7">
        <v>96.49</v>
      </c>
      <c r="C2111">
        <f t="shared" si="32"/>
        <v>1765</v>
      </c>
    </row>
    <row r="2112" spans="2:3" x14ac:dyDescent="0.25">
      <c r="B2112" s="7">
        <v>87.72</v>
      </c>
      <c r="C2112">
        <f t="shared" si="32"/>
        <v>1815</v>
      </c>
    </row>
    <row r="2113" spans="2:3" x14ac:dyDescent="0.25">
      <c r="B2113" s="7">
        <v>87.72</v>
      </c>
      <c r="C2113">
        <f t="shared" si="32"/>
        <v>1815</v>
      </c>
    </row>
    <row r="2114" spans="2:3" x14ac:dyDescent="0.25">
      <c r="B2114" s="7">
        <v>87.72</v>
      </c>
      <c r="C2114">
        <f t="shared" si="32"/>
        <v>1815</v>
      </c>
    </row>
    <row r="2115" spans="2:3" x14ac:dyDescent="0.25">
      <c r="B2115" s="7">
        <v>155.2646</v>
      </c>
      <c r="C2115">
        <f t="shared" si="32"/>
        <v>650</v>
      </c>
    </row>
    <row r="2116" spans="2:3" x14ac:dyDescent="0.25">
      <c r="B2116" s="7">
        <v>114.04</v>
      </c>
      <c r="C2116">
        <f t="shared" ref="C2116:C2179" si="33">RANK(B2116,$B$3:$B$2999)</f>
        <v>1463</v>
      </c>
    </row>
    <row r="2117" spans="2:3" x14ac:dyDescent="0.25">
      <c r="B2117" s="7">
        <v>87.72</v>
      </c>
      <c r="C2117">
        <f t="shared" si="33"/>
        <v>1815</v>
      </c>
    </row>
    <row r="2118" spans="2:3" x14ac:dyDescent="0.25">
      <c r="B2118" s="7">
        <v>114.04</v>
      </c>
      <c r="C2118">
        <f t="shared" si="33"/>
        <v>1463</v>
      </c>
    </row>
    <row r="2119" spans="2:3" x14ac:dyDescent="0.25">
      <c r="B2119" s="7">
        <v>87.72</v>
      </c>
      <c r="C2119">
        <f t="shared" si="33"/>
        <v>1815</v>
      </c>
    </row>
    <row r="2120" spans="2:3" x14ac:dyDescent="0.25">
      <c r="B2120" s="7">
        <v>114.04</v>
      </c>
      <c r="C2120">
        <f t="shared" si="33"/>
        <v>1463</v>
      </c>
    </row>
    <row r="2121" spans="2:3" x14ac:dyDescent="0.25">
      <c r="B2121" s="7">
        <v>114.04</v>
      </c>
      <c r="C2121">
        <f t="shared" si="33"/>
        <v>1463</v>
      </c>
    </row>
    <row r="2122" spans="2:3" x14ac:dyDescent="0.25">
      <c r="B2122" s="7">
        <v>87.72</v>
      </c>
      <c r="C2122">
        <f t="shared" si="33"/>
        <v>1815</v>
      </c>
    </row>
    <row r="2123" spans="2:3" x14ac:dyDescent="0.25">
      <c r="B2123" s="7">
        <v>35.53</v>
      </c>
      <c r="C2123">
        <f t="shared" si="33"/>
        <v>2111</v>
      </c>
    </row>
    <row r="2124" spans="2:3" x14ac:dyDescent="0.25">
      <c r="B2124" s="7">
        <v>96.49</v>
      </c>
      <c r="C2124">
        <f t="shared" si="33"/>
        <v>1765</v>
      </c>
    </row>
    <row r="2125" spans="2:3" x14ac:dyDescent="0.25">
      <c r="B2125" s="7">
        <v>87.72</v>
      </c>
      <c r="C2125">
        <f t="shared" si="33"/>
        <v>1815</v>
      </c>
    </row>
    <row r="2126" spans="2:3" x14ac:dyDescent="0.25">
      <c r="B2126" s="7">
        <v>87.72</v>
      </c>
      <c r="C2126">
        <f t="shared" si="33"/>
        <v>1815</v>
      </c>
    </row>
    <row r="2127" spans="2:3" x14ac:dyDescent="0.25">
      <c r="B2127" s="7">
        <v>87.72</v>
      </c>
      <c r="C2127">
        <f t="shared" si="33"/>
        <v>1815</v>
      </c>
    </row>
    <row r="2128" spans="2:3" x14ac:dyDescent="0.25">
      <c r="B2128" s="7">
        <v>87.72</v>
      </c>
      <c r="C2128">
        <f t="shared" si="33"/>
        <v>1815</v>
      </c>
    </row>
    <row r="2129" spans="2:3" x14ac:dyDescent="0.25">
      <c r="B2129" s="7">
        <v>87.72</v>
      </c>
      <c r="C2129">
        <f t="shared" si="33"/>
        <v>1815</v>
      </c>
    </row>
    <row r="2130" spans="2:3" x14ac:dyDescent="0.25">
      <c r="B2130" s="7">
        <v>87.72</v>
      </c>
      <c r="C2130">
        <f t="shared" si="33"/>
        <v>1815</v>
      </c>
    </row>
    <row r="2131" spans="2:3" x14ac:dyDescent="0.25">
      <c r="B2131" s="7">
        <v>87.72</v>
      </c>
      <c r="C2131">
        <f t="shared" si="33"/>
        <v>1815</v>
      </c>
    </row>
    <row r="2132" spans="2:3" x14ac:dyDescent="0.25">
      <c r="B2132" s="7">
        <v>87.72</v>
      </c>
      <c r="C2132">
        <f t="shared" si="33"/>
        <v>1815</v>
      </c>
    </row>
    <row r="2133" spans="2:3" x14ac:dyDescent="0.25">
      <c r="B2133" s="7">
        <v>75.44</v>
      </c>
      <c r="C2133">
        <f t="shared" si="33"/>
        <v>1886</v>
      </c>
    </row>
    <row r="2134" spans="2:3" x14ac:dyDescent="0.25">
      <c r="B2134" s="7">
        <v>87.72</v>
      </c>
      <c r="C2134">
        <f t="shared" si="33"/>
        <v>1815</v>
      </c>
    </row>
    <row r="2135" spans="2:3" x14ac:dyDescent="0.25">
      <c r="B2135" s="7">
        <v>87.72</v>
      </c>
      <c r="C2135">
        <f t="shared" si="33"/>
        <v>1815</v>
      </c>
    </row>
    <row r="2136" spans="2:3" x14ac:dyDescent="0.25">
      <c r="B2136" s="7">
        <v>96.49</v>
      </c>
      <c r="C2136">
        <f t="shared" si="33"/>
        <v>1765</v>
      </c>
    </row>
    <row r="2137" spans="2:3" x14ac:dyDescent="0.25">
      <c r="B2137" s="7">
        <v>166.67</v>
      </c>
      <c r="C2137">
        <f t="shared" si="33"/>
        <v>485</v>
      </c>
    </row>
    <row r="2138" spans="2:3" x14ac:dyDescent="0.25">
      <c r="B2138" s="7">
        <v>87.72</v>
      </c>
      <c r="C2138">
        <f t="shared" si="33"/>
        <v>1815</v>
      </c>
    </row>
    <row r="2139" spans="2:3" x14ac:dyDescent="0.25">
      <c r="B2139" s="7">
        <v>87.72</v>
      </c>
      <c r="C2139">
        <f t="shared" si="33"/>
        <v>1815</v>
      </c>
    </row>
    <row r="2140" spans="2:3" x14ac:dyDescent="0.25">
      <c r="B2140" s="7">
        <v>87.72</v>
      </c>
      <c r="C2140">
        <f t="shared" si="33"/>
        <v>1815</v>
      </c>
    </row>
    <row r="2141" spans="2:3" x14ac:dyDescent="0.25">
      <c r="B2141" s="7">
        <v>86.843500000000006</v>
      </c>
      <c r="C2141">
        <f t="shared" si="33"/>
        <v>1858</v>
      </c>
    </row>
    <row r="2142" spans="2:3" x14ac:dyDescent="0.25">
      <c r="B2142" s="7">
        <v>87.72</v>
      </c>
      <c r="C2142">
        <f t="shared" si="33"/>
        <v>1815</v>
      </c>
    </row>
    <row r="2143" spans="2:3" x14ac:dyDescent="0.25">
      <c r="B2143" s="7">
        <v>87.72</v>
      </c>
      <c r="C2143">
        <f t="shared" si="33"/>
        <v>1815</v>
      </c>
    </row>
    <row r="2144" spans="2:3" x14ac:dyDescent="0.25">
      <c r="B2144" s="7">
        <v>87.72</v>
      </c>
      <c r="C2144">
        <f t="shared" si="33"/>
        <v>1815</v>
      </c>
    </row>
    <row r="2145" spans="2:3" x14ac:dyDescent="0.25">
      <c r="B2145" s="7">
        <v>122.80840000000001</v>
      </c>
      <c r="C2145">
        <f t="shared" si="33"/>
        <v>1307</v>
      </c>
    </row>
    <row r="2146" spans="2:3" x14ac:dyDescent="0.25">
      <c r="B2146" s="7">
        <v>80.703199999999995</v>
      </c>
      <c r="C2146">
        <f t="shared" si="33"/>
        <v>1866</v>
      </c>
    </row>
    <row r="2147" spans="2:3" x14ac:dyDescent="0.25">
      <c r="B2147" s="7">
        <v>87.72</v>
      </c>
      <c r="C2147">
        <f t="shared" si="33"/>
        <v>1815</v>
      </c>
    </row>
    <row r="2148" spans="2:3" x14ac:dyDescent="0.25">
      <c r="B2148" s="7">
        <v>87.72</v>
      </c>
      <c r="C2148">
        <f t="shared" si="33"/>
        <v>1815</v>
      </c>
    </row>
    <row r="2149" spans="2:3" x14ac:dyDescent="0.25">
      <c r="B2149" s="7">
        <v>87.72</v>
      </c>
      <c r="C2149">
        <f t="shared" si="33"/>
        <v>1815</v>
      </c>
    </row>
    <row r="2150" spans="2:3" x14ac:dyDescent="0.25">
      <c r="B2150" s="7">
        <v>87.72</v>
      </c>
      <c r="C2150">
        <f t="shared" si="33"/>
        <v>1815</v>
      </c>
    </row>
    <row r="2151" spans="2:3" x14ac:dyDescent="0.25">
      <c r="B2151" s="7">
        <v>87.72</v>
      </c>
      <c r="C2151">
        <f t="shared" si="33"/>
        <v>1815</v>
      </c>
    </row>
    <row r="2152" spans="2:3" x14ac:dyDescent="0.25">
      <c r="B2152" s="7">
        <v>167.55</v>
      </c>
      <c r="C2152">
        <f t="shared" si="33"/>
        <v>484</v>
      </c>
    </row>
    <row r="2153" spans="2:3" x14ac:dyDescent="0.25">
      <c r="B2153" s="7">
        <v>87.72</v>
      </c>
      <c r="C2153">
        <f t="shared" si="33"/>
        <v>1815</v>
      </c>
    </row>
    <row r="2154" spans="2:3" x14ac:dyDescent="0.25">
      <c r="B2154" s="7">
        <v>87.72</v>
      </c>
      <c r="C2154">
        <f t="shared" si="33"/>
        <v>1815</v>
      </c>
    </row>
    <row r="2155" spans="2:3" x14ac:dyDescent="0.25">
      <c r="B2155" s="7">
        <v>175.44</v>
      </c>
      <c r="C2155">
        <f t="shared" si="33"/>
        <v>422</v>
      </c>
    </row>
    <row r="2156" spans="2:3" x14ac:dyDescent="0.25">
      <c r="B2156" s="7">
        <v>87.72</v>
      </c>
      <c r="C2156">
        <f t="shared" si="33"/>
        <v>1815</v>
      </c>
    </row>
    <row r="2157" spans="2:3" x14ac:dyDescent="0.25">
      <c r="B2157" s="7">
        <v>128.94880000000001</v>
      </c>
      <c r="C2157">
        <f t="shared" si="33"/>
        <v>1075</v>
      </c>
    </row>
    <row r="2158" spans="2:3" x14ac:dyDescent="0.25">
      <c r="B2158" s="7">
        <v>87.72</v>
      </c>
      <c r="C2158">
        <f t="shared" si="33"/>
        <v>1815</v>
      </c>
    </row>
    <row r="2159" spans="2:3" x14ac:dyDescent="0.25">
      <c r="B2159" s="7">
        <v>175.44</v>
      </c>
      <c r="C2159">
        <f t="shared" si="33"/>
        <v>422</v>
      </c>
    </row>
    <row r="2160" spans="2:3" x14ac:dyDescent="0.25">
      <c r="B2160" s="7">
        <v>145.62</v>
      </c>
      <c r="C2160">
        <f t="shared" si="33"/>
        <v>874</v>
      </c>
    </row>
    <row r="2161" spans="2:3" x14ac:dyDescent="0.25">
      <c r="B2161" s="7">
        <v>175.44</v>
      </c>
      <c r="C2161">
        <f t="shared" si="33"/>
        <v>422</v>
      </c>
    </row>
    <row r="2162" spans="2:3" x14ac:dyDescent="0.25">
      <c r="B2162" s="7">
        <v>87.72</v>
      </c>
      <c r="C2162">
        <f t="shared" si="33"/>
        <v>1815</v>
      </c>
    </row>
    <row r="2163" spans="2:3" x14ac:dyDescent="0.25">
      <c r="B2163" s="7">
        <v>99.123199999999997</v>
      </c>
      <c r="C2163">
        <f t="shared" si="33"/>
        <v>1759</v>
      </c>
    </row>
    <row r="2164" spans="2:3" x14ac:dyDescent="0.25">
      <c r="B2164" s="7">
        <v>113.15819999999999</v>
      </c>
      <c r="C2164">
        <f t="shared" si="33"/>
        <v>1484</v>
      </c>
    </row>
    <row r="2165" spans="2:3" x14ac:dyDescent="0.25">
      <c r="B2165" s="7">
        <v>157.89510000000001</v>
      </c>
      <c r="C2165">
        <f t="shared" si="33"/>
        <v>621</v>
      </c>
    </row>
    <row r="2166" spans="2:3" x14ac:dyDescent="0.25">
      <c r="B2166" s="7">
        <v>166.667</v>
      </c>
      <c r="C2166">
        <f t="shared" si="33"/>
        <v>504</v>
      </c>
    </row>
    <row r="2167" spans="2:3" x14ac:dyDescent="0.25">
      <c r="B2167" s="7">
        <v>144.7372</v>
      </c>
      <c r="C2167">
        <f t="shared" si="33"/>
        <v>926</v>
      </c>
    </row>
    <row r="2168" spans="2:3" x14ac:dyDescent="0.25">
      <c r="B2168" s="7">
        <v>91.226699999999994</v>
      </c>
      <c r="C2168">
        <f t="shared" si="33"/>
        <v>1806</v>
      </c>
    </row>
    <row r="2169" spans="2:3" x14ac:dyDescent="0.25">
      <c r="B2169" s="7">
        <v>0.88</v>
      </c>
      <c r="C2169">
        <f t="shared" si="33"/>
        <v>2835</v>
      </c>
    </row>
    <row r="2170" spans="2:3" x14ac:dyDescent="0.25">
      <c r="B2170" s="7">
        <v>0.88</v>
      </c>
      <c r="C2170">
        <f t="shared" si="33"/>
        <v>2835</v>
      </c>
    </row>
    <row r="2171" spans="2:3" x14ac:dyDescent="0.25">
      <c r="B2171" s="7">
        <v>45.6126</v>
      </c>
      <c r="C2171">
        <f t="shared" si="33"/>
        <v>2061</v>
      </c>
    </row>
    <row r="2172" spans="2:3" x14ac:dyDescent="0.25">
      <c r="B2172" s="7">
        <v>63.156500000000001</v>
      </c>
      <c r="C2172">
        <f t="shared" si="33"/>
        <v>1929</v>
      </c>
    </row>
    <row r="2173" spans="2:3" x14ac:dyDescent="0.25">
      <c r="B2173" s="7">
        <v>13.6</v>
      </c>
      <c r="C2173">
        <f t="shared" si="33"/>
        <v>2302</v>
      </c>
    </row>
    <row r="2174" spans="2:3" x14ac:dyDescent="0.25">
      <c r="B2174" s="7">
        <v>13.6</v>
      </c>
      <c r="C2174">
        <f t="shared" si="33"/>
        <v>2302</v>
      </c>
    </row>
    <row r="2175" spans="2:3" x14ac:dyDescent="0.25">
      <c r="B2175" s="7">
        <v>26.32</v>
      </c>
      <c r="C2175">
        <f t="shared" si="33"/>
        <v>2147</v>
      </c>
    </row>
    <row r="2176" spans="2:3" x14ac:dyDescent="0.25">
      <c r="B2176" s="7">
        <v>180.27</v>
      </c>
      <c r="C2176">
        <f t="shared" si="33"/>
        <v>387</v>
      </c>
    </row>
    <row r="2177" spans="2:3" x14ac:dyDescent="0.25">
      <c r="B2177" s="7">
        <v>171.5</v>
      </c>
      <c r="C2177">
        <f t="shared" si="33"/>
        <v>448</v>
      </c>
    </row>
    <row r="2178" spans="2:3" x14ac:dyDescent="0.25">
      <c r="B2178" s="7">
        <v>171.5</v>
      </c>
      <c r="C2178">
        <f t="shared" si="33"/>
        <v>448</v>
      </c>
    </row>
    <row r="2179" spans="2:3" x14ac:dyDescent="0.25">
      <c r="B2179" s="7">
        <v>171.5</v>
      </c>
      <c r="C2179">
        <f t="shared" si="33"/>
        <v>448</v>
      </c>
    </row>
    <row r="2180" spans="2:3" x14ac:dyDescent="0.25">
      <c r="B2180" s="7">
        <v>215.35</v>
      </c>
      <c r="C2180">
        <f t="shared" ref="C2180:C2243" si="34">RANK(B2180,$B$3:$B$2999)</f>
        <v>86</v>
      </c>
    </row>
    <row r="2181" spans="2:3" x14ac:dyDescent="0.25">
      <c r="B2181" s="7">
        <v>153.94999999999999</v>
      </c>
      <c r="C2181">
        <f t="shared" si="34"/>
        <v>655</v>
      </c>
    </row>
    <row r="2182" spans="2:3" x14ac:dyDescent="0.25">
      <c r="B2182" s="7">
        <v>171.49</v>
      </c>
      <c r="C2182">
        <f t="shared" si="34"/>
        <v>452</v>
      </c>
    </row>
    <row r="2183" spans="2:3" x14ac:dyDescent="0.25">
      <c r="B2183" s="7">
        <v>153.94999999999999</v>
      </c>
      <c r="C2183">
        <f t="shared" si="34"/>
        <v>655</v>
      </c>
    </row>
    <row r="2184" spans="2:3" x14ac:dyDescent="0.25">
      <c r="B2184" s="7">
        <v>171.49</v>
      </c>
      <c r="C2184">
        <f t="shared" si="34"/>
        <v>452</v>
      </c>
    </row>
    <row r="2185" spans="2:3" x14ac:dyDescent="0.25">
      <c r="B2185" s="7">
        <v>215.35</v>
      </c>
      <c r="C2185">
        <f t="shared" si="34"/>
        <v>86</v>
      </c>
    </row>
    <row r="2186" spans="2:3" x14ac:dyDescent="0.25">
      <c r="B2186" s="7">
        <v>171.49</v>
      </c>
      <c r="C2186">
        <f t="shared" si="34"/>
        <v>452</v>
      </c>
    </row>
    <row r="2187" spans="2:3" x14ac:dyDescent="0.25">
      <c r="B2187" s="7">
        <v>153.94999999999999</v>
      </c>
      <c r="C2187">
        <f t="shared" si="34"/>
        <v>655</v>
      </c>
    </row>
    <row r="2188" spans="2:3" x14ac:dyDescent="0.25">
      <c r="B2188" s="7">
        <v>153.94999999999999</v>
      </c>
      <c r="C2188">
        <f t="shared" si="34"/>
        <v>655</v>
      </c>
    </row>
    <row r="2189" spans="2:3" x14ac:dyDescent="0.25">
      <c r="B2189" s="7">
        <v>171.49</v>
      </c>
      <c r="C2189">
        <f t="shared" si="34"/>
        <v>452</v>
      </c>
    </row>
    <row r="2190" spans="2:3" x14ac:dyDescent="0.25">
      <c r="B2190" s="7">
        <v>153.94999999999999</v>
      </c>
      <c r="C2190">
        <f t="shared" si="34"/>
        <v>655</v>
      </c>
    </row>
    <row r="2191" spans="2:3" x14ac:dyDescent="0.25">
      <c r="B2191" s="7">
        <v>153.94999999999999</v>
      </c>
      <c r="C2191">
        <f t="shared" si="34"/>
        <v>655</v>
      </c>
    </row>
    <row r="2192" spans="2:3" x14ac:dyDescent="0.25">
      <c r="B2192" s="7">
        <v>171.49</v>
      </c>
      <c r="C2192">
        <f t="shared" si="34"/>
        <v>452</v>
      </c>
    </row>
    <row r="2193" spans="2:3" x14ac:dyDescent="0.25">
      <c r="B2193" s="7">
        <v>171.49</v>
      </c>
      <c r="C2193">
        <f t="shared" si="34"/>
        <v>452</v>
      </c>
    </row>
    <row r="2194" spans="2:3" x14ac:dyDescent="0.25">
      <c r="B2194" s="7">
        <v>215.35</v>
      </c>
      <c r="C2194">
        <f t="shared" si="34"/>
        <v>86</v>
      </c>
    </row>
    <row r="2195" spans="2:3" x14ac:dyDescent="0.25">
      <c r="B2195" s="7">
        <v>153.94999999999999</v>
      </c>
      <c r="C2195">
        <f t="shared" si="34"/>
        <v>655</v>
      </c>
    </row>
    <row r="2196" spans="2:3" x14ac:dyDescent="0.25">
      <c r="B2196" s="7">
        <v>215.35</v>
      </c>
      <c r="C2196">
        <f t="shared" si="34"/>
        <v>86</v>
      </c>
    </row>
    <row r="2197" spans="2:3" x14ac:dyDescent="0.25">
      <c r="B2197" s="7">
        <v>171.49</v>
      </c>
      <c r="C2197">
        <f t="shared" si="34"/>
        <v>452</v>
      </c>
    </row>
    <row r="2198" spans="2:3" x14ac:dyDescent="0.25">
      <c r="B2198" s="7">
        <v>171.49</v>
      </c>
      <c r="C2198">
        <f t="shared" si="34"/>
        <v>452</v>
      </c>
    </row>
    <row r="2199" spans="2:3" x14ac:dyDescent="0.25">
      <c r="B2199" s="7">
        <v>153.94999999999999</v>
      </c>
      <c r="C2199">
        <f t="shared" si="34"/>
        <v>655</v>
      </c>
    </row>
    <row r="2200" spans="2:3" x14ac:dyDescent="0.25">
      <c r="B2200" s="7">
        <v>215.35</v>
      </c>
      <c r="C2200">
        <f t="shared" si="34"/>
        <v>86</v>
      </c>
    </row>
    <row r="2201" spans="2:3" x14ac:dyDescent="0.25">
      <c r="B2201" s="7">
        <v>153.94999999999999</v>
      </c>
      <c r="C2201">
        <f t="shared" si="34"/>
        <v>655</v>
      </c>
    </row>
    <row r="2202" spans="2:3" x14ac:dyDescent="0.25">
      <c r="B2202" s="7">
        <v>153.94999999999999</v>
      </c>
      <c r="C2202">
        <f t="shared" si="34"/>
        <v>655</v>
      </c>
    </row>
    <row r="2203" spans="2:3" x14ac:dyDescent="0.25">
      <c r="B2203" s="7">
        <v>171.49</v>
      </c>
      <c r="C2203">
        <f t="shared" si="34"/>
        <v>452</v>
      </c>
    </row>
    <row r="2204" spans="2:3" x14ac:dyDescent="0.25">
      <c r="B2204" s="7">
        <v>153.94999999999999</v>
      </c>
      <c r="C2204">
        <f t="shared" si="34"/>
        <v>655</v>
      </c>
    </row>
    <row r="2205" spans="2:3" x14ac:dyDescent="0.25">
      <c r="B2205" s="7">
        <v>153.94999999999999</v>
      </c>
      <c r="C2205">
        <f t="shared" si="34"/>
        <v>655</v>
      </c>
    </row>
    <row r="2206" spans="2:3" x14ac:dyDescent="0.25">
      <c r="B2206" s="7">
        <v>43.86</v>
      </c>
      <c r="C2206">
        <f t="shared" si="34"/>
        <v>2065</v>
      </c>
    </row>
    <row r="2207" spans="2:3" x14ac:dyDescent="0.25">
      <c r="B2207" s="7">
        <v>215.35</v>
      </c>
      <c r="C2207">
        <f t="shared" si="34"/>
        <v>86</v>
      </c>
    </row>
    <row r="2208" spans="2:3" x14ac:dyDescent="0.25">
      <c r="B2208" s="7">
        <v>153.94999999999999</v>
      </c>
      <c r="C2208">
        <f t="shared" si="34"/>
        <v>655</v>
      </c>
    </row>
    <row r="2209" spans="2:3" x14ac:dyDescent="0.25">
      <c r="B2209" s="7">
        <v>153.94999999999999</v>
      </c>
      <c r="C2209">
        <f t="shared" si="34"/>
        <v>655</v>
      </c>
    </row>
    <row r="2210" spans="2:3" x14ac:dyDescent="0.25">
      <c r="B2210" s="7">
        <v>232.9</v>
      </c>
      <c r="C2210">
        <f t="shared" si="34"/>
        <v>47</v>
      </c>
    </row>
    <row r="2211" spans="2:3" x14ac:dyDescent="0.25">
      <c r="B2211" s="7">
        <v>153.94999999999999</v>
      </c>
      <c r="C2211">
        <f t="shared" si="34"/>
        <v>655</v>
      </c>
    </row>
    <row r="2212" spans="2:3" x14ac:dyDescent="0.25">
      <c r="B2212" s="7">
        <v>232.9</v>
      </c>
      <c r="C2212">
        <f t="shared" si="34"/>
        <v>47</v>
      </c>
    </row>
    <row r="2213" spans="2:3" x14ac:dyDescent="0.25">
      <c r="B2213" s="7">
        <v>171.49</v>
      </c>
      <c r="C2213">
        <f t="shared" si="34"/>
        <v>452</v>
      </c>
    </row>
    <row r="2214" spans="2:3" x14ac:dyDescent="0.25">
      <c r="B2214" s="7">
        <v>171.49</v>
      </c>
      <c r="C2214">
        <f t="shared" si="34"/>
        <v>452</v>
      </c>
    </row>
    <row r="2215" spans="2:3" x14ac:dyDescent="0.25">
      <c r="B2215" s="7">
        <v>153.94999999999999</v>
      </c>
      <c r="C2215">
        <f t="shared" si="34"/>
        <v>655</v>
      </c>
    </row>
    <row r="2216" spans="2:3" x14ac:dyDescent="0.25">
      <c r="B2216" s="7">
        <v>171.49</v>
      </c>
      <c r="C2216">
        <f t="shared" si="34"/>
        <v>452</v>
      </c>
    </row>
    <row r="2217" spans="2:3" x14ac:dyDescent="0.25">
      <c r="B2217" s="7">
        <v>153.94999999999999</v>
      </c>
      <c r="C2217">
        <f t="shared" si="34"/>
        <v>655</v>
      </c>
    </row>
    <row r="2218" spans="2:3" x14ac:dyDescent="0.25">
      <c r="B2218" s="7">
        <v>215.35</v>
      </c>
      <c r="C2218">
        <f t="shared" si="34"/>
        <v>86</v>
      </c>
    </row>
    <row r="2219" spans="2:3" x14ac:dyDescent="0.25">
      <c r="B2219" s="7">
        <v>232.9</v>
      </c>
      <c r="C2219">
        <f t="shared" si="34"/>
        <v>47</v>
      </c>
    </row>
    <row r="2220" spans="2:3" x14ac:dyDescent="0.25">
      <c r="B2220" s="7">
        <v>153.94999999999999</v>
      </c>
      <c r="C2220">
        <f t="shared" si="34"/>
        <v>655</v>
      </c>
    </row>
    <row r="2221" spans="2:3" x14ac:dyDescent="0.25">
      <c r="B2221" s="7">
        <v>215.35</v>
      </c>
      <c r="C2221">
        <f t="shared" si="34"/>
        <v>86</v>
      </c>
    </row>
    <row r="2222" spans="2:3" x14ac:dyDescent="0.25">
      <c r="B2222" s="7">
        <v>153.94999999999999</v>
      </c>
      <c r="C2222">
        <f t="shared" si="34"/>
        <v>655</v>
      </c>
    </row>
    <row r="2223" spans="2:3" x14ac:dyDescent="0.25">
      <c r="B2223" s="7">
        <v>153.94999999999999</v>
      </c>
      <c r="C2223">
        <f t="shared" si="34"/>
        <v>655</v>
      </c>
    </row>
    <row r="2224" spans="2:3" x14ac:dyDescent="0.25">
      <c r="B2224" s="7">
        <v>153.94999999999999</v>
      </c>
      <c r="C2224">
        <f t="shared" si="34"/>
        <v>655</v>
      </c>
    </row>
    <row r="2225" spans="2:3" x14ac:dyDescent="0.25">
      <c r="B2225" s="7">
        <v>171.49</v>
      </c>
      <c r="C2225">
        <f t="shared" si="34"/>
        <v>452</v>
      </c>
    </row>
    <row r="2226" spans="2:3" x14ac:dyDescent="0.25">
      <c r="B2226" s="7">
        <v>153.94999999999999</v>
      </c>
      <c r="C2226">
        <f t="shared" si="34"/>
        <v>655</v>
      </c>
    </row>
    <row r="2227" spans="2:3" x14ac:dyDescent="0.25">
      <c r="B2227" s="7">
        <v>171.49</v>
      </c>
      <c r="C2227">
        <f t="shared" si="34"/>
        <v>452</v>
      </c>
    </row>
    <row r="2228" spans="2:3" x14ac:dyDescent="0.25">
      <c r="B2228" s="7">
        <v>153.94999999999999</v>
      </c>
      <c r="C2228">
        <f t="shared" si="34"/>
        <v>655</v>
      </c>
    </row>
    <row r="2229" spans="2:3" x14ac:dyDescent="0.25">
      <c r="B2229" s="7">
        <v>171.49</v>
      </c>
      <c r="C2229">
        <f t="shared" si="34"/>
        <v>452</v>
      </c>
    </row>
    <row r="2230" spans="2:3" x14ac:dyDescent="0.25">
      <c r="B2230" s="7">
        <v>171.49</v>
      </c>
      <c r="C2230">
        <f t="shared" si="34"/>
        <v>452</v>
      </c>
    </row>
    <row r="2231" spans="2:3" x14ac:dyDescent="0.25">
      <c r="B2231" s="7">
        <v>153.94999999999999</v>
      </c>
      <c r="C2231">
        <f t="shared" si="34"/>
        <v>655</v>
      </c>
    </row>
    <row r="2232" spans="2:3" x14ac:dyDescent="0.25">
      <c r="B2232" s="7">
        <v>171.49</v>
      </c>
      <c r="C2232">
        <f t="shared" si="34"/>
        <v>452</v>
      </c>
    </row>
    <row r="2233" spans="2:3" x14ac:dyDescent="0.25">
      <c r="B2233" s="7">
        <v>153.94999999999999</v>
      </c>
      <c r="C2233">
        <f t="shared" si="34"/>
        <v>655</v>
      </c>
    </row>
    <row r="2234" spans="2:3" x14ac:dyDescent="0.25">
      <c r="B2234" s="7">
        <v>153.94999999999999</v>
      </c>
      <c r="C2234">
        <f t="shared" si="34"/>
        <v>655</v>
      </c>
    </row>
    <row r="2235" spans="2:3" x14ac:dyDescent="0.25">
      <c r="B2235" s="7">
        <v>171.49</v>
      </c>
      <c r="C2235">
        <f t="shared" si="34"/>
        <v>452</v>
      </c>
    </row>
    <row r="2236" spans="2:3" x14ac:dyDescent="0.25">
      <c r="B2236" s="7">
        <v>153.94999999999999</v>
      </c>
      <c r="C2236">
        <f t="shared" si="34"/>
        <v>655</v>
      </c>
    </row>
    <row r="2237" spans="2:3" x14ac:dyDescent="0.25">
      <c r="B2237" s="7">
        <v>153.94999999999999</v>
      </c>
      <c r="C2237">
        <f t="shared" si="34"/>
        <v>655</v>
      </c>
    </row>
    <row r="2238" spans="2:3" x14ac:dyDescent="0.25">
      <c r="B2238" s="7">
        <v>153.94999999999999</v>
      </c>
      <c r="C2238">
        <f t="shared" si="34"/>
        <v>655</v>
      </c>
    </row>
    <row r="2239" spans="2:3" x14ac:dyDescent="0.25">
      <c r="B2239" s="7">
        <v>171.49</v>
      </c>
      <c r="C2239">
        <f t="shared" si="34"/>
        <v>452</v>
      </c>
    </row>
    <row r="2240" spans="2:3" x14ac:dyDescent="0.25">
      <c r="B2240" s="7">
        <v>232.9</v>
      </c>
      <c r="C2240">
        <f t="shared" si="34"/>
        <v>47</v>
      </c>
    </row>
    <row r="2241" spans="2:3" x14ac:dyDescent="0.25">
      <c r="B2241" s="7">
        <v>153.94999999999999</v>
      </c>
      <c r="C2241">
        <f t="shared" si="34"/>
        <v>655</v>
      </c>
    </row>
    <row r="2242" spans="2:3" x14ac:dyDescent="0.25">
      <c r="B2242" s="7">
        <v>215.35</v>
      </c>
      <c r="C2242">
        <f t="shared" si="34"/>
        <v>86</v>
      </c>
    </row>
    <row r="2243" spans="2:3" x14ac:dyDescent="0.25">
      <c r="B2243" s="7">
        <v>153.94999999999999</v>
      </c>
      <c r="C2243">
        <f t="shared" si="34"/>
        <v>655</v>
      </c>
    </row>
    <row r="2244" spans="2:3" x14ac:dyDescent="0.25">
      <c r="B2244" s="7">
        <v>171.49</v>
      </c>
      <c r="C2244">
        <f t="shared" ref="C2244:C2307" si="35">RANK(B2244,$B$3:$B$2999)</f>
        <v>452</v>
      </c>
    </row>
    <row r="2245" spans="2:3" x14ac:dyDescent="0.25">
      <c r="B2245" s="7">
        <v>232.9</v>
      </c>
      <c r="C2245">
        <f t="shared" si="35"/>
        <v>47</v>
      </c>
    </row>
    <row r="2246" spans="2:3" x14ac:dyDescent="0.25">
      <c r="B2246" s="7">
        <v>153.94999999999999</v>
      </c>
      <c r="C2246">
        <f t="shared" si="35"/>
        <v>655</v>
      </c>
    </row>
    <row r="2247" spans="2:3" x14ac:dyDescent="0.25">
      <c r="B2247" s="7">
        <v>215.35</v>
      </c>
      <c r="C2247">
        <f t="shared" si="35"/>
        <v>86</v>
      </c>
    </row>
    <row r="2248" spans="2:3" x14ac:dyDescent="0.25">
      <c r="B2248" s="7">
        <v>171.49</v>
      </c>
      <c r="C2248">
        <f t="shared" si="35"/>
        <v>452</v>
      </c>
    </row>
    <row r="2249" spans="2:3" x14ac:dyDescent="0.25">
      <c r="B2249" s="7">
        <v>250.44</v>
      </c>
      <c r="C2249">
        <f t="shared" si="35"/>
        <v>38</v>
      </c>
    </row>
    <row r="2250" spans="2:3" x14ac:dyDescent="0.25">
      <c r="B2250" s="7">
        <v>153.94999999999999</v>
      </c>
      <c r="C2250">
        <f t="shared" si="35"/>
        <v>655</v>
      </c>
    </row>
    <row r="2251" spans="2:3" x14ac:dyDescent="0.25">
      <c r="B2251" s="7">
        <v>215.35</v>
      </c>
      <c r="C2251">
        <f t="shared" si="35"/>
        <v>86</v>
      </c>
    </row>
    <row r="2252" spans="2:3" x14ac:dyDescent="0.25">
      <c r="B2252" s="7">
        <v>232.9</v>
      </c>
      <c r="C2252">
        <f t="shared" si="35"/>
        <v>47</v>
      </c>
    </row>
    <row r="2253" spans="2:3" x14ac:dyDescent="0.25">
      <c r="B2253" s="7">
        <v>153.94999999999999</v>
      </c>
      <c r="C2253">
        <f t="shared" si="35"/>
        <v>655</v>
      </c>
    </row>
    <row r="2254" spans="2:3" x14ac:dyDescent="0.25">
      <c r="B2254" s="7">
        <v>153.94999999999999</v>
      </c>
      <c r="C2254">
        <f t="shared" si="35"/>
        <v>655</v>
      </c>
    </row>
    <row r="2255" spans="2:3" x14ac:dyDescent="0.25">
      <c r="B2255" s="7">
        <v>153.94999999999999</v>
      </c>
      <c r="C2255">
        <f t="shared" si="35"/>
        <v>655</v>
      </c>
    </row>
    <row r="2256" spans="2:3" x14ac:dyDescent="0.25">
      <c r="B2256" s="7">
        <v>232.9</v>
      </c>
      <c r="C2256">
        <f t="shared" si="35"/>
        <v>47</v>
      </c>
    </row>
    <row r="2257" spans="2:3" x14ac:dyDescent="0.25">
      <c r="B2257" s="7">
        <v>171.49</v>
      </c>
      <c r="C2257">
        <f t="shared" si="35"/>
        <v>452</v>
      </c>
    </row>
    <row r="2258" spans="2:3" x14ac:dyDescent="0.25">
      <c r="B2258" s="7">
        <v>232.9</v>
      </c>
      <c r="C2258">
        <f t="shared" si="35"/>
        <v>47</v>
      </c>
    </row>
    <row r="2259" spans="2:3" x14ac:dyDescent="0.25">
      <c r="B2259" s="7">
        <v>232.9</v>
      </c>
      <c r="C2259">
        <f t="shared" si="35"/>
        <v>47</v>
      </c>
    </row>
    <row r="2260" spans="2:3" x14ac:dyDescent="0.25">
      <c r="B2260" s="7">
        <v>171.49</v>
      </c>
      <c r="C2260">
        <f t="shared" si="35"/>
        <v>452</v>
      </c>
    </row>
    <row r="2261" spans="2:3" x14ac:dyDescent="0.25">
      <c r="B2261" s="7">
        <v>153.94999999999999</v>
      </c>
      <c r="C2261">
        <f t="shared" si="35"/>
        <v>655</v>
      </c>
    </row>
    <row r="2262" spans="2:3" x14ac:dyDescent="0.25">
      <c r="B2262" s="7">
        <v>153.94999999999999</v>
      </c>
      <c r="C2262">
        <f t="shared" si="35"/>
        <v>655</v>
      </c>
    </row>
    <row r="2263" spans="2:3" x14ac:dyDescent="0.25">
      <c r="B2263" s="7">
        <v>171.49</v>
      </c>
      <c r="C2263">
        <f t="shared" si="35"/>
        <v>452</v>
      </c>
    </row>
    <row r="2264" spans="2:3" x14ac:dyDescent="0.25">
      <c r="B2264" s="7">
        <v>232.9</v>
      </c>
      <c r="C2264">
        <f t="shared" si="35"/>
        <v>47</v>
      </c>
    </row>
    <row r="2265" spans="2:3" x14ac:dyDescent="0.25">
      <c r="B2265" s="7">
        <v>232.9</v>
      </c>
      <c r="C2265">
        <f t="shared" si="35"/>
        <v>47</v>
      </c>
    </row>
    <row r="2266" spans="2:3" x14ac:dyDescent="0.25">
      <c r="B2266" s="7">
        <v>232.9</v>
      </c>
      <c r="C2266">
        <f t="shared" si="35"/>
        <v>47</v>
      </c>
    </row>
    <row r="2267" spans="2:3" x14ac:dyDescent="0.25">
      <c r="B2267" s="7">
        <v>232.9</v>
      </c>
      <c r="C2267">
        <f t="shared" si="35"/>
        <v>47</v>
      </c>
    </row>
    <row r="2268" spans="2:3" x14ac:dyDescent="0.25">
      <c r="B2268" s="7">
        <v>153.94999999999999</v>
      </c>
      <c r="C2268">
        <f t="shared" si="35"/>
        <v>655</v>
      </c>
    </row>
    <row r="2269" spans="2:3" x14ac:dyDescent="0.25">
      <c r="B2269" s="7">
        <v>171.49</v>
      </c>
      <c r="C2269">
        <f t="shared" si="35"/>
        <v>452</v>
      </c>
    </row>
    <row r="2270" spans="2:3" x14ac:dyDescent="0.25">
      <c r="B2270" s="7">
        <v>171.49</v>
      </c>
      <c r="C2270">
        <f t="shared" si="35"/>
        <v>452</v>
      </c>
    </row>
    <row r="2271" spans="2:3" x14ac:dyDescent="0.25">
      <c r="B2271" s="7">
        <v>153.94999999999999</v>
      </c>
      <c r="C2271">
        <f t="shared" si="35"/>
        <v>655</v>
      </c>
    </row>
    <row r="2272" spans="2:3" x14ac:dyDescent="0.25">
      <c r="B2272" s="7">
        <v>153.94999999999999</v>
      </c>
      <c r="C2272">
        <f t="shared" si="35"/>
        <v>655</v>
      </c>
    </row>
    <row r="2273" spans="2:3" x14ac:dyDescent="0.25">
      <c r="B2273" s="7">
        <v>26.32</v>
      </c>
      <c r="C2273">
        <f t="shared" si="35"/>
        <v>2147</v>
      </c>
    </row>
    <row r="2274" spans="2:3" x14ac:dyDescent="0.25">
      <c r="B2274" s="7">
        <v>237.72</v>
      </c>
      <c r="C2274">
        <f t="shared" si="35"/>
        <v>43</v>
      </c>
    </row>
    <row r="2275" spans="2:3" x14ac:dyDescent="0.25">
      <c r="B2275" s="7">
        <v>8.77</v>
      </c>
      <c r="C2275">
        <f t="shared" si="35"/>
        <v>2639</v>
      </c>
    </row>
    <row r="2276" spans="2:3" x14ac:dyDescent="0.25">
      <c r="B2276" s="7">
        <v>57.893999999999998</v>
      </c>
      <c r="C2276">
        <f t="shared" si="35"/>
        <v>1949</v>
      </c>
    </row>
    <row r="2277" spans="2:3" x14ac:dyDescent="0.25">
      <c r="B2277" s="7">
        <v>17.54</v>
      </c>
      <c r="C2277">
        <f t="shared" si="35"/>
        <v>2257</v>
      </c>
    </row>
    <row r="2278" spans="2:3" x14ac:dyDescent="0.25">
      <c r="B2278" s="7">
        <v>176.32</v>
      </c>
      <c r="C2278">
        <f t="shared" si="35"/>
        <v>415</v>
      </c>
    </row>
    <row r="2279" spans="2:3" x14ac:dyDescent="0.25">
      <c r="B2279" s="7">
        <v>8.77</v>
      </c>
      <c r="C2279">
        <f t="shared" si="35"/>
        <v>2639</v>
      </c>
    </row>
    <row r="2280" spans="2:3" x14ac:dyDescent="0.25">
      <c r="B2280" s="7">
        <v>8.77</v>
      </c>
      <c r="C2280">
        <f t="shared" si="35"/>
        <v>2639</v>
      </c>
    </row>
    <row r="2281" spans="2:3" x14ac:dyDescent="0.25">
      <c r="B2281" s="7">
        <v>57.893999999999998</v>
      </c>
      <c r="C2281">
        <f t="shared" si="35"/>
        <v>1949</v>
      </c>
    </row>
    <row r="2282" spans="2:3" x14ac:dyDescent="0.25">
      <c r="B2282" s="7">
        <v>8.77</v>
      </c>
      <c r="C2282">
        <f t="shared" si="35"/>
        <v>2639</v>
      </c>
    </row>
    <row r="2283" spans="2:3" x14ac:dyDescent="0.25">
      <c r="B2283" s="7">
        <v>8.77</v>
      </c>
      <c r="C2283">
        <f t="shared" si="35"/>
        <v>2639</v>
      </c>
    </row>
    <row r="2284" spans="2:3" x14ac:dyDescent="0.25">
      <c r="B2284" s="7">
        <v>8.77</v>
      </c>
      <c r="C2284">
        <f t="shared" si="35"/>
        <v>2639</v>
      </c>
    </row>
    <row r="2285" spans="2:3" x14ac:dyDescent="0.25">
      <c r="B2285" s="7">
        <v>57.893999999999998</v>
      </c>
      <c r="C2285">
        <f t="shared" si="35"/>
        <v>1949</v>
      </c>
    </row>
    <row r="2286" spans="2:3" x14ac:dyDescent="0.25">
      <c r="B2286" s="7">
        <v>57.893999999999998</v>
      </c>
      <c r="C2286">
        <f t="shared" si="35"/>
        <v>1949</v>
      </c>
    </row>
    <row r="2287" spans="2:3" x14ac:dyDescent="0.25">
      <c r="B2287" s="7">
        <v>107.89400000000001</v>
      </c>
      <c r="C2287">
        <f t="shared" si="35"/>
        <v>1593</v>
      </c>
    </row>
    <row r="2288" spans="2:3" x14ac:dyDescent="0.25">
      <c r="B2288" s="7">
        <v>57.893999999999998</v>
      </c>
      <c r="C2288">
        <f t="shared" si="35"/>
        <v>1949</v>
      </c>
    </row>
    <row r="2289" spans="2:3" x14ac:dyDescent="0.25">
      <c r="B2289" s="7">
        <v>57.893999999999998</v>
      </c>
      <c r="C2289">
        <f t="shared" si="35"/>
        <v>1949</v>
      </c>
    </row>
    <row r="2290" spans="2:3" x14ac:dyDescent="0.25">
      <c r="B2290" s="7">
        <v>207.89</v>
      </c>
      <c r="C2290">
        <f t="shared" si="35"/>
        <v>204</v>
      </c>
    </row>
    <row r="2291" spans="2:3" x14ac:dyDescent="0.25">
      <c r="B2291" s="7">
        <v>57.893999999999998</v>
      </c>
      <c r="C2291">
        <f t="shared" si="35"/>
        <v>1949</v>
      </c>
    </row>
    <row r="2292" spans="2:3" x14ac:dyDescent="0.25">
      <c r="B2292" s="7">
        <v>207.02</v>
      </c>
      <c r="C2292">
        <f t="shared" si="35"/>
        <v>208</v>
      </c>
    </row>
    <row r="2293" spans="2:3" x14ac:dyDescent="0.25">
      <c r="B2293" s="7">
        <v>8.77</v>
      </c>
      <c r="C2293">
        <f t="shared" si="35"/>
        <v>2639</v>
      </c>
    </row>
    <row r="2294" spans="2:3" x14ac:dyDescent="0.25">
      <c r="B2294" s="7">
        <v>8.77</v>
      </c>
      <c r="C2294">
        <f t="shared" si="35"/>
        <v>2639</v>
      </c>
    </row>
    <row r="2295" spans="2:3" x14ac:dyDescent="0.25">
      <c r="B2295" s="7">
        <v>97.37</v>
      </c>
      <c r="C2295">
        <f t="shared" si="35"/>
        <v>1760</v>
      </c>
    </row>
    <row r="2296" spans="2:3" x14ac:dyDescent="0.25">
      <c r="B2296" s="7">
        <v>8.77</v>
      </c>
      <c r="C2296">
        <f t="shared" si="35"/>
        <v>2639</v>
      </c>
    </row>
    <row r="2297" spans="2:3" x14ac:dyDescent="0.25">
      <c r="B2297" s="7">
        <v>8.77</v>
      </c>
      <c r="C2297">
        <f t="shared" si="35"/>
        <v>2639</v>
      </c>
    </row>
    <row r="2298" spans="2:3" x14ac:dyDescent="0.25">
      <c r="B2298" s="7">
        <v>8.77</v>
      </c>
      <c r="C2298">
        <f t="shared" si="35"/>
        <v>2639</v>
      </c>
    </row>
    <row r="2299" spans="2:3" x14ac:dyDescent="0.25">
      <c r="B2299" s="7">
        <v>32.455399999999997</v>
      </c>
      <c r="C2299">
        <f t="shared" si="35"/>
        <v>2125</v>
      </c>
    </row>
    <row r="2300" spans="2:3" x14ac:dyDescent="0.25">
      <c r="B2300" s="7">
        <v>58.7712</v>
      </c>
      <c r="C2300">
        <f t="shared" si="35"/>
        <v>1948</v>
      </c>
    </row>
    <row r="2301" spans="2:3" x14ac:dyDescent="0.25">
      <c r="B2301" s="7">
        <v>102.6309</v>
      </c>
      <c r="C2301">
        <f t="shared" si="35"/>
        <v>1606</v>
      </c>
    </row>
    <row r="2302" spans="2:3" x14ac:dyDescent="0.25">
      <c r="B2302" s="7">
        <v>8.77</v>
      </c>
      <c r="C2302">
        <f t="shared" si="35"/>
        <v>2639</v>
      </c>
    </row>
    <row r="2303" spans="2:3" x14ac:dyDescent="0.25">
      <c r="B2303" s="7">
        <v>8.77</v>
      </c>
      <c r="C2303">
        <f t="shared" si="35"/>
        <v>2639</v>
      </c>
    </row>
    <row r="2304" spans="2:3" x14ac:dyDescent="0.25">
      <c r="B2304" s="7">
        <v>102.6309</v>
      </c>
      <c r="C2304">
        <f t="shared" si="35"/>
        <v>1606</v>
      </c>
    </row>
    <row r="2305" spans="2:3" x14ac:dyDescent="0.25">
      <c r="B2305" s="7">
        <v>59.648400000000002</v>
      </c>
      <c r="C2305">
        <f t="shared" si="35"/>
        <v>1947</v>
      </c>
    </row>
    <row r="2306" spans="2:3" x14ac:dyDescent="0.25">
      <c r="B2306" s="7">
        <v>62.28</v>
      </c>
      <c r="C2306">
        <f t="shared" si="35"/>
        <v>1932</v>
      </c>
    </row>
    <row r="2307" spans="2:3" x14ac:dyDescent="0.25">
      <c r="B2307" s="7">
        <v>107.89400000000001</v>
      </c>
      <c r="C2307">
        <f t="shared" si="35"/>
        <v>1593</v>
      </c>
    </row>
    <row r="2308" spans="2:3" x14ac:dyDescent="0.25">
      <c r="B2308" s="7">
        <v>207.89</v>
      </c>
      <c r="C2308">
        <f t="shared" ref="C2308:C2371" si="36">RANK(B2308,$B$3:$B$2999)</f>
        <v>204</v>
      </c>
    </row>
    <row r="2309" spans="2:3" x14ac:dyDescent="0.25">
      <c r="B2309" s="7">
        <v>107.89400000000001</v>
      </c>
      <c r="C2309">
        <f t="shared" si="36"/>
        <v>1593</v>
      </c>
    </row>
    <row r="2310" spans="2:3" x14ac:dyDescent="0.25">
      <c r="B2310" s="7">
        <v>8.77</v>
      </c>
      <c r="C2310">
        <f t="shared" si="36"/>
        <v>2639</v>
      </c>
    </row>
    <row r="2311" spans="2:3" x14ac:dyDescent="0.25">
      <c r="B2311" s="7">
        <v>102.6309</v>
      </c>
      <c r="C2311">
        <f t="shared" si="36"/>
        <v>1606</v>
      </c>
    </row>
    <row r="2312" spans="2:3" x14ac:dyDescent="0.25">
      <c r="B2312" s="7">
        <v>8.77</v>
      </c>
      <c r="C2312">
        <f t="shared" si="36"/>
        <v>2639</v>
      </c>
    </row>
    <row r="2313" spans="2:3" x14ac:dyDescent="0.25">
      <c r="B2313" s="7">
        <v>8.77</v>
      </c>
      <c r="C2313">
        <f t="shared" si="36"/>
        <v>2639</v>
      </c>
    </row>
    <row r="2314" spans="2:3" x14ac:dyDescent="0.25">
      <c r="B2314" s="7">
        <v>227.19</v>
      </c>
      <c r="C2314">
        <f t="shared" si="36"/>
        <v>61</v>
      </c>
    </row>
    <row r="2315" spans="2:3" x14ac:dyDescent="0.25">
      <c r="B2315" s="7">
        <v>92.104600000000005</v>
      </c>
      <c r="C2315">
        <f t="shared" si="36"/>
        <v>1785</v>
      </c>
    </row>
    <row r="2316" spans="2:3" x14ac:dyDescent="0.25">
      <c r="B2316" s="7">
        <v>67.543199999999999</v>
      </c>
      <c r="C2316">
        <f t="shared" si="36"/>
        <v>1909</v>
      </c>
    </row>
    <row r="2317" spans="2:3" x14ac:dyDescent="0.25">
      <c r="B2317" s="7">
        <v>62.28</v>
      </c>
      <c r="C2317">
        <f t="shared" si="36"/>
        <v>1932</v>
      </c>
    </row>
    <row r="2318" spans="2:3" x14ac:dyDescent="0.25">
      <c r="B2318" s="7">
        <v>35.964199999999998</v>
      </c>
      <c r="C2318">
        <f t="shared" si="36"/>
        <v>2101</v>
      </c>
    </row>
    <row r="2319" spans="2:3" x14ac:dyDescent="0.25">
      <c r="B2319" s="7">
        <v>87.718599999999995</v>
      </c>
      <c r="C2319">
        <f t="shared" si="36"/>
        <v>1853</v>
      </c>
    </row>
    <row r="2320" spans="2:3" x14ac:dyDescent="0.25">
      <c r="B2320" s="7">
        <v>8.77</v>
      </c>
      <c r="C2320">
        <f t="shared" si="36"/>
        <v>2639</v>
      </c>
    </row>
    <row r="2321" spans="2:3" x14ac:dyDescent="0.25">
      <c r="B2321" s="7">
        <v>8.77</v>
      </c>
      <c r="C2321">
        <f t="shared" si="36"/>
        <v>2639</v>
      </c>
    </row>
    <row r="2322" spans="2:3" x14ac:dyDescent="0.25">
      <c r="B2322" s="7">
        <v>66.665999999999997</v>
      </c>
      <c r="C2322">
        <f t="shared" si="36"/>
        <v>1917</v>
      </c>
    </row>
    <row r="2323" spans="2:3" x14ac:dyDescent="0.25">
      <c r="B2323" s="7">
        <v>8.77</v>
      </c>
      <c r="C2323">
        <f t="shared" si="36"/>
        <v>2639</v>
      </c>
    </row>
    <row r="2324" spans="2:3" x14ac:dyDescent="0.25">
      <c r="B2324" s="7">
        <v>57.893999999999998</v>
      </c>
      <c r="C2324">
        <f t="shared" si="36"/>
        <v>1949</v>
      </c>
    </row>
    <row r="2325" spans="2:3" x14ac:dyDescent="0.25">
      <c r="B2325" s="7">
        <v>8.77</v>
      </c>
      <c r="C2325">
        <f t="shared" si="36"/>
        <v>2639</v>
      </c>
    </row>
    <row r="2326" spans="2:3" x14ac:dyDescent="0.25">
      <c r="B2326" s="7">
        <v>66.665999999999997</v>
      </c>
      <c r="C2326">
        <f t="shared" si="36"/>
        <v>1917</v>
      </c>
    </row>
    <row r="2327" spans="2:3" x14ac:dyDescent="0.25">
      <c r="B2327" s="7">
        <v>57.016800000000003</v>
      </c>
      <c r="C2327">
        <f t="shared" si="36"/>
        <v>1964</v>
      </c>
    </row>
    <row r="2328" spans="2:3" x14ac:dyDescent="0.25">
      <c r="B2328" s="7">
        <v>111.4028</v>
      </c>
      <c r="C2328">
        <f t="shared" si="36"/>
        <v>1486</v>
      </c>
    </row>
    <row r="2329" spans="2:3" x14ac:dyDescent="0.25">
      <c r="B2329" s="7">
        <v>67.543199999999999</v>
      </c>
      <c r="C2329">
        <f t="shared" si="36"/>
        <v>1909</v>
      </c>
    </row>
    <row r="2330" spans="2:3" x14ac:dyDescent="0.25">
      <c r="B2330" s="7">
        <v>35.964199999999998</v>
      </c>
      <c r="C2330">
        <f t="shared" si="36"/>
        <v>2101</v>
      </c>
    </row>
    <row r="2331" spans="2:3" x14ac:dyDescent="0.25">
      <c r="B2331" s="7">
        <v>92.104600000000005</v>
      </c>
      <c r="C2331">
        <f t="shared" si="36"/>
        <v>1785</v>
      </c>
    </row>
    <row r="2332" spans="2:3" x14ac:dyDescent="0.25">
      <c r="B2332" s="7">
        <v>57.893999999999998</v>
      </c>
      <c r="C2332">
        <f t="shared" si="36"/>
        <v>1949</v>
      </c>
    </row>
    <row r="2333" spans="2:3" x14ac:dyDescent="0.25">
      <c r="B2333" s="7">
        <v>40.350200000000001</v>
      </c>
      <c r="C2333">
        <f t="shared" si="36"/>
        <v>2089</v>
      </c>
    </row>
    <row r="2334" spans="2:3" x14ac:dyDescent="0.25">
      <c r="B2334" s="7">
        <v>142.98179999999999</v>
      </c>
      <c r="C2334">
        <f t="shared" si="36"/>
        <v>930</v>
      </c>
    </row>
    <row r="2335" spans="2:3" x14ac:dyDescent="0.25">
      <c r="B2335" s="7">
        <v>8.77</v>
      </c>
      <c r="C2335">
        <f t="shared" si="36"/>
        <v>2639</v>
      </c>
    </row>
    <row r="2336" spans="2:3" x14ac:dyDescent="0.25">
      <c r="B2336" s="7">
        <v>8.77</v>
      </c>
      <c r="C2336">
        <f t="shared" si="36"/>
        <v>2639</v>
      </c>
    </row>
    <row r="2337" spans="2:3" x14ac:dyDescent="0.25">
      <c r="B2337" s="7">
        <v>8.77</v>
      </c>
      <c r="C2337">
        <f t="shared" si="36"/>
        <v>2639</v>
      </c>
    </row>
    <row r="2338" spans="2:3" x14ac:dyDescent="0.25">
      <c r="B2338" s="7">
        <v>57.016800000000003</v>
      </c>
      <c r="C2338">
        <f t="shared" si="36"/>
        <v>1964</v>
      </c>
    </row>
    <row r="2339" spans="2:3" x14ac:dyDescent="0.25">
      <c r="B2339" s="7">
        <v>8.77</v>
      </c>
      <c r="C2339">
        <f t="shared" si="36"/>
        <v>2639</v>
      </c>
    </row>
    <row r="2340" spans="2:3" x14ac:dyDescent="0.25">
      <c r="B2340" s="7">
        <v>102.6309</v>
      </c>
      <c r="C2340">
        <f t="shared" si="36"/>
        <v>1606</v>
      </c>
    </row>
    <row r="2341" spans="2:3" x14ac:dyDescent="0.25">
      <c r="B2341" s="7">
        <v>27.192299999999999</v>
      </c>
      <c r="C2341">
        <f t="shared" si="36"/>
        <v>2144</v>
      </c>
    </row>
    <row r="2342" spans="2:3" x14ac:dyDescent="0.25">
      <c r="B2342" s="7">
        <v>8.77</v>
      </c>
      <c r="C2342">
        <f t="shared" si="36"/>
        <v>2639</v>
      </c>
    </row>
    <row r="2343" spans="2:3" x14ac:dyDescent="0.25">
      <c r="B2343" s="7">
        <v>111.4028</v>
      </c>
      <c r="C2343">
        <f t="shared" si="36"/>
        <v>1486</v>
      </c>
    </row>
    <row r="2344" spans="2:3" x14ac:dyDescent="0.25">
      <c r="B2344" s="7">
        <v>39.472999999999999</v>
      </c>
      <c r="C2344">
        <f t="shared" si="36"/>
        <v>2091</v>
      </c>
    </row>
    <row r="2345" spans="2:3" x14ac:dyDescent="0.25">
      <c r="B2345" s="7">
        <v>8.77</v>
      </c>
      <c r="C2345">
        <f t="shared" si="36"/>
        <v>2639</v>
      </c>
    </row>
    <row r="2346" spans="2:3" x14ac:dyDescent="0.25">
      <c r="B2346" s="7">
        <v>111.4028</v>
      </c>
      <c r="C2346">
        <f t="shared" si="36"/>
        <v>1486</v>
      </c>
    </row>
    <row r="2347" spans="2:3" x14ac:dyDescent="0.25">
      <c r="B2347" s="7">
        <v>57.893999999999998</v>
      </c>
      <c r="C2347">
        <f t="shared" si="36"/>
        <v>1949</v>
      </c>
    </row>
    <row r="2348" spans="2:3" x14ac:dyDescent="0.25">
      <c r="B2348" s="7">
        <v>8.77</v>
      </c>
      <c r="C2348">
        <f t="shared" si="36"/>
        <v>2639</v>
      </c>
    </row>
    <row r="2349" spans="2:3" x14ac:dyDescent="0.25">
      <c r="B2349" s="7">
        <v>102.6309</v>
      </c>
      <c r="C2349">
        <f t="shared" si="36"/>
        <v>1606</v>
      </c>
    </row>
    <row r="2350" spans="2:3" x14ac:dyDescent="0.25">
      <c r="B2350" s="7">
        <v>66.665999999999997</v>
      </c>
      <c r="C2350">
        <f t="shared" si="36"/>
        <v>1917</v>
      </c>
    </row>
    <row r="2351" spans="2:3" x14ac:dyDescent="0.25">
      <c r="B2351" s="7">
        <v>8.77</v>
      </c>
      <c r="C2351">
        <f t="shared" si="36"/>
        <v>2639</v>
      </c>
    </row>
    <row r="2352" spans="2:3" x14ac:dyDescent="0.25">
      <c r="B2352" s="7">
        <v>8.77</v>
      </c>
      <c r="C2352">
        <f t="shared" si="36"/>
        <v>2639</v>
      </c>
    </row>
    <row r="2353" spans="2:3" x14ac:dyDescent="0.25">
      <c r="B2353" s="7">
        <v>142.98179999999999</v>
      </c>
      <c r="C2353">
        <f t="shared" si="36"/>
        <v>930</v>
      </c>
    </row>
    <row r="2354" spans="2:3" x14ac:dyDescent="0.25">
      <c r="B2354" s="7">
        <v>57.016800000000003</v>
      </c>
      <c r="C2354">
        <f t="shared" si="36"/>
        <v>1964</v>
      </c>
    </row>
    <row r="2355" spans="2:3" x14ac:dyDescent="0.25">
      <c r="B2355" s="7">
        <v>8.77</v>
      </c>
      <c r="C2355">
        <f t="shared" si="36"/>
        <v>2639</v>
      </c>
    </row>
    <row r="2356" spans="2:3" x14ac:dyDescent="0.25">
      <c r="B2356" s="7">
        <v>35.964199999999998</v>
      </c>
      <c r="C2356">
        <f t="shared" si="36"/>
        <v>2101</v>
      </c>
    </row>
    <row r="2357" spans="2:3" x14ac:dyDescent="0.25">
      <c r="B2357" s="7">
        <v>57.893999999999998</v>
      </c>
      <c r="C2357">
        <f t="shared" si="36"/>
        <v>1949</v>
      </c>
    </row>
    <row r="2358" spans="2:3" x14ac:dyDescent="0.25">
      <c r="B2358" s="7">
        <v>87.718599999999995</v>
      </c>
      <c r="C2358">
        <f t="shared" si="36"/>
        <v>1853</v>
      </c>
    </row>
    <row r="2359" spans="2:3" x14ac:dyDescent="0.25">
      <c r="B2359" s="7">
        <v>8.77</v>
      </c>
      <c r="C2359">
        <f t="shared" si="36"/>
        <v>2639</v>
      </c>
    </row>
    <row r="2360" spans="2:3" x14ac:dyDescent="0.25">
      <c r="B2360" s="7">
        <v>8.77</v>
      </c>
      <c r="C2360">
        <f t="shared" si="36"/>
        <v>2639</v>
      </c>
    </row>
    <row r="2361" spans="2:3" x14ac:dyDescent="0.25">
      <c r="B2361" s="7">
        <v>8.77</v>
      </c>
      <c r="C2361">
        <f t="shared" si="36"/>
        <v>2639</v>
      </c>
    </row>
    <row r="2362" spans="2:3" x14ac:dyDescent="0.25">
      <c r="B2362" s="7">
        <v>8.77</v>
      </c>
      <c r="C2362">
        <f t="shared" si="36"/>
        <v>2639</v>
      </c>
    </row>
    <row r="2363" spans="2:3" x14ac:dyDescent="0.25">
      <c r="B2363" s="7">
        <v>57.016800000000003</v>
      </c>
      <c r="C2363">
        <f t="shared" si="36"/>
        <v>1964</v>
      </c>
    </row>
    <row r="2364" spans="2:3" x14ac:dyDescent="0.25">
      <c r="B2364" s="7">
        <v>32.455399999999997</v>
      </c>
      <c r="C2364">
        <f t="shared" si="36"/>
        <v>2125</v>
      </c>
    </row>
    <row r="2365" spans="2:3" x14ac:dyDescent="0.25">
      <c r="B2365" s="7">
        <v>32.455399999999997</v>
      </c>
      <c r="C2365">
        <f t="shared" si="36"/>
        <v>2125</v>
      </c>
    </row>
    <row r="2366" spans="2:3" x14ac:dyDescent="0.25">
      <c r="B2366" s="7">
        <v>8.77</v>
      </c>
      <c r="C2366">
        <f t="shared" si="36"/>
        <v>2639</v>
      </c>
    </row>
    <row r="2367" spans="2:3" x14ac:dyDescent="0.25">
      <c r="B2367" s="7">
        <v>8.77</v>
      </c>
      <c r="C2367">
        <f t="shared" si="36"/>
        <v>2639</v>
      </c>
    </row>
    <row r="2368" spans="2:3" x14ac:dyDescent="0.25">
      <c r="B2368" s="7">
        <v>57.016800000000003</v>
      </c>
      <c r="C2368">
        <f t="shared" si="36"/>
        <v>1964</v>
      </c>
    </row>
    <row r="2369" spans="2:3" x14ac:dyDescent="0.25">
      <c r="B2369" s="7">
        <v>60.53</v>
      </c>
      <c r="C2369">
        <f t="shared" si="36"/>
        <v>1939</v>
      </c>
    </row>
    <row r="2370" spans="2:3" x14ac:dyDescent="0.25">
      <c r="B2370" s="7">
        <v>60.53</v>
      </c>
      <c r="C2370">
        <f t="shared" si="36"/>
        <v>1939</v>
      </c>
    </row>
    <row r="2371" spans="2:3" x14ac:dyDescent="0.25">
      <c r="B2371" s="7">
        <v>35.964199999999998</v>
      </c>
      <c r="C2371">
        <f t="shared" si="36"/>
        <v>2101</v>
      </c>
    </row>
    <row r="2372" spans="2:3" x14ac:dyDescent="0.25">
      <c r="B2372" s="7">
        <v>8.77</v>
      </c>
      <c r="C2372">
        <f t="shared" ref="C2372:C2435" si="37">RANK(B2372,$B$3:$B$2999)</f>
        <v>2639</v>
      </c>
    </row>
    <row r="2373" spans="2:3" x14ac:dyDescent="0.25">
      <c r="B2373" s="7">
        <v>60.53</v>
      </c>
      <c r="C2373">
        <f t="shared" si="37"/>
        <v>1939</v>
      </c>
    </row>
    <row r="2374" spans="2:3" x14ac:dyDescent="0.25">
      <c r="B2374" s="7">
        <v>8.77</v>
      </c>
      <c r="C2374">
        <f t="shared" si="37"/>
        <v>2639</v>
      </c>
    </row>
    <row r="2375" spans="2:3" x14ac:dyDescent="0.25">
      <c r="B2375" s="7">
        <v>207.89</v>
      </c>
      <c r="C2375">
        <f t="shared" si="37"/>
        <v>204</v>
      </c>
    </row>
    <row r="2376" spans="2:3" x14ac:dyDescent="0.25">
      <c r="B2376" s="7">
        <v>57.016800000000003</v>
      </c>
      <c r="C2376">
        <f t="shared" si="37"/>
        <v>1964</v>
      </c>
    </row>
    <row r="2377" spans="2:3" x14ac:dyDescent="0.25">
      <c r="B2377" s="7">
        <v>67.543199999999999</v>
      </c>
      <c r="C2377">
        <f t="shared" si="37"/>
        <v>1909</v>
      </c>
    </row>
    <row r="2378" spans="2:3" x14ac:dyDescent="0.25">
      <c r="B2378" s="7">
        <v>8.77</v>
      </c>
      <c r="C2378">
        <f t="shared" si="37"/>
        <v>2639</v>
      </c>
    </row>
    <row r="2379" spans="2:3" x14ac:dyDescent="0.25">
      <c r="B2379" s="7">
        <v>66.665999999999997</v>
      </c>
      <c r="C2379">
        <f t="shared" si="37"/>
        <v>1917</v>
      </c>
    </row>
    <row r="2380" spans="2:3" x14ac:dyDescent="0.25">
      <c r="B2380" s="7">
        <v>207.89</v>
      </c>
      <c r="C2380">
        <f t="shared" si="37"/>
        <v>204</v>
      </c>
    </row>
    <row r="2381" spans="2:3" x14ac:dyDescent="0.25">
      <c r="B2381" s="7">
        <v>57.016800000000003</v>
      </c>
      <c r="C2381">
        <f t="shared" si="37"/>
        <v>1964</v>
      </c>
    </row>
    <row r="2382" spans="2:3" x14ac:dyDescent="0.25">
      <c r="B2382" s="7">
        <v>8.77</v>
      </c>
      <c r="C2382">
        <f t="shared" si="37"/>
        <v>2639</v>
      </c>
    </row>
    <row r="2383" spans="2:3" x14ac:dyDescent="0.25">
      <c r="B2383" s="7">
        <v>62.28</v>
      </c>
      <c r="C2383">
        <f t="shared" si="37"/>
        <v>1932</v>
      </c>
    </row>
    <row r="2384" spans="2:3" x14ac:dyDescent="0.25">
      <c r="B2384" s="7">
        <v>8.77</v>
      </c>
      <c r="C2384">
        <f t="shared" si="37"/>
        <v>2639</v>
      </c>
    </row>
    <row r="2385" spans="2:3" x14ac:dyDescent="0.25">
      <c r="B2385" s="7">
        <v>57.893999999999998</v>
      </c>
      <c r="C2385">
        <f t="shared" si="37"/>
        <v>1949</v>
      </c>
    </row>
    <row r="2386" spans="2:3" x14ac:dyDescent="0.25">
      <c r="B2386" s="7">
        <v>8.77</v>
      </c>
      <c r="C2386">
        <f t="shared" si="37"/>
        <v>2639</v>
      </c>
    </row>
    <row r="2387" spans="2:3" x14ac:dyDescent="0.25">
      <c r="B2387" s="7">
        <v>8.77</v>
      </c>
      <c r="C2387">
        <f t="shared" si="37"/>
        <v>2639</v>
      </c>
    </row>
    <row r="2388" spans="2:3" x14ac:dyDescent="0.25">
      <c r="B2388" s="7">
        <v>8.77</v>
      </c>
      <c r="C2388">
        <f t="shared" si="37"/>
        <v>2639</v>
      </c>
    </row>
    <row r="2389" spans="2:3" x14ac:dyDescent="0.25">
      <c r="B2389" s="7">
        <v>111.4028</v>
      </c>
      <c r="C2389">
        <f t="shared" si="37"/>
        <v>1486</v>
      </c>
    </row>
    <row r="2390" spans="2:3" x14ac:dyDescent="0.25">
      <c r="B2390" s="7">
        <v>8.77</v>
      </c>
      <c r="C2390">
        <f t="shared" si="37"/>
        <v>2639</v>
      </c>
    </row>
    <row r="2391" spans="2:3" x14ac:dyDescent="0.25">
      <c r="B2391" s="7">
        <v>8.77</v>
      </c>
      <c r="C2391">
        <f t="shared" si="37"/>
        <v>2639</v>
      </c>
    </row>
    <row r="2392" spans="2:3" x14ac:dyDescent="0.25">
      <c r="B2392" s="7">
        <v>8.77</v>
      </c>
      <c r="C2392">
        <f t="shared" si="37"/>
        <v>2639</v>
      </c>
    </row>
    <row r="2393" spans="2:3" x14ac:dyDescent="0.25">
      <c r="B2393" s="7">
        <v>57.016800000000003</v>
      </c>
      <c r="C2393">
        <f t="shared" si="37"/>
        <v>1964</v>
      </c>
    </row>
    <row r="2394" spans="2:3" x14ac:dyDescent="0.25">
      <c r="B2394" s="7">
        <v>8.77</v>
      </c>
      <c r="C2394">
        <f t="shared" si="37"/>
        <v>2639</v>
      </c>
    </row>
    <row r="2395" spans="2:3" x14ac:dyDescent="0.25">
      <c r="B2395" s="7">
        <v>16.666</v>
      </c>
      <c r="C2395">
        <f t="shared" si="37"/>
        <v>2283</v>
      </c>
    </row>
    <row r="2396" spans="2:3" x14ac:dyDescent="0.25">
      <c r="B2396" s="7">
        <v>32.455399999999997</v>
      </c>
      <c r="C2396">
        <f t="shared" si="37"/>
        <v>2125</v>
      </c>
    </row>
    <row r="2397" spans="2:3" x14ac:dyDescent="0.25">
      <c r="B2397" s="7">
        <v>57.016800000000003</v>
      </c>
      <c r="C2397">
        <f t="shared" si="37"/>
        <v>1964</v>
      </c>
    </row>
    <row r="2398" spans="2:3" x14ac:dyDescent="0.25">
      <c r="B2398" s="7">
        <v>92.104600000000005</v>
      </c>
      <c r="C2398">
        <f t="shared" si="37"/>
        <v>1785</v>
      </c>
    </row>
    <row r="2399" spans="2:3" x14ac:dyDescent="0.25">
      <c r="B2399" s="7">
        <v>8.77</v>
      </c>
      <c r="C2399">
        <f t="shared" si="37"/>
        <v>2639</v>
      </c>
    </row>
    <row r="2400" spans="2:3" x14ac:dyDescent="0.25">
      <c r="B2400" s="7">
        <v>8.77</v>
      </c>
      <c r="C2400">
        <f t="shared" si="37"/>
        <v>2639</v>
      </c>
    </row>
    <row r="2401" spans="2:3" x14ac:dyDescent="0.25">
      <c r="B2401" s="7">
        <v>8.77</v>
      </c>
      <c r="C2401">
        <f t="shared" si="37"/>
        <v>2639</v>
      </c>
    </row>
    <row r="2402" spans="2:3" x14ac:dyDescent="0.25">
      <c r="B2402" s="7">
        <v>92.104600000000005</v>
      </c>
      <c r="C2402">
        <f t="shared" si="37"/>
        <v>1785</v>
      </c>
    </row>
    <row r="2403" spans="2:3" x14ac:dyDescent="0.25">
      <c r="B2403" s="7">
        <v>176.32</v>
      </c>
      <c r="C2403">
        <f t="shared" si="37"/>
        <v>415</v>
      </c>
    </row>
    <row r="2404" spans="2:3" x14ac:dyDescent="0.25">
      <c r="B2404" s="7">
        <v>57.893999999999998</v>
      </c>
      <c r="C2404">
        <f t="shared" si="37"/>
        <v>1949</v>
      </c>
    </row>
    <row r="2405" spans="2:3" x14ac:dyDescent="0.25">
      <c r="B2405" s="7">
        <v>57.016800000000003</v>
      </c>
      <c r="C2405">
        <f t="shared" si="37"/>
        <v>1964</v>
      </c>
    </row>
    <row r="2406" spans="2:3" x14ac:dyDescent="0.25">
      <c r="B2406" s="7">
        <v>39.472999999999999</v>
      </c>
      <c r="C2406">
        <f t="shared" si="37"/>
        <v>2091</v>
      </c>
    </row>
    <row r="2407" spans="2:3" x14ac:dyDescent="0.25">
      <c r="B2407" s="7">
        <v>57.016800000000003</v>
      </c>
      <c r="C2407">
        <f t="shared" si="37"/>
        <v>1964</v>
      </c>
    </row>
    <row r="2408" spans="2:3" x14ac:dyDescent="0.25">
      <c r="B2408" s="7">
        <v>8.77</v>
      </c>
      <c r="C2408">
        <f t="shared" si="37"/>
        <v>2639</v>
      </c>
    </row>
    <row r="2409" spans="2:3" x14ac:dyDescent="0.25">
      <c r="B2409" s="7">
        <v>8.77</v>
      </c>
      <c r="C2409">
        <f t="shared" si="37"/>
        <v>2639</v>
      </c>
    </row>
    <row r="2410" spans="2:3" x14ac:dyDescent="0.25">
      <c r="B2410" s="7">
        <v>111.4028</v>
      </c>
      <c r="C2410">
        <f t="shared" si="37"/>
        <v>1486</v>
      </c>
    </row>
    <row r="2411" spans="2:3" x14ac:dyDescent="0.25">
      <c r="B2411" s="7">
        <v>8.77</v>
      </c>
      <c r="C2411">
        <f t="shared" si="37"/>
        <v>2639</v>
      </c>
    </row>
    <row r="2412" spans="2:3" x14ac:dyDescent="0.25">
      <c r="B2412" s="7">
        <v>147.36770000000001</v>
      </c>
      <c r="C2412">
        <f t="shared" si="37"/>
        <v>868</v>
      </c>
    </row>
    <row r="2413" spans="2:3" x14ac:dyDescent="0.25">
      <c r="B2413" s="7">
        <v>92.104600000000005</v>
      </c>
      <c r="C2413">
        <f t="shared" si="37"/>
        <v>1785</v>
      </c>
    </row>
    <row r="2414" spans="2:3" x14ac:dyDescent="0.25">
      <c r="B2414" s="7">
        <v>8.77</v>
      </c>
      <c r="C2414">
        <f t="shared" si="37"/>
        <v>2639</v>
      </c>
    </row>
    <row r="2415" spans="2:3" x14ac:dyDescent="0.25">
      <c r="B2415" s="7">
        <v>35.964199999999998</v>
      </c>
      <c r="C2415">
        <f t="shared" si="37"/>
        <v>2101</v>
      </c>
    </row>
    <row r="2416" spans="2:3" x14ac:dyDescent="0.25">
      <c r="B2416" s="7">
        <v>8.77</v>
      </c>
      <c r="C2416">
        <f t="shared" si="37"/>
        <v>2639</v>
      </c>
    </row>
    <row r="2417" spans="2:3" x14ac:dyDescent="0.25">
      <c r="B2417" s="7">
        <v>8.77</v>
      </c>
      <c r="C2417">
        <f t="shared" si="37"/>
        <v>2639</v>
      </c>
    </row>
    <row r="2418" spans="2:3" x14ac:dyDescent="0.25">
      <c r="B2418" s="7">
        <v>57.016800000000003</v>
      </c>
      <c r="C2418">
        <f t="shared" si="37"/>
        <v>1964</v>
      </c>
    </row>
    <row r="2419" spans="2:3" x14ac:dyDescent="0.25">
      <c r="B2419" s="7">
        <v>8.77</v>
      </c>
      <c r="C2419">
        <f t="shared" si="37"/>
        <v>2639</v>
      </c>
    </row>
    <row r="2420" spans="2:3" x14ac:dyDescent="0.25">
      <c r="B2420" s="7">
        <v>8.77</v>
      </c>
      <c r="C2420">
        <f t="shared" si="37"/>
        <v>2639</v>
      </c>
    </row>
    <row r="2421" spans="2:3" x14ac:dyDescent="0.25">
      <c r="B2421" s="7">
        <v>8.77</v>
      </c>
      <c r="C2421">
        <f t="shared" si="37"/>
        <v>2639</v>
      </c>
    </row>
    <row r="2422" spans="2:3" x14ac:dyDescent="0.25">
      <c r="B2422" s="7">
        <v>57.016800000000003</v>
      </c>
      <c r="C2422">
        <f t="shared" si="37"/>
        <v>1964</v>
      </c>
    </row>
    <row r="2423" spans="2:3" x14ac:dyDescent="0.25">
      <c r="B2423" s="7">
        <v>92.104600000000005</v>
      </c>
      <c r="C2423">
        <f t="shared" si="37"/>
        <v>1785</v>
      </c>
    </row>
    <row r="2424" spans="2:3" x14ac:dyDescent="0.25">
      <c r="B2424" s="7">
        <v>92.104600000000005</v>
      </c>
      <c r="C2424">
        <f t="shared" si="37"/>
        <v>1785</v>
      </c>
    </row>
    <row r="2425" spans="2:3" x14ac:dyDescent="0.25">
      <c r="B2425" s="7">
        <v>8.77</v>
      </c>
      <c r="C2425">
        <f t="shared" si="37"/>
        <v>2639</v>
      </c>
    </row>
    <row r="2426" spans="2:3" x14ac:dyDescent="0.25">
      <c r="B2426" s="7">
        <v>8.77</v>
      </c>
      <c r="C2426">
        <f t="shared" si="37"/>
        <v>2639</v>
      </c>
    </row>
    <row r="2427" spans="2:3" x14ac:dyDescent="0.25">
      <c r="B2427" s="7">
        <v>66.665999999999997</v>
      </c>
      <c r="C2427">
        <f t="shared" si="37"/>
        <v>1917</v>
      </c>
    </row>
    <row r="2428" spans="2:3" x14ac:dyDescent="0.25">
      <c r="B2428" s="7">
        <v>57.016800000000003</v>
      </c>
      <c r="C2428">
        <f t="shared" si="37"/>
        <v>1964</v>
      </c>
    </row>
    <row r="2429" spans="2:3" x14ac:dyDescent="0.25">
      <c r="B2429" s="7">
        <v>57.016800000000003</v>
      </c>
      <c r="C2429">
        <f t="shared" si="37"/>
        <v>1964</v>
      </c>
    </row>
    <row r="2430" spans="2:3" x14ac:dyDescent="0.25">
      <c r="B2430" s="7">
        <v>92.104600000000005</v>
      </c>
      <c r="C2430">
        <f t="shared" si="37"/>
        <v>1785</v>
      </c>
    </row>
    <row r="2431" spans="2:3" x14ac:dyDescent="0.25">
      <c r="B2431" s="7">
        <v>8.77</v>
      </c>
      <c r="C2431">
        <f t="shared" si="37"/>
        <v>2639</v>
      </c>
    </row>
    <row r="2432" spans="2:3" x14ac:dyDescent="0.25">
      <c r="B2432" s="7">
        <v>8.77</v>
      </c>
      <c r="C2432">
        <f t="shared" si="37"/>
        <v>2639</v>
      </c>
    </row>
    <row r="2433" spans="2:3" x14ac:dyDescent="0.25">
      <c r="B2433" s="7">
        <v>8.77</v>
      </c>
      <c r="C2433">
        <f t="shared" si="37"/>
        <v>2639</v>
      </c>
    </row>
    <row r="2434" spans="2:3" x14ac:dyDescent="0.25">
      <c r="B2434" s="7">
        <v>66.665999999999997</v>
      </c>
      <c r="C2434">
        <f t="shared" si="37"/>
        <v>1917</v>
      </c>
    </row>
    <row r="2435" spans="2:3" x14ac:dyDescent="0.25">
      <c r="B2435" s="7">
        <v>92.104600000000005</v>
      </c>
      <c r="C2435">
        <f t="shared" si="37"/>
        <v>1785</v>
      </c>
    </row>
    <row r="2436" spans="2:3" x14ac:dyDescent="0.25">
      <c r="B2436" s="7">
        <v>92.104600000000005</v>
      </c>
      <c r="C2436">
        <f t="shared" ref="C2436:C2499" si="38">RANK(B2436,$B$3:$B$2999)</f>
        <v>1785</v>
      </c>
    </row>
    <row r="2437" spans="2:3" x14ac:dyDescent="0.25">
      <c r="B2437" s="7">
        <v>8.77</v>
      </c>
      <c r="C2437">
        <f t="shared" si="38"/>
        <v>2639</v>
      </c>
    </row>
    <row r="2438" spans="2:3" x14ac:dyDescent="0.25">
      <c r="B2438" s="7">
        <v>8.77</v>
      </c>
      <c r="C2438">
        <f t="shared" si="38"/>
        <v>2639</v>
      </c>
    </row>
    <row r="2439" spans="2:3" x14ac:dyDescent="0.25">
      <c r="B2439" s="7">
        <v>8.77</v>
      </c>
      <c r="C2439">
        <f t="shared" si="38"/>
        <v>2639</v>
      </c>
    </row>
    <row r="2440" spans="2:3" x14ac:dyDescent="0.25">
      <c r="B2440" s="7">
        <v>8.77</v>
      </c>
      <c r="C2440">
        <f t="shared" si="38"/>
        <v>2639</v>
      </c>
    </row>
    <row r="2441" spans="2:3" x14ac:dyDescent="0.25">
      <c r="B2441" s="7">
        <v>8.77</v>
      </c>
      <c r="C2441">
        <f t="shared" si="38"/>
        <v>2639</v>
      </c>
    </row>
    <row r="2442" spans="2:3" x14ac:dyDescent="0.25">
      <c r="B2442" s="7">
        <v>35.964199999999998</v>
      </c>
      <c r="C2442">
        <f t="shared" si="38"/>
        <v>2101</v>
      </c>
    </row>
    <row r="2443" spans="2:3" x14ac:dyDescent="0.25">
      <c r="B2443" s="7">
        <v>57.016800000000003</v>
      </c>
      <c r="C2443">
        <f t="shared" si="38"/>
        <v>1964</v>
      </c>
    </row>
    <row r="2444" spans="2:3" x14ac:dyDescent="0.25">
      <c r="B2444" s="7">
        <v>111.4028</v>
      </c>
      <c r="C2444">
        <f t="shared" si="38"/>
        <v>1486</v>
      </c>
    </row>
    <row r="2445" spans="2:3" x14ac:dyDescent="0.25">
      <c r="B2445" s="7">
        <v>8.77</v>
      </c>
      <c r="C2445">
        <f t="shared" si="38"/>
        <v>2639</v>
      </c>
    </row>
    <row r="2446" spans="2:3" x14ac:dyDescent="0.25">
      <c r="B2446" s="7">
        <v>8.77</v>
      </c>
      <c r="C2446">
        <f t="shared" si="38"/>
        <v>2639</v>
      </c>
    </row>
    <row r="2447" spans="2:3" x14ac:dyDescent="0.25">
      <c r="B2447" s="7">
        <v>8.77</v>
      </c>
      <c r="C2447">
        <f t="shared" si="38"/>
        <v>2639</v>
      </c>
    </row>
    <row r="2448" spans="2:3" x14ac:dyDescent="0.25">
      <c r="B2448" s="7">
        <v>8.77</v>
      </c>
      <c r="C2448">
        <f t="shared" si="38"/>
        <v>2639</v>
      </c>
    </row>
    <row r="2449" spans="2:3" x14ac:dyDescent="0.25">
      <c r="B2449" s="7">
        <v>8.77</v>
      </c>
      <c r="C2449">
        <f t="shared" si="38"/>
        <v>2639</v>
      </c>
    </row>
    <row r="2450" spans="2:3" x14ac:dyDescent="0.25">
      <c r="B2450" s="7">
        <v>8.77</v>
      </c>
      <c r="C2450">
        <f t="shared" si="38"/>
        <v>2639</v>
      </c>
    </row>
    <row r="2451" spans="2:3" x14ac:dyDescent="0.25">
      <c r="B2451" s="7">
        <v>35.964199999999998</v>
      </c>
      <c r="C2451">
        <f t="shared" si="38"/>
        <v>2101</v>
      </c>
    </row>
    <row r="2452" spans="2:3" x14ac:dyDescent="0.25">
      <c r="B2452" s="7">
        <v>87.718599999999995</v>
      </c>
      <c r="C2452">
        <f t="shared" si="38"/>
        <v>1853</v>
      </c>
    </row>
    <row r="2453" spans="2:3" x14ac:dyDescent="0.25">
      <c r="B2453" s="7">
        <v>66.665999999999997</v>
      </c>
      <c r="C2453">
        <f t="shared" si="38"/>
        <v>1917</v>
      </c>
    </row>
    <row r="2454" spans="2:3" x14ac:dyDescent="0.25">
      <c r="B2454" s="7">
        <v>8.77</v>
      </c>
      <c r="C2454">
        <f t="shared" si="38"/>
        <v>2639</v>
      </c>
    </row>
    <row r="2455" spans="2:3" x14ac:dyDescent="0.25">
      <c r="B2455" s="7">
        <v>35.964199999999998</v>
      </c>
      <c r="C2455">
        <f t="shared" si="38"/>
        <v>2101</v>
      </c>
    </row>
    <row r="2456" spans="2:3" x14ac:dyDescent="0.25">
      <c r="B2456" s="7">
        <v>39.472999999999999</v>
      </c>
      <c r="C2456">
        <f t="shared" si="38"/>
        <v>2091</v>
      </c>
    </row>
    <row r="2457" spans="2:3" x14ac:dyDescent="0.25">
      <c r="B2457" s="7">
        <v>111.4028</v>
      </c>
      <c r="C2457">
        <f t="shared" si="38"/>
        <v>1486</v>
      </c>
    </row>
    <row r="2458" spans="2:3" x14ac:dyDescent="0.25">
      <c r="B2458" s="7">
        <v>111.4028</v>
      </c>
      <c r="C2458">
        <f t="shared" si="38"/>
        <v>1486</v>
      </c>
    </row>
    <row r="2459" spans="2:3" x14ac:dyDescent="0.25">
      <c r="B2459" s="7">
        <v>207.02</v>
      </c>
      <c r="C2459">
        <f t="shared" si="38"/>
        <v>208</v>
      </c>
    </row>
    <row r="2460" spans="2:3" x14ac:dyDescent="0.25">
      <c r="B2460" s="7">
        <v>92.104600000000005</v>
      </c>
      <c r="C2460">
        <f t="shared" si="38"/>
        <v>1785</v>
      </c>
    </row>
    <row r="2461" spans="2:3" x14ac:dyDescent="0.25">
      <c r="B2461" s="7">
        <v>57.016800000000003</v>
      </c>
      <c r="C2461">
        <f t="shared" si="38"/>
        <v>1964</v>
      </c>
    </row>
    <row r="2462" spans="2:3" x14ac:dyDescent="0.25">
      <c r="B2462" s="7">
        <v>5.2625000000000002</v>
      </c>
      <c r="C2462">
        <f t="shared" si="38"/>
        <v>2745</v>
      </c>
    </row>
    <row r="2463" spans="2:3" x14ac:dyDescent="0.25">
      <c r="B2463" s="7">
        <v>8.77</v>
      </c>
      <c r="C2463">
        <f t="shared" si="38"/>
        <v>2639</v>
      </c>
    </row>
    <row r="2464" spans="2:3" x14ac:dyDescent="0.25">
      <c r="B2464" s="7">
        <v>8.77</v>
      </c>
      <c r="C2464">
        <f t="shared" si="38"/>
        <v>2639</v>
      </c>
    </row>
    <row r="2465" spans="2:3" x14ac:dyDescent="0.25">
      <c r="B2465" s="7">
        <v>142.98179999999999</v>
      </c>
      <c r="C2465">
        <f t="shared" si="38"/>
        <v>930</v>
      </c>
    </row>
    <row r="2466" spans="2:3" x14ac:dyDescent="0.25">
      <c r="B2466" s="7">
        <v>111.4028</v>
      </c>
      <c r="C2466">
        <f t="shared" si="38"/>
        <v>1486</v>
      </c>
    </row>
    <row r="2467" spans="2:3" x14ac:dyDescent="0.25">
      <c r="B2467" s="7">
        <v>111.4028</v>
      </c>
      <c r="C2467">
        <f t="shared" si="38"/>
        <v>1486</v>
      </c>
    </row>
    <row r="2468" spans="2:3" x14ac:dyDescent="0.25">
      <c r="B2468" s="7">
        <v>92.104600000000005</v>
      </c>
      <c r="C2468">
        <f t="shared" si="38"/>
        <v>1785</v>
      </c>
    </row>
    <row r="2469" spans="2:3" x14ac:dyDescent="0.25">
      <c r="B2469" s="7">
        <v>57.016800000000003</v>
      </c>
      <c r="C2469">
        <f t="shared" si="38"/>
        <v>1964</v>
      </c>
    </row>
    <row r="2470" spans="2:3" x14ac:dyDescent="0.25">
      <c r="B2470" s="7">
        <v>92.104600000000005</v>
      </c>
      <c r="C2470">
        <f t="shared" si="38"/>
        <v>1785</v>
      </c>
    </row>
    <row r="2471" spans="2:3" x14ac:dyDescent="0.25">
      <c r="B2471" s="7">
        <v>45.613300000000002</v>
      </c>
      <c r="C2471">
        <f t="shared" si="38"/>
        <v>2057</v>
      </c>
    </row>
    <row r="2472" spans="2:3" x14ac:dyDescent="0.25">
      <c r="B2472" s="7">
        <v>92.104600000000005</v>
      </c>
      <c r="C2472">
        <f t="shared" si="38"/>
        <v>1785</v>
      </c>
    </row>
    <row r="2473" spans="2:3" x14ac:dyDescent="0.25">
      <c r="B2473" s="7">
        <v>8.77</v>
      </c>
      <c r="C2473">
        <f t="shared" si="38"/>
        <v>2639</v>
      </c>
    </row>
    <row r="2474" spans="2:3" x14ac:dyDescent="0.25">
      <c r="B2474" s="7">
        <v>111.4028</v>
      </c>
      <c r="C2474">
        <f t="shared" si="38"/>
        <v>1486</v>
      </c>
    </row>
    <row r="2475" spans="2:3" x14ac:dyDescent="0.25">
      <c r="B2475" s="7">
        <v>111.4028</v>
      </c>
      <c r="C2475">
        <f t="shared" si="38"/>
        <v>1486</v>
      </c>
    </row>
    <row r="2476" spans="2:3" x14ac:dyDescent="0.25">
      <c r="B2476" s="7">
        <v>8.77</v>
      </c>
      <c r="C2476">
        <f t="shared" si="38"/>
        <v>2639</v>
      </c>
    </row>
    <row r="2477" spans="2:3" x14ac:dyDescent="0.25">
      <c r="B2477" s="7">
        <v>60.53</v>
      </c>
      <c r="C2477">
        <f t="shared" si="38"/>
        <v>1939</v>
      </c>
    </row>
    <row r="2478" spans="2:3" x14ac:dyDescent="0.25">
      <c r="B2478" s="7">
        <v>111.4028</v>
      </c>
      <c r="C2478">
        <f t="shared" si="38"/>
        <v>1486</v>
      </c>
    </row>
    <row r="2479" spans="2:3" x14ac:dyDescent="0.25">
      <c r="B2479" s="7">
        <v>8.77</v>
      </c>
      <c r="C2479">
        <f t="shared" si="38"/>
        <v>2639</v>
      </c>
    </row>
    <row r="2480" spans="2:3" x14ac:dyDescent="0.25">
      <c r="B2480" s="7">
        <v>111.4028</v>
      </c>
      <c r="C2480">
        <f t="shared" si="38"/>
        <v>1486</v>
      </c>
    </row>
    <row r="2481" spans="2:3" x14ac:dyDescent="0.25">
      <c r="B2481" s="7">
        <v>39.472999999999999</v>
      </c>
      <c r="C2481">
        <f t="shared" si="38"/>
        <v>2091</v>
      </c>
    </row>
    <row r="2482" spans="2:3" x14ac:dyDescent="0.25">
      <c r="B2482" s="7">
        <v>27.192299999999999</v>
      </c>
      <c r="C2482">
        <f t="shared" si="38"/>
        <v>2144</v>
      </c>
    </row>
    <row r="2483" spans="2:3" x14ac:dyDescent="0.25">
      <c r="B2483" s="7">
        <v>87.718599999999995</v>
      </c>
      <c r="C2483">
        <f t="shared" si="38"/>
        <v>1853</v>
      </c>
    </row>
    <row r="2484" spans="2:3" x14ac:dyDescent="0.25">
      <c r="B2484" s="7">
        <v>35.964199999999998</v>
      </c>
      <c r="C2484">
        <f t="shared" si="38"/>
        <v>2101</v>
      </c>
    </row>
    <row r="2485" spans="2:3" x14ac:dyDescent="0.25">
      <c r="B2485" s="7">
        <v>8.77</v>
      </c>
      <c r="C2485">
        <f t="shared" si="38"/>
        <v>2639</v>
      </c>
    </row>
    <row r="2486" spans="2:3" x14ac:dyDescent="0.25">
      <c r="B2486" s="7">
        <v>8.77</v>
      </c>
      <c r="C2486">
        <f t="shared" si="38"/>
        <v>2639</v>
      </c>
    </row>
    <row r="2487" spans="2:3" x14ac:dyDescent="0.25">
      <c r="B2487" s="7">
        <v>57.016800000000003</v>
      </c>
      <c r="C2487">
        <f t="shared" si="38"/>
        <v>1964</v>
      </c>
    </row>
    <row r="2488" spans="2:3" x14ac:dyDescent="0.25">
      <c r="B2488" s="7">
        <v>45.613300000000002</v>
      </c>
      <c r="C2488">
        <f t="shared" si="38"/>
        <v>2057</v>
      </c>
    </row>
    <row r="2489" spans="2:3" x14ac:dyDescent="0.25">
      <c r="B2489" s="7">
        <v>45.613300000000002</v>
      </c>
      <c r="C2489">
        <f t="shared" si="38"/>
        <v>2057</v>
      </c>
    </row>
    <row r="2490" spans="2:3" x14ac:dyDescent="0.25">
      <c r="B2490" s="7">
        <v>92.104600000000005</v>
      </c>
      <c r="C2490">
        <f t="shared" si="38"/>
        <v>1785</v>
      </c>
    </row>
    <row r="2491" spans="2:3" x14ac:dyDescent="0.25">
      <c r="B2491" s="7">
        <v>57.016800000000003</v>
      </c>
      <c r="C2491">
        <f t="shared" si="38"/>
        <v>1964</v>
      </c>
    </row>
    <row r="2492" spans="2:3" x14ac:dyDescent="0.25">
      <c r="B2492" s="7">
        <v>8.77</v>
      </c>
      <c r="C2492">
        <f t="shared" si="38"/>
        <v>2639</v>
      </c>
    </row>
    <row r="2493" spans="2:3" x14ac:dyDescent="0.25">
      <c r="B2493" s="7">
        <v>35.964199999999998</v>
      </c>
      <c r="C2493">
        <f t="shared" si="38"/>
        <v>2101</v>
      </c>
    </row>
    <row r="2494" spans="2:3" x14ac:dyDescent="0.25">
      <c r="B2494" s="7">
        <v>92.104600000000005</v>
      </c>
      <c r="C2494">
        <f t="shared" si="38"/>
        <v>1785</v>
      </c>
    </row>
    <row r="2495" spans="2:3" x14ac:dyDescent="0.25">
      <c r="B2495" s="7">
        <v>45.613300000000002</v>
      </c>
      <c r="C2495">
        <f t="shared" si="38"/>
        <v>2057</v>
      </c>
    </row>
    <row r="2496" spans="2:3" x14ac:dyDescent="0.25">
      <c r="B2496" s="7">
        <v>8.77</v>
      </c>
      <c r="C2496">
        <f t="shared" si="38"/>
        <v>2639</v>
      </c>
    </row>
    <row r="2497" spans="2:3" x14ac:dyDescent="0.25">
      <c r="B2497" s="7">
        <v>8.77</v>
      </c>
      <c r="C2497">
        <f t="shared" si="38"/>
        <v>2639</v>
      </c>
    </row>
    <row r="2498" spans="2:3" x14ac:dyDescent="0.25">
      <c r="B2498" s="7">
        <v>57.016800000000003</v>
      </c>
      <c r="C2498">
        <f t="shared" si="38"/>
        <v>1964</v>
      </c>
    </row>
    <row r="2499" spans="2:3" x14ac:dyDescent="0.25">
      <c r="B2499" s="7">
        <v>8.77</v>
      </c>
      <c r="C2499">
        <f t="shared" si="38"/>
        <v>2639</v>
      </c>
    </row>
    <row r="2500" spans="2:3" x14ac:dyDescent="0.25">
      <c r="B2500" s="7">
        <v>92.104600000000005</v>
      </c>
      <c r="C2500">
        <f t="shared" ref="C2500:C2563" si="39">RANK(B2500,$B$3:$B$2999)</f>
        <v>1785</v>
      </c>
    </row>
    <row r="2501" spans="2:3" x14ac:dyDescent="0.25">
      <c r="B2501" s="7">
        <v>8.77</v>
      </c>
      <c r="C2501">
        <f t="shared" si="39"/>
        <v>2639</v>
      </c>
    </row>
    <row r="2502" spans="2:3" x14ac:dyDescent="0.25">
      <c r="B2502" s="7">
        <v>66.665999999999997</v>
      </c>
      <c r="C2502">
        <f t="shared" si="39"/>
        <v>1917</v>
      </c>
    </row>
    <row r="2503" spans="2:3" x14ac:dyDescent="0.25">
      <c r="B2503" s="7">
        <v>92.104600000000005</v>
      </c>
      <c r="C2503">
        <f t="shared" si="39"/>
        <v>1785</v>
      </c>
    </row>
    <row r="2504" spans="2:3" x14ac:dyDescent="0.25">
      <c r="B2504" s="7">
        <v>8.77</v>
      </c>
      <c r="C2504">
        <f t="shared" si="39"/>
        <v>2639</v>
      </c>
    </row>
    <row r="2505" spans="2:3" x14ac:dyDescent="0.25">
      <c r="B2505" s="7">
        <v>92.104600000000005</v>
      </c>
      <c r="C2505">
        <f t="shared" si="39"/>
        <v>1785</v>
      </c>
    </row>
    <row r="2506" spans="2:3" x14ac:dyDescent="0.25">
      <c r="B2506" s="7">
        <v>57.016800000000003</v>
      </c>
      <c r="C2506">
        <f t="shared" si="39"/>
        <v>1964</v>
      </c>
    </row>
    <row r="2507" spans="2:3" x14ac:dyDescent="0.25">
      <c r="B2507" s="7">
        <v>92.104600000000005</v>
      </c>
      <c r="C2507">
        <f t="shared" si="39"/>
        <v>1785</v>
      </c>
    </row>
    <row r="2508" spans="2:3" x14ac:dyDescent="0.25">
      <c r="B2508" s="7">
        <v>227.19</v>
      </c>
      <c r="C2508">
        <f t="shared" si="39"/>
        <v>61</v>
      </c>
    </row>
    <row r="2509" spans="2:3" x14ac:dyDescent="0.25">
      <c r="B2509" s="7">
        <v>111.4028</v>
      </c>
      <c r="C2509">
        <f t="shared" si="39"/>
        <v>1486</v>
      </c>
    </row>
    <row r="2510" spans="2:3" x14ac:dyDescent="0.25">
      <c r="B2510" s="7">
        <v>92.104600000000005</v>
      </c>
      <c r="C2510">
        <f t="shared" si="39"/>
        <v>1785</v>
      </c>
    </row>
    <row r="2511" spans="2:3" x14ac:dyDescent="0.25">
      <c r="B2511" s="7">
        <v>149.12139999999999</v>
      </c>
      <c r="C2511">
        <f t="shared" si="39"/>
        <v>856</v>
      </c>
    </row>
    <row r="2512" spans="2:3" x14ac:dyDescent="0.25">
      <c r="B2512" s="7">
        <v>139.47229999999999</v>
      </c>
      <c r="C2512">
        <f t="shared" si="39"/>
        <v>941</v>
      </c>
    </row>
    <row r="2513" spans="2:3" x14ac:dyDescent="0.25">
      <c r="B2513" s="7">
        <v>139.47229999999999</v>
      </c>
      <c r="C2513">
        <f t="shared" si="39"/>
        <v>941</v>
      </c>
    </row>
    <row r="2514" spans="2:3" x14ac:dyDescent="0.25">
      <c r="B2514" s="7">
        <v>132.4547</v>
      </c>
      <c r="C2514">
        <f t="shared" si="39"/>
        <v>1041</v>
      </c>
    </row>
    <row r="2515" spans="2:3" x14ac:dyDescent="0.25">
      <c r="B2515" s="7">
        <v>142.10390000000001</v>
      </c>
      <c r="C2515">
        <f t="shared" si="39"/>
        <v>936</v>
      </c>
    </row>
    <row r="2516" spans="2:3" x14ac:dyDescent="0.25">
      <c r="B2516" s="7">
        <v>139.47229999999999</v>
      </c>
      <c r="C2516">
        <f t="shared" si="39"/>
        <v>941</v>
      </c>
    </row>
    <row r="2517" spans="2:3" x14ac:dyDescent="0.25">
      <c r="B2517" s="7">
        <v>171.05</v>
      </c>
      <c r="C2517">
        <f t="shared" si="39"/>
        <v>478</v>
      </c>
    </row>
    <row r="2518" spans="2:3" x14ac:dyDescent="0.25">
      <c r="B2518" s="7">
        <v>69.3</v>
      </c>
      <c r="C2518">
        <f t="shared" si="39"/>
        <v>1898</v>
      </c>
    </row>
    <row r="2519" spans="2:3" x14ac:dyDescent="0.25">
      <c r="B2519" s="7">
        <v>139.47229999999999</v>
      </c>
      <c r="C2519">
        <f t="shared" si="39"/>
        <v>941</v>
      </c>
    </row>
    <row r="2520" spans="2:3" x14ac:dyDescent="0.25">
      <c r="B2520" s="7">
        <v>132.4547</v>
      </c>
      <c r="C2520">
        <f t="shared" si="39"/>
        <v>1041</v>
      </c>
    </row>
    <row r="2521" spans="2:3" x14ac:dyDescent="0.25">
      <c r="B2521" s="7">
        <v>139.47229999999999</v>
      </c>
      <c r="C2521">
        <f t="shared" si="39"/>
        <v>941</v>
      </c>
    </row>
    <row r="2522" spans="2:3" x14ac:dyDescent="0.25">
      <c r="B2522" s="7">
        <v>142.10390000000001</v>
      </c>
      <c r="C2522">
        <f t="shared" si="39"/>
        <v>936</v>
      </c>
    </row>
    <row r="2523" spans="2:3" x14ac:dyDescent="0.25">
      <c r="B2523" s="7">
        <v>171.05</v>
      </c>
      <c r="C2523">
        <f t="shared" si="39"/>
        <v>478</v>
      </c>
    </row>
    <row r="2524" spans="2:3" x14ac:dyDescent="0.25">
      <c r="B2524" s="7">
        <v>171.05</v>
      </c>
      <c r="C2524">
        <f t="shared" si="39"/>
        <v>478</v>
      </c>
    </row>
    <row r="2525" spans="2:3" x14ac:dyDescent="0.25">
      <c r="B2525" s="7">
        <v>163.15649999999999</v>
      </c>
      <c r="C2525">
        <f t="shared" si="39"/>
        <v>593</v>
      </c>
    </row>
    <row r="2526" spans="2:3" x14ac:dyDescent="0.25">
      <c r="B2526" s="7">
        <v>148.24</v>
      </c>
      <c r="C2526">
        <f t="shared" si="39"/>
        <v>867</v>
      </c>
    </row>
    <row r="2527" spans="2:3" x14ac:dyDescent="0.25">
      <c r="B2527" s="7">
        <v>21.9284</v>
      </c>
      <c r="C2527">
        <f t="shared" si="39"/>
        <v>2171</v>
      </c>
    </row>
    <row r="2528" spans="2:3" x14ac:dyDescent="0.25">
      <c r="B2528" s="7">
        <v>139.47229999999999</v>
      </c>
      <c r="C2528">
        <f t="shared" si="39"/>
        <v>941</v>
      </c>
    </row>
    <row r="2529" spans="2:3" x14ac:dyDescent="0.25">
      <c r="B2529" s="7">
        <v>66.665300000000002</v>
      </c>
      <c r="C2529">
        <f t="shared" si="39"/>
        <v>1925</v>
      </c>
    </row>
    <row r="2530" spans="2:3" x14ac:dyDescent="0.25">
      <c r="B2530" s="7">
        <v>187.72</v>
      </c>
      <c r="C2530">
        <f t="shared" si="39"/>
        <v>369</v>
      </c>
    </row>
    <row r="2531" spans="2:3" x14ac:dyDescent="0.25">
      <c r="B2531" s="7">
        <v>187.72</v>
      </c>
      <c r="C2531">
        <f t="shared" si="39"/>
        <v>369</v>
      </c>
    </row>
    <row r="2532" spans="2:3" x14ac:dyDescent="0.25">
      <c r="B2532" s="7">
        <v>71.051199999999994</v>
      </c>
      <c r="C2532">
        <f t="shared" si="39"/>
        <v>1895</v>
      </c>
    </row>
    <row r="2533" spans="2:3" x14ac:dyDescent="0.25">
      <c r="B2533" s="7">
        <v>171.05</v>
      </c>
      <c r="C2533">
        <f t="shared" si="39"/>
        <v>478</v>
      </c>
    </row>
    <row r="2534" spans="2:3" x14ac:dyDescent="0.25">
      <c r="B2534" s="7">
        <v>142.10390000000001</v>
      </c>
      <c r="C2534">
        <f t="shared" si="39"/>
        <v>936</v>
      </c>
    </row>
    <row r="2535" spans="2:3" x14ac:dyDescent="0.25">
      <c r="B2535" s="7">
        <v>139.47229999999999</v>
      </c>
      <c r="C2535">
        <f t="shared" si="39"/>
        <v>941</v>
      </c>
    </row>
    <row r="2536" spans="2:3" x14ac:dyDescent="0.25">
      <c r="B2536" s="7">
        <v>56.1389</v>
      </c>
      <c r="C2536">
        <f t="shared" si="39"/>
        <v>2002</v>
      </c>
    </row>
    <row r="2537" spans="2:3" x14ac:dyDescent="0.25">
      <c r="B2537" s="7">
        <v>71.051199999999994</v>
      </c>
      <c r="C2537">
        <f t="shared" si="39"/>
        <v>1895</v>
      </c>
    </row>
    <row r="2538" spans="2:3" x14ac:dyDescent="0.25">
      <c r="B2538" s="7">
        <v>21.051200000000001</v>
      </c>
      <c r="C2538">
        <f t="shared" si="39"/>
        <v>2178</v>
      </c>
    </row>
    <row r="2539" spans="2:3" x14ac:dyDescent="0.25">
      <c r="B2539" s="7">
        <v>21.051200000000001</v>
      </c>
      <c r="C2539">
        <f t="shared" si="39"/>
        <v>2178</v>
      </c>
    </row>
    <row r="2540" spans="2:3" x14ac:dyDescent="0.25">
      <c r="B2540" s="7">
        <v>142.10390000000001</v>
      </c>
      <c r="C2540">
        <f t="shared" si="39"/>
        <v>936</v>
      </c>
    </row>
    <row r="2541" spans="2:3" x14ac:dyDescent="0.25">
      <c r="B2541" s="7">
        <v>4.3845999999999998</v>
      </c>
      <c r="C2541">
        <f t="shared" si="39"/>
        <v>2780</v>
      </c>
    </row>
    <row r="2542" spans="2:3" x14ac:dyDescent="0.25">
      <c r="B2542" s="7">
        <v>4.3845999999999998</v>
      </c>
      <c r="C2542">
        <f t="shared" si="39"/>
        <v>2780</v>
      </c>
    </row>
    <row r="2543" spans="2:3" x14ac:dyDescent="0.25">
      <c r="B2543" s="7">
        <v>56.1389</v>
      </c>
      <c r="C2543">
        <f t="shared" si="39"/>
        <v>2002</v>
      </c>
    </row>
    <row r="2544" spans="2:3" x14ac:dyDescent="0.25">
      <c r="B2544" s="7">
        <v>21.051200000000001</v>
      </c>
      <c r="C2544">
        <f t="shared" si="39"/>
        <v>2178</v>
      </c>
    </row>
    <row r="2545" spans="2:3" x14ac:dyDescent="0.25">
      <c r="B2545" s="7">
        <v>75.437200000000004</v>
      </c>
      <c r="C2545">
        <f t="shared" si="39"/>
        <v>1887</v>
      </c>
    </row>
    <row r="2546" spans="2:3" x14ac:dyDescent="0.25">
      <c r="B2546" s="7">
        <v>4.3845999999999998</v>
      </c>
      <c r="C2546">
        <f t="shared" si="39"/>
        <v>2780</v>
      </c>
    </row>
    <row r="2547" spans="2:3" x14ac:dyDescent="0.25">
      <c r="B2547" s="7">
        <v>21.051200000000001</v>
      </c>
      <c r="C2547">
        <f t="shared" si="39"/>
        <v>2178</v>
      </c>
    </row>
    <row r="2548" spans="2:3" x14ac:dyDescent="0.25">
      <c r="B2548" s="7">
        <v>7.8933</v>
      </c>
      <c r="C2548">
        <f t="shared" si="39"/>
        <v>2732</v>
      </c>
    </row>
    <row r="2549" spans="2:3" x14ac:dyDescent="0.25">
      <c r="B2549" s="7">
        <v>187.72</v>
      </c>
      <c r="C2549">
        <f t="shared" si="39"/>
        <v>369</v>
      </c>
    </row>
    <row r="2550" spans="2:3" x14ac:dyDescent="0.25">
      <c r="B2550" s="7">
        <v>187.72</v>
      </c>
      <c r="C2550">
        <f t="shared" si="39"/>
        <v>369</v>
      </c>
    </row>
    <row r="2551" spans="2:3" x14ac:dyDescent="0.25">
      <c r="B2551" s="7">
        <v>75.437200000000004</v>
      </c>
      <c r="C2551">
        <f t="shared" si="39"/>
        <v>1887</v>
      </c>
    </row>
    <row r="2552" spans="2:3" x14ac:dyDescent="0.25">
      <c r="B2552" s="7">
        <v>171.05</v>
      </c>
      <c r="C2552">
        <f t="shared" si="39"/>
        <v>478</v>
      </c>
    </row>
    <row r="2553" spans="2:3" x14ac:dyDescent="0.25">
      <c r="B2553" s="7">
        <v>56.1389</v>
      </c>
      <c r="C2553">
        <f t="shared" si="39"/>
        <v>2002</v>
      </c>
    </row>
    <row r="2554" spans="2:3" x14ac:dyDescent="0.25">
      <c r="B2554" s="7">
        <v>56.1389</v>
      </c>
      <c r="C2554">
        <f t="shared" si="39"/>
        <v>2002</v>
      </c>
    </row>
    <row r="2555" spans="2:3" x14ac:dyDescent="0.25">
      <c r="B2555" s="7">
        <v>149.12139999999999</v>
      </c>
      <c r="C2555">
        <f t="shared" si="39"/>
        <v>856</v>
      </c>
    </row>
    <row r="2556" spans="2:3" x14ac:dyDescent="0.25">
      <c r="B2556" s="7">
        <v>75.437200000000004</v>
      </c>
      <c r="C2556">
        <f t="shared" si="39"/>
        <v>1887</v>
      </c>
    </row>
    <row r="2557" spans="2:3" x14ac:dyDescent="0.25">
      <c r="B2557" s="7">
        <v>219.3</v>
      </c>
      <c r="C2557">
        <f t="shared" si="39"/>
        <v>65</v>
      </c>
    </row>
    <row r="2558" spans="2:3" x14ac:dyDescent="0.25">
      <c r="B2558" s="7">
        <v>69.3</v>
      </c>
      <c r="C2558">
        <f t="shared" si="39"/>
        <v>1898</v>
      </c>
    </row>
    <row r="2559" spans="2:3" x14ac:dyDescent="0.25">
      <c r="B2559" s="7">
        <v>75.437200000000004</v>
      </c>
      <c r="C2559">
        <f t="shared" si="39"/>
        <v>1887</v>
      </c>
    </row>
    <row r="2560" spans="2:3" x14ac:dyDescent="0.25">
      <c r="B2560" s="7">
        <v>30.700399999999998</v>
      </c>
      <c r="C2560">
        <f t="shared" si="39"/>
        <v>2136</v>
      </c>
    </row>
    <row r="2561" spans="2:3" x14ac:dyDescent="0.25">
      <c r="B2561" s="7">
        <v>187.72</v>
      </c>
      <c r="C2561">
        <f t="shared" si="39"/>
        <v>369</v>
      </c>
    </row>
    <row r="2562" spans="2:3" x14ac:dyDescent="0.25">
      <c r="B2562" s="7">
        <v>107.01609999999999</v>
      </c>
      <c r="C2562">
        <f t="shared" si="39"/>
        <v>1599</v>
      </c>
    </row>
    <row r="2563" spans="2:3" x14ac:dyDescent="0.25">
      <c r="B2563" s="7">
        <v>187.72</v>
      </c>
      <c r="C2563">
        <f t="shared" si="39"/>
        <v>369</v>
      </c>
    </row>
    <row r="2564" spans="2:3" x14ac:dyDescent="0.25">
      <c r="B2564" s="7">
        <v>187.72</v>
      </c>
      <c r="C2564">
        <f t="shared" ref="C2564:C2627" si="40">RANK(B2564,$B$3:$B$2999)</f>
        <v>369</v>
      </c>
    </row>
    <row r="2565" spans="2:3" x14ac:dyDescent="0.25">
      <c r="B2565" s="7">
        <v>4.3845999999999998</v>
      </c>
      <c r="C2565">
        <f t="shared" si="40"/>
        <v>2780</v>
      </c>
    </row>
    <row r="2566" spans="2:3" x14ac:dyDescent="0.25">
      <c r="B2566" s="7">
        <v>56.1389</v>
      </c>
      <c r="C2566">
        <f t="shared" si="40"/>
        <v>2002</v>
      </c>
    </row>
    <row r="2567" spans="2:3" x14ac:dyDescent="0.25">
      <c r="B2567" s="7">
        <v>187.72</v>
      </c>
      <c r="C2567">
        <f t="shared" si="40"/>
        <v>369</v>
      </c>
    </row>
    <row r="2568" spans="2:3" x14ac:dyDescent="0.25">
      <c r="B2568" s="7">
        <v>219.3</v>
      </c>
      <c r="C2568">
        <f t="shared" si="40"/>
        <v>65</v>
      </c>
    </row>
    <row r="2569" spans="2:3" x14ac:dyDescent="0.25">
      <c r="B2569" s="7">
        <v>219.3</v>
      </c>
      <c r="C2569">
        <f t="shared" si="40"/>
        <v>65</v>
      </c>
    </row>
    <row r="2570" spans="2:3" x14ac:dyDescent="0.25">
      <c r="B2570" s="7">
        <v>56.1389</v>
      </c>
      <c r="C2570">
        <f t="shared" si="40"/>
        <v>2002</v>
      </c>
    </row>
    <row r="2571" spans="2:3" x14ac:dyDescent="0.25">
      <c r="B2571" s="7">
        <v>219.3</v>
      </c>
      <c r="C2571">
        <f t="shared" si="40"/>
        <v>65</v>
      </c>
    </row>
    <row r="2572" spans="2:3" x14ac:dyDescent="0.25">
      <c r="B2572" s="7">
        <v>174.56</v>
      </c>
      <c r="C2572">
        <f t="shared" si="40"/>
        <v>438</v>
      </c>
    </row>
    <row r="2573" spans="2:3" x14ac:dyDescent="0.25">
      <c r="B2573" s="7">
        <v>75.437200000000004</v>
      </c>
      <c r="C2573">
        <f t="shared" si="40"/>
        <v>1887</v>
      </c>
    </row>
    <row r="2574" spans="2:3" x14ac:dyDescent="0.25">
      <c r="B2574" s="7">
        <v>187.72</v>
      </c>
      <c r="C2574">
        <f t="shared" si="40"/>
        <v>369</v>
      </c>
    </row>
    <row r="2575" spans="2:3" x14ac:dyDescent="0.25">
      <c r="B2575" s="7">
        <v>187.72</v>
      </c>
      <c r="C2575">
        <f t="shared" si="40"/>
        <v>369</v>
      </c>
    </row>
    <row r="2576" spans="2:3" x14ac:dyDescent="0.25">
      <c r="B2576" s="7">
        <v>171.05</v>
      </c>
      <c r="C2576">
        <f t="shared" si="40"/>
        <v>478</v>
      </c>
    </row>
    <row r="2577" spans="2:3" x14ac:dyDescent="0.25">
      <c r="B2577" s="7">
        <v>67.42</v>
      </c>
      <c r="C2577">
        <f t="shared" si="40"/>
        <v>1912</v>
      </c>
    </row>
    <row r="2578" spans="2:3" x14ac:dyDescent="0.25">
      <c r="B2578" s="7">
        <v>221.05</v>
      </c>
      <c r="C2578">
        <f t="shared" si="40"/>
        <v>63</v>
      </c>
    </row>
    <row r="2579" spans="2:3" x14ac:dyDescent="0.25">
      <c r="B2579" s="7">
        <v>221.05</v>
      </c>
      <c r="C2579">
        <f t="shared" si="40"/>
        <v>63</v>
      </c>
    </row>
    <row r="2580" spans="2:3" x14ac:dyDescent="0.25">
      <c r="B2580" s="7">
        <v>149.12139999999999</v>
      </c>
      <c r="C2580">
        <f t="shared" si="40"/>
        <v>856</v>
      </c>
    </row>
    <row r="2581" spans="2:3" x14ac:dyDescent="0.25">
      <c r="B2581" s="7">
        <v>219.3</v>
      </c>
      <c r="C2581">
        <f t="shared" si="40"/>
        <v>65</v>
      </c>
    </row>
    <row r="2582" spans="2:3" x14ac:dyDescent="0.25">
      <c r="B2582" s="7">
        <v>219.3</v>
      </c>
      <c r="C2582">
        <f t="shared" si="40"/>
        <v>65</v>
      </c>
    </row>
    <row r="2583" spans="2:3" x14ac:dyDescent="0.25">
      <c r="B2583" s="7">
        <v>187.72</v>
      </c>
      <c r="C2583">
        <f t="shared" si="40"/>
        <v>369</v>
      </c>
    </row>
    <row r="2584" spans="2:3" x14ac:dyDescent="0.25">
      <c r="B2584" s="7">
        <v>219.3</v>
      </c>
      <c r="C2584">
        <f t="shared" si="40"/>
        <v>65</v>
      </c>
    </row>
    <row r="2585" spans="2:3" x14ac:dyDescent="0.25">
      <c r="B2585" s="7">
        <v>67.42</v>
      </c>
      <c r="C2585">
        <f t="shared" si="40"/>
        <v>1912</v>
      </c>
    </row>
    <row r="2586" spans="2:3" x14ac:dyDescent="0.25">
      <c r="B2586" s="7">
        <v>219.3</v>
      </c>
      <c r="C2586">
        <f t="shared" si="40"/>
        <v>65</v>
      </c>
    </row>
    <row r="2587" spans="2:3" x14ac:dyDescent="0.25">
      <c r="B2587" s="7">
        <v>219.3</v>
      </c>
      <c r="C2587">
        <f t="shared" si="40"/>
        <v>65</v>
      </c>
    </row>
    <row r="2588" spans="2:3" x14ac:dyDescent="0.25">
      <c r="B2588" s="7">
        <v>149.12139999999999</v>
      </c>
      <c r="C2588">
        <f t="shared" si="40"/>
        <v>856</v>
      </c>
    </row>
    <row r="2589" spans="2:3" x14ac:dyDescent="0.25">
      <c r="B2589" s="7">
        <v>51.753</v>
      </c>
      <c r="C2589">
        <f t="shared" si="40"/>
        <v>2027</v>
      </c>
    </row>
    <row r="2590" spans="2:3" x14ac:dyDescent="0.25">
      <c r="B2590" s="7">
        <v>174.56</v>
      </c>
      <c r="C2590">
        <f t="shared" si="40"/>
        <v>438</v>
      </c>
    </row>
    <row r="2591" spans="2:3" x14ac:dyDescent="0.25">
      <c r="B2591" s="7">
        <v>219.3</v>
      </c>
      <c r="C2591">
        <f t="shared" si="40"/>
        <v>65</v>
      </c>
    </row>
    <row r="2592" spans="2:3" x14ac:dyDescent="0.25">
      <c r="B2592" s="7">
        <v>187.72</v>
      </c>
      <c r="C2592">
        <f t="shared" si="40"/>
        <v>369</v>
      </c>
    </row>
    <row r="2593" spans="2:3" x14ac:dyDescent="0.25">
      <c r="B2593" s="7">
        <v>231.25</v>
      </c>
      <c r="C2593">
        <f t="shared" si="40"/>
        <v>60</v>
      </c>
    </row>
    <row r="2594" spans="2:3" x14ac:dyDescent="0.25">
      <c r="B2594" s="7">
        <v>149.12139999999999</v>
      </c>
      <c r="C2594">
        <f t="shared" si="40"/>
        <v>856</v>
      </c>
    </row>
    <row r="2595" spans="2:3" x14ac:dyDescent="0.25">
      <c r="B2595" s="7">
        <v>149.12139999999999</v>
      </c>
      <c r="C2595">
        <f t="shared" si="40"/>
        <v>856</v>
      </c>
    </row>
    <row r="2596" spans="2:3" x14ac:dyDescent="0.25">
      <c r="B2596" s="7">
        <v>67.42</v>
      </c>
      <c r="C2596">
        <f t="shared" si="40"/>
        <v>1912</v>
      </c>
    </row>
    <row r="2597" spans="2:3" x14ac:dyDescent="0.25">
      <c r="B2597" s="7">
        <v>187.72</v>
      </c>
      <c r="C2597">
        <f t="shared" si="40"/>
        <v>369</v>
      </c>
    </row>
    <row r="2598" spans="2:3" x14ac:dyDescent="0.25">
      <c r="B2598" s="7">
        <v>187.72</v>
      </c>
      <c r="C2598">
        <f t="shared" si="40"/>
        <v>369</v>
      </c>
    </row>
    <row r="2599" spans="2:3" x14ac:dyDescent="0.25">
      <c r="B2599" s="7">
        <v>219.3</v>
      </c>
      <c r="C2599">
        <f t="shared" si="40"/>
        <v>65</v>
      </c>
    </row>
    <row r="2600" spans="2:3" x14ac:dyDescent="0.25">
      <c r="B2600" s="7">
        <v>69.3</v>
      </c>
      <c r="C2600">
        <f t="shared" si="40"/>
        <v>1898</v>
      </c>
    </row>
    <row r="2601" spans="2:3" x14ac:dyDescent="0.25">
      <c r="B2601" s="7">
        <v>187.72</v>
      </c>
      <c r="C2601">
        <f t="shared" si="40"/>
        <v>369</v>
      </c>
    </row>
    <row r="2602" spans="2:3" x14ac:dyDescent="0.25">
      <c r="B2602" s="7">
        <v>133.33090000000001</v>
      </c>
      <c r="C2602">
        <f t="shared" si="40"/>
        <v>1035</v>
      </c>
    </row>
    <row r="2603" spans="2:3" x14ac:dyDescent="0.25">
      <c r="B2603" s="7">
        <v>133.33090000000001</v>
      </c>
      <c r="C2603">
        <f t="shared" si="40"/>
        <v>1035</v>
      </c>
    </row>
    <row r="2604" spans="2:3" x14ac:dyDescent="0.25">
      <c r="B2604" s="7">
        <v>131.57650000000001</v>
      </c>
      <c r="C2604">
        <f t="shared" si="40"/>
        <v>1064</v>
      </c>
    </row>
    <row r="2605" spans="2:3" x14ac:dyDescent="0.25">
      <c r="B2605" s="7">
        <v>164.0326</v>
      </c>
      <c r="C2605">
        <f t="shared" si="40"/>
        <v>587</v>
      </c>
    </row>
    <row r="2606" spans="2:3" x14ac:dyDescent="0.25">
      <c r="B2606" s="7">
        <v>131.57650000000001</v>
      </c>
      <c r="C2606">
        <f t="shared" si="40"/>
        <v>1064</v>
      </c>
    </row>
    <row r="2607" spans="2:3" x14ac:dyDescent="0.25">
      <c r="B2607" s="7">
        <v>131.57650000000001</v>
      </c>
      <c r="C2607">
        <f t="shared" si="40"/>
        <v>1064</v>
      </c>
    </row>
    <row r="2608" spans="2:3" x14ac:dyDescent="0.25">
      <c r="B2608" s="7">
        <v>206.14</v>
      </c>
      <c r="C2608">
        <f t="shared" si="40"/>
        <v>210</v>
      </c>
    </row>
    <row r="2609" spans="2:3" x14ac:dyDescent="0.25">
      <c r="B2609" s="7">
        <v>149.12039999999999</v>
      </c>
      <c r="C2609">
        <f t="shared" si="40"/>
        <v>862</v>
      </c>
    </row>
    <row r="2610" spans="2:3" x14ac:dyDescent="0.25">
      <c r="B2610" s="7">
        <v>164.0326</v>
      </c>
      <c r="C2610">
        <f t="shared" si="40"/>
        <v>587</v>
      </c>
    </row>
    <row r="2611" spans="2:3" x14ac:dyDescent="0.25">
      <c r="B2611" s="7">
        <v>149.12039999999999</v>
      </c>
      <c r="C2611">
        <f t="shared" si="40"/>
        <v>862</v>
      </c>
    </row>
    <row r="2612" spans="2:3" x14ac:dyDescent="0.25">
      <c r="B2612" s="7">
        <v>165.78700000000001</v>
      </c>
      <c r="C2612">
        <f t="shared" si="40"/>
        <v>584</v>
      </c>
    </row>
    <row r="2613" spans="2:3" x14ac:dyDescent="0.25">
      <c r="B2613" s="7">
        <v>119.2958</v>
      </c>
      <c r="C2613">
        <f t="shared" si="40"/>
        <v>1320</v>
      </c>
    </row>
    <row r="2614" spans="2:3" x14ac:dyDescent="0.25">
      <c r="B2614" s="7">
        <v>131.57650000000001</v>
      </c>
      <c r="C2614">
        <f t="shared" si="40"/>
        <v>1064</v>
      </c>
    </row>
    <row r="2615" spans="2:3" x14ac:dyDescent="0.25">
      <c r="B2615" s="7">
        <v>164.0326</v>
      </c>
      <c r="C2615">
        <f t="shared" si="40"/>
        <v>587</v>
      </c>
    </row>
    <row r="2616" spans="2:3" x14ac:dyDescent="0.25">
      <c r="B2616" s="7">
        <v>164.0326</v>
      </c>
      <c r="C2616">
        <f t="shared" si="40"/>
        <v>587</v>
      </c>
    </row>
    <row r="2617" spans="2:3" x14ac:dyDescent="0.25">
      <c r="B2617" s="7">
        <v>206.14</v>
      </c>
      <c r="C2617">
        <f t="shared" si="40"/>
        <v>210</v>
      </c>
    </row>
    <row r="2618" spans="2:3" x14ac:dyDescent="0.25">
      <c r="B2618" s="7">
        <v>149.12039999999999</v>
      </c>
      <c r="C2618">
        <f t="shared" si="40"/>
        <v>862</v>
      </c>
    </row>
    <row r="2619" spans="2:3" x14ac:dyDescent="0.25">
      <c r="B2619" s="7">
        <v>165.78700000000001</v>
      </c>
      <c r="C2619">
        <f t="shared" si="40"/>
        <v>584</v>
      </c>
    </row>
    <row r="2620" spans="2:3" x14ac:dyDescent="0.25">
      <c r="B2620" s="7">
        <v>20.172999999999998</v>
      </c>
      <c r="C2620">
        <f t="shared" si="40"/>
        <v>2184</v>
      </c>
    </row>
    <row r="2621" spans="2:3" x14ac:dyDescent="0.25">
      <c r="B2621" s="7">
        <v>20.172999999999998</v>
      </c>
      <c r="C2621">
        <f t="shared" si="40"/>
        <v>2184</v>
      </c>
    </row>
    <row r="2622" spans="2:3" x14ac:dyDescent="0.25">
      <c r="B2622" s="7">
        <v>20.172999999999998</v>
      </c>
      <c r="C2622">
        <f t="shared" si="40"/>
        <v>2184</v>
      </c>
    </row>
    <row r="2623" spans="2:3" x14ac:dyDescent="0.25">
      <c r="B2623" s="7">
        <v>20.172999999999998</v>
      </c>
      <c r="C2623">
        <f t="shared" si="40"/>
        <v>2184</v>
      </c>
    </row>
    <row r="2624" spans="2:3" x14ac:dyDescent="0.25">
      <c r="B2624" s="7">
        <v>145.6105</v>
      </c>
      <c r="C2624">
        <f t="shared" si="40"/>
        <v>882</v>
      </c>
    </row>
    <row r="2625" spans="2:3" x14ac:dyDescent="0.25">
      <c r="B2625" s="7">
        <v>118.4175</v>
      </c>
      <c r="C2625">
        <f t="shared" si="40"/>
        <v>1457</v>
      </c>
    </row>
    <row r="2626" spans="2:3" x14ac:dyDescent="0.25">
      <c r="B2626" s="7">
        <v>135.08420000000001</v>
      </c>
      <c r="C2626">
        <f t="shared" si="40"/>
        <v>1032</v>
      </c>
    </row>
    <row r="2627" spans="2:3" x14ac:dyDescent="0.25">
      <c r="B2627" s="7">
        <v>78.069999999999993</v>
      </c>
      <c r="C2627">
        <f t="shared" si="40"/>
        <v>1870</v>
      </c>
    </row>
    <row r="2628" spans="2:3" x14ac:dyDescent="0.25">
      <c r="B2628" s="7">
        <v>155.2679</v>
      </c>
      <c r="C2628">
        <f t="shared" ref="C2628:C2691" si="41">RANK(B2628,$B$3:$B$2999)</f>
        <v>649</v>
      </c>
    </row>
    <row r="2629" spans="2:3" x14ac:dyDescent="0.25">
      <c r="B2629" s="7">
        <v>105.27</v>
      </c>
      <c r="C2629">
        <f t="shared" si="41"/>
        <v>1600</v>
      </c>
    </row>
    <row r="2630" spans="2:3" x14ac:dyDescent="0.25">
      <c r="B2630" s="7">
        <v>4.3883999999999999</v>
      </c>
      <c r="C2630">
        <f t="shared" si="41"/>
        <v>2755</v>
      </c>
    </row>
    <row r="2631" spans="2:3" x14ac:dyDescent="0.25">
      <c r="B2631" s="7">
        <v>105.27</v>
      </c>
      <c r="C2631">
        <f t="shared" si="41"/>
        <v>1600</v>
      </c>
    </row>
    <row r="2632" spans="2:3" x14ac:dyDescent="0.25">
      <c r="B2632" s="7">
        <v>4.3883999999999999</v>
      </c>
      <c r="C2632">
        <f t="shared" si="41"/>
        <v>2755</v>
      </c>
    </row>
    <row r="2633" spans="2:3" x14ac:dyDescent="0.25">
      <c r="B2633" s="7">
        <v>105.27</v>
      </c>
      <c r="C2633">
        <f t="shared" si="41"/>
        <v>1600</v>
      </c>
    </row>
    <row r="2634" spans="2:3" x14ac:dyDescent="0.25">
      <c r="B2634" s="7">
        <v>4.3883999999999999</v>
      </c>
      <c r="C2634">
        <f t="shared" si="41"/>
        <v>2755</v>
      </c>
    </row>
    <row r="2635" spans="2:3" x14ac:dyDescent="0.25">
      <c r="B2635" s="7">
        <v>8.77</v>
      </c>
      <c r="C2635">
        <f t="shared" si="41"/>
        <v>2639</v>
      </c>
    </row>
    <row r="2636" spans="2:3" x14ac:dyDescent="0.25">
      <c r="B2636" s="7">
        <v>166.67</v>
      </c>
      <c r="C2636">
        <f t="shared" si="41"/>
        <v>485</v>
      </c>
    </row>
    <row r="2637" spans="2:3" x14ac:dyDescent="0.25">
      <c r="B2637" s="7">
        <v>150.87880000000001</v>
      </c>
      <c r="C2637">
        <f t="shared" si="41"/>
        <v>854</v>
      </c>
    </row>
    <row r="2638" spans="2:3" x14ac:dyDescent="0.25">
      <c r="B2638" s="7">
        <v>4.3880999999999997</v>
      </c>
      <c r="C2638">
        <f t="shared" si="41"/>
        <v>2758</v>
      </c>
    </row>
    <row r="2639" spans="2:3" x14ac:dyDescent="0.25">
      <c r="B2639" s="7">
        <v>4.3880999999999997</v>
      </c>
      <c r="C2639">
        <f t="shared" si="41"/>
        <v>2758</v>
      </c>
    </row>
    <row r="2640" spans="2:3" x14ac:dyDescent="0.25">
      <c r="B2640" s="7">
        <v>118.86</v>
      </c>
      <c r="C2640">
        <f t="shared" si="41"/>
        <v>1321</v>
      </c>
    </row>
    <row r="2641" spans="2:3" x14ac:dyDescent="0.25">
      <c r="B2641" s="7">
        <v>9.6509</v>
      </c>
      <c r="C2641">
        <f t="shared" si="41"/>
        <v>2349</v>
      </c>
    </row>
    <row r="2642" spans="2:3" x14ac:dyDescent="0.25">
      <c r="B2642" s="7">
        <v>2.6333000000000002</v>
      </c>
      <c r="C2642">
        <f t="shared" si="41"/>
        <v>2830</v>
      </c>
    </row>
    <row r="2643" spans="2:3" x14ac:dyDescent="0.25">
      <c r="B2643" s="7">
        <v>250.88</v>
      </c>
      <c r="C2643">
        <f t="shared" si="41"/>
        <v>37</v>
      </c>
    </row>
    <row r="2644" spans="2:3" x14ac:dyDescent="0.25">
      <c r="B2644" s="7">
        <v>12.287000000000001</v>
      </c>
      <c r="C2644">
        <f t="shared" si="41"/>
        <v>2316</v>
      </c>
    </row>
    <row r="2645" spans="2:3" x14ac:dyDescent="0.25">
      <c r="B2645" s="7">
        <v>12.287000000000001</v>
      </c>
      <c r="C2645">
        <f t="shared" si="41"/>
        <v>2316</v>
      </c>
    </row>
    <row r="2646" spans="2:3" x14ac:dyDescent="0.25">
      <c r="B2646" s="7">
        <v>12.287000000000001</v>
      </c>
      <c r="C2646">
        <f t="shared" si="41"/>
        <v>2316</v>
      </c>
    </row>
    <row r="2647" spans="2:3" x14ac:dyDescent="0.25">
      <c r="B2647" s="7">
        <v>12.287000000000001</v>
      </c>
      <c r="C2647">
        <f t="shared" si="41"/>
        <v>2316</v>
      </c>
    </row>
    <row r="2648" spans="2:3" x14ac:dyDescent="0.25">
      <c r="B2648" s="7">
        <v>12.287000000000001</v>
      </c>
      <c r="C2648">
        <f t="shared" si="41"/>
        <v>2316</v>
      </c>
    </row>
    <row r="2649" spans="2:3" x14ac:dyDescent="0.25">
      <c r="B2649" s="7">
        <v>17.55</v>
      </c>
      <c r="C2649">
        <f t="shared" si="41"/>
        <v>2229</v>
      </c>
    </row>
    <row r="2650" spans="2:3" x14ac:dyDescent="0.25">
      <c r="B2650" s="7">
        <v>28.076499999999999</v>
      </c>
      <c r="C2650">
        <f t="shared" si="41"/>
        <v>2139</v>
      </c>
    </row>
    <row r="2651" spans="2:3" x14ac:dyDescent="0.25">
      <c r="B2651" s="7">
        <v>12.287000000000001</v>
      </c>
      <c r="C2651">
        <f t="shared" si="41"/>
        <v>2316</v>
      </c>
    </row>
    <row r="2652" spans="2:3" x14ac:dyDescent="0.25">
      <c r="B2652" s="7">
        <v>17.55</v>
      </c>
      <c r="C2652">
        <f t="shared" si="41"/>
        <v>2229</v>
      </c>
    </row>
    <row r="2653" spans="2:3" x14ac:dyDescent="0.25">
      <c r="B2653" s="7">
        <v>26.322099999999999</v>
      </c>
      <c r="C2653">
        <f t="shared" si="41"/>
        <v>2146</v>
      </c>
    </row>
    <row r="2654" spans="2:3" x14ac:dyDescent="0.25">
      <c r="B2654" s="7">
        <v>12.2828</v>
      </c>
      <c r="C2654">
        <f t="shared" si="41"/>
        <v>2324</v>
      </c>
    </row>
    <row r="2655" spans="2:3" x14ac:dyDescent="0.25">
      <c r="B2655" s="7">
        <v>12.96</v>
      </c>
      <c r="C2655">
        <f t="shared" si="41"/>
        <v>2315</v>
      </c>
    </row>
    <row r="2656" spans="2:3" x14ac:dyDescent="0.25">
      <c r="B2656" s="7">
        <v>3.5108999999999999</v>
      </c>
      <c r="C2656">
        <f t="shared" si="41"/>
        <v>2798</v>
      </c>
    </row>
    <row r="2657" spans="2:3" x14ac:dyDescent="0.25">
      <c r="B2657" s="7">
        <v>3.5108999999999999</v>
      </c>
      <c r="C2657">
        <f t="shared" si="41"/>
        <v>2798</v>
      </c>
    </row>
    <row r="2658" spans="2:3" x14ac:dyDescent="0.25">
      <c r="B2658" s="7">
        <v>18.423200000000001</v>
      </c>
      <c r="C2658">
        <f t="shared" si="41"/>
        <v>2223</v>
      </c>
    </row>
    <row r="2659" spans="2:3" x14ac:dyDescent="0.25">
      <c r="B2659" s="7">
        <v>4.3880999999999997</v>
      </c>
      <c r="C2659">
        <f t="shared" si="41"/>
        <v>2758</v>
      </c>
    </row>
    <row r="2660" spans="2:3" x14ac:dyDescent="0.25">
      <c r="B2660" s="7">
        <v>4.3880999999999997</v>
      </c>
      <c r="C2660">
        <f t="shared" si="41"/>
        <v>2758</v>
      </c>
    </row>
    <row r="2661" spans="2:3" x14ac:dyDescent="0.25">
      <c r="B2661" s="7">
        <v>4.3880999999999997</v>
      </c>
      <c r="C2661">
        <f t="shared" si="41"/>
        <v>2758</v>
      </c>
    </row>
    <row r="2662" spans="2:3" x14ac:dyDescent="0.25">
      <c r="B2662" s="7">
        <v>19.3004</v>
      </c>
      <c r="C2662">
        <f t="shared" si="41"/>
        <v>2204</v>
      </c>
    </row>
    <row r="2663" spans="2:3" x14ac:dyDescent="0.25">
      <c r="B2663" s="7">
        <v>19.3004</v>
      </c>
      <c r="C2663">
        <f t="shared" si="41"/>
        <v>2204</v>
      </c>
    </row>
    <row r="2664" spans="2:3" x14ac:dyDescent="0.25">
      <c r="B2664" s="7">
        <v>4.3880999999999997</v>
      </c>
      <c r="C2664">
        <f t="shared" si="41"/>
        <v>2758</v>
      </c>
    </row>
    <row r="2665" spans="2:3" x14ac:dyDescent="0.25">
      <c r="B2665" s="7">
        <v>3.5108999999999999</v>
      </c>
      <c r="C2665">
        <f t="shared" si="41"/>
        <v>2798</v>
      </c>
    </row>
    <row r="2666" spans="2:3" x14ac:dyDescent="0.25">
      <c r="B2666" s="7">
        <v>18.423200000000001</v>
      </c>
      <c r="C2666">
        <f t="shared" si="41"/>
        <v>2223</v>
      </c>
    </row>
    <row r="2667" spans="2:3" x14ac:dyDescent="0.25">
      <c r="B2667" s="7">
        <v>4.3880999999999997</v>
      </c>
      <c r="C2667">
        <f t="shared" si="41"/>
        <v>2758</v>
      </c>
    </row>
    <row r="2668" spans="2:3" x14ac:dyDescent="0.25">
      <c r="B2668" s="7">
        <v>37.721400000000003</v>
      </c>
      <c r="C2668">
        <f t="shared" si="41"/>
        <v>2095</v>
      </c>
    </row>
    <row r="2669" spans="2:3" x14ac:dyDescent="0.25">
      <c r="B2669" s="7">
        <v>3.5108999999999999</v>
      </c>
      <c r="C2669">
        <f t="shared" si="41"/>
        <v>2798</v>
      </c>
    </row>
    <row r="2670" spans="2:3" x14ac:dyDescent="0.25">
      <c r="B2670" s="7">
        <v>4.3880999999999997</v>
      </c>
      <c r="C2670">
        <f t="shared" si="41"/>
        <v>2758</v>
      </c>
    </row>
    <row r="2671" spans="2:3" x14ac:dyDescent="0.25">
      <c r="B2671" s="7">
        <v>4.3880999999999997</v>
      </c>
      <c r="C2671">
        <f t="shared" si="41"/>
        <v>2758</v>
      </c>
    </row>
    <row r="2672" spans="2:3" x14ac:dyDescent="0.25">
      <c r="B2672" s="7">
        <v>4.3880999999999997</v>
      </c>
      <c r="C2672">
        <f t="shared" si="41"/>
        <v>2758</v>
      </c>
    </row>
    <row r="2673" spans="2:3" x14ac:dyDescent="0.25">
      <c r="B2673" s="7">
        <v>4.3880999999999997</v>
      </c>
      <c r="C2673">
        <f t="shared" si="41"/>
        <v>2758</v>
      </c>
    </row>
    <row r="2674" spans="2:3" x14ac:dyDescent="0.25">
      <c r="B2674" s="7">
        <v>3.5108999999999999</v>
      </c>
      <c r="C2674">
        <f t="shared" si="41"/>
        <v>2798</v>
      </c>
    </row>
    <row r="2675" spans="2:3" x14ac:dyDescent="0.25">
      <c r="B2675" s="7">
        <v>4.3880999999999997</v>
      </c>
      <c r="C2675">
        <f t="shared" si="41"/>
        <v>2758</v>
      </c>
    </row>
    <row r="2676" spans="2:3" x14ac:dyDescent="0.25">
      <c r="B2676" s="7">
        <v>93.861800000000002</v>
      </c>
      <c r="C2676">
        <f t="shared" si="41"/>
        <v>1784</v>
      </c>
    </row>
    <row r="2677" spans="2:3" x14ac:dyDescent="0.25">
      <c r="B2677" s="7">
        <v>13.16</v>
      </c>
      <c r="C2677">
        <f t="shared" si="41"/>
        <v>2305</v>
      </c>
    </row>
    <row r="2678" spans="2:3" x14ac:dyDescent="0.25">
      <c r="B2678" s="7">
        <v>3.5108999999999999</v>
      </c>
      <c r="C2678">
        <f t="shared" si="41"/>
        <v>2798</v>
      </c>
    </row>
    <row r="2679" spans="2:3" x14ac:dyDescent="0.25">
      <c r="B2679" s="7">
        <v>19.3004</v>
      </c>
      <c r="C2679">
        <f t="shared" si="41"/>
        <v>2204</v>
      </c>
    </row>
    <row r="2680" spans="2:3" x14ac:dyDescent="0.25">
      <c r="B2680" s="7">
        <v>175.44</v>
      </c>
      <c r="C2680">
        <f t="shared" si="41"/>
        <v>422</v>
      </c>
    </row>
    <row r="2681" spans="2:3" x14ac:dyDescent="0.25">
      <c r="B2681" s="7">
        <v>3.5108999999999999</v>
      </c>
      <c r="C2681">
        <f t="shared" si="41"/>
        <v>2798</v>
      </c>
    </row>
    <row r="2682" spans="2:3" x14ac:dyDescent="0.25">
      <c r="B2682" s="7">
        <v>4.3880999999999997</v>
      </c>
      <c r="C2682">
        <f t="shared" si="41"/>
        <v>2758</v>
      </c>
    </row>
    <row r="2683" spans="2:3" x14ac:dyDescent="0.25">
      <c r="B2683" s="7">
        <v>19.3004</v>
      </c>
      <c r="C2683">
        <f t="shared" si="41"/>
        <v>2204</v>
      </c>
    </row>
    <row r="2684" spans="2:3" x14ac:dyDescent="0.25">
      <c r="B2684" s="7">
        <v>3.5108999999999999</v>
      </c>
      <c r="C2684">
        <f t="shared" si="41"/>
        <v>2798</v>
      </c>
    </row>
    <row r="2685" spans="2:3" x14ac:dyDescent="0.25">
      <c r="B2685" s="7">
        <v>4.3880999999999997</v>
      </c>
      <c r="C2685">
        <f t="shared" si="41"/>
        <v>2758</v>
      </c>
    </row>
    <row r="2686" spans="2:3" x14ac:dyDescent="0.25">
      <c r="B2686" s="7">
        <v>4.3880999999999997</v>
      </c>
      <c r="C2686">
        <f t="shared" si="41"/>
        <v>2758</v>
      </c>
    </row>
    <row r="2687" spans="2:3" x14ac:dyDescent="0.25">
      <c r="B2687" s="7">
        <v>127.63</v>
      </c>
      <c r="C2687">
        <f t="shared" si="41"/>
        <v>1077</v>
      </c>
    </row>
    <row r="2688" spans="2:3" x14ac:dyDescent="0.25">
      <c r="B2688" s="7">
        <v>3.5108999999999999</v>
      </c>
      <c r="C2688">
        <f t="shared" si="41"/>
        <v>2798</v>
      </c>
    </row>
    <row r="2689" spans="2:3" x14ac:dyDescent="0.25">
      <c r="B2689" s="7">
        <v>19.3004</v>
      </c>
      <c r="C2689">
        <f t="shared" si="41"/>
        <v>2204</v>
      </c>
    </row>
    <row r="2690" spans="2:3" x14ac:dyDescent="0.25">
      <c r="B2690" s="7">
        <v>3.5108999999999999</v>
      </c>
      <c r="C2690">
        <f t="shared" si="41"/>
        <v>2798</v>
      </c>
    </row>
    <row r="2691" spans="2:3" x14ac:dyDescent="0.25">
      <c r="B2691" s="7">
        <v>3.5108999999999999</v>
      </c>
      <c r="C2691">
        <f t="shared" si="41"/>
        <v>2798</v>
      </c>
    </row>
    <row r="2692" spans="2:3" x14ac:dyDescent="0.25">
      <c r="B2692" s="7">
        <v>13.16</v>
      </c>
      <c r="C2692">
        <f t="shared" ref="C2692:C2755" si="42">RANK(B2692,$B$3:$B$2999)</f>
        <v>2305</v>
      </c>
    </row>
    <row r="2693" spans="2:3" x14ac:dyDescent="0.25">
      <c r="B2693" s="7">
        <v>3.5108999999999999</v>
      </c>
      <c r="C2693">
        <f t="shared" si="42"/>
        <v>2798</v>
      </c>
    </row>
    <row r="2694" spans="2:3" x14ac:dyDescent="0.25">
      <c r="B2694" s="7">
        <v>18.423200000000001</v>
      </c>
      <c r="C2694">
        <f t="shared" si="42"/>
        <v>2223</v>
      </c>
    </row>
    <row r="2695" spans="2:3" x14ac:dyDescent="0.25">
      <c r="B2695" s="7">
        <v>145.18</v>
      </c>
      <c r="C2695">
        <f t="shared" si="42"/>
        <v>883</v>
      </c>
    </row>
    <row r="2696" spans="2:3" x14ac:dyDescent="0.25">
      <c r="B2696" s="7">
        <v>377.2</v>
      </c>
      <c r="C2696">
        <f t="shared" si="42"/>
        <v>9</v>
      </c>
    </row>
    <row r="2697" spans="2:3" x14ac:dyDescent="0.25">
      <c r="B2697" s="7">
        <v>4.3880999999999997</v>
      </c>
      <c r="C2697">
        <f t="shared" si="42"/>
        <v>2758</v>
      </c>
    </row>
    <row r="2698" spans="2:3" x14ac:dyDescent="0.25">
      <c r="B2698" s="7">
        <v>13.16</v>
      </c>
      <c r="C2698">
        <f t="shared" si="42"/>
        <v>2305</v>
      </c>
    </row>
    <row r="2699" spans="2:3" x14ac:dyDescent="0.25">
      <c r="B2699" s="7">
        <v>51.756500000000003</v>
      </c>
      <c r="C2699">
        <f t="shared" si="42"/>
        <v>2024</v>
      </c>
    </row>
    <row r="2700" spans="2:3" x14ac:dyDescent="0.25">
      <c r="B2700" s="7">
        <v>3.5108999999999999</v>
      </c>
      <c r="C2700">
        <f t="shared" si="42"/>
        <v>2798</v>
      </c>
    </row>
    <row r="2701" spans="2:3" x14ac:dyDescent="0.25">
      <c r="B2701" s="7">
        <v>37.721400000000003</v>
      </c>
      <c r="C2701">
        <f t="shared" si="42"/>
        <v>2095</v>
      </c>
    </row>
    <row r="2702" spans="2:3" x14ac:dyDescent="0.25">
      <c r="B2702" s="7">
        <v>145.18</v>
      </c>
      <c r="C2702">
        <f t="shared" si="42"/>
        <v>883</v>
      </c>
    </row>
    <row r="2703" spans="2:3" x14ac:dyDescent="0.25">
      <c r="B2703" s="7">
        <v>4.3880999999999997</v>
      </c>
      <c r="C2703">
        <f t="shared" si="42"/>
        <v>2758</v>
      </c>
    </row>
    <row r="2704" spans="2:3" x14ac:dyDescent="0.25">
      <c r="B2704" s="7">
        <v>19.3004</v>
      </c>
      <c r="C2704">
        <f t="shared" si="42"/>
        <v>2204</v>
      </c>
    </row>
    <row r="2705" spans="2:3" x14ac:dyDescent="0.25">
      <c r="B2705" s="7">
        <v>3.5108999999999999</v>
      </c>
      <c r="C2705">
        <f t="shared" si="42"/>
        <v>2798</v>
      </c>
    </row>
    <row r="2706" spans="2:3" x14ac:dyDescent="0.25">
      <c r="B2706" s="7">
        <v>145.18</v>
      </c>
      <c r="C2706">
        <f t="shared" si="42"/>
        <v>883</v>
      </c>
    </row>
    <row r="2707" spans="2:3" x14ac:dyDescent="0.25">
      <c r="B2707" s="7">
        <v>294.74</v>
      </c>
      <c r="C2707">
        <f t="shared" si="42"/>
        <v>28</v>
      </c>
    </row>
    <row r="2708" spans="2:3" x14ac:dyDescent="0.25">
      <c r="B2708" s="7">
        <v>145.18</v>
      </c>
      <c r="C2708">
        <f t="shared" si="42"/>
        <v>883</v>
      </c>
    </row>
    <row r="2709" spans="2:3" x14ac:dyDescent="0.25">
      <c r="B2709" s="7">
        <v>4.3880999999999997</v>
      </c>
      <c r="C2709">
        <f t="shared" si="42"/>
        <v>2758</v>
      </c>
    </row>
    <row r="2710" spans="2:3" x14ac:dyDescent="0.25">
      <c r="B2710" s="7">
        <v>4.3880999999999997</v>
      </c>
      <c r="C2710">
        <f t="shared" si="42"/>
        <v>2758</v>
      </c>
    </row>
    <row r="2711" spans="2:3" x14ac:dyDescent="0.25">
      <c r="B2711" s="7">
        <v>19.3004</v>
      </c>
      <c r="C2711">
        <f t="shared" si="42"/>
        <v>2204</v>
      </c>
    </row>
    <row r="2712" spans="2:3" x14ac:dyDescent="0.25">
      <c r="B2712" s="7">
        <v>4.3880999999999997</v>
      </c>
      <c r="C2712">
        <f t="shared" si="42"/>
        <v>2758</v>
      </c>
    </row>
    <row r="2713" spans="2:3" x14ac:dyDescent="0.25">
      <c r="B2713" s="7">
        <v>3.5108999999999999</v>
      </c>
      <c r="C2713">
        <f t="shared" si="42"/>
        <v>2798</v>
      </c>
    </row>
    <row r="2714" spans="2:3" x14ac:dyDescent="0.25">
      <c r="B2714" s="7">
        <v>13.16</v>
      </c>
      <c r="C2714">
        <f t="shared" si="42"/>
        <v>2305</v>
      </c>
    </row>
    <row r="2715" spans="2:3" x14ac:dyDescent="0.25">
      <c r="B2715" s="7">
        <v>256.13</v>
      </c>
      <c r="C2715">
        <f t="shared" si="42"/>
        <v>36</v>
      </c>
    </row>
    <row r="2716" spans="2:3" x14ac:dyDescent="0.25">
      <c r="B2716" s="7">
        <v>4.3880999999999997</v>
      </c>
      <c r="C2716">
        <f t="shared" si="42"/>
        <v>2758</v>
      </c>
    </row>
    <row r="2717" spans="2:3" x14ac:dyDescent="0.25">
      <c r="B2717" s="7">
        <v>3.5108999999999999</v>
      </c>
      <c r="C2717">
        <f t="shared" si="42"/>
        <v>2798</v>
      </c>
    </row>
    <row r="2718" spans="2:3" x14ac:dyDescent="0.25">
      <c r="B2718" s="7">
        <v>19.3004</v>
      </c>
      <c r="C2718">
        <f t="shared" si="42"/>
        <v>2204</v>
      </c>
    </row>
    <row r="2719" spans="2:3" x14ac:dyDescent="0.25">
      <c r="B2719" s="7">
        <v>17.545999999999999</v>
      </c>
      <c r="C2719">
        <f t="shared" si="42"/>
        <v>2252</v>
      </c>
    </row>
    <row r="2720" spans="2:3" x14ac:dyDescent="0.25">
      <c r="B2720" s="7">
        <v>19.3004</v>
      </c>
      <c r="C2720">
        <f t="shared" si="42"/>
        <v>2204</v>
      </c>
    </row>
    <row r="2721" spans="2:3" x14ac:dyDescent="0.25">
      <c r="B2721" s="7">
        <v>3.5108999999999999</v>
      </c>
      <c r="C2721">
        <f t="shared" si="42"/>
        <v>2798</v>
      </c>
    </row>
    <row r="2722" spans="2:3" x14ac:dyDescent="0.25">
      <c r="B2722" s="7">
        <v>3.5144000000000002</v>
      </c>
      <c r="C2722">
        <f t="shared" si="42"/>
        <v>2791</v>
      </c>
    </row>
    <row r="2723" spans="2:3" x14ac:dyDescent="0.25">
      <c r="B2723" s="7">
        <v>19.303899999999999</v>
      </c>
      <c r="C2723">
        <f t="shared" si="42"/>
        <v>2188</v>
      </c>
    </row>
    <row r="2724" spans="2:3" x14ac:dyDescent="0.25">
      <c r="B2724" s="7">
        <v>19.303899999999999</v>
      </c>
      <c r="C2724">
        <f t="shared" si="42"/>
        <v>2188</v>
      </c>
    </row>
    <row r="2725" spans="2:3" x14ac:dyDescent="0.25">
      <c r="B2725" s="7">
        <v>19.303899999999999</v>
      </c>
      <c r="C2725">
        <f t="shared" si="42"/>
        <v>2188</v>
      </c>
    </row>
    <row r="2726" spans="2:3" x14ac:dyDescent="0.25">
      <c r="B2726" s="7">
        <v>19.303899999999999</v>
      </c>
      <c r="C2726">
        <f t="shared" si="42"/>
        <v>2188</v>
      </c>
    </row>
    <row r="2727" spans="2:3" x14ac:dyDescent="0.25">
      <c r="B2727" s="7">
        <v>19.303899999999999</v>
      </c>
      <c r="C2727">
        <f t="shared" si="42"/>
        <v>2188</v>
      </c>
    </row>
    <row r="2728" spans="2:3" x14ac:dyDescent="0.25">
      <c r="B2728" s="7">
        <v>19.303899999999999</v>
      </c>
      <c r="C2728">
        <f t="shared" si="42"/>
        <v>2188</v>
      </c>
    </row>
    <row r="2729" spans="2:3" x14ac:dyDescent="0.25">
      <c r="B2729" s="7">
        <v>19.303899999999999</v>
      </c>
      <c r="C2729">
        <f t="shared" si="42"/>
        <v>2188</v>
      </c>
    </row>
    <row r="2730" spans="2:3" x14ac:dyDescent="0.25">
      <c r="B2730" s="7">
        <v>3.5144000000000002</v>
      </c>
      <c r="C2730">
        <f t="shared" si="42"/>
        <v>2791</v>
      </c>
    </row>
    <row r="2731" spans="2:3" x14ac:dyDescent="0.25">
      <c r="B2731" s="7">
        <v>3.5144000000000002</v>
      </c>
      <c r="C2731">
        <f t="shared" si="42"/>
        <v>2791</v>
      </c>
    </row>
    <row r="2732" spans="2:3" x14ac:dyDescent="0.25">
      <c r="B2732" s="7">
        <v>4.3916000000000004</v>
      </c>
      <c r="C2732">
        <f t="shared" si="42"/>
        <v>2746</v>
      </c>
    </row>
    <row r="2733" spans="2:3" x14ac:dyDescent="0.25">
      <c r="B2733" s="7">
        <v>19.303899999999999</v>
      </c>
      <c r="C2733">
        <f t="shared" si="42"/>
        <v>2188</v>
      </c>
    </row>
    <row r="2734" spans="2:3" x14ac:dyDescent="0.25">
      <c r="B2734" s="7">
        <v>19.303899999999999</v>
      </c>
      <c r="C2734">
        <f t="shared" si="42"/>
        <v>2188</v>
      </c>
    </row>
    <row r="2735" spans="2:3" x14ac:dyDescent="0.25">
      <c r="B2735" s="7">
        <v>19.303899999999999</v>
      </c>
      <c r="C2735">
        <f t="shared" si="42"/>
        <v>2188</v>
      </c>
    </row>
    <row r="2736" spans="2:3" x14ac:dyDescent="0.25">
      <c r="B2736" s="7">
        <v>13.163500000000001</v>
      </c>
      <c r="C2736">
        <f t="shared" si="42"/>
        <v>2304</v>
      </c>
    </row>
    <row r="2737" spans="2:3" x14ac:dyDescent="0.25">
      <c r="B2737" s="7">
        <v>19.303899999999999</v>
      </c>
      <c r="C2737">
        <f t="shared" si="42"/>
        <v>2188</v>
      </c>
    </row>
    <row r="2738" spans="2:3" x14ac:dyDescent="0.25">
      <c r="B2738" s="7">
        <v>17.549499999999998</v>
      </c>
      <c r="C2738">
        <f t="shared" si="42"/>
        <v>2251</v>
      </c>
    </row>
    <row r="2739" spans="2:3" x14ac:dyDescent="0.25">
      <c r="B2739" s="7">
        <v>3.5118</v>
      </c>
      <c r="C2739">
        <f t="shared" si="42"/>
        <v>2795</v>
      </c>
    </row>
    <row r="2740" spans="2:3" x14ac:dyDescent="0.25">
      <c r="B2740" s="7">
        <v>18.423999999999999</v>
      </c>
      <c r="C2740">
        <f t="shared" si="42"/>
        <v>2221</v>
      </c>
    </row>
    <row r="2741" spans="2:3" x14ac:dyDescent="0.25">
      <c r="B2741" s="7">
        <v>4.3888999999999996</v>
      </c>
      <c r="C2741">
        <f t="shared" si="42"/>
        <v>2754</v>
      </c>
    </row>
    <row r="2742" spans="2:3" x14ac:dyDescent="0.25">
      <c r="B2742" s="7">
        <v>18.423999999999999</v>
      </c>
      <c r="C2742">
        <f t="shared" si="42"/>
        <v>2221</v>
      </c>
    </row>
    <row r="2743" spans="2:3" x14ac:dyDescent="0.25">
      <c r="B2743" s="7">
        <v>19.301200000000001</v>
      </c>
      <c r="C2743">
        <f t="shared" si="42"/>
        <v>2202</v>
      </c>
    </row>
    <row r="2744" spans="2:3" x14ac:dyDescent="0.25">
      <c r="B2744" s="7">
        <v>19.301200000000001</v>
      </c>
      <c r="C2744">
        <f t="shared" si="42"/>
        <v>2202</v>
      </c>
    </row>
    <row r="2745" spans="2:3" x14ac:dyDescent="0.25">
      <c r="B2745" s="7">
        <v>12.2812</v>
      </c>
      <c r="C2745">
        <f t="shared" si="42"/>
        <v>2327</v>
      </c>
    </row>
    <row r="2746" spans="2:3" x14ac:dyDescent="0.25">
      <c r="B2746" s="7">
        <v>316.67</v>
      </c>
      <c r="C2746">
        <f t="shared" si="42"/>
        <v>23</v>
      </c>
    </row>
    <row r="2747" spans="2:3" x14ac:dyDescent="0.25">
      <c r="B2747" s="7">
        <v>12.2812</v>
      </c>
      <c r="C2747">
        <f t="shared" si="42"/>
        <v>2327</v>
      </c>
    </row>
    <row r="2748" spans="2:3" x14ac:dyDescent="0.25">
      <c r="B2748" s="7">
        <v>26.32</v>
      </c>
      <c r="C2748">
        <f t="shared" si="42"/>
        <v>2147</v>
      </c>
    </row>
    <row r="2749" spans="2:3" x14ac:dyDescent="0.25">
      <c r="B2749" s="7">
        <v>21.0532</v>
      </c>
      <c r="C2749">
        <f t="shared" si="42"/>
        <v>2176</v>
      </c>
    </row>
    <row r="2750" spans="2:3" x14ac:dyDescent="0.25">
      <c r="B2750" s="7">
        <v>157.0247</v>
      </c>
      <c r="C2750">
        <f t="shared" si="42"/>
        <v>622</v>
      </c>
    </row>
    <row r="2751" spans="2:3" x14ac:dyDescent="0.25">
      <c r="B2751" s="7">
        <v>157.0247</v>
      </c>
      <c r="C2751">
        <f t="shared" si="42"/>
        <v>622</v>
      </c>
    </row>
    <row r="2752" spans="2:3" x14ac:dyDescent="0.25">
      <c r="B2752" s="7">
        <v>12.2837</v>
      </c>
      <c r="C2752">
        <f t="shared" si="42"/>
        <v>2323</v>
      </c>
    </row>
    <row r="2753" spans="2:3" x14ac:dyDescent="0.25">
      <c r="B2753" s="7">
        <v>193.86</v>
      </c>
      <c r="C2753">
        <f t="shared" si="42"/>
        <v>355</v>
      </c>
    </row>
    <row r="2754" spans="2:3" x14ac:dyDescent="0.25">
      <c r="B2754" s="7">
        <v>0.88</v>
      </c>
      <c r="C2754">
        <f t="shared" si="42"/>
        <v>2835</v>
      </c>
    </row>
    <row r="2755" spans="2:3" x14ac:dyDescent="0.25">
      <c r="B2755" s="7">
        <v>31.579599999999999</v>
      </c>
      <c r="C2755">
        <f t="shared" si="42"/>
        <v>2129</v>
      </c>
    </row>
    <row r="2756" spans="2:3" x14ac:dyDescent="0.25">
      <c r="B2756" s="7">
        <v>31.579599999999999</v>
      </c>
      <c r="C2756">
        <f t="shared" ref="C2756:C2819" si="43">RANK(B2756,$B$3:$B$2999)</f>
        <v>2129</v>
      </c>
    </row>
    <row r="2757" spans="2:3" x14ac:dyDescent="0.25">
      <c r="B2757" s="7">
        <v>0.88</v>
      </c>
      <c r="C2757">
        <f t="shared" si="43"/>
        <v>2835</v>
      </c>
    </row>
    <row r="2758" spans="2:3" x14ac:dyDescent="0.25">
      <c r="B2758" s="7">
        <v>0.88</v>
      </c>
      <c r="C2758">
        <f t="shared" si="43"/>
        <v>2835</v>
      </c>
    </row>
    <row r="2759" spans="2:3" x14ac:dyDescent="0.25">
      <c r="B2759" s="7">
        <v>31.579599999999999</v>
      </c>
      <c r="C2759">
        <f t="shared" si="43"/>
        <v>2129</v>
      </c>
    </row>
    <row r="2760" spans="2:3" x14ac:dyDescent="0.25">
      <c r="B2760" s="7">
        <v>2.6322999999999999</v>
      </c>
      <c r="C2760">
        <f t="shared" si="43"/>
        <v>2831</v>
      </c>
    </row>
    <row r="2761" spans="2:3" x14ac:dyDescent="0.25">
      <c r="B2761" s="7">
        <v>2.6322999999999999</v>
      </c>
      <c r="C2761">
        <f t="shared" si="43"/>
        <v>2831</v>
      </c>
    </row>
    <row r="2762" spans="2:3" x14ac:dyDescent="0.25">
      <c r="B2762" s="7">
        <v>0.01</v>
      </c>
      <c r="C2762">
        <f t="shared" si="43"/>
        <v>2840</v>
      </c>
    </row>
    <row r="2763" spans="2:3" x14ac:dyDescent="0.25">
      <c r="B2763" s="7">
        <v>0.01</v>
      </c>
      <c r="C2763">
        <f t="shared" si="43"/>
        <v>2840</v>
      </c>
    </row>
    <row r="2764" spans="2:3" x14ac:dyDescent="0.25">
      <c r="B2764" s="7">
        <v>0.01</v>
      </c>
      <c r="C2764">
        <f t="shared" si="43"/>
        <v>2840</v>
      </c>
    </row>
    <row r="2765" spans="2:3" x14ac:dyDescent="0.25">
      <c r="B2765" s="7">
        <v>16.66</v>
      </c>
      <c r="C2765">
        <f t="shared" si="43"/>
        <v>2284</v>
      </c>
    </row>
    <row r="2766" spans="2:3" x14ac:dyDescent="0.25">
      <c r="B2766" s="7">
        <v>16.66</v>
      </c>
      <c r="C2766">
        <f t="shared" si="43"/>
        <v>2284</v>
      </c>
    </row>
    <row r="2767" spans="2:3" x14ac:dyDescent="0.25">
      <c r="B2767" s="7">
        <v>16.66</v>
      </c>
      <c r="C2767">
        <f t="shared" si="43"/>
        <v>2284</v>
      </c>
    </row>
    <row r="2768" spans="2:3" x14ac:dyDescent="0.25">
      <c r="B2768" s="7">
        <v>16.66</v>
      </c>
      <c r="C2768">
        <f t="shared" si="43"/>
        <v>2284</v>
      </c>
    </row>
    <row r="2769" spans="2:3" x14ac:dyDescent="0.25">
      <c r="B2769" s="7">
        <v>42.98</v>
      </c>
      <c r="C2769">
        <f t="shared" si="43"/>
        <v>2085</v>
      </c>
    </row>
    <row r="2770" spans="2:3" x14ac:dyDescent="0.25">
      <c r="B2770" s="7">
        <v>16.66</v>
      </c>
      <c r="C2770">
        <f t="shared" si="43"/>
        <v>2284</v>
      </c>
    </row>
    <row r="2771" spans="2:3" x14ac:dyDescent="0.25">
      <c r="B2771" s="7">
        <v>42.98</v>
      </c>
      <c r="C2771">
        <f t="shared" si="43"/>
        <v>2085</v>
      </c>
    </row>
    <row r="2772" spans="2:3" x14ac:dyDescent="0.25">
      <c r="B2772" s="7">
        <v>16.66</v>
      </c>
      <c r="C2772">
        <f t="shared" si="43"/>
        <v>2284</v>
      </c>
    </row>
    <row r="2773" spans="2:3" x14ac:dyDescent="0.25">
      <c r="B2773" s="7">
        <v>16.66</v>
      </c>
      <c r="C2773">
        <f t="shared" si="43"/>
        <v>2284</v>
      </c>
    </row>
    <row r="2774" spans="2:3" x14ac:dyDescent="0.25">
      <c r="B2774" s="7">
        <v>16.66</v>
      </c>
      <c r="C2774">
        <f t="shared" si="43"/>
        <v>2284</v>
      </c>
    </row>
    <row r="2775" spans="2:3" x14ac:dyDescent="0.25">
      <c r="B2775" s="7">
        <v>16.66</v>
      </c>
      <c r="C2775">
        <f t="shared" si="43"/>
        <v>2284</v>
      </c>
    </row>
    <row r="2776" spans="2:3" x14ac:dyDescent="0.25">
      <c r="B2776" s="7">
        <v>42.98</v>
      </c>
      <c r="C2776">
        <f t="shared" si="43"/>
        <v>2085</v>
      </c>
    </row>
    <row r="2777" spans="2:3" x14ac:dyDescent="0.25">
      <c r="B2777" s="7">
        <v>16.66</v>
      </c>
      <c r="C2777">
        <f t="shared" si="43"/>
        <v>2284</v>
      </c>
    </row>
    <row r="2778" spans="2:3" x14ac:dyDescent="0.25">
      <c r="B2778" s="7">
        <v>16.66</v>
      </c>
      <c r="C2778">
        <f t="shared" si="43"/>
        <v>2284</v>
      </c>
    </row>
    <row r="2779" spans="2:3" x14ac:dyDescent="0.25">
      <c r="B2779" s="7">
        <v>16.66</v>
      </c>
      <c r="C2779">
        <f t="shared" si="43"/>
        <v>2284</v>
      </c>
    </row>
    <row r="2780" spans="2:3" x14ac:dyDescent="0.25">
      <c r="B2780" s="7">
        <v>16.66</v>
      </c>
      <c r="C2780">
        <f t="shared" si="43"/>
        <v>2284</v>
      </c>
    </row>
    <row r="2781" spans="2:3" x14ac:dyDescent="0.25">
      <c r="B2781" s="7">
        <v>16.66</v>
      </c>
      <c r="C2781">
        <f t="shared" si="43"/>
        <v>2284</v>
      </c>
    </row>
    <row r="2782" spans="2:3" x14ac:dyDescent="0.25">
      <c r="B2782" s="7">
        <v>0.01</v>
      </c>
      <c r="C2782">
        <f t="shared" si="43"/>
        <v>2840</v>
      </c>
    </row>
    <row r="2783" spans="2:3" x14ac:dyDescent="0.25">
      <c r="B2783" s="7">
        <v>0.01</v>
      </c>
      <c r="C2783">
        <f t="shared" si="43"/>
        <v>2840</v>
      </c>
    </row>
    <row r="2784" spans="2:3" x14ac:dyDescent="0.25">
      <c r="B2784" s="7">
        <v>0.01</v>
      </c>
      <c r="C2784">
        <f t="shared" si="43"/>
        <v>2840</v>
      </c>
    </row>
    <row r="2785" spans="2:3" x14ac:dyDescent="0.25">
      <c r="B2785" s="7">
        <v>0.01</v>
      </c>
      <c r="C2785">
        <f t="shared" si="43"/>
        <v>2840</v>
      </c>
    </row>
    <row r="2786" spans="2:3" x14ac:dyDescent="0.25">
      <c r="B2786" s="7">
        <v>0.01</v>
      </c>
      <c r="C2786">
        <f t="shared" si="43"/>
        <v>2840</v>
      </c>
    </row>
    <row r="2787" spans="2:3" x14ac:dyDescent="0.25">
      <c r="B2787" s="7">
        <v>0.01</v>
      </c>
      <c r="C2787">
        <f t="shared" si="43"/>
        <v>2840</v>
      </c>
    </row>
    <row r="2788" spans="2:3" x14ac:dyDescent="0.25">
      <c r="B2788" s="7">
        <v>0.01</v>
      </c>
      <c r="C2788">
        <f t="shared" si="43"/>
        <v>2840</v>
      </c>
    </row>
    <row r="2789" spans="2:3" x14ac:dyDescent="0.25">
      <c r="B2789" s="7">
        <v>0.01</v>
      </c>
      <c r="C2789">
        <f t="shared" si="43"/>
        <v>2840</v>
      </c>
    </row>
    <row r="2790" spans="2:3" x14ac:dyDescent="0.25">
      <c r="B2790" s="7">
        <v>0.01</v>
      </c>
      <c r="C2790">
        <f t="shared" si="43"/>
        <v>2840</v>
      </c>
    </row>
    <row r="2791" spans="2:3" x14ac:dyDescent="0.25">
      <c r="B2791" s="7">
        <v>0.01</v>
      </c>
      <c r="C2791">
        <f t="shared" si="43"/>
        <v>2840</v>
      </c>
    </row>
    <row r="2792" spans="2:3" x14ac:dyDescent="0.25">
      <c r="B2792" s="7">
        <v>0.01</v>
      </c>
      <c r="C2792">
        <f t="shared" si="43"/>
        <v>2840</v>
      </c>
    </row>
    <row r="2793" spans="2:3" x14ac:dyDescent="0.25">
      <c r="B2793" s="7">
        <v>0.01</v>
      </c>
      <c r="C2793">
        <f t="shared" si="43"/>
        <v>2840</v>
      </c>
    </row>
    <row r="2794" spans="2:3" x14ac:dyDescent="0.25">
      <c r="B2794" s="7">
        <v>0.01</v>
      </c>
      <c r="C2794">
        <f t="shared" si="43"/>
        <v>2840</v>
      </c>
    </row>
    <row r="2795" spans="2:3" x14ac:dyDescent="0.25">
      <c r="B2795" s="7">
        <v>0.01</v>
      </c>
      <c r="C2795">
        <f t="shared" si="43"/>
        <v>2840</v>
      </c>
    </row>
    <row r="2796" spans="2:3" x14ac:dyDescent="0.25">
      <c r="B2796" s="7">
        <v>0.01</v>
      </c>
      <c r="C2796">
        <f t="shared" si="43"/>
        <v>2840</v>
      </c>
    </row>
    <row r="2797" spans="2:3" x14ac:dyDescent="0.25">
      <c r="B2797" s="7">
        <v>0.01</v>
      </c>
      <c r="C2797">
        <f t="shared" si="43"/>
        <v>2840</v>
      </c>
    </row>
    <row r="2798" spans="2:3" x14ac:dyDescent="0.25">
      <c r="B2798" s="7">
        <v>0.01</v>
      </c>
      <c r="C2798">
        <f t="shared" si="43"/>
        <v>2840</v>
      </c>
    </row>
    <row r="2799" spans="2:3" x14ac:dyDescent="0.25">
      <c r="B2799" s="7">
        <v>0.01</v>
      </c>
      <c r="C2799">
        <f t="shared" si="43"/>
        <v>2840</v>
      </c>
    </row>
    <row r="2800" spans="2:3" x14ac:dyDescent="0.25">
      <c r="B2800" s="7">
        <v>0.01</v>
      </c>
      <c r="C2800">
        <f t="shared" si="43"/>
        <v>2840</v>
      </c>
    </row>
    <row r="2801" spans="2:3" x14ac:dyDescent="0.25">
      <c r="B2801" s="7">
        <v>0.01</v>
      </c>
      <c r="C2801">
        <f t="shared" si="43"/>
        <v>2840</v>
      </c>
    </row>
    <row r="2802" spans="2:3" x14ac:dyDescent="0.25">
      <c r="B2802" s="7">
        <v>0.01</v>
      </c>
      <c r="C2802">
        <f t="shared" si="43"/>
        <v>2840</v>
      </c>
    </row>
    <row r="2803" spans="2:3" x14ac:dyDescent="0.25">
      <c r="B2803" s="7">
        <v>0.01</v>
      </c>
      <c r="C2803">
        <f t="shared" si="43"/>
        <v>2840</v>
      </c>
    </row>
    <row r="2804" spans="2:3" x14ac:dyDescent="0.25">
      <c r="B2804" s="7">
        <v>0.01</v>
      </c>
      <c r="C2804">
        <f t="shared" si="43"/>
        <v>2840</v>
      </c>
    </row>
    <row r="2805" spans="2:3" x14ac:dyDescent="0.25">
      <c r="B2805" s="7">
        <v>0.01</v>
      </c>
      <c r="C2805">
        <f t="shared" si="43"/>
        <v>2840</v>
      </c>
    </row>
    <row r="2806" spans="2:3" x14ac:dyDescent="0.25">
      <c r="B2806" s="7">
        <v>0.01</v>
      </c>
      <c r="C2806">
        <f t="shared" si="43"/>
        <v>2840</v>
      </c>
    </row>
    <row r="2807" spans="2:3" x14ac:dyDescent="0.25">
      <c r="B2807" s="7">
        <v>0.01</v>
      </c>
      <c r="C2807">
        <f t="shared" si="43"/>
        <v>2840</v>
      </c>
    </row>
    <row r="2808" spans="2:3" x14ac:dyDescent="0.25">
      <c r="B2808" s="7">
        <v>0.01</v>
      </c>
      <c r="C2808">
        <f t="shared" si="43"/>
        <v>2840</v>
      </c>
    </row>
    <row r="2809" spans="2:3" x14ac:dyDescent="0.25">
      <c r="B2809" s="7">
        <v>0.01</v>
      </c>
      <c r="C2809">
        <f t="shared" si="43"/>
        <v>2840</v>
      </c>
    </row>
    <row r="2810" spans="2:3" x14ac:dyDescent="0.25">
      <c r="B2810" s="7">
        <v>0.01</v>
      </c>
      <c r="C2810">
        <f t="shared" si="43"/>
        <v>2840</v>
      </c>
    </row>
    <row r="2811" spans="2:3" x14ac:dyDescent="0.25">
      <c r="B2811" s="7">
        <v>0.01</v>
      </c>
      <c r="C2811">
        <f t="shared" si="43"/>
        <v>2840</v>
      </c>
    </row>
    <row r="2812" spans="2:3" x14ac:dyDescent="0.25">
      <c r="B2812" s="7">
        <v>0.01</v>
      </c>
      <c r="C2812">
        <f t="shared" si="43"/>
        <v>2840</v>
      </c>
    </row>
    <row r="2813" spans="2:3" x14ac:dyDescent="0.25">
      <c r="B2813" s="7">
        <v>0.01</v>
      </c>
      <c r="C2813">
        <f t="shared" si="43"/>
        <v>2840</v>
      </c>
    </row>
    <row r="2814" spans="2:3" x14ac:dyDescent="0.25">
      <c r="B2814" s="7">
        <v>0.01</v>
      </c>
      <c r="C2814">
        <f t="shared" si="43"/>
        <v>2840</v>
      </c>
    </row>
    <row r="2815" spans="2:3" x14ac:dyDescent="0.25">
      <c r="B2815" s="7">
        <v>0.01</v>
      </c>
      <c r="C2815">
        <f t="shared" si="43"/>
        <v>2840</v>
      </c>
    </row>
    <row r="2816" spans="2:3" x14ac:dyDescent="0.25">
      <c r="B2816" s="7">
        <v>0.01</v>
      </c>
      <c r="C2816">
        <f t="shared" si="43"/>
        <v>2840</v>
      </c>
    </row>
    <row r="2817" spans="2:3" x14ac:dyDescent="0.25">
      <c r="B2817" s="7">
        <v>0.01</v>
      </c>
      <c r="C2817">
        <f t="shared" si="43"/>
        <v>2840</v>
      </c>
    </row>
    <row r="2818" spans="2:3" x14ac:dyDescent="0.25">
      <c r="B2818" s="7">
        <v>0.01</v>
      </c>
      <c r="C2818">
        <f t="shared" si="43"/>
        <v>2840</v>
      </c>
    </row>
    <row r="2819" spans="2:3" x14ac:dyDescent="0.25">
      <c r="B2819" s="7">
        <v>0.01</v>
      </c>
      <c r="C2819">
        <f t="shared" si="43"/>
        <v>2840</v>
      </c>
    </row>
    <row r="2820" spans="2:3" x14ac:dyDescent="0.25">
      <c r="B2820" s="7">
        <v>0.01</v>
      </c>
      <c r="C2820">
        <f t="shared" ref="C2820:C2883" si="44">RANK(B2820,$B$3:$B$2999)</f>
        <v>2840</v>
      </c>
    </row>
    <row r="2821" spans="2:3" x14ac:dyDescent="0.25">
      <c r="B2821" s="7">
        <v>0.01</v>
      </c>
      <c r="C2821">
        <f t="shared" si="44"/>
        <v>2840</v>
      </c>
    </row>
    <row r="2822" spans="2:3" x14ac:dyDescent="0.25">
      <c r="B2822" s="7">
        <v>0.01</v>
      </c>
      <c r="C2822">
        <f t="shared" si="44"/>
        <v>2840</v>
      </c>
    </row>
    <row r="2823" spans="2:3" x14ac:dyDescent="0.25">
      <c r="B2823" s="7">
        <v>0.01</v>
      </c>
      <c r="C2823">
        <f t="shared" si="44"/>
        <v>2840</v>
      </c>
    </row>
    <row r="2824" spans="2:3" x14ac:dyDescent="0.25">
      <c r="B2824" s="7">
        <v>0.01</v>
      </c>
      <c r="C2824">
        <f t="shared" si="44"/>
        <v>2840</v>
      </c>
    </row>
    <row r="2825" spans="2:3" x14ac:dyDescent="0.25">
      <c r="B2825" s="7">
        <v>0.01</v>
      </c>
      <c r="C2825">
        <f t="shared" si="44"/>
        <v>2840</v>
      </c>
    </row>
    <row r="2826" spans="2:3" x14ac:dyDescent="0.25">
      <c r="B2826" s="7">
        <v>0.01</v>
      </c>
      <c r="C2826">
        <f t="shared" si="44"/>
        <v>2840</v>
      </c>
    </row>
    <row r="2827" spans="2:3" x14ac:dyDescent="0.25">
      <c r="B2827" s="7">
        <v>0.01</v>
      </c>
      <c r="C2827">
        <f t="shared" si="44"/>
        <v>2840</v>
      </c>
    </row>
    <row r="2828" spans="2:3" x14ac:dyDescent="0.25">
      <c r="B2828" s="7">
        <v>0.01</v>
      </c>
      <c r="C2828">
        <f t="shared" si="44"/>
        <v>2840</v>
      </c>
    </row>
    <row r="2829" spans="2:3" x14ac:dyDescent="0.25">
      <c r="B2829" s="7">
        <v>0.01</v>
      </c>
      <c r="C2829">
        <f t="shared" si="44"/>
        <v>2840</v>
      </c>
    </row>
    <row r="2830" spans="2:3" x14ac:dyDescent="0.25">
      <c r="B2830" s="7">
        <v>0.01</v>
      </c>
      <c r="C2830">
        <f t="shared" si="44"/>
        <v>2840</v>
      </c>
    </row>
    <row r="2831" spans="2:3" x14ac:dyDescent="0.25">
      <c r="B2831" s="7">
        <v>0.01</v>
      </c>
      <c r="C2831">
        <f t="shared" si="44"/>
        <v>2840</v>
      </c>
    </row>
    <row r="2832" spans="2:3" x14ac:dyDescent="0.25">
      <c r="B2832" s="7">
        <v>0.01</v>
      </c>
      <c r="C2832">
        <f t="shared" si="44"/>
        <v>2840</v>
      </c>
    </row>
    <row r="2833" spans="2:3" x14ac:dyDescent="0.25">
      <c r="B2833" s="7">
        <v>0.01</v>
      </c>
      <c r="C2833">
        <f t="shared" si="44"/>
        <v>2840</v>
      </c>
    </row>
    <row r="2834" spans="2:3" x14ac:dyDescent="0.25">
      <c r="B2834" s="7">
        <v>0.01</v>
      </c>
      <c r="C2834">
        <f t="shared" si="44"/>
        <v>2840</v>
      </c>
    </row>
    <row r="2835" spans="2:3" x14ac:dyDescent="0.25">
      <c r="B2835" s="7">
        <v>0.01</v>
      </c>
      <c r="C2835">
        <f t="shared" si="44"/>
        <v>2840</v>
      </c>
    </row>
    <row r="2836" spans="2:3" x14ac:dyDescent="0.25">
      <c r="B2836" s="7">
        <v>0.01</v>
      </c>
      <c r="C2836">
        <f t="shared" si="44"/>
        <v>2840</v>
      </c>
    </row>
    <row r="2837" spans="2:3" x14ac:dyDescent="0.25">
      <c r="B2837" s="7">
        <v>0.01</v>
      </c>
      <c r="C2837">
        <f t="shared" si="44"/>
        <v>2840</v>
      </c>
    </row>
    <row r="2838" spans="2:3" x14ac:dyDescent="0.25">
      <c r="B2838" s="7">
        <v>0.01</v>
      </c>
      <c r="C2838">
        <f t="shared" si="44"/>
        <v>2840</v>
      </c>
    </row>
    <row r="2839" spans="2:3" x14ac:dyDescent="0.25">
      <c r="B2839" s="7">
        <v>0.01</v>
      </c>
      <c r="C2839">
        <f t="shared" si="44"/>
        <v>2840</v>
      </c>
    </row>
    <row r="2840" spans="2:3" x14ac:dyDescent="0.25">
      <c r="B2840" s="7">
        <v>0.01</v>
      </c>
      <c r="C2840">
        <f t="shared" si="44"/>
        <v>2840</v>
      </c>
    </row>
    <row r="2841" spans="2:3" x14ac:dyDescent="0.25">
      <c r="B2841" s="7">
        <v>0.01</v>
      </c>
      <c r="C2841">
        <f t="shared" si="44"/>
        <v>2840</v>
      </c>
    </row>
    <row r="2842" spans="2:3" x14ac:dyDescent="0.25">
      <c r="B2842" s="7">
        <v>0.01</v>
      </c>
      <c r="C2842">
        <f t="shared" si="44"/>
        <v>2840</v>
      </c>
    </row>
    <row r="2843" spans="2:3" x14ac:dyDescent="0.25">
      <c r="B2843" s="7">
        <v>0.01</v>
      </c>
      <c r="C2843">
        <f t="shared" si="44"/>
        <v>2840</v>
      </c>
    </row>
    <row r="2844" spans="2:3" x14ac:dyDescent="0.25">
      <c r="B2844" s="7">
        <v>0.01</v>
      </c>
      <c r="C2844">
        <f t="shared" si="44"/>
        <v>2840</v>
      </c>
    </row>
    <row r="2845" spans="2:3" x14ac:dyDescent="0.25">
      <c r="B2845" s="7">
        <v>0.01</v>
      </c>
      <c r="C2845">
        <f t="shared" si="44"/>
        <v>2840</v>
      </c>
    </row>
    <row r="2846" spans="2:3" x14ac:dyDescent="0.25">
      <c r="B2846" s="7">
        <v>0.01</v>
      </c>
      <c r="C2846">
        <f t="shared" si="44"/>
        <v>2840</v>
      </c>
    </row>
    <row r="2847" spans="2:3" x14ac:dyDescent="0.25">
      <c r="B2847" s="7">
        <v>0.01</v>
      </c>
      <c r="C2847">
        <f t="shared" si="44"/>
        <v>2840</v>
      </c>
    </row>
    <row r="2848" spans="2:3" x14ac:dyDescent="0.25">
      <c r="B2848" s="7">
        <v>0.01</v>
      </c>
      <c r="C2848">
        <f t="shared" si="44"/>
        <v>2840</v>
      </c>
    </row>
    <row r="2849" spans="2:3" x14ac:dyDescent="0.25">
      <c r="B2849" s="7">
        <v>0.01</v>
      </c>
      <c r="C2849">
        <f t="shared" si="44"/>
        <v>2840</v>
      </c>
    </row>
    <row r="2850" spans="2:3" x14ac:dyDescent="0.25">
      <c r="B2850" s="7">
        <v>0.01</v>
      </c>
      <c r="C2850">
        <f t="shared" si="44"/>
        <v>2840</v>
      </c>
    </row>
    <row r="2851" spans="2:3" x14ac:dyDescent="0.25">
      <c r="B2851" s="7">
        <v>0.01</v>
      </c>
      <c r="C2851">
        <f t="shared" si="44"/>
        <v>2840</v>
      </c>
    </row>
    <row r="2852" spans="2:3" x14ac:dyDescent="0.25">
      <c r="B2852" s="7">
        <v>0.01</v>
      </c>
      <c r="C2852">
        <f t="shared" si="44"/>
        <v>2840</v>
      </c>
    </row>
    <row r="2853" spans="2:3" x14ac:dyDescent="0.25">
      <c r="B2853" s="7">
        <v>0.01</v>
      </c>
      <c r="C2853">
        <f t="shared" si="44"/>
        <v>2840</v>
      </c>
    </row>
    <row r="2854" spans="2:3" x14ac:dyDescent="0.25">
      <c r="B2854" s="7">
        <v>0.01</v>
      </c>
      <c r="C2854">
        <f t="shared" si="44"/>
        <v>2840</v>
      </c>
    </row>
    <row r="2855" spans="2:3" x14ac:dyDescent="0.25">
      <c r="B2855" s="7">
        <v>0.01</v>
      </c>
      <c r="C2855">
        <f t="shared" si="44"/>
        <v>2840</v>
      </c>
    </row>
    <row r="2856" spans="2:3" x14ac:dyDescent="0.25">
      <c r="B2856" s="7">
        <v>0.01</v>
      </c>
      <c r="C2856">
        <f t="shared" si="44"/>
        <v>2840</v>
      </c>
    </row>
    <row r="2857" spans="2:3" x14ac:dyDescent="0.25">
      <c r="B2857" s="7">
        <v>0.01</v>
      </c>
      <c r="C2857">
        <f t="shared" si="44"/>
        <v>2840</v>
      </c>
    </row>
    <row r="2858" spans="2:3" x14ac:dyDescent="0.25">
      <c r="B2858" s="7">
        <v>0.01</v>
      </c>
      <c r="C2858">
        <f t="shared" si="44"/>
        <v>2840</v>
      </c>
    </row>
    <row r="2859" spans="2:3" x14ac:dyDescent="0.25">
      <c r="B2859" s="7">
        <v>0.01</v>
      </c>
      <c r="C2859">
        <f t="shared" si="44"/>
        <v>2840</v>
      </c>
    </row>
    <row r="2860" spans="2:3" x14ac:dyDescent="0.25">
      <c r="B2860" s="7">
        <v>0.01</v>
      </c>
      <c r="C2860">
        <f t="shared" si="44"/>
        <v>2840</v>
      </c>
    </row>
    <row r="2861" spans="2:3" x14ac:dyDescent="0.25">
      <c r="B2861" s="7">
        <v>0.01</v>
      </c>
      <c r="C2861">
        <f t="shared" si="44"/>
        <v>2840</v>
      </c>
    </row>
    <row r="2862" spans="2:3" x14ac:dyDescent="0.25">
      <c r="B2862" s="7">
        <v>0.01</v>
      </c>
      <c r="C2862">
        <f t="shared" si="44"/>
        <v>2840</v>
      </c>
    </row>
    <row r="2863" spans="2:3" x14ac:dyDescent="0.25">
      <c r="B2863" s="7">
        <v>0.01</v>
      </c>
      <c r="C2863">
        <f t="shared" si="44"/>
        <v>2840</v>
      </c>
    </row>
    <row r="2864" spans="2:3" x14ac:dyDescent="0.25">
      <c r="B2864" s="7">
        <v>0.01</v>
      </c>
      <c r="C2864">
        <f t="shared" si="44"/>
        <v>2840</v>
      </c>
    </row>
    <row r="2865" spans="2:3" x14ac:dyDescent="0.25">
      <c r="B2865" s="7">
        <v>0.01</v>
      </c>
      <c r="C2865">
        <f t="shared" si="44"/>
        <v>2840</v>
      </c>
    </row>
    <row r="2866" spans="2:3" x14ac:dyDescent="0.25">
      <c r="B2866" s="7">
        <v>0.01</v>
      </c>
      <c r="C2866">
        <f t="shared" si="44"/>
        <v>2840</v>
      </c>
    </row>
    <row r="2867" spans="2:3" x14ac:dyDescent="0.25">
      <c r="B2867" s="7">
        <v>0.01</v>
      </c>
      <c r="C2867">
        <f t="shared" si="44"/>
        <v>2840</v>
      </c>
    </row>
    <row r="2868" spans="2:3" x14ac:dyDescent="0.25">
      <c r="B2868" s="7">
        <v>0.01</v>
      </c>
      <c r="C2868">
        <f t="shared" si="44"/>
        <v>2840</v>
      </c>
    </row>
    <row r="2869" spans="2:3" x14ac:dyDescent="0.25">
      <c r="B2869" s="7">
        <v>0.01</v>
      </c>
      <c r="C2869">
        <f t="shared" si="44"/>
        <v>2840</v>
      </c>
    </row>
    <row r="2870" spans="2:3" x14ac:dyDescent="0.25">
      <c r="B2870" s="7">
        <v>0.01</v>
      </c>
      <c r="C2870">
        <f t="shared" si="44"/>
        <v>2840</v>
      </c>
    </row>
    <row r="2871" spans="2:3" x14ac:dyDescent="0.25">
      <c r="B2871" s="7">
        <v>0.01</v>
      </c>
      <c r="C2871">
        <f t="shared" si="44"/>
        <v>2840</v>
      </c>
    </row>
    <row r="2872" spans="2:3" x14ac:dyDescent="0.25">
      <c r="B2872" s="7">
        <v>0.01</v>
      </c>
      <c r="C2872">
        <f t="shared" si="44"/>
        <v>2840</v>
      </c>
    </row>
    <row r="2873" spans="2:3" x14ac:dyDescent="0.25">
      <c r="B2873" s="7">
        <v>0.01</v>
      </c>
      <c r="C2873">
        <f t="shared" si="44"/>
        <v>2840</v>
      </c>
    </row>
    <row r="2874" spans="2:3" x14ac:dyDescent="0.25">
      <c r="B2874" s="7">
        <v>0.01</v>
      </c>
      <c r="C2874">
        <f t="shared" si="44"/>
        <v>2840</v>
      </c>
    </row>
    <row r="2875" spans="2:3" x14ac:dyDescent="0.25">
      <c r="B2875" s="7">
        <v>0.01</v>
      </c>
      <c r="C2875">
        <f t="shared" si="44"/>
        <v>2840</v>
      </c>
    </row>
    <row r="2876" spans="2:3" x14ac:dyDescent="0.25">
      <c r="B2876" s="7">
        <v>0.01</v>
      </c>
      <c r="C2876">
        <f t="shared" si="44"/>
        <v>2840</v>
      </c>
    </row>
    <row r="2877" spans="2:3" x14ac:dyDescent="0.25">
      <c r="B2877" s="7">
        <v>0.01</v>
      </c>
      <c r="C2877">
        <f t="shared" si="44"/>
        <v>2840</v>
      </c>
    </row>
    <row r="2878" spans="2:3" x14ac:dyDescent="0.25">
      <c r="B2878" s="7">
        <v>0.01</v>
      </c>
      <c r="C2878">
        <f t="shared" si="44"/>
        <v>2840</v>
      </c>
    </row>
    <row r="2879" spans="2:3" x14ac:dyDescent="0.25">
      <c r="B2879" s="7">
        <v>0.01</v>
      </c>
      <c r="C2879">
        <f t="shared" si="44"/>
        <v>2840</v>
      </c>
    </row>
    <row r="2880" spans="2:3" x14ac:dyDescent="0.25">
      <c r="B2880" s="7">
        <v>0.01</v>
      </c>
      <c r="C2880">
        <f t="shared" si="44"/>
        <v>2840</v>
      </c>
    </row>
    <row r="2881" spans="2:3" x14ac:dyDescent="0.25">
      <c r="B2881" s="7">
        <v>0.01</v>
      </c>
      <c r="C2881">
        <f t="shared" si="44"/>
        <v>2840</v>
      </c>
    </row>
    <row r="2882" spans="2:3" x14ac:dyDescent="0.25">
      <c r="B2882" s="7">
        <v>0.01</v>
      </c>
      <c r="C2882">
        <f t="shared" si="44"/>
        <v>2840</v>
      </c>
    </row>
    <row r="2883" spans="2:3" x14ac:dyDescent="0.25">
      <c r="B2883" s="7">
        <v>0.01</v>
      </c>
      <c r="C2883">
        <f t="shared" si="44"/>
        <v>2840</v>
      </c>
    </row>
    <row r="2884" spans="2:3" x14ac:dyDescent="0.25">
      <c r="B2884" s="7">
        <v>0.01</v>
      </c>
      <c r="C2884">
        <f t="shared" ref="C2884:C2947" si="45">RANK(B2884,$B$3:$B$2999)</f>
        <v>2840</v>
      </c>
    </row>
    <row r="2885" spans="2:3" x14ac:dyDescent="0.25">
      <c r="B2885" s="7">
        <v>0.01</v>
      </c>
      <c r="C2885">
        <f t="shared" si="45"/>
        <v>2840</v>
      </c>
    </row>
    <row r="2886" spans="2:3" x14ac:dyDescent="0.25">
      <c r="B2886" s="7">
        <v>0.01</v>
      </c>
      <c r="C2886">
        <f t="shared" si="45"/>
        <v>2840</v>
      </c>
    </row>
    <row r="2887" spans="2:3" x14ac:dyDescent="0.25">
      <c r="B2887" s="7">
        <v>0.01</v>
      </c>
      <c r="C2887">
        <f t="shared" si="45"/>
        <v>2840</v>
      </c>
    </row>
    <row r="2888" spans="2:3" x14ac:dyDescent="0.25">
      <c r="B2888" s="7">
        <v>0.01</v>
      </c>
      <c r="C2888">
        <f t="shared" si="45"/>
        <v>2840</v>
      </c>
    </row>
    <row r="2889" spans="2:3" x14ac:dyDescent="0.25">
      <c r="B2889" s="7">
        <v>32.46</v>
      </c>
      <c r="C2889">
        <f t="shared" si="45"/>
        <v>2121</v>
      </c>
    </row>
    <row r="2890" spans="2:3" x14ac:dyDescent="0.25">
      <c r="B2890" s="7">
        <v>32.46</v>
      </c>
      <c r="C2890">
        <f t="shared" si="45"/>
        <v>2121</v>
      </c>
    </row>
    <row r="2891" spans="2:3" x14ac:dyDescent="0.25">
      <c r="B2891" s="7">
        <v>0.01</v>
      </c>
      <c r="C2891">
        <f t="shared" si="45"/>
        <v>2840</v>
      </c>
    </row>
    <row r="2892" spans="2:3" x14ac:dyDescent="0.25">
      <c r="B2892" s="7">
        <v>0.01</v>
      </c>
      <c r="C2892">
        <f t="shared" si="45"/>
        <v>2840</v>
      </c>
    </row>
    <row r="2893" spans="2:3" x14ac:dyDescent="0.25">
      <c r="B2893" s="7">
        <v>0.01</v>
      </c>
      <c r="C2893">
        <f t="shared" si="45"/>
        <v>2840</v>
      </c>
    </row>
    <row r="2894" spans="2:3" x14ac:dyDescent="0.25">
      <c r="B2894" s="7">
        <v>0.01</v>
      </c>
      <c r="C2894">
        <f t="shared" si="45"/>
        <v>2840</v>
      </c>
    </row>
    <row r="2895" spans="2:3" x14ac:dyDescent="0.25">
      <c r="B2895" s="7">
        <v>0.01</v>
      </c>
      <c r="C2895">
        <f t="shared" si="45"/>
        <v>2840</v>
      </c>
    </row>
    <row r="2896" spans="2:3" x14ac:dyDescent="0.25">
      <c r="B2896" s="7">
        <v>0.01</v>
      </c>
      <c r="C2896">
        <f t="shared" si="45"/>
        <v>2840</v>
      </c>
    </row>
    <row r="2897" spans="2:3" x14ac:dyDescent="0.25">
      <c r="B2897" s="7">
        <v>0.01</v>
      </c>
      <c r="C2897">
        <f t="shared" si="45"/>
        <v>2840</v>
      </c>
    </row>
    <row r="2898" spans="2:3" x14ac:dyDescent="0.25">
      <c r="B2898" s="7">
        <v>0.01</v>
      </c>
      <c r="C2898">
        <f t="shared" si="45"/>
        <v>2840</v>
      </c>
    </row>
    <row r="2899" spans="2:3" x14ac:dyDescent="0.25">
      <c r="B2899" s="7">
        <v>0.01</v>
      </c>
      <c r="C2899">
        <f t="shared" si="45"/>
        <v>2840</v>
      </c>
    </row>
    <row r="2900" spans="2:3" x14ac:dyDescent="0.25">
      <c r="B2900" s="7">
        <v>0.01</v>
      </c>
      <c r="C2900">
        <f t="shared" si="45"/>
        <v>2840</v>
      </c>
    </row>
    <row r="2901" spans="2:3" x14ac:dyDescent="0.25">
      <c r="B2901" s="7">
        <v>0.01</v>
      </c>
      <c r="C2901">
        <f t="shared" si="45"/>
        <v>2840</v>
      </c>
    </row>
    <row r="2902" spans="2:3" x14ac:dyDescent="0.25">
      <c r="B2902" s="7">
        <v>0.01</v>
      </c>
      <c r="C2902">
        <f t="shared" si="45"/>
        <v>2840</v>
      </c>
    </row>
    <row r="2903" spans="2:3" x14ac:dyDescent="0.25">
      <c r="B2903" s="7">
        <v>0.01</v>
      </c>
      <c r="C2903">
        <f t="shared" si="45"/>
        <v>2840</v>
      </c>
    </row>
    <row r="2904" spans="2:3" x14ac:dyDescent="0.25">
      <c r="B2904" s="7">
        <v>0.01</v>
      </c>
      <c r="C2904">
        <f t="shared" si="45"/>
        <v>2840</v>
      </c>
    </row>
    <row r="2905" spans="2:3" x14ac:dyDescent="0.25">
      <c r="B2905" s="7">
        <v>0.01</v>
      </c>
      <c r="C2905">
        <f t="shared" si="45"/>
        <v>2840</v>
      </c>
    </row>
    <row r="2906" spans="2:3" x14ac:dyDescent="0.25">
      <c r="B2906" s="7">
        <v>0.01</v>
      </c>
      <c r="C2906">
        <f t="shared" si="45"/>
        <v>2840</v>
      </c>
    </row>
    <row r="2907" spans="2:3" x14ac:dyDescent="0.25">
      <c r="B2907" s="7">
        <v>0.01</v>
      </c>
      <c r="C2907">
        <f t="shared" si="45"/>
        <v>2840</v>
      </c>
    </row>
    <row r="2908" spans="2:3" x14ac:dyDescent="0.25">
      <c r="B2908" s="7">
        <v>0.01</v>
      </c>
      <c r="C2908">
        <f t="shared" si="45"/>
        <v>2840</v>
      </c>
    </row>
    <row r="2909" spans="2:3" x14ac:dyDescent="0.25">
      <c r="B2909" s="7">
        <v>0.01</v>
      </c>
      <c r="C2909">
        <f t="shared" si="45"/>
        <v>2840</v>
      </c>
    </row>
    <row r="2910" spans="2:3" x14ac:dyDescent="0.25">
      <c r="B2910" s="7">
        <v>0.01</v>
      </c>
      <c r="C2910">
        <f t="shared" si="45"/>
        <v>2840</v>
      </c>
    </row>
    <row r="2911" spans="2:3" x14ac:dyDescent="0.25">
      <c r="B2911" s="7">
        <v>0.01</v>
      </c>
      <c r="C2911">
        <f t="shared" si="45"/>
        <v>2840</v>
      </c>
    </row>
    <row r="2912" spans="2:3" x14ac:dyDescent="0.25">
      <c r="B2912" s="7">
        <v>0.01</v>
      </c>
      <c r="C2912">
        <f t="shared" si="45"/>
        <v>2840</v>
      </c>
    </row>
    <row r="2913" spans="2:3" x14ac:dyDescent="0.25">
      <c r="B2913" s="7">
        <v>0.01</v>
      </c>
      <c r="C2913">
        <f t="shared" si="45"/>
        <v>2840</v>
      </c>
    </row>
    <row r="2914" spans="2:3" x14ac:dyDescent="0.25">
      <c r="B2914" s="7">
        <v>0.01</v>
      </c>
      <c r="C2914">
        <f t="shared" si="45"/>
        <v>2840</v>
      </c>
    </row>
    <row r="2915" spans="2:3" x14ac:dyDescent="0.25">
      <c r="B2915" s="7">
        <v>0.01</v>
      </c>
      <c r="C2915">
        <f t="shared" si="45"/>
        <v>2840</v>
      </c>
    </row>
    <row r="2916" spans="2:3" x14ac:dyDescent="0.25">
      <c r="B2916" s="7">
        <v>0.01</v>
      </c>
      <c r="C2916">
        <f t="shared" si="45"/>
        <v>2840</v>
      </c>
    </row>
    <row r="2917" spans="2:3" x14ac:dyDescent="0.25">
      <c r="B2917" s="7">
        <v>0.01</v>
      </c>
      <c r="C2917">
        <f t="shared" si="45"/>
        <v>2840</v>
      </c>
    </row>
    <row r="2918" spans="2:3" x14ac:dyDescent="0.25">
      <c r="B2918" s="7">
        <v>0.01</v>
      </c>
      <c r="C2918">
        <f t="shared" si="45"/>
        <v>2840</v>
      </c>
    </row>
    <row r="2919" spans="2:3" x14ac:dyDescent="0.25">
      <c r="B2919" s="7">
        <v>0.01</v>
      </c>
      <c r="C2919">
        <f t="shared" si="45"/>
        <v>2840</v>
      </c>
    </row>
    <row r="2920" spans="2:3" x14ac:dyDescent="0.25">
      <c r="B2920" s="7">
        <v>0.01</v>
      </c>
      <c r="C2920">
        <f t="shared" si="45"/>
        <v>2840</v>
      </c>
    </row>
    <row r="2921" spans="2:3" x14ac:dyDescent="0.25">
      <c r="B2921" s="7">
        <v>0.01</v>
      </c>
      <c r="C2921">
        <f t="shared" si="45"/>
        <v>2840</v>
      </c>
    </row>
    <row r="2922" spans="2:3" x14ac:dyDescent="0.25">
      <c r="B2922" s="7">
        <v>0.01</v>
      </c>
      <c r="C2922">
        <f t="shared" si="45"/>
        <v>2840</v>
      </c>
    </row>
    <row r="2923" spans="2:3" x14ac:dyDescent="0.25">
      <c r="B2923" s="7">
        <v>0.01</v>
      </c>
      <c r="C2923">
        <f t="shared" si="45"/>
        <v>2840</v>
      </c>
    </row>
    <row r="2924" spans="2:3" x14ac:dyDescent="0.25">
      <c r="B2924" s="7">
        <v>0.01</v>
      </c>
      <c r="C2924">
        <f t="shared" si="45"/>
        <v>2840</v>
      </c>
    </row>
    <row r="2925" spans="2:3" x14ac:dyDescent="0.25">
      <c r="B2925" s="7">
        <v>0.01</v>
      </c>
      <c r="C2925">
        <f t="shared" si="45"/>
        <v>2840</v>
      </c>
    </row>
    <row r="2926" spans="2:3" x14ac:dyDescent="0.25">
      <c r="B2926" s="7">
        <v>0.01</v>
      </c>
      <c r="C2926">
        <f t="shared" si="45"/>
        <v>2840</v>
      </c>
    </row>
    <row r="2927" spans="2:3" x14ac:dyDescent="0.25">
      <c r="B2927" s="7">
        <v>0.01</v>
      </c>
      <c r="C2927">
        <f t="shared" si="45"/>
        <v>2840</v>
      </c>
    </row>
    <row r="2928" spans="2:3" x14ac:dyDescent="0.25">
      <c r="B2928" s="7">
        <v>0.01</v>
      </c>
      <c r="C2928">
        <f t="shared" si="45"/>
        <v>2840</v>
      </c>
    </row>
    <row r="2929" spans="2:3" x14ac:dyDescent="0.25">
      <c r="B2929" s="7">
        <v>0.01</v>
      </c>
      <c r="C2929">
        <f t="shared" si="45"/>
        <v>2840</v>
      </c>
    </row>
    <row r="2930" spans="2:3" x14ac:dyDescent="0.25">
      <c r="B2930" s="7">
        <v>0.01</v>
      </c>
      <c r="C2930">
        <f t="shared" si="45"/>
        <v>2840</v>
      </c>
    </row>
    <row r="2931" spans="2:3" x14ac:dyDescent="0.25">
      <c r="B2931" s="7">
        <v>0.01</v>
      </c>
      <c r="C2931">
        <f t="shared" si="45"/>
        <v>2840</v>
      </c>
    </row>
    <row r="2932" spans="2:3" x14ac:dyDescent="0.25">
      <c r="B2932" s="7">
        <v>0.01</v>
      </c>
      <c r="C2932">
        <f t="shared" si="45"/>
        <v>2840</v>
      </c>
    </row>
    <row r="2933" spans="2:3" x14ac:dyDescent="0.25">
      <c r="B2933" s="7">
        <v>0.01</v>
      </c>
      <c r="C2933">
        <f t="shared" si="45"/>
        <v>2840</v>
      </c>
    </row>
    <row r="2934" spans="2:3" x14ac:dyDescent="0.25">
      <c r="B2934" s="7">
        <v>0.01</v>
      </c>
      <c r="C2934">
        <f t="shared" si="45"/>
        <v>2840</v>
      </c>
    </row>
    <row r="2935" spans="2:3" x14ac:dyDescent="0.25">
      <c r="B2935" s="7">
        <v>17.541799999999999</v>
      </c>
      <c r="C2935">
        <f t="shared" si="45"/>
        <v>2256</v>
      </c>
    </row>
    <row r="2936" spans="2:3" x14ac:dyDescent="0.25">
      <c r="B2936" s="7">
        <v>21.927700000000002</v>
      </c>
      <c r="C2936">
        <f t="shared" si="45"/>
        <v>2172</v>
      </c>
    </row>
    <row r="2937" spans="2:3" x14ac:dyDescent="0.25">
      <c r="B2937" s="7">
        <v>21.927700000000002</v>
      </c>
      <c r="C2937">
        <f t="shared" si="45"/>
        <v>2172</v>
      </c>
    </row>
    <row r="2938" spans="2:3" x14ac:dyDescent="0.25">
      <c r="B2938" s="7">
        <v>116.66459999999999</v>
      </c>
      <c r="C2938">
        <f t="shared" si="45"/>
        <v>1458</v>
      </c>
    </row>
    <row r="2939" spans="2:3" x14ac:dyDescent="0.25">
      <c r="B2939" s="7">
        <v>24.5593</v>
      </c>
      <c r="C2939">
        <f t="shared" si="45"/>
        <v>2169</v>
      </c>
    </row>
    <row r="2940" spans="2:3" x14ac:dyDescent="0.25">
      <c r="B2940" s="7">
        <v>53.506700000000002</v>
      </c>
      <c r="C2940">
        <f t="shared" si="45"/>
        <v>2012</v>
      </c>
    </row>
    <row r="2941" spans="2:3" x14ac:dyDescent="0.25">
      <c r="B2941" s="7">
        <v>28.9453</v>
      </c>
      <c r="C2941">
        <f t="shared" si="45"/>
        <v>2137</v>
      </c>
    </row>
    <row r="2942" spans="2:3" x14ac:dyDescent="0.25">
      <c r="B2942" s="7">
        <v>53.506700000000002</v>
      </c>
      <c r="C2942">
        <f t="shared" si="45"/>
        <v>2012</v>
      </c>
    </row>
    <row r="2943" spans="2:3" x14ac:dyDescent="0.25">
      <c r="B2943" s="7">
        <v>77.190899999999999</v>
      </c>
      <c r="C2943">
        <f t="shared" si="45"/>
        <v>1881</v>
      </c>
    </row>
    <row r="2944" spans="2:3" x14ac:dyDescent="0.25">
      <c r="B2944" s="7">
        <v>42.980400000000003</v>
      </c>
      <c r="C2944">
        <f t="shared" si="45"/>
        <v>2081</v>
      </c>
    </row>
    <row r="2945" spans="2:3" x14ac:dyDescent="0.25">
      <c r="B2945" s="7">
        <v>42.980400000000003</v>
      </c>
      <c r="C2945">
        <f t="shared" si="45"/>
        <v>2081</v>
      </c>
    </row>
    <row r="2946" spans="2:3" x14ac:dyDescent="0.25">
      <c r="B2946" s="7">
        <v>31.576799999999999</v>
      </c>
      <c r="C2946">
        <f t="shared" si="45"/>
        <v>2134</v>
      </c>
    </row>
    <row r="2947" spans="2:3" x14ac:dyDescent="0.25">
      <c r="B2947" s="7">
        <v>42.980400000000003</v>
      </c>
      <c r="C2947">
        <f t="shared" si="45"/>
        <v>2081</v>
      </c>
    </row>
    <row r="2948" spans="2:3" x14ac:dyDescent="0.25">
      <c r="B2948" s="7">
        <v>42.980400000000003</v>
      </c>
      <c r="C2948">
        <f t="shared" ref="C2948:C2999" si="46">RANK(B2948,$B$3:$B$2999)</f>
        <v>2081</v>
      </c>
    </row>
    <row r="2949" spans="2:3" x14ac:dyDescent="0.25">
      <c r="B2949" s="7">
        <v>71.0505</v>
      </c>
      <c r="C2949">
        <f t="shared" si="46"/>
        <v>1897</v>
      </c>
    </row>
    <row r="2950" spans="2:3" x14ac:dyDescent="0.25">
      <c r="B2950" s="7">
        <v>52.63</v>
      </c>
      <c r="C2950">
        <f t="shared" si="46"/>
        <v>2014</v>
      </c>
    </row>
    <row r="2951" spans="2:3" x14ac:dyDescent="0.25">
      <c r="B2951" s="7">
        <v>52.63</v>
      </c>
      <c r="C2951">
        <f t="shared" si="46"/>
        <v>2014</v>
      </c>
    </row>
    <row r="2952" spans="2:3" x14ac:dyDescent="0.25">
      <c r="B2952" s="7">
        <v>52.63</v>
      </c>
      <c r="C2952">
        <f t="shared" si="46"/>
        <v>2014</v>
      </c>
    </row>
    <row r="2953" spans="2:3" x14ac:dyDescent="0.25">
      <c r="B2953" s="7">
        <v>52.63</v>
      </c>
      <c r="C2953">
        <f t="shared" si="46"/>
        <v>2014</v>
      </c>
    </row>
    <row r="2954" spans="2:3" x14ac:dyDescent="0.25">
      <c r="B2954" s="7">
        <v>52.63</v>
      </c>
      <c r="C2954">
        <f t="shared" si="46"/>
        <v>2014</v>
      </c>
    </row>
    <row r="2955" spans="2:3" x14ac:dyDescent="0.25">
      <c r="B2955" s="7">
        <v>52.63</v>
      </c>
      <c r="C2955">
        <f t="shared" si="46"/>
        <v>2014</v>
      </c>
    </row>
    <row r="2956" spans="2:3" x14ac:dyDescent="0.25">
      <c r="B2956" s="7">
        <v>52.63</v>
      </c>
      <c r="C2956">
        <f t="shared" si="46"/>
        <v>2014</v>
      </c>
    </row>
    <row r="2957" spans="2:3" x14ac:dyDescent="0.25">
      <c r="B2957" s="7">
        <v>41.23</v>
      </c>
      <c r="C2957">
        <f t="shared" si="46"/>
        <v>2088</v>
      </c>
    </row>
    <row r="2958" spans="2:3" x14ac:dyDescent="0.25">
      <c r="B2958" s="7">
        <v>176.32</v>
      </c>
      <c r="C2958">
        <f t="shared" si="46"/>
        <v>415</v>
      </c>
    </row>
    <row r="2959" spans="2:3" x14ac:dyDescent="0.25">
      <c r="B2959" s="7">
        <v>176.32</v>
      </c>
      <c r="C2959">
        <f t="shared" si="46"/>
        <v>415</v>
      </c>
    </row>
    <row r="2960" spans="2:3" x14ac:dyDescent="0.25">
      <c r="B2960" s="7">
        <v>76.3172</v>
      </c>
      <c r="C2960">
        <f t="shared" si="46"/>
        <v>1882</v>
      </c>
    </row>
    <row r="2961" spans="2:3" x14ac:dyDescent="0.25">
      <c r="B2961" s="7">
        <v>27.194400000000002</v>
      </c>
      <c r="C2961">
        <f t="shared" si="46"/>
        <v>2143</v>
      </c>
    </row>
    <row r="2962" spans="2:3" x14ac:dyDescent="0.25">
      <c r="B2962" s="7">
        <v>6.1417999999999999</v>
      </c>
      <c r="C2962">
        <f t="shared" si="46"/>
        <v>2736</v>
      </c>
    </row>
    <row r="2963" spans="2:3" x14ac:dyDescent="0.25">
      <c r="B2963" s="7">
        <v>85.089100000000002</v>
      </c>
      <c r="C2963">
        <f t="shared" si="46"/>
        <v>1861</v>
      </c>
    </row>
    <row r="2964" spans="2:3" x14ac:dyDescent="0.25">
      <c r="B2964" s="7">
        <v>176.32</v>
      </c>
      <c r="C2964">
        <f t="shared" si="46"/>
        <v>415</v>
      </c>
    </row>
    <row r="2965" spans="2:3" x14ac:dyDescent="0.25">
      <c r="B2965" s="7">
        <v>76.3172</v>
      </c>
      <c r="C2965">
        <f t="shared" si="46"/>
        <v>1882</v>
      </c>
    </row>
    <row r="2966" spans="2:3" x14ac:dyDescent="0.25">
      <c r="B2966" s="7">
        <v>60.527700000000003</v>
      </c>
      <c r="C2966">
        <f t="shared" si="46"/>
        <v>1943</v>
      </c>
    </row>
    <row r="2967" spans="2:3" x14ac:dyDescent="0.25">
      <c r="B2967" s="7">
        <v>76.3172</v>
      </c>
      <c r="C2967">
        <f t="shared" si="46"/>
        <v>1882</v>
      </c>
    </row>
    <row r="2968" spans="2:3" x14ac:dyDescent="0.25">
      <c r="B2968" s="7">
        <v>80.703199999999995</v>
      </c>
      <c r="C2968">
        <f t="shared" si="46"/>
        <v>1866</v>
      </c>
    </row>
    <row r="2969" spans="2:3" x14ac:dyDescent="0.25">
      <c r="B2969" s="7">
        <v>60.527700000000003</v>
      </c>
      <c r="C2969">
        <f t="shared" si="46"/>
        <v>1943</v>
      </c>
    </row>
    <row r="2970" spans="2:3" x14ac:dyDescent="0.25">
      <c r="B2970" s="7">
        <v>191.67</v>
      </c>
      <c r="C2970">
        <f t="shared" si="46"/>
        <v>363</v>
      </c>
    </row>
    <row r="2971" spans="2:3" x14ac:dyDescent="0.25">
      <c r="B2971" s="7">
        <v>60.527700000000003</v>
      </c>
      <c r="C2971">
        <f t="shared" si="46"/>
        <v>1943</v>
      </c>
    </row>
    <row r="2972" spans="2:3" x14ac:dyDescent="0.25">
      <c r="B2972" s="7">
        <v>176.32</v>
      </c>
      <c r="C2972">
        <f t="shared" si="46"/>
        <v>415</v>
      </c>
    </row>
    <row r="2973" spans="2:3" x14ac:dyDescent="0.25">
      <c r="B2973" s="7">
        <v>191.67</v>
      </c>
      <c r="C2973">
        <f t="shared" si="46"/>
        <v>363</v>
      </c>
    </row>
    <row r="2974" spans="2:3" x14ac:dyDescent="0.25">
      <c r="B2974" s="7">
        <v>111.4049</v>
      </c>
      <c r="C2974">
        <f t="shared" si="46"/>
        <v>1485</v>
      </c>
    </row>
    <row r="2975" spans="2:3" x14ac:dyDescent="0.25">
      <c r="B2975" s="7">
        <v>56.141800000000003</v>
      </c>
      <c r="C2975">
        <f t="shared" si="46"/>
        <v>1986</v>
      </c>
    </row>
    <row r="2976" spans="2:3" x14ac:dyDescent="0.25">
      <c r="B2976" s="7">
        <v>105.2646</v>
      </c>
      <c r="C2976">
        <f t="shared" si="46"/>
        <v>1603</v>
      </c>
    </row>
    <row r="2977" spans="2:3" x14ac:dyDescent="0.25">
      <c r="B2977" s="7">
        <v>56.141800000000003</v>
      </c>
      <c r="C2977">
        <f t="shared" si="46"/>
        <v>1986</v>
      </c>
    </row>
    <row r="2978" spans="2:3" x14ac:dyDescent="0.25">
      <c r="B2978" s="7">
        <v>191.67</v>
      </c>
      <c r="C2978">
        <f t="shared" si="46"/>
        <v>363</v>
      </c>
    </row>
    <row r="2979" spans="2:3" x14ac:dyDescent="0.25">
      <c r="B2979" s="7">
        <v>191.67</v>
      </c>
      <c r="C2979">
        <f t="shared" si="46"/>
        <v>363</v>
      </c>
    </row>
    <row r="2980" spans="2:3" x14ac:dyDescent="0.25">
      <c r="B2980" s="7">
        <v>191.67</v>
      </c>
      <c r="C2980">
        <f t="shared" si="46"/>
        <v>363</v>
      </c>
    </row>
    <row r="2981" spans="2:3" x14ac:dyDescent="0.25">
      <c r="B2981" s="7">
        <v>87.72</v>
      </c>
      <c r="C2981">
        <f t="shared" si="46"/>
        <v>1815</v>
      </c>
    </row>
    <row r="2982" spans="2:3" x14ac:dyDescent="0.25">
      <c r="B2982" s="7">
        <v>87.72</v>
      </c>
      <c r="C2982">
        <f t="shared" si="46"/>
        <v>1815</v>
      </c>
    </row>
    <row r="2983" spans="2:3" x14ac:dyDescent="0.25">
      <c r="B2983" s="7">
        <v>87.72</v>
      </c>
      <c r="C2983">
        <f t="shared" si="46"/>
        <v>1815</v>
      </c>
    </row>
    <row r="2984" spans="2:3" x14ac:dyDescent="0.25">
      <c r="B2984" s="7">
        <v>60.527700000000003</v>
      </c>
      <c r="C2984">
        <f t="shared" si="46"/>
        <v>1943</v>
      </c>
    </row>
    <row r="2985" spans="2:3" x14ac:dyDescent="0.25">
      <c r="B2985" s="7">
        <v>191.67</v>
      </c>
      <c r="C2985">
        <f t="shared" si="46"/>
        <v>363</v>
      </c>
    </row>
    <row r="2986" spans="2:3" x14ac:dyDescent="0.25">
      <c r="B2986" s="7">
        <v>164.03540000000001</v>
      </c>
      <c r="C2986">
        <f t="shared" si="46"/>
        <v>586</v>
      </c>
    </row>
    <row r="2987" spans="2:3" x14ac:dyDescent="0.25">
      <c r="B2987" s="7">
        <v>145.61439999999999</v>
      </c>
      <c r="C2987">
        <f t="shared" si="46"/>
        <v>880</v>
      </c>
    </row>
    <row r="2988" spans="2:3" x14ac:dyDescent="0.25">
      <c r="B2988" s="7">
        <v>132.45650000000001</v>
      </c>
      <c r="C2988">
        <f t="shared" si="46"/>
        <v>1039</v>
      </c>
    </row>
    <row r="2989" spans="2:3" x14ac:dyDescent="0.25">
      <c r="B2989" s="7">
        <v>132.45650000000001</v>
      </c>
      <c r="C2989">
        <f t="shared" si="46"/>
        <v>1039</v>
      </c>
    </row>
    <row r="2990" spans="2:3" x14ac:dyDescent="0.25">
      <c r="B2990" s="7">
        <v>146.49160000000001</v>
      </c>
      <c r="C2990">
        <f t="shared" si="46"/>
        <v>869</v>
      </c>
    </row>
    <row r="2991" spans="2:3" x14ac:dyDescent="0.25">
      <c r="B2991" s="7">
        <v>160.52670000000001</v>
      </c>
      <c r="C2991">
        <f t="shared" si="46"/>
        <v>597</v>
      </c>
    </row>
    <row r="2992" spans="2:3" x14ac:dyDescent="0.25">
      <c r="B2992" s="7">
        <v>145.61439999999999</v>
      </c>
      <c r="C2992">
        <f t="shared" si="46"/>
        <v>880</v>
      </c>
    </row>
    <row r="2993" spans="2:3" x14ac:dyDescent="0.25">
      <c r="B2993" s="7">
        <v>146.49160000000001</v>
      </c>
      <c r="C2993">
        <f t="shared" si="46"/>
        <v>869</v>
      </c>
    </row>
    <row r="2994" spans="2:3" x14ac:dyDescent="0.25">
      <c r="B2994" s="7">
        <v>146.49160000000001</v>
      </c>
      <c r="C2994">
        <f t="shared" si="46"/>
        <v>869</v>
      </c>
    </row>
    <row r="2995" spans="2:3" x14ac:dyDescent="0.25">
      <c r="B2995" s="7">
        <v>146.49160000000001</v>
      </c>
      <c r="C2995">
        <f t="shared" si="46"/>
        <v>869</v>
      </c>
    </row>
    <row r="2996" spans="2:3" x14ac:dyDescent="0.25">
      <c r="B2996" s="7">
        <v>34.210900000000002</v>
      </c>
      <c r="C2996">
        <f t="shared" si="46"/>
        <v>2118</v>
      </c>
    </row>
    <row r="2997" spans="2:3" x14ac:dyDescent="0.25">
      <c r="B2997" s="7">
        <v>178.07</v>
      </c>
      <c r="C2997">
        <f t="shared" si="46"/>
        <v>413</v>
      </c>
    </row>
    <row r="2998" spans="2:3" x14ac:dyDescent="0.25">
      <c r="B2998" s="7">
        <v>178.07</v>
      </c>
      <c r="C2998">
        <f t="shared" si="46"/>
        <v>413</v>
      </c>
    </row>
    <row r="2999" spans="2:3" x14ac:dyDescent="0.25">
      <c r="B2999" s="7">
        <v>125.4372</v>
      </c>
      <c r="C2999">
        <f t="shared" si="46"/>
        <v>1267</v>
      </c>
    </row>
  </sheetData>
  <mergeCells count="2">
    <mergeCell ref="K15:N17"/>
    <mergeCell ref="K7:O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3"/>
  <sheetViews>
    <sheetView topLeftCell="F1" workbookViewId="0">
      <selection activeCell="Q23" sqref="Q23"/>
    </sheetView>
  </sheetViews>
  <sheetFormatPr defaultRowHeight="15" x14ac:dyDescent="0.25"/>
  <cols>
    <col min="1" max="7" width="9.140625" style="20"/>
    <col min="8" max="8" width="12.140625" style="20" customWidth="1"/>
    <col min="9" max="9" width="9.140625" style="20"/>
    <col min="10" max="10" width="8.85546875" style="20" customWidth="1"/>
    <col min="11" max="16384" width="9.140625" style="20"/>
  </cols>
  <sheetData>
    <row r="1" spans="2:10" ht="15.75" thickBot="1" x14ac:dyDescent="0.3">
      <c r="B1" s="20" t="s">
        <v>246</v>
      </c>
      <c r="D1" s="20" t="s">
        <v>246</v>
      </c>
    </row>
    <row r="2" spans="2:10" x14ac:dyDescent="0.25">
      <c r="B2" s="20">
        <v>78</v>
      </c>
      <c r="D2" s="97">
        <v>56</v>
      </c>
      <c r="E2" s="20" t="s">
        <v>247</v>
      </c>
    </row>
    <row r="3" spans="2:10" x14ac:dyDescent="0.25">
      <c r="B3" s="20">
        <v>72</v>
      </c>
      <c r="D3" s="98">
        <v>56</v>
      </c>
      <c r="G3" s="20" t="s">
        <v>248</v>
      </c>
      <c r="H3" s="20" t="s">
        <v>249</v>
      </c>
      <c r="I3" s="20">
        <f>D6</f>
        <v>78</v>
      </c>
      <c r="J3" s="20">
        <f>I3</f>
        <v>78</v>
      </c>
    </row>
    <row r="4" spans="2:10" x14ac:dyDescent="0.25">
      <c r="B4" s="20">
        <v>100</v>
      </c>
      <c r="D4" s="98">
        <v>72</v>
      </c>
      <c r="G4" s="83" t="s">
        <v>250</v>
      </c>
      <c r="H4" s="83" t="s">
        <v>257</v>
      </c>
      <c r="I4" s="83">
        <f>D11-D6</f>
        <v>6</v>
      </c>
      <c r="J4" s="20">
        <f>I3+I4</f>
        <v>84</v>
      </c>
    </row>
    <row r="5" spans="2:10" ht="15.75" thickBot="1" x14ac:dyDescent="0.3">
      <c r="B5" s="20">
        <v>56</v>
      </c>
      <c r="D5" s="99">
        <v>78</v>
      </c>
      <c r="G5" s="100" t="s">
        <v>251</v>
      </c>
      <c r="H5" s="100" t="s">
        <v>258</v>
      </c>
      <c r="I5" s="100">
        <f>D16-D12</f>
        <v>8</v>
      </c>
      <c r="J5" s="20">
        <f>J4+I5</f>
        <v>92</v>
      </c>
    </row>
    <row r="6" spans="2:10" ht="15.75" thickBot="1" x14ac:dyDescent="0.3">
      <c r="B6" s="20">
        <v>98</v>
      </c>
      <c r="D6" s="27">
        <v>78</v>
      </c>
      <c r="E6" s="20" t="s">
        <v>249</v>
      </c>
      <c r="G6" s="101" t="s">
        <v>252</v>
      </c>
      <c r="H6" s="101" t="s">
        <v>253</v>
      </c>
      <c r="I6" s="101">
        <f>D6-D2</f>
        <v>22</v>
      </c>
    </row>
    <row r="7" spans="2:10" x14ac:dyDescent="0.25">
      <c r="B7" s="20">
        <v>87</v>
      </c>
      <c r="D7" s="102">
        <v>79</v>
      </c>
      <c r="G7" s="103" t="s">
        <v>254</v>
      </c>
      <c r="H7" s="103" t="s">
        <v>259</v>
      </c>
      <c r="I7" s="103">
        <f>D20-D16</f>
        <v>7</v>
      </c>
    </row>
    <row r="8" spans="2:10" x14ac:dyDescent="0.25">
      <c r="B8" s="20">
        <v>79</v>
      </c>
      <c r="D8" s="98">
        <v>80</v>
      </c>
    </row>
    <row r="9" spans="2:10" x14ac:dyDescent="0.25">
      <c r="B9" s="20">
        <v>84</v>
      </c>
      <c r="D9" s="98">
        <v>82</v>
      </c>
    </row>
    <row r="10" spans="2:10" ht="15.75" thickBot="1" x14ac:dyDescent="0.3">
      <c r="B10" s="20">
        <v>84</v>
      </c>
      <c r="D10" s="99">
        <v>84</v>
      </c>
    </row>
    <row r="11" spans="2:10" ht="15.75" thickBot="1" x14ac:dyDescent="0.3">
      <c r="B11" s="20">
        <v>88</v>
      </c>
      <c r="D11" s="27">
        <v>84</v>
      </c>
      <c r="E11" s="20" t="s">
        <v>171</v>
      </c>
    </row>
    <row r="12" spans="2:10" x14ac:dyDescent="0.25">
      <c r="B12" s="20">
        <v>82</v>
      </c>
      <c r="D12" s="102">
        <v>85</v>
      </c>
    </row>
    <row r="13" spans="2:10" x14ac:dyDescent="0.25">
      <c r="B13" s="20">
        <v>93</v>
      </c>
      <c r="D13" s="98">
        <v>87</v>
      </c>
    </row>
    <row r="14" spans="2:10" x14ac:dyDescent="0.25">
      <c r="B14" s="20">
        <v>96</v>
      </c>
      <c r="D14" s="98">
        <v>88</v>
      </c>
    </row>
    <row r="15" spans="2:10" ht="15.75" thickBot="1" x14ac:dyDescent="0.3">
      <c r="B15" s="20">
        <v>88</v>
      </c>
      <c r="D15" s="99">
        <v>88</v>
      </c>
    </row>
    <row r="16" spans="2:10" ht="15.75" thickBot="1" x14ac:dyDescent="0.3">
      <c r="B16" s="20">
        <v>85</v>
      </c>
      <c r="D16" s="27">
        <v>93</v>
      </c>
      <c r="E16" s="20" t="s">
        <v>255</v>
      </c>
    </row>
    <row r="17" spans="2:11" x14ac:dyDescent="0.25">
      <c r="B17" s="20">
        <v>80</v>
      </c>
      <c r="D17" s="102">
        <v>96</v>
      </c>
    </row>
    <row r="18" spans="2:11" x14ac:dyDescent="0.25">
      <c r="B18" s="20">
        <v>96</v>
      </c>
      <c r="D18" s="98">
        <v>96</v>
      </c>
      <c r="G18" s="20" t="s">
        <v>241</v>
      </c>
    </row>
    <row r="19" spans="2:11" x14ac:dyDescent="0.25">
      <c r="B19" s="20">
        <v>50</v>
      </c>
      <c r="D19" s="98">
        <v>98</v>
      </c>
      <c r="G19" s="20" t="s">
        <v>171</v>
      </c>
      <c r="H19" s="20">
        <f>MEDIAN(D2:D20)</f>
        <v>84</v>
      </c>
      <c r="J19" s="20" t="s">
        <v>248</v>
      </c>
      <c r="K19" s="20">
        <f>H20</f>
        <v>78</v>
      </c>
    </row>
    <row r="20" spans="2:11" ht="15.75" thickBot="1" x14ac:dyDescent="0.3">
      <c r="B20" s="20">
        <v>78</v>
      </c>
      <c r="D20" s="104">
        <v>100</v>
      </c>
      <c r="E20" s="20" t="s">
        <v>256</v>
      </c>
      <c r="G20" s="20" t="s">
        <v>242</v>
      </c>
      <c r="H20" s="20">
        <f>_xlfn.QUARTILE.EXC($D$2:$D$20,1)</f>
        <v>78</v>
      </c>
      <c r="J20" s="83" t="s">
        <v>250</v>
      </c>
      <c r="K20" s="20">
        <f>H19-H20</f>
        <v>6</v>
      </c>
    </row>
    <row r="21" spans="2:11" x14ac:dyDescent="0.25">
      <c r="G21" s="20" t="s">
        <v>244</v>
      </c>
      <c r="H21" s="20">
        <f>MAX($D$2:$D$20)</f>
        <v>100</v>
      </c>
      <c r="J21" s="100" t="s">
        <v>251</v>
      </c>
      <c r="K21" s="20">
        <f>H23-H19</f>
        <v>9</v>
      </c>
    </row>
    <row r="22" spans="2:11" x14ac:dyDescent="0.25">
      <c r="G22" s="20" t="s">
        <v>243</v>
      </c>
      <c r="H22" s="20">
        <f>MIN($D$2:$D$20)</f>
        <v>56</v>
      </c>
      <c r="J22" s="101" t="s">
        <v>252</v>
      </c>
      <c r="K22" s="20">
        <f>H20-H22</f>
        <v>22</v>
      </c>
    </row>
    <row r="23" spans="2:11" x14ac:dyDescent="0.25">
      <c r="G23" s="20" t="s">
        <v>245</v>
      </c>
      <c r="H23" s="20">
        <f>_xlfn.QUARTILE.EXC($D$2:$D$20,3)</f>
        <v>93</v>
      </c>
      <c r="J23" s="103" t="s">
        <v>254</v>
      </c>
      <c r="K23" s="20">
        <f>H21-H23</f>
        <v>7</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32"/>
  <sheetViews>
    <sheetView topLeftCell="A13" workbookViewId="0"/>
  </sheetViews>
  <sheetFormatPr defaultRowHeight="15" x14ac:dyDescent="0.25"/>
  <sheetData>
    <row r="2" spans="2:9" x14ac:dyDescent="0.25">
      <c r="B2" s="6" t="s">
        <v>15</v>
      </c>
      <c r="E2" s="6" t="s">
        <v>15</v>
      </c>
      <c r="H2" s="6" t="s">
        <v>15</v>
      </c>
    </row>
    <row r="3" spans="2:9" x14ac:dyDescent="0.25">
      <c r="B3">
        <v>0</v>
      </c>
      <c r="C3">
        <f>_xlfn.NORM.DIST('Normal Distribution'!B3,AVERAGE($B$3:$B$32),_xlfn.STDEV.P($B$3:$B$32),TRUE)</f>
        <v>0.34256044581009026</v>
      </c>
      <c r="E3">
        <v>0</v>
      </c>
      <c r="F3">
        <f>_xlfn.NORM.DIST('Normal Distribution'!E3,AVERAGE($E$3:$E$32),_xlfn.STDEV.P($E$3:$E$32),TRUE)</f>
        <v>4.6942916019260629E-2</v>
      </c>
      <c r="H3">
        <v>10</v>
      </c>
      <c r="I3">
        <f>_xlfn.NORM.DIST('Normal Distribution'!H3,AVERAGE($H$3:$H$32),_xlfn.STDEV.P($H$3:$H$32),TRUE)</f>
        <v>0.3276915112938189</v>
      </c>
    </row>
    <row r="4" spans="2:9" x14ac:dyDescent="0.25">
      <c r="B4">
        <v>1</v>
      </c>
      <c r="C4">
        <f>_xlfn.NORM.DIST('Normal Distribution'!B4,AVERAGE($B$3:$B$32),_xlfn.STDEV.P($B$3:$B$32),TRUE)</f>
        <v>0.34256376607423833</v>
      </c>
      <c r="E4">
        <v>1</v>
      </c>
      <c r="F4">
        <f>_xlfn.NORM.DIST('Normal Distribution'!E4,AVERAGE($E$3:$E$32),_xlfn.STDEV.P($E$3:$E$32),TRUE)</f>
        <v>5.9413921441409355E-2</v>
      </c>
      <c r="H4">
        <f>H3+H3*2</f>
        <v>30</v>
      </c>
      <c r="I4">
        <f>_xlfn.NORM.DIST('Normal Distribution'!H4,AVERAGE($H$3:$H$32),_xlfn.STDEV.P($H$3:$H$32),TRUE)</f>
        <v>0.32769324428208912</v>
      </c>
    </row>
    <row r="5" spans="2:9" x14ac:dyDescent="0.25">
      <c r="B5">
        <f>B3+B4</f>
        <v>1</v>
      </c>
      <c r="C5">
        <f>_xlfn.NORM.DIST('Normal Distribution'!B5,AVERAGE($B$3:$B$32),_xlfn.STDEV.P($B$3:$B$32),TRUE)</f>
        <v>0.34256376607423833</v>
      </c>
      <c r="E5">
        <v>2</v>
      </c>
      <c r="F5">
        <f>_xlfn.NORM.DIST('Normal Distribution'!E5,AVERAGE($E$3:$E$32),_xlfn.STDEV.P($E$3:$E$32),TRUE)</f>
        <v>7.4344425293082397E-2</v>
      </c>
      <c r="H5">
        <f>H4+H4*2</f>
        <v>90</v>
      </c>
      <c r="I5">
        <f>_xlfn.NORM.DIST('Normal Distribution'!H5,AVERAGE($H$3:$H$32),_xlfn.STDEV.P($H$3:$H$32),TRUE)</f>
        <v>0.32769844326916869</v>
      </c>
    </row>
    <row r="6" spans="2:9" x14ac:dyDescent="0.25">
      <c r="B6">
        <f t="shared" ref="B6:B19" si="0">B4+B5</f>
        <v>2</v>
      </c>
      <c r="C6">
        <f>_xlfn.NORM.DIST('Normal Distribution'!B6,AVERAGE($B$3:$B$32),_xlfn.STDEV.P($B$3:$B$32),TRUE)</f>
        <v>0.34256708635055111</v>
      </c>
      <c r="E6">
        <v>3</v>
      </c>
      <c r="F6">
        <f>_xlfn.NORM.DIST('Normal Distribution'!E6,AVERAGE($E$3:$E$32),_xlfn.STDEV.P($E$3:$E$32),TRUE)</f>
        <v>9.1982730824985939E-2</v>
      </c>
      <c r="H6">
        <f>H5+H5*2</f>
        <v>270</v>
      </c>
      <c r="I6">
        <f>_xlfn.NORM.DIST('Normal Distribution'!H6,AVERAGE($H$3:$H$32),_xlfn.STDEV.P($H$3:$H$32),TRUE)</f>
        <v>0.32771404043082075</v>
      </c>
    </row>
    <row r="7" spans="2:9" x14ac:dyDescent="0.25">
      <c r="B7">
        <f t="shared" si="0"/>
        <v>3</v>
      </c>
      <c r="C7">
        <f>_xlfn.NORM.DIST('Normal Distribution'!B7,AVERAGE($B$3:$B$32),_xlfn.STDEV.P($B$3:$B$32),TRUE)</f>
        <v>0.34257040663902838</v>
      </c>
      <c r="E7">
        <v>4</v>
      </c>
      <c r="F7">
        <f>_xlfn.NORM.DIST('Normal Distribution'!E7,AVERAGE($E$3:$E$32),_xlfn.STDEV.P($E$3:$E$32),TRUE)</f>
        <v>0.11254394048204633</v>
      </c>
      <c r="H7">
        <f t="shared" ref="H7:H16" si="1">H6+H6*2</f>
        <v>810</v>
      </c>
      <c r="I7">
        <f>_xlfn.NORM.DIST('Normal Distribution'!H7,AVERAGE($H$3:$H$32),_xlfn.STDEV.P($H$3:$H$32),TRUE)</f>
        <v>0.32776083371929521</v>
      </c>
    </row>
    <row r="8" spans="2:9" x14ac:dyDescent="0.25">
      <c r="B8">
        <f t="shared" si="0"/>
        <v>5</v>
      </c>
      <c r="C8">
        <f>_xlfn.NORM.DIST('Normal Distribution'!B8,AVERAGE($B$3:$B$32),_xlfn.STDEV.P($B$3:$B$32),TRUE)</f>
        <v>0.34257704725247567</v>
      </c>
      <c r="E8">
        <v>5</v>
      </c>
      <c r="F8">
        <f>_xlfn.NORM.DIST('Normal Distribution'!E8,AVERAGE($E$3:$E$32),_xlfn.STDEV.P($E$3:$E$32),TRUE)</f>
        <v>0.13619495997458836</v>
      </c>
      <c r="H8">
        <f t="shared" si="1"/>
        <v>2430</v>
      </c>
      <c r="I8">
        <f>_xlfn.NORM.DIST('Normal Distribution'!H8,AVERAGE($H$3:$H$32),_xlfn.STDEV.P($H$3:$H$32),TRUE)</f>
        <v>0.32790122981092928</v>
      </c>
    </row>
    <row r="9" spans="2:9" x14ac:dyDescent="0.25">
      <c r="B9">
        <f t="shared" si="0"/>
        <v>8</v>
      </c>
      <c r="C9">
        <f>_xlfn.NORM.DIST('Normal Distribution'!B9,AVERAGE($B$3:$B$32),_xlfn.STDEV.P($B$3:$B$32),TRUE)</f>
        <v>0.34258700826387495</v>
      </c>
      <c r="E9">
        <v>6</v>
      </c>
      <c r="F9">
        <f>_xlfn.NORM.DIST('Normal Distribution'!E9,AVERAGE($E$3:$E$32),_xlfn.STDEV.P($E$3:$E$32),TRUE)</f>
        <v>0.16303977872250142</v>
      </c>
      <c r="H9">
        <f t="shared" si="1"/>
        <v>7290</v>
      </c>
      <c r="I9">
        <f>_xlfn.NORM.DIST('Normal Distribution'!H9,AVERAGE($H$3:$H$32),_xlfn.STDEV.P($H$3:$H$32),TRUE)</f>
        <v>0.32832256397437887</v>
      </c>
    </row>
    <row r="10" spans="2:9" x14ac:dyDescent="0.25">
      <c r="B10">
        <f t="shared" si="0"/>
        <v>13</v>
      </c>
      <c r="C10">
        <f>_xlfn.NORM.DIST('Normal Distribution'!B10,AVERAGE($B$3:$B$32),_xlfn.STDEV.P($B$3:$B$32),TRUE)</f>
        <v>0.34260361019280078</v>
      </c>
      <c r="E10">
        <v>7</v>
      </c>
      <c r="F10">
        <f>_xlfn.NORM.DIST('Normal Distribution'!E10,AVERAGE($E$3:$E$32),_xlfn.STDEV.P($E$3:$E$32),TRUE)</f>
        <v>0.19310611375651782</v>
      </c>
      <c r="H10">
        <f t="shared" si="1"/>
        <v>21870</v>
      </c>
      <c r="I10">
        <f>_xlfn.NORM.DIST('Normal Distribution'!H10,AVERAGE($H$3:$H$32),_xlfn.STDEV.P($H$3:$H$32),TRUE)</f>
        <v>0.32958787547521096</v>
      </c>
    </row>
    <row r="11" spans="2:9" x14ac:dyDescent="0.25">
      <c r="B11">
        <f t="shared" si="0"/>
        <v>21</v>
      </c>
      <c r="C11">
        <f>_xlfn.NORM.DIST('Normal Distribution'!B11,AVERAGE($B$3:$B$32),_xlfn.STDEV.P($B$3:$B$32),TRUE)</f>
        <v>0.34263017391149653</v>
      </c>
      <c r="E11">
        <v>8</v>
      </c>
      <c r="F11">
        <f>_xlfn.NORM.DIST('Normal Distribution'!E11,AVERAGE($E$3:$E$32),_xlfn.STDEV.P($E$3:$E$32),TRUE)</f>
        <v>0.22633455100384747</v>
      </c>
      <c r="H11">
        <f t="shared" si="1"/>
        <v>65610</v>
      </c>
      <c r="I11">
        <f>_xlfn.NORM.DIST('Normal Distribution'!H11,AVERAGE($H$3:$H$32),_xlfn.STDEV.P($H$3:$H$32),TRUE)</f>
        <v>0.33339548279159736</v>
      </c>
    </row>
    <row r="12" spans="2:9" x14ac:dyDescent="0.25">
      <c r="B12">
        <f t="shared" si="0"/>
        <v>34</v>
      </c>
      <c r="C12">
        <f>_xlfn.NORM.DIST('Normal Distribution'!B12,AVERAGE($B$3:$B$32),_xlfn.STDEV.P($B$3:$B$32),TRUE)</f>
        <v>0.34267334161419671</v>
      </c>
      <c r="E12">
        <v>9</v>
      </c>
      <c r="F12">
        <f>_xlfn.NORM.DIST('Normal Distribution'!E12,AVERAGE($E$3:$E$32),_xlfn.STDEV.P($E$3:$E$32),TRUE)</f>
        <v>0.26257126006289011</v>
      </c>
      <c r="H12">
        <f t="shared" si="1"/>
        <v>196830</v>
      </c>
      <c r="I12">
        <f>_xlfn.NORM.DIST('Normal Distribution'!H12,AVERAGE($H$3:$H$32),_xlfn.STDEV.P($H$3:$H$32),TRUE)</f>
        <v>0.34492038488428017</v>
      </c>
    </row>
    <row r="13" spans="2:9" x14ac:dyDescent="0.25">
      <c r="B13">
        <f t="shared" si="0"/>
        <v>55</v>
      </c>
      <c r="C13">
        <f>_xlfn.NORM.DIST('Normal Distribution'!B13,AVERAGE($B$3:$B$32),_xlfn.STDEV.P($B$3:$B$32),TRUE)</f>
        <v>0.34274307839695412</v>
      </c>
      <c r="E13">
        <v>10</v>
      </c>
      <c r="F13">
        <f>_xlfn.NORM.DIST('Normal Distribution'!E13,AVERAGE($E$3:$E$32),_xlfn.STDEV.P($E$3:$E$32),TRUE)</f>
        <v>0.30156518853212788</v>
      </c>
      <c r="H13">
        <f t="shared" si="1"/>
        <v>590490</v>
      </c>
      <c r="I13">
        <f>_xlfn.NORM.DIST('Normal Distribution'!H13,AVERAGE($H$3:$H$32),_xlfn.STDEV.P($H$3:$H$32),TRUE)</f>
        <v>0.38032949940575733</v>
      </c>
    </row>
    <row r="14" spans="2:9" x14ac:dyDescent="0.25">
      <c r="B14">
        <f t="shared" si="0"/>
        <v>89</v>
      </c>
      <c r="C14">
        <f>_xlfn.NORM.DIST('Normal Distribution'!B14,AVERAGE($B$3:$B$32),_xlfn.STDEV.P($B$3:$B$32),TRUE)</f>
        <v>0.3428559969307281</v>
      </c>
      <c r="E14">
        <v>11</v>
      </c>
      <c r="F14">
        <f>_xlfn.NORM.DIST('Normal Distribution'!E14,AVERAGE($E$3:$E$32),_xlfn.STDEV.P($E$3:$E$32),TRUE)</f>
        <v>0.34297036519916979</v>
      </c>
      <c r="H14">
        <f t="shared" si="1"/>
        <v>1771470</v>
      </c>
      <c r="I14">
        <f>_xlfn.NORM.DIST('Normal Distribution'!H14,AVERAGE($H$3:$H$32),_xlfn.STDEV.P($H$3:$H$32),TRUE)</f>
        <v>0.49152367755163195</v>
      </c>
    </row>
    <row r="15" spans="2:9" x14ac:dyDescent="0.25">
      <c r="B15">
        <f t="shared" si="0"/>
        <v>144</v>
      </c>
      <c r="C15">
        <f>_xlfn.NORM.DIST('Normal Distribution'!B15,AVERAGE($B$3:$B$32),_xlfn.STDEV.P($B$3:$B$32),TRUE)</f>
        <v>0.34303868898532242</v>
      </c>
      <c r="E15">
        <v>12</v>
      </c>
      <c r="F15">
        <f>_xlfn.NORM.DIST('Normal Distribution'!E15,AVERAGE($E$3:$E$32),_xlfn.STDEV.P($E$3:$E$32),TRUE)</f>
        <v>0.38635357725364938</v>
      </c>
      <c r="H15">
        <f t="shared" si="1"/>
        <v>5314410</v>
      </c>
      <c r="I15">
        <f>_xlfn.NORM.DIST('Normal Distribution'!H15,AVERAGE($H$3:$H$32),_xlfn.STDEV.P($H$3:$H$32),TRUE)</f>
        <v>0.79640597809057256</v>
      </c>
    </row>
    <row r="16" spans="2:9" x14ac:dyDescent="0.25">
      <c r="B16">
        <f t="shared" si="0"/>
        <v>233</v>
      </c>
      <c r="C16">
        <f>_xlfn.NORM.DIST('Normal Distribution'!B16,AVERAGE($B$3:$B$32),_xlfn.STDEV.P($B$3:$B$32),TRUE)</f>
        <v>0.34333439567393093</v>
      </c>
      <c r="E16">
        <v>13</v>
      </c>
      <c r="F16">
        <f>_xlfn.NORM.DIST('Normal Distribution'!E16,AVERAGE($E$3:$E$32),_xlfn.STDEV.P($E$3:$E$32),TRUE)</f>
        <v>0.43120726712813584</v>
      </c>
      <c r="H16">
        <f t="shared" si="1"/>
        <v>15943230</v>
      </c>
      <c r="I16">
        <f>_xlfn.NORM.DIST('Normal Distribution'!H16,AVERAGE($H$3:$H$32),_xlfn.STDEV.P($H$3:$H$32),TRUE)</f>
        <v>0.99963645443690863</v>
      </c>
    </row>
    <row r="17" spans="2:9" x14ac:dyDescent="0.25">
      <c r="B17">
        <f t="shared" si="0"/>
        <v>377</v>
      </c>
      <c r="C17">
        <f>_xlfn.NORM.DIST('Normal Distribution'!B17,AVERAGE($B$3:$B$32),_xlfn.STDEV.P($B$3:$B$32),TRUE)</f>
        <v>0.34381304557420239</v>
      </c>
      <c r="E17">
        <v>14</v>
      </c>
      <c r="F17">
        <f>_xlfn.NORM.DIST('Normal Distribution'!E17,AVERAGE($E$3:$E$32),_xlfn.STDEV.P($E$3:$E$32),TRUE)</f>
        <v>0.47696706097178776</v>
      </c>
      <c r="H17">
        <f>H16</f>
        <v>15943230</v>
      </c>
      <c r="I17">
        <f>_xlfn.NORM.DIST('Normal Distribution'!H17,AVERAGE($H$3:$H$32),_xlfn.STDEV.P($H$3:$H$32),TRUE)</f>
        <v>0.99963645443690863</v>
      </c>
    </row>
    <row r="18" spans="2:9" x14ac:dyDescent="0.25">
      <c r="B18">
        <f t="shared" si="0"/>
        <v>610</v>
      </c>
      <c r="C18">
        <f>_xlfn.NORM.DIST('Normal Distribution'!B18,AVERAGE($B$3:$B$32),_xlfn.STDEV.P($B$3:$B$32),TRUE)</f>
        <v>0.34458805794045078</v>
      </c>
      <c r="E18">
        <v>15</v>
      </c>
      <c r="F18">
        <f>_xlfn.NORM.DIST('Normal Distribution'!E18,AVERAGE($E$3:$E$32),_xlfn.STDEV.P($E$3:$E$32),TRUE)</f>
        <v>0.52303293902821224</v>
      </c>
      <c r="H18">
        <f t="shared" ref="H18:H31" si="2">H17-H17/2</f>
        <v>7971615</v>
      </c>
      <c r="I18">
        <f>_xlfn.NORM.DIST('Normal Distribution'!H18,AVERAGE($H$3:$H$32),_xlfn.STDEV.P($H$3:$H$32),TRUE)</f>
        <v>0.92873411113156534</v>
      </c>
    </row>
    <row r="19" spans="2:9" x14ac:dyDescent="0.25">
      <c r="B19">
        <f t="shared" si="0"/>
        <v>987</v>
      </c>
      <c r="C19">
        <f>_xlfn.NORM.DIST('Normal Distribution'!B19,AVERAGE($B$3:$B$32),_xlfn.STDEV.P($B$3:$B$32),TRUE)</f>
        <v>0.34584342948702612</v>
      </c>
      <c r="E19">
        <v>16</v>
      </c>
      <c r="F19">
        <f>_xlfn.NORM.DIST('Normal Distribution'!E19,AVERAGE($E$3:$E$32),_xlfn.STDEV.P($E$3:$E$32),TRUE)</f>
        <v>0.56879273287186416</v>
      </c>
      <c r="H19">
        <f t="shared" si="2"/>
        <v>3985807.5</v>
      </c>
      <c r="I19">
        <f>_xlfn.NORM.DIST('Normal Distribution'!H19,AVERAGE($H$3:$H$32),_xlfn.STDEV.P($H$3:$H$32),TRUE)</f>
        <v>0.69499682997197298</v>
      </c>
    </row>
    <row r="20" spans="2:9" x14ac:dyDescent="0.25">
      <c r="B20">
        <f t="shared" ref="B20:B32" si="3">B18+B19</f>
        <v>1597</v>
      </c>
      <c r="C20">
        <f>_xlfn.NORM.DIST('Normal Distribution'!B20,AVERAGE($B$3:$B$32),_xlfn.STDEV.P($B$3:$B$32),TRUE)</f>
        <v>0.34787825626203106</v>
      </c>
      <c r="E20">
        <v>17</v>
      </c>
      <c r="F20">
        <f>_xlfn.NORM.DIST('Normal Distribution'!E20,AVERAGE($E$3:$E$32),_xlfn.STDEV.P($E$3:$E$32),TRUE)</f>
        <v>0.61364642274635062</v>
      </c>
      <c r="H20">
        <f t="shared" si="2"/>
        <v>1992903.75</v>
      </c>
      <c r="I20">
        <f>_xlfn.NORM.DIST('Normal Distribution'!H20,AVERAGE($H$3:$H$32),_xlfn.STDEV.P($H$3:$H$32),TRUE)</f>
        <v>0.51271720693830691</v>
      </c>
    </row>
    <row r="21" spans="2:9" x14ac:dyDescent="0.25">
      <c r="B21">
        <f t="shared" si="3"/>
        <v>2584</v>
      </c>
      <c r="C21">
        <f>_xlfn.NORM.DIST('Normal Distribution'!B21,AVERAGE($B$3:$B$32),_xlfn.STDEV.P($B$3:$B$32),TRUE)</f>
        <v>0.35117994925521945</v>
      </c>
      <c r="E21">
        <v>18</v>
      </c>
      <c r="F21">
        <f>_xlfn.NORM.DIST('Normal Distribution'!E21,AVERAGE($E$3:$E$32),_xlfn.STDEV.P($E$3:$E$32),TRUE)</f>
        <v>0.65702963480083021</v>
      </c>
      <c r="H21">
        <f t="shared" si="2"/>
        <v>996451.875</v>
      </c>
      <c r="I21">
        <f>_xlfn.NORM.DIST('Normal Distribution'!H21,AVERAGE($H$3:$H$32),_xlfn.STDEV.P($H$3:$H$32),TRUE)</f>
        <v>0.41792365650661351</v>
      </c>
    </row>
    <row r="22" spans="2:9" x14ac:dyDescent="0.25">
      <c r="B22">
        <f t="shared" si="3"/>
        <v>4181</v>
      </c>
      <c r="C22">
        <f>_xlfn.NORM.DIST('Normal Distribution'!B22,AVERAGE($B$3:$B$32),_xlfn.STDEV.P($B$3:$B$32),TRUE)</f>
        <v>0.35654597683802214</v>
      </c>
      <c r="E22">
        <v>19</v>
      </c>
      <c r="F22">
        <f>_xlfn.NORM.DIST('Normal Distribution'!E22,AVERAGE($E$3:$E$32),_xlfn.STDEV.P($E$3:$E$32),TRUE)</f>
        <v>0.69843481146787212</v>
      </c>
      <c r="H22">
        <f t="shared" si="2"/>
        <v>498225.9375</v>
      </c>
      <c r="I22">
        <f>_xlfn.NORM.DIST('Normal Distribution'!H22,AVERAGE($H$3:$H$32),_xlfn.STDEV.P($H$3:$H$32),TRUE)</f>
        <v>0.3719271430976312</v>
      </c>
    </row>
    <row r="23" spans="2:9" x14ac:dyDescent="0.25">
      <c r="B23">
        <f t="shared" si="3"/>
        <v>6765</v>
      </c>
      <c r="C23">
        <f>_xlfn.NORM.DIST('Normal Distribution'!B23,AVERAGE($B$3:$B$32),_xlfn.STDEV.P($B$3:$B$32),TRUE)</f>
        <v>0.3652884299107475</v>
      </c>
      <c r="E23">
        <v>20</v>
      </c>
      <c r="F23">
        <f>_xlfn.NORM.DIST('Normal Distribution'!E23,AVERAGE($E$3:$E$32),_xlfn.STDEV.P($E$3:$E$32),TRUE)</f>
        <v>0.73742873993710989</v>
      </c>
      <c r="H23">
        <f t="shared" si="2"/>
        <v>249112.96875</v>
      </c>
      <c r="I23">
        <f>_xlfn.NORM.DIST('Normal Distribution'!H23,AVERAGE($H$3:$H$32),_xlfn.STDEV.P($H$3:$H$32),TRUE)</f>
        <v>0.34955347440966889</v>
      </c>
    </row>
    <row r="24" spans="2:9" x14ac:dyDescent="0.25">
      <c r="B24">
        <f t="shared" si="3"/>
        <v>10946</v>
      </c>
      <c r="C24">
        <f>_xlfn.NORM.DIST('Normal Distribution'!B24,AVERAGE($B$3:$B$32),_xlfn.STDEV.P($B$3:$B$32),TRUE)</f>
        <v>0.37958162962431979</v>
      </c>
      <c r="E24">
        <v>21</v>
      </c>
      <c r="F24">
        <f>_xlfn.NORM.DIST('Normal Distribution'!E24,AVERAGE($E$3:$E$32),_xlfn.STDEV.P($E$3:$E$32),TRUE)</f>
        <v>0.77366544899615253</v>
      </c>
      <c r="H24">
        <f t="shared" si="2"/>
        <v>124556.484375</v>
      </c>
      <c r="I24">
        <f>_xlfn.NORM.DIST('Normal Distribution'!H24,AVERAGE($H$3:$H$32),_xlfn.STDEV.P($H$3:$H$32),TRUE)</f>
        <v>0.33855404451090354</v>
      </c>
    </row>
    <row r="25" spans="2:9" x14ac:dyDescent="0.25">
      <c r="B25">
        <f t="shared" si="3"/>
        <v>17711</v>
      </c>
      <c r="C25">
        <f>_xlfn.NORM.DIST('Normal Distribution'!B25,AVERAGE($B$3:$B$32),_xlfn.STDEV.P($B$3:$B$32),TRUE)</f>
        <v>0.40305291042923441</v>
      </c>
      <c r="E25">
        <v>22</v>
      </c>
      <c r="F25">
        <f>_xlfn.NORM.DIST('Normal Distribution'!E25,AVERAGE($E$3:$E$32),_xlfn.STDEV.P($E$3:$E$32),TRUE)</f>
        <v>0.80689388624348224</v>
      </c>
      <c r="H25">
        <f t="shared" si="2"/>
        <v>62278.2421875</v>
      </c>
      <c r="I25">
        <f>_xlfn.NORM.DIST('Normal Distribution'!H25,AVERAGE($H$3:$H$32),_xlfn.STDEV.P($H$3:$H$32),TRUE)</f>
        <v>0.3331048391446515</v>
      </c>
    </row>
    <row r="26" spans="2:9" x14ac:dyDescent="0.25">
      <c r="B26">
        <f t="shared" si="3"/>
        <v>28657</v>
      </c>
      <c r="C26">
        <f>_xlfn.NORM.DIST('Normal Distribution'!B26,AVERAGE($B$3:$B$32),_xlfn.STDEV.P($B$3:$B$32),TRUE)</f>
        <v>0.44174463841618689</v>
      </c>
      <c r="E26">
        <v>23</v>
      </c>
      <c r="F26">
        <f>_xlfn.NORM.DIST('Normal Distribution'!E26,AVERAGE($E$3:$E$32),_xlfn.STDEV.P($E$3:$E$32),TRUE)</f>
        <v>0.83696022127749858</v>
      </c>
      <c r="H26">
        <f t="shared" si="2"/>
        <v>31139.12109375</v>
      </c>
      <c r="I26">
        <f>_xlfn.NORM.DIST('Normal Distribution'!H26,AVERAGE($H$3:$H$32),_xlfn.STDEV.P($H$3:$H$32),TRUE)</f>
        <v>0.33039330406638123</v>
      </c>
    </row>
    <row r="27" spans="2:9" x14ac:dyDescent="0.25">
      <c r="B27">
        <f t="shared" si="3"/>
        <v>46368</v>
      </c>
      <c r="C27">
        <f>_xlfn.NORM.DIST('Normal Distribution'!B27,AVERAGE($B$3:$B$32),_xlfn.STDEV.P($B$3:$B$32),TRUE)</f>
        <v>0.50537956164093811</v>
      </c>
      <c r="E27">
        <v>24</v>
      </c>
      <c r="F27">
        <f>_xlfn.NORM.DIST('Normal Distribution'!E27,AVERAGE($E$3:$E$32),_xlfn.STDEV.P($E$3:$E$32),TRUE)</f>
        <v>0.86380504002541159</v>
      </c>
      <c r="H27">
        <f t="shared" si="2"/>
        <v>15569.560546875</v>
      </c>
      <c r="I27">
        <f>_xlfn.NORM.DIST('Normal Distribution'!H27,AVERAGE($H$3:$H$32),_xlfn.STDEV.P($H$3:$H$32),TRUE)</f>
        <v>0.32904085734166111</v>
      </c>
    </row>
    <row r="28" spans="2:9" x14ac:dyDescent="0.25">
      <c r="B28">
        <f t="shared" si="3"/>
        <v>75025</v>
      </c>
      <c r="C28">
        <f>_xlfn.NORM.DIST('Normal Distribution'!B28,AVERAGE($B$3:$B$32),_xlfn.STDEV.P($B$3:$B$32),TRUE)</f>
        <v>0.60735151991167546</v>
      </c>
      <c r="E28">
        <v>25</v>
      </c>
      <c r="F28">
        <f>_xlfn.NORM.DIST('Normal Distribution'!E28,AVERAGE($E$3:$E$32),_xlfn.STDEV.P($E$3:$E$32),TRUE)</f>
        <v>0.8874560595179537</v>
      </c>
      <c r="H28">
        <f t="shared" si="2"/>
        <v>7784.7802734375</v>
      </c>
      <c r="I28">
        <f>_xlfn.NORM.DIST('Normal Distribution'!H28,AVERAGE($H$3:$H$32),_xlfn.STDEV.P($H$3:$H$32),TRUE)</f>
        <v>0.32836547085118883</v>
      </c>
    </row>
    <row r="29" spans="2:9" x14ac:dyDescent="0.25">
      <c r="B29">
        <f t="shared" si="3"/>
        <v>121393</v>
      </c>
      <c r="C29">
        <f>_xlfn.NORM.DIST('Normal Distribution'!B29,AVERAGE($B$3:$B$32),_xlfn.STDEV.P($B$3:$B$32),TRUE)</f>
        <v>0.75534068433724255</v>
      </c>
      <c r="E29">
        <v>26</v>
      </c>
      <c r="F29">
        <f>_xlfn.NORM.DIST('Normal Distribution'!E29,AVERAGE($E$3:$E$32),_xlfn.STDEV.P($E$3:$E$32),TRUE)</f>
        <v>0.90801726917501402</v>
      </c>
      <c r="H29">
        <f t="shared" si="2"/>
        <v>3892.39013671875</v>
      </c>
      <c r="I29">
        <f>_xlfn.NORM.DIST('Normal Distribution'!H29,AVERAGE($H$3:$H$32),_xlfn.STDEV.P($H$3:$H$32),TRUE)</f>
        <v>0.32802798765299135</v>
      </c>
    </row>
    <row r="30" spans="2:9" x14ac:dyDescent="0.25">
      <c r="B30">
        <f t="shared" si="3"/>
        <v>196418</v>
      </c>
      <c r="C30">
        <f>_xlfn.NORM.DIST('Normal Distribution'!B30,AVERAGE($B$3:$B$32),_xlfn.STDEV.P($B$3:$B$32),TRUE)</f>
        <v>0.91454738727525142</v>
      </c>
      <c r="E30">
        <v>27</v>
      </c>
      <c r="F30">
        <f>_xlfn.NORM.DIST('Normal Distribution'!E30,AVERAGE($E$3:$E$32),_xlfn.STDEV.P($E$3:$E$32),TRUE)</f>
        <v>0.92565557470691762</v>
      </c>
      <c r="H30">
        <f t="shared" si="2"/>
        <v>1946.195068359375</v>
      </c>
      <c r="I30">
        <f>_xlfn.NORM.DIST('Normal Distribution'!H30,AVERAGE($H$3:$H$32),_xlfn.STDEV.P($H$3:$H$32),TRUE)</f>
        <v>0.32785929866900498</v>
      </c>
    </row>
    <row r="31" spans="2:9" x14ac:dyDescent="0.25">
      <c r="B31">
        <f t="shared" si="3"/>
        <v>317811</v>
      </c>
      <c r="C31">
        <f>_xlfn.NORM.DIST('Normal Distribution'!B31,AVERAGE($B$3:$B$32),_xlfn.STDEV.P($B$3:$B$32),TRUE)</f>
        <v>0.99317184827923255</v>
      </c>
      <c r="E31">
        <v>28</v>
      </c>
      <c r="F31">
        <f>_xlfn.NORM.DIST('Normal Distribution'!E31,AVERAGE($E$3:$E$32),_xlfn.STDEV.P($E$3:$E$32),TRUE)</f>
        <v>0.94058607855859067</v>
      </c>
      <c r="H31">
        <f t="shared" si="2"/>
        <v>973.0975341796875</v>
      </c>
      <c r="I31">
        <f>_xlfn.NORM.DIST('Normal Distribution'!H31,AVERAGE($H$3:$H$32),_xlfn.STDEV.P($H$3:$H$32),TRUE)</f>
        <v>0.32777496734369138</v>
      </c>
    </row>
    <row r="32" spans="2:9" x14ac:dyDescent="0.25">
      <c r="B32">
        <f t="shared" si="3"/>
        <v>514229</v>
      </c>
      <c r="C32">
        <f>_xlfn.NORM.DIST('Normal Distribution'!B32,AVERAGE($B$3:$B$32),_xlfn.STDEV.P($B$3:$B$32),TRUE)</f>
        <v>0.99998887196949904</v>
      </c>
      <c r="E32">
        <v>29</v>
      </c>
      <c r="F32">
        <f>_xlfn.NORM.DIST('Normal Distribution'!E32,AVERAGE($E$3:$E$32),_xlfn.STDEV.P($E$3:$E$32),TRUE)</f>
        <v>0.95305708398073941</v>
      </c>
      <c r="H32">
        <f>H31-H31/2</f>
        <v>486.54876708984375</v>
      </c>
      <c r="I32">
        <f>_xlfn.NORM.DIST('Normal Distribution'!H32,AVERAGE($H$3:$H$32),_xlfn.STDEV.P($H$3:$H$32),TRUE)</f>
        <v>0.32773280497431612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K24:L24"/>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3001"/>
  <sheetViews>
    <sheetView workbookViewId="0">
      <selection activeCell="B8" sqref="B8"/>
    </sheetView>
  </sheetViews>
  <sheetFormatPr defaultRowHeight="15" x14ac:dyDescent="0.25"/>
  <cols>
    <col min="2" max="2" width="26.7109375" bestFit="1" customWidth="1"/>
  </cols>
  <sheetData>
    <row r="4" spans="2:3" x14ac:dyDescent="0.25">
      <c r="B4" s="7" t="s">
        <v>1</v>
      </c>
      <c r="C4" t="s">
        <v>16</v>
      </c>
    </row>
    <row r="5" spans="2:3" x14ac:dyDescent="0.25">
      <c r="B5" s="7">
        <v>14.9102</v>
      </c>
      <c r="C5">
        <v>50</v>
      </c>
    </row>
    <row r="6" spans="2:3" x14ac:dyDescent="0.25">
      <c r="B6" s="7">
        <v>97.369500000000002</v>
      </c>
      <c r="C6">
        <v>100</v>
      </c>
    </row>
    <row r="7" spans="2:3" x14ac:dyDescent="0.25">
      <c r="B7" s="7">
        <v>4.3899999999999997</v>
      </c>
      <c r="C7">
        <v>150</v>
      </c>
    </row>
    <row r="8" spans="2:3" x14ac:dyDescent="0.25">
      <c r="B8" s="7">
        <v>4.3899999999999997</v>
      </c>
      <c r="C8">
        <v>200</v>
      </c>
    </row>
    <row r="9" spans="2:3" x14ac:dyDescent="0.25">
      <c r="B9" s="7">
        <v>4.3899999999999997</v>
      </c>
      <c r="C9">
        <v>250</v>
      </c>
    </row>
    <row r="10" spans="2:3" x14ac:dyDescent="0.25">
      <c r="B10" s="7">
        <v>120.1793</v>
      </c>
      <c r="C10">
        <v>300</v>
      </c>
    </row>
    <row r="11" spans="2:3" x14ac:dyDescent="0.25">
      <c r="B11" s="7">
        <v>120.1793</v>
      </c>
      <c r="C11">
        <v>500</v>
      </c>
    </row>
    <row r="12" spans="2:3" x14ac:dyDescent="0.25">
      <c r="B12" s="7">
        <v>8.7799999999999994</v>
      </c>
      <c r="C12">
        <v>1000</v>
      </c>
    </row>
    <row r="13" spans="2:3" x14ac:dyDescent="0.25">
      <c r="B13" s="7">
        <v>28.076499999999999</v>
      </c>
    </row>
    <row r="14" spans="2:3" x14ac:dyDescent="0.25">
      <c r="B14" s="7">
        <v>316.67</v>
      </c>
    </row>
    <row r="15" spans="2:3" x14ac:dyDescent="0.25">
      <c r="B15" s="7">
        <v>8.7799999999999994</v>
      </c>
    </row>
    <row r="16" spans="2:3" x14ac:dyDescent="0.25">
      <c r="B16" s="7">
        <v>8.7799999999999994</v>
      </c>
    </row>
    <row r="17" spans="2:7" x14ac:dyDescent="0.25">
      <c r="B17" s="7">
        <v>100.87649999999999</v>
      </c>
    </row>
    <row r="18" spans="2:7" x14ac:dyDescent="0.25">
      <c r="B18" s="7">
        <v>135.08699999999999</v>
      </c>
    </row>
    <row r="19" spans="2:7" ht="15.75" thickBot="1" x14ac:dyDescent="0.3">
      <c r="B19" s="7">
        <v>175.44</v>
      </c>
    </row>
    <row r="20" spans="2:7" x14ac:dyDescent="0.25">
      <c r="B20" s="7">
        <v>142.1046</v>
      </c>
      <c r="C20" s="13" t="s">
        <v>17</v>
      </c>
      <c r="D20" s="13" t="s">
        <v>19</v>
      </c>
      <c r="F20" s="13" t="s">
        <v>17</v>
      </c>
      <c r="G20" s="13" t="s">
        <v>19</v>
      </c>
    </row>
    <row r="21" spans="2:7" x14ac:dyDescent="0.25">
      <c r="B21" s="7">
        <v>175.44</v>
      </c>
      <c r="C21" s="11">
        <v>0.01</v>
      </c>
      <c r="D21" s="11">
        <v>158</v>
      </c>
      <c r="F21" s="10">
        <v>50</v>
      </c>
      <c r="G21" s="11">
        <v>970</v>
      </c>
    </row>
    <row r="22" spans="2:7" x14ac:dyDescent="0.25">
      <c r="B22" s="7">
        <v>142.1046</v>
      </c>
      <c r="C22" s="11">
        <v>9.5938888888888876</v>
      </c>
      <c r="D22" s="11">
        <v>204</v>
      </c>
      <c r="F22" s="10">
        <v>100</v>
      </c>
      <c r="G22" s="11">
        <v>269</v>
      </c>
    </row>
    <row r="23" spans="2:7" x14ac:dyDescent="0.25">
      <c r="B23" s="7">
        <v>163.15719999999999</v>
      </c>
      <c r="C23" s="11">
        <v>19.177777777777777</v>
      </c>
      <c r="D23" s="11">
        <v>415</v>
      </c>
      <c r="F23" s="10">
        <v>150</v>
      </c>
      <c r="G23" s="11">
        <v>904</v>
      </c>
    </row>
    <row r="24" spans="2:7" x14ac:dyDescent="0.25">
      <c r="B24" s="7">
        <v>153.50810000000001</v>
      </c>
      <c r="C24" s="11">
        <v>28.761666666666667</v>
      </c>
      <c r="D24" s="11">
        <v>82</v>
      </c>
      <c r="F24" s="10">
        <v>200</v>
      </c>
      <c r="G24" s="11">
        <v>586</v>
      </c>
    </row>
    <row r="25" spans="2:7" x14ac:dyDescent="0.25">
      <c r="B25" s="7">
        <v>142.1046</v>
      </c>
      <c r="C25" s="11">
        <v>38.345555555555549</v>
      </c>
      <c r="D25" s="11">
        <v>44</v>
      </c>
      <c r="F25" s="10">
        <v>250</v>
      </c>
      <c r="G25" s="11">
        <v>230</v>
      </c>
    </row>
    <row r="26" spans="2:7" x14ac:dyDescent="0.25">
      <c r="B26" s="7">
        <v>154.38669999999999</v>
      </c>
      <c r="C26" s="11">
        <v>47.929444444444435</v>
      </c>
      <c r="D26" s="11">
        <v>65</v>
      </c>
      <c r="F26" s="10">
        <v>300</v>
      </c>
      <c r="G26" s="11">
        <v>11</v>
      </c>
    </row>
    <row r="27" spans="2:7" x14ac:dyDescent="0.25">
      <c r="B27" s="7">
        <v>114.04</v>
      </c>
      <c r="C27" s="11">
        <v>57.513333333333328</v>
      </c>
      <c r="D27" s="11">
        <v>67</v>
      </c>
      <c r="F27" s="10">
        <v>500</v>
      </c>
      <c r="G27" s="11">
        <v>24</v>
      </c>
    </row>
    <row r="28" spans="2:7" ht="15.75" thickBot="1" x14ac:dyDescent="0.3">
      <c r="B28" s="7">
        <v>131.58000000000001</v>
      </c>
      <c r="C28" s="11">
        <v>67.097222222222214</v>
      </c>
      <c r="D28" s="11">
        <v>48</v>
      </c>
      <c r="F28" s="12" t="s">
        <v>18</v>
      </c>
      <c r="G28" s="12">
        <v>3</v>
      </c>
    </row>
    <row r="29" spans="2:7" x14ac:dyDescent="0.25">
      <c r="B29" s="7">
        <v>131.58000000000001</v>
      </c>
      <c r="C29" s="11">
        <v>76.681111111111107</v>
      </c>
      <c r="D29" s="11">
        <v>33</v>
      </c>
    </row>
    <row r="30" spans="2:7" x14ac:dyDescent="0.25">
      <c r="B30" s="7">
        <v>175.44</v>
      </c>
      <c r="C30" s="11">
        <v>86.265000000000001</v>
      </c>
      <c r="D30" s="11">
        <v>21</v>
      </c>
    </row>
    <row r="31" spans="2:7" x14ac:dyDescent="0.25">
      <c r="B31" s="7">
        <v>26.32</v>
      </c>
      <c r="C31" s="11">
        <v>95.848888888888879</v>
      </c>
      <c r="D31" s="11">
        <v>79</v>
      </c>
    </row>
    <row r="32" spans="2:7" x14ac:dyDescent="0.25">
      <c r="B32" s="7">
        <v>87.72</v>
      </c>
      <c r="C32" s="11">
        <v>105.43277777777777</v>
      </c>
      <c r="D32" s="11">
        <v>182</v>
      </c>
    </row>
    <row r="33" spans="2:11" x14ac:dyDescent="0.25">
      <c r="B33" s="7">
        <v>105.26</v>
      </c>
      <c r="C33" s="11">
        <v>115.01666666666667</v>
      </c>
      <c r="D33" s="11">
        <v>137</v>
      </c>
    </row>
    <row r="34" spans="2:11" x14ac:dyDescent="0.25">
      <c r="B34" s="7">
        <v>105.26</v>
      </c>
      <c r="C34" s="11">
        <v>124.60055555555554</v>
      </c>
      <c r="D34" s="11">
        <v>195</v>
      </c>
    </row>
    <row r="35" spans="2:11" x14ac:dyDescent="0.25">
      <c r="B35" s="7">
        <v>263.16000000000003</v>
      </c>
      <c r="C35" s="11">
        <v>134.18444444444441</v>
      </c>
      <c r="D35" s="11">
        <v>235</v>
      </c>
    </row>
    <row r="36" spans="2:11" x14ac:dyDescent="0.25">
      <c r="B36" s="7">
        <v>263.16000000000003</v>
      </c>
      <c r="C36" s="11">
        <v>143.76833333333332</v>
      </c>
      <c r="D36" s="11">
        <v>103</v>
      </c>
    </row>
    <row r="37" spans="2:11" x14ac:dyDescent="0.25">
      <c r="B37" s="7">
        <v>236.84</v>
      </c>
      <c r="C37" s="11">
        <v>153.3522222222222</v>
      </c>
      <c r="D37" s="11">
        <v>79</v>
      </c>
    </row>
    <row r="38" spans="2:11" x14ac:dyDescent="0.25">
      <c r="B38" s="7">
        <v>31.579599999999999</v>
      </c>
      <c r="C38" s="11">
        <v>162.93611111111107</v>
      </c>
      <c r="D38" s="11">
        <v>257</v>
      </c>
    </row>
    <row r="39" spans="2:11" x14ac:dyDescent="0.25">
      <c r="B39" s="7">
        <v>263.16000000000003</v>
      </c>
      <c r="C39" s="11">
        <v>172.51999999999998</v>
      </c>
      <c r="D39" s="11">
        <v>146</v>
      </c>
    </row>
    <row r="40" spans="2:11" ht="15.75" thickBot="1" x14ac:dyDescent="0.3">
      <c r="B40" s="7">
        <v>26.32</v>
      </c>
      <c r="C40" s="11">
        <v>182.10388888888886</v>
      </c>
      <c r="D40" s="11">
        <v>61</v>
      </c>
    </row>
    <row r="41" spans="2:11" x14ac:dyDescent="0.25">
      <c r="B41" s="7">
        <v>88.6</v>
      </c>
      <c r="C41" s="11">
        <v>191.68777777777774</v>
      </c>
      <c r="D41" s="11">
        <v>24</v>
      </c>
      <c r="G41" t="s">
        <v>16</v>
      </c>
      <c r="J41" s="13" t="s">
        <v>17</v>
      </c>
      <c r="K41" s="13" t="s">
        <v>19</v>
      </c>
    </row>
    <row r="42" spans="2:11" x14ac:dyDescent="0.25">
      <c r="B42" s="7">
        <v>131.58000000000001</v>
      </c>
      <c r="C42" s="11">
        <v>201.27166666666665</v>
      </c>
      <c r="D42" s="11">
        <v>118</v>
      </c>
      <c r="G42">
        <v>0</v>
      </c>
      <c r="J42" s="10">
        <v>0</v>
      </c>
      <c r="K42" s="11">
        <v>0</v>
      </c>
    </row>
    <row r="43" spans="2:11" x14ac:dyDescent="0.25">
      <c r="B43" s="7">
        <v>175.44</v>
      </c>
      <c r="C43" s="11">
        <v>210.85555555555553</v>
      </c>
      <c r="D43" s="11">
        <v>41</v>
      </c>
      <c r="G43">
        <v>25</v>
      </c>
      <c r="J43" s="10">
        <v>25</v>
      </c>
      <c r="K43" s="11">
        <v>829</v>
      </c>
    </row>
    <row r="44" spans="2:11" x14ac:dyDescent="0.25">
      <c r="B44" s="7">
        <v>31.579599999999999</v>
      </c>
      <c r="C44" s="11">
        <v>220.4394444444444</v>
      </c>
      <c r="D44" s="11">
        <v>139</v>
      </c>
      <c r="G44">
        <v>50</v>
      </c>
      <c r="J44" s="10">
        <v>50</v>
      </c>
      <c r="K44" s="11">
        <v>141</v>
      </c>
    </row>
    <row r="45" spans="2:11" x14ac:dyDescent="0.25">
      <c r="B45" s="7">
        <v>157.9</v>
      </c>
      <c r="C45" s="11">
        <v>230.02333333333331</v>
      </c>
      <c r="D45" s="11">
        <v>4</v>
      </c>
      <c r="G45">
        <v>100</v>
      </c>
      <c r="J45" s="10">
        <v>100</v>
      </c>
      <c r="K45" s="11">
        <v>269</v>
      </c>
    </row>
    <row r="46" spans="2:11" x14ac:dyDescent="0.25">
      <c r="B46" s="7">
        <v>175.44</v>
      </c>
      <c r="C46" s="11">
        <v>239.60722222222219</v>
      </c>
      <c r="D46" s="11">
        <v>19</v>
      </c>
      <c r="G46">
        <v>150</v>
      </c>
      <c r="J46" s="10">
        <v>150</v>
      </c>
      <c r="K46" s="11">
        <v>904</v>
      </c>
    </row>
    <row r="47" spans="2:11" x14ac:dyDescent="0.25">
      <c r="B47" s="7">
        <v>175.44</v>
      </c>
      <c r="C47" s="11">
        <v>249.19111111111107</v>
      </c>
      <c r="D47" s="11">
        <v>3</v>
      </c>
      <c r="G47">
        <v>200</v>
      </c>
      <c r="J47" s="10">
        <v>200</v>
      </c>
      <c r="K47" s="11">
        <v>586</v>
      </c>
    </row>
    <row r="48" spans="2:11" x14ac:dyDescent="0.25">
      <c r="B48" s="7">
        <v>157.9</v>
      </c>
      <c r="C48" s="11">
        <v>258.77499999999998</v>
      </c>
      <c r="D48" s="11">
        <v>3</v>
      </c>
      <c r="G48">
        <v>250</v>
      </c>
      <c r="J48" s="10">
        <v>250</v>
      </c>
      <c r="K48" s="11">
        <v>230</v>
      </c>
    </row>
    <row r="49" spans="2:11" x14ac:dyDescent="0.25">
      <c r="B49" s="7">
        <v>263.16000000000003</v>
      </c>
      <c r="C49" s="11">
        <v>268.35888888888883</v>
      </c>
      <c r="D49" s="11">
        <v>6</v>
      </c>
      <c r="G49">
        <v>300</v>
      </c>
      <c r="J49" s="10">
        <v>300</v>
      </c>
      <c r="K49" s="11">
        <v>11</v>
      </c>
    </row>
    <row r="50" spans="2:11" x14ac:dyDescent="0.25">
      <c r="B50" s="7">
        <v>157.9</v>
      </c>
      <c r="C50" s="11">
        <v>277.94277777777774</v>
      </c>
      <c r="D50" s="11">
        <v>0</v>
      </c>
      <c r="G50">
        <v>500</v>
      </c>
      <c r="J50" s="10">
        <v>500</v>
      </c>
      <c r="K50" s="11">
        <v>24</v>
      </c>
    </row>
    <row r="51" spans="2:11" x14ac:dyDescent="0.25">
      <c r="B51" s="7">
        <v>175.44</v>
      </c>
      <c r="C51" s="11">
        <v>287.52666666666664</v>
      </c>
      <c r="D51" s="11">
        <v>0</v>
      </c>
      <c r="G51">
        <v>1000</v>
      </c>
      <c r="J51" s="10">
        <v>1000</v>
      </c>
      <c r="K51" s="11">
        <v>3</v>
      </c>
    </row>
    <row r="52" spans="2:11" ht="15.75" thickBot="1" x14ac:dyDescent="0.3">
      <c r="B52" s="7">
        <v>201.76</v>
      </c>
      <c r="C52" s="11">
        <v>297.11055555555549</v>
      </c>
      <c r="D52" s="11">
        <v>2</v>
      </c>
      <c r="J52" s="12" t="s">
        <v>18</v>
      </c>
      <c r="K52" s="12">
        <v>0</v>
      </c>
    </row>
    <row r="53" spans="2:11" x14ac:dyDescent="0.25">
      <c r="B53" s="7">
        <v>201.76</v>
      </c>
      <c r="C53" s="11">
        <v>306.6944444444444</v>
      </c>
      <c r="D53" s="11">
        <v>0</v>
      </c>
    </row>
    <row r="54" spans="2:11" x14ac:dyDescent="0.25">
      <c r="B54" s="7">
        <v>32.457500000000003</v>
      </c>
      <c r="C54" s="11">
        <v>316.27833333333331</v>
      </c>
      <c r="D54" s="11">
        <v>0</v>
      </c>
    </row>
    <row r="55" spans="2:11" x14ac:dyDescent="0.25">
      <c r="B55" s="7">
        <v>81.580399999999997</v>
      </c>
      <c r="C55" s="11">
        <v>325.86222222222216</v>
      </c>
      <c r="D55" s="11">
        <v>9</v>
      </c>
    </row>
    <row r="56" spans="2:11" x14ac:dyDescent="0.25">
      <c r="B56" s="7">
        <v>166.67</v>
      </c>
      <c r="C56" s="11">
        <v>335.44611111111107</v>
      </c>
      <c r="D56" s="11">
        <v>3</v>
      </c>
    </row>
    <row r="57" spans="2:11" x14ac:dyDescent="0.25">
      <c r="B57" s="7">
        <v>157.9</v>
      </c>
      <c r="C57" s="11">
        <v>345.03</v>
      </c>
      <c r="D57" s="11">
        <v>0</v>
      </c>
    </row>
    <row r="58" spans="2:11" x14ac:dyDescent="0.25">
      <c r="B58" s="7">
        <v>219.3</v>
      </c>
      <c r="C58" s="11">
        <v>354.61388888888882</v>
      </c>
      <c r="D58" s="11">
        <v>1</v>
      </c>
    </row>
    <row r="59" spans="2:11" x14ac:dyDescent="0.25">
      <c r="B59" s="7">
        <v>201.76</v>
      </c>
      <c r="C59" s="11">
        <v>364.19777777777773</v>
      </c>
      <c r="D59" s="11">
        <v>2</v>
      </c>
    </row>
    <row r="60" spans="2:11" x14ac:dyDescent="0.25">
      <c r="B60" s="7">
        <v>166.67</v>
      </c>
      <c r="C60" s="11">
        <v>373.78166666666664</v>
      </c>
      <c r="D60" s="11">
        <v>0</v>
      </c>
    </row>
    <row r="61" spans="2:11" x14ac:dyDescent="0.25">
      <c r="B61" s="7">
        <v>157.9</v>
      </c>
      <c r="C61" s="11">
        <v>383.36555555555549</v>
      </c>
      <c r="D61" s="11">
        <v>4</v>
      </c>
    </row>
    <row r="62" spans="2:11" x14ac:dyDescent="0.25">
      <c r="B62" s="7">
        <v>157.9</v>
      </c>
      <c r="C62" s="11">
        <v>392.9494444444444</v>
      </c>
      <c r="D62" s="11">
        <v>0</v>
      </c>
    </row>
    <row r="63" spans="2:11" x14ac:dyDescent="0.25">
      <c r="B63" s="7">
        <v>157.9</v>
      </c>
      <c r="C63" s="11">
        <v>402.5333333333333</v>
      </c>
      <c r="D63" s="11">
        <v>0</v>
      </c>
    </row>
    <row r="64" spans="2:11" x14ac:dyDescent="0.25">
      <c r="B64" s="7">
        <v>201.76</v>
      </c>
      <c r="C64" s="11">
        <v>412.11722222222215</v>
      </c>
      <c r="D64" s="11">
        <v>0</v>
      </c>
    </row>
    <row r="65" spans="2:4" x14ac:dyDescent="0.25">
      <c r="B65" s="7">
        <v>131.58000000000001</v>
      </c>
      <c r="C65" s="11">
        <v>421.70111111111106</v>
      </c>
      <c r="D65" s="11">
        <v>0</v>
      </c>
    </row>
    <row r="66" spans="2:4" x14ac:dyDescent="0.25">
      <c r="B66" s="7">
        <v>166.67</v>
      </c>
      <c r="C66" s="11">
        <v>431.28499999999997</v>
      </c>
      <c r="D66" s="11">
        <v>0</v>
      </c>
    </row>
    <row r="67" spans="2:4" x14ac:dyDescent="0.25">
      <c r="B67" s="7">
        <v>131.58000000000001</v>
      </c>
      <c r="C67" s="11">
        <v>440.86888888888882</v>
      </c>
      <c r="D67" s="11">
        <v>0</v>
      </c>
    </row>
    <row r="68" spans="2:4" x14ac:dyDescent="0.25">
      <c r="B68" s="7">
        <v>66.668099999999995</v>
      </c>
      <c r="C68" s="11">
        <v>450.45277777777773</v>
      </c>
      <c r="D68" s="11">
        <v>0</v>
      </c>
    </row>
    <row r="69" spans="2:4" x14ac:dyDescent="0.25">
      <c r="B69" s="7">
        <v>201.76</v>
      </c>
      <c r="C69" s="11">
        <v>460.03666666666663</v>
      </c>
      <c r="D69" s="11">
        <v>0</v>
      </c>
    </row>
    <row r="70" spans="2:4" x14ac:dyDescent="0.25">
      <c r="B70" s="7">
        <v>166.67</v>
      </c>
      <c r="C70" s="11">
        <v>469.62055555555548</v>
      </c>
      <c r="D70" s="11">
        <v>0</v>
      </c>
    </row>
    <row r="71" spans="2:4" x14ac:dyDescent="0.25">
      <c r="B71" s="7">
        <v>166.67</v>
      </c>
      <c r="C71" s="11">
        <v>479.20444444444439</v>
      </c>
      <c r="D71" s="11">
        <v>0</v>
      </c>
    </row>
    <row r="72" spans="2:4" x14ac:dyDescent="0.25">
      <c r="B72" s="7">
        <v>157.89609999999999</v>
      </c>
      <c r="C72" s="11">
        <v>488.78833333333324</v>
      </c>
      <c r="D72" s="11">
        <v>1</v>
      </c>
    </row>
    <row r="73" spans="2:4" x14ac:dyDescent="0.25">
      <c r="B73" s="7">
        <v>219.3</v>
      </c>
      <c r="C73" s="11">
        <v>498.37222222222215</v>
      </c>
      <c r="D73" s="11">
        <v>0</v>
      </c>
    </row>
    <row r="74" spans="2:4" x14ac:dyDescent="0.25">
      <c r="B74" s="7">
        <v>157.9</v>
      </c>
      <c r="C74" s="11">
        <v>507.95611111111106</v>
      </c>
      <c r="D74" s="11">
        <v>6</v>
      </c>
    </row>
    <row r="75" spans="2:4" ht="15.75" thickBot="1" x14ac:dyDescent="0.3">
      <c r="B75" s="7">
        <v>201.76</v>
      </c>
      <c r="C75" s="12" t="s">
        <v>18</v>
      </c>
      <c r="D75" s="12">
        <v>1</v>
      </c>
    </row>
    <row r="76" spans="2:4" x14ac:dyDescent="0.25">
      <c r="B76" s="7">
        <v>166.67</v>
      </c>
    </row>
    <row r="77" spans="2:4" x14ac:dyDescent="0.25">
      <c r="B77" s="7">
        <v>201.76</v>
      </c>
    </row>
    <row r="78" spans="2:4" x14ac:dyDescent="0.25">
      <c r="B78" s="7">
        <v>236.84</v>
      </c>
    </row>
    <row r="79" spans="2:4" x14ac:dyDescent="0.25">
      <c r="B79" s="7">
        <v>201.76</v>
      </c>
    </row>
    <row r="80" spans="2:4" x14ac:dyDescent="0.25">
      <c r="B80" s="7">
        <v>219.3</v>
      </c>
    </row>
    <row r="81" spans="2:2" x14ac:dyDescent="0.25">
      <c r="B81" s="7">
        <v>201.76</v>
      </c>
    </row>
    <row r="82" spans="2:2" x14ac:dyDescent="0.25">
      <c r="B82" s="7">
        <v>201.76</v>
      </c>
    </row>
    <row r="83" spans="2:2" x14ac:dyDescent="0.25">
      <c r="B83" s="7">
        <v>201.76</v>
      </c>
    </row>
    <row r="84" spans="2:2" x14ac:dyDescent="0.25">
      <c r="B84" s="7">
        <v>166.67</v>
      </c>
    </row>
    <row r="85" spans="2:2" x14ac:dyDescent="0.25">
      <c r="B85" s="7">
        <v>131.58000000000001</v>
      </c>
    </row>
    <row r="86" spans="2:2" x14ac:dyDescent="0.25">
      <c r="B86" s="7">
        <v>219.3</v>
      </c>
    </row>
    <row r="87" spans="2:2" x14ac:dyDescent="0.25">
      <c r="B87" s="7">
        <v>166.67</v>
      </c>
    </row>
    <row r="88" spans="2:2" x14ac:dyDescent="0.25">
      <c r="B88" s="7">
        <v>201.76</v>
      </c>
    </row>
    <row r="89" spans="2:2" x14ac:dyDescent="0.25">
      <c r="B89" s="7">
        <v>201.76</v>
      </c>
    </row>
    <row r="90" spans="2:2" x14ac:dyDescent="0.25">
      <c r="B90" s="7">
        <v>201.76</v>
      </c>
    </row>
    <row r="91" spans="2:2" x14ac:dyDescent="0.25">
      <c r="B91" s="7">
        <v>219.3</v>
      </c>
    </row>
    <row r="92" spans="2:2" x14ac:dyDescent="0.25">
      <c r="B92" s="7">
        <v>201.76</v>
      </c>
    </row>
    <row r="93" spans="2:2" x14ac:dyDescent="0.25">
      <c r="B93" s="7">
        <v>157.9</v>
      </c>
    </row>
    <row r="94" spans="2:2" x14ac:dyDescent="0.25">
      <c r="B94" s="7">
        <v>219.3</v>
      </c>
    </row>
    <row r="95" spans="2:2" x14ac:dyDescent="0.25">
      <c r="B95" s="7">
        <v>131.58000000000001</v>
      </c>
    </row>
    <row r="96" spans="2:2" x14ac:dyDescent="0.25">
      <c r="B96" s="7">
        <v>219.3</v>
      </c>
    </row>
    <row r="97" spans="2:2" x14ac:dyDescent="0.25">
      <c r="B97" s="7">
        <v>201.76</v>
      </c>
    </row>
    <row r="98" spans="2:2" x14ac:dyDescent="0.25">
      <c r="B98" s="7">
        <v>201.76</v>
      </c>
    </row>
    <row r="99" spans="2:2" x14ac:dyDescent="0.25">
      <c r="B99" s="7">
        <v>201.76</v>
      </c>
    </row>
    <row r="100" spans="2:2" x14ac:dyDescent="0.25">
      <c r="B100" s="7">
        <v>201.76</v>
      </c>
    </row>
    <row r="101" spans="2:2" x14ac:dyDescent="0.25">
      <c r="B101" s="7">
        <v>201.76</v>
      </c>
    </row>
    <row r="102" spans="2:2" x14ac:dyDescent="0.25">
      <c r="B102" s="7">
        <v>219.3</v>
      </c>
    </row>
    <row r="103" spans="2:2" x14ac:dyDescent="0.25">
      <c r="B103" s="7">
        <v>66.668099999999995</v>
      </c>
    </row>
    <row r="104" spans="2:2" x14ac:dyDescent="0.25">
      <c r="B104" s="7">
        <v>201.76</v>
      </c>
    </row>
    <row r="105" spans="2:2" x14ac:dyDescent="0.25">
      <c r="B105" s="7">
        <v>166.67</v>
      </c>
    </row>
    <row r="106" spans="2:2" x14ac:dyDescent="0.25">
      <c r="B106" s="7">
        <v>166.67</v>
      </c>
    </row>
    <row r="107" spans="2:2" x14ac:dyDescent="0.25">
      <c r="B107" s="7">
        <v>131.58000000000001</v>
      </c>
    </row>
    <row r="108" spans="2:2" x14ac:dyDescent="0.25">
      <c r="B108" s="7">
        <v>201.76</v>
      </c>
    </row>
    <row r="109" spans="2:2" x14ac:dyDescent="0.25">
      <c r="B109" s="7">
        <v>219.3</v>
      </c>
    </row>
    <row r="110" spans="2:2" x14ac:dyDescent="0.25">
      <c r="B110" s="7">
        <v>61.404899999999998</v>
      </c>
    </row>
    <row r="111" spans="2:2" x14ac:dyDescent="0.25">
      <c r="B111" s="7">
        <v>201.76</v>
      </c>
    </row>
    <row r="112" spans="2:2" x14ac:dyDescent="0.25">
      <c r="B112" s="7">
        <v>12.2818</v>
      </c>
    </row>
    <row r="113" spans="2:2" x14ac:dyDescent="0.25">
      <c r="B113" s="7">
        <v>3.5097999999999998</v>
      </c>
    </row>
    <row r="114" spans="2:2" x14ac:dyDescent="0.25">
      <c r="B114" s="7">
        <v>6.1414</v>
      </c>
    </row>
    <row r="115" spans="2:2" x14ac:dyDescent="0.25">
      <c r="B115" s="7">
        <v>56.141399999999997</v>
      </c>
    </row>
    <row r="116" spans="2:2" x14ac:dyDescent="0.25">
      <c r="B116" s="7">
        <v>4.3899999999999997</v>
      </c>
    </row>
    <row r="117" spans="2:2" x14ac:dyDescent="0.25">
      <c r="B117" s="7">
        <v>56.141399999999997</v>
      </c>
    </row>
    <row r="118" spans="2:2" x14ac:dyDescent="0.25">
      <c r="B118" s="7">
        <v>6.1414</v>
      </c>
    </row>
    <row r="119" spans="2:2" x14ac:dyDescent="0.25">
      <c r="B119" s="7">
        <v>55.264200000000002</v>
      </c>
    </row>
    <row r="120" spans="2:2" x14ac:dyDescent="0.25">
      <c r="B120" s="7">
        <v>21.053699999999999</v>
      </c>
    </row>
    <row r="121" spans="2:2" x14ac:dyDescent="0.25">
      <c r="B121" s="7">
        <v>3.5097999999999998</v>
      </c>
    </row>
    <row r="122" spans="2:2" x14ac:dyDescent="0.25">
      <c r="B122" s="7">
        <v>37.720399999999998</v>
      </c>
    </row>
    <row r="123" spans="2:2" x14ac:dyDescent="0.25">
      <c r="B123" s="7">
        <v>55.264200000000002</v>
      </c>
    </row>
    <row r="124" spans="2:2" x14ac:dyDescent="0.25">
      <c r="B124" s="7">
        <v>37.720399999999998</v>
      </c>
    </row>
    <row r="125" spans="2:2" x14ac:dyDescent="0.25">
      <c r="B125" s="7">
        <v>25.439599999999999</v>
      </c>
    </row>
    <row r="126" spans="2:2" x14ac:dyDescent="0.25">
      <c r="B126" s="7">
        <v>141.22909999999999</v>
      </c>
    </row>
    <row r="127" spans="2:2" x14ac:dyDescent="0.25">
      <c r="B127" s="7">
        <v>115.79049999999999</v>
      </c>
    </row>
    <row r="128" spans="2:2" x14ac:dyDescent="0.25">
      <c r="B128" s="7">
        <v>90.351900000000001</v>
      </c>
    </row>
    <row r="129" spans="2:2" x14ac:dyDescent="0.25">
      <c r="B129" s="7">
        <v>30.7028</v>
      </c>
    </row>
    <row r="130" spans="2:2" x14ac:dyDescent="0.25">
      <c r="B130" s="7">
        <v>37.720399999999998</v>
      </c>
    </row>
    <row r="131" spans="2:2" x14ac:dyDescent="0.25">
      <c r="B131" s="7">
        <v>195.62</v>
      </c>
    </row>
    <row r="132" spans="2:2" x14ac:dyDescent="0.25">
      <c r="B132" s="7">
        <v>33.334400000000002</v>
      </c>
    </row>
    <row r="133" spans="2:2" x14ac:dyDescent="0.25">
      <c r="B133" s="7">
        <v>90.351900000000001</v>
      </c>
    </row>
    <row r="134" spans="2:2" x14ac:dyDescent="0.25">
      <c r="B134" s="7">
        <v>90.351900000000001</v>
      </c>
    </row>
    <row r="135" spans="2:2" x14ac:dyDescent="0.25">
      <c r="B135" s="7">
        <v>65.790499999999994</v>
      </c>
    </row>
    <row r="136" spans="2:2" x14ac:dyDescent="0.25">
      <c r="B136" s="7">
        <v>90.351900000000001</v>
      </c>
    </row>
    <row r="137" spans="2:2" x14ac:dyDescent="0.25">
      <c r="B137" s="7">
        <v>43.860700000000001</v>
      </c>
    </row>
    <row r="138" spans="2:2" x14ac:dyDescent="0.25">
      <c r="B138" s="7">
        <v>109.6502</v>
      </c>
    </row>
    <row r="139" spans="2:2" x14ac:dyDescent="0.25">
      <c r="B139" s="7">
        <v>65.790499999999994</v>
      </c>
    </row>
    <row r="140" spans="2:2" x14ac:dyDescent="0.25">
      <c r="B140" s="7">
        <v>55.264200000000002</v>
      </c>
    </row>
    <row r="141" spans="2:2" x14ac:dyDescent="0.25">
      <c r="B141" s="7">
        <v>33.334400000000002</v>
      </c>
    </row>
    <row r="142" spans="2:2" x14ac:dyDescent="0.25">
      <c r="B142" s="7">
        <v>44.734699999999997</v>
      </c>
    </row>
    <row r="143" spans="2:2" x14ac:dyDescent="0.25">
      <c r="B143" s="7">
        <v>149.99789999999999</v>
      </c>
    </row>
    <row r="144" spans="2:2" x14ac:dyDescent="0.25">
      <c r="B144" s="7">
        <v>111.4014</v>
      </c>
    </row>
    <row r="145" spans="2:2" x14ac:dyDescent="0.25">
      <c r="B145" s="7">
        <v>122.8049</v>
      </c>
    </row>
    <row r="146" spans="2:2" x14ac:dyDescent="0.25">
      <c r="B146" s="7">
        <v>219.3</v>
      </c>
    </row>
    <row r="147" spans="2:2" x14ac:dyDescent="0.25">
      <c r="B147" s="7">
        <v>100.8802</v>
      </c>
    </row>
    <row r="148" spans="2:2" x14ac:dyDescent="0.25">
      <c r="B148" s="7">
        <v>14.916700000000001</v>
      </c>
    </row>
    <row r="149" spans="2:2" x14ac:dyDescent="0.25">
      <c r="B149" s="7">
        <v>43.863999999999997</v>
      </c>
    </row>
    <row r="150" spans="2:2" x14ac:dyDescent="0.25">
      <c r="B150" s="7">
        <v>101.32</v>
      </c>
    </row>
    <row r="151" spans="2:2" x14ac:dyDescent="0.25">
      <c r="B151" s="7">
        <v>330.7</v>
      </c>
    </row>
    <row r="152" spans="2:2" x14ac:dyDescent="0.25">
      <c r="B152" s="7">
        <v>166.67</v>
      </c>
    </row>
    <row r="153" spans="2:2" x14ac:dyDescent="0.25">
      <c r="B153" s="7">
        <v>118.86</v>
      </c>
    </row>
    <row r="154" spans="2:2" x14ac:dyDescent="0.25">
      <c r="B154" s="7">
        <v>118.86</v>
      </c>
    </row>
    <row r="155" spans="2:2" x14ac:dyDescent="0.25">
      <c r="B155" s="7">
        <v>101.32</v>
      </c>
    </row>
    <row r="156" spans="2:2" x14ac:dyDescent="0.25">
      <c r="B156" s="7">
        <v>118.86</v>
      </c>
    </row>
    <row r="157" spans="2:2" x14ac:dyDescent="0.25">
      <c r="B157" s="7">
        <v>101.32</v>
      </c>
    </row>
    <row r="158" spans="2:2" x14ac:dyDescent="0.25">
      <c r="B158" s="7">
        <v>101.32</v>
      </c>
    </row>
    <row r="159" spans="2:2" x14ac:dyDescent="0.25">
      <c r="B159" s="7">
        <v>118.86</v>
      </c>
    </row>
    <row r="160" spans="2:2" x14ac:dyDescent="0.25">
      <c r="B160" s="7">
        <v>101.32</v>
      </c>
    </row>
    <row r="161" spans="2:2" x14ac:dyDescent="0.25">
      <c r="B161" s="7">
        <v>101.32</v>
      </c>
    </row>
    <row r="162" spans="2:2" x14ac:dyDescent="0.25">
      <c r="B162" s="7">
        <v>118.86</v>
      </c>
    </row>
    <row r="163" spans="2:2" x14ac:dyDescent="0.25">
      <c r="B163" s="7">
        <v>101.32</v>
      </c>
    </row>
    <row r="164" spans="2:2" x14ac:dyDescent="0.25">
      <c r="B164" s="7">
        <v>101.32</v>
      </c>
    </row>
    <row r="165" spans="2:2" x14ac:dyDescent="0.25">
      <c r="B165" s="7">
        <v>118.86</v>
      </c>
    </row>
    <row r="166" spans="2:2" x14ac:dyDescent="0.25">
      <c r="B166" s="7">
        <v>101.32</v>
      </c>
    </row>
    <row r="167" spans="2:2" x14ac:dyDescent="0.25">
      <c r="B167" s="7">
        <v>101.32</v>
      </c>
    </row>
    <row r="168" spans="2:2" x14ac:dyDescent="0.25">
      <c r="B168" s="7">
        <v>101.32</v>
      </c>
    </row>
    <row r="169" spans="2:2" x14ac:dyDescent="0.25">
      <c r="B169" s="7">
        <v>118.86</v>
      </c>
    </row>
    <row r="170" spans="2:2" x14ac:dyDescent="0.25">
      <c r="B170" s="7">
        <v>101.32</v>
      </c>
    </row>
    <row r="171" spans="2:2" x14ac:dyDescent="0.25">
      <c r="B171" s="7">
        <v>118.86</v>
      </c>
    </row>
    <row r="172" spans="2:2" x14ac:dyDescent="0.25">
      <c r="B172" s="7">
        <v>180.26</v>
      </c>
    </row>
    <row r="173" spans="2:2" x14ac:dyDescent="0.25">
      <c r="B173" s="7">
        <v>101.32</v>
      </c>
    </row>
    <row r="174" spans="2:2" x14ac:dyDescent="0.25">
      <c r="B174" s="7">
        <v>101.32</v>
      </c>
    </row>
    <row r="175" spans="2:2" x14ac:dyDescent="0.25">
      <c r="B175" s="7">
        <v>118.86</v>
      </c>
    </row>
    <row r="176" spans="2:2" x14ac:dyDescent="0.25">
      <c r="B176" s="7">
        <v>101.32</v>
      </c>
    </row>
    <row r="177" spans="2:2" x14ac:dyDescent="0.25">
      <c r="B177" s="7">
        <v>101.32</v>
      </c>
    </row>
    <row r="178" spans="2:2" x14ac:dyDescent="0.25">
      <c r="B178" s="7">
        <v>101.32</v>
      </c>
    </row>
    <row r="179" spans="2:2" x14ac:dyDescent="0.25">
      <c r="B179" s="7">
        <v>101.32</v>
      </c>
    </row>
    <row r="180" spans="2:2" x14ac:dyDescent="0.25">
      <c r="B180" s="7">
        <v>101.32</v>
      </c>
    </row>
    <row r="181" spans="2:2" x14ac:dyDescent="0.25">
      <c r="B181" s="7">
        <v>101.32</v>
      </c>
    </row>
    <row r="182" spans="2:2" x14ac:dyDescent="0.25">
      <c r="B182" s="7">
        <v>101.32</v>
      </c>
    </row>
    <row r="183" spans="2:2" x14ac:dyDescent="0.25">
      <c r="B183" s="7">
        <v>101.32</v>
      </c>
    </row>
    <row r="184" spans="2:2" x14ac:dyDescent="0.25">
      <c r="B184" s="7">
        <v>101.32</v>
      </c>
    </row>
    <row r="185" spans="2:2" x14ac:dyDescent="0.25">
      <c r="B185" s="7">
        <v>101.32</v>
      </c>
    </row>
    <row r="186" spans="2:2" x14ac:dyDescent="0.25">
      <c r="B186" s="7">
        <v>101.32</v>
      </c>
    </row>
    <row r="187" spans="2:2" x14ac:dyDescent="0.25">
      <c r="B187" s="7">
        <v>180.26</v>
      </c>
    </row>
    <row r="188" spans="2:2" x14ac:dyDescent="0.25">
      <c r="B188" s="7">
        <v>101.32</v>
      </c>
    </row>
    <row r="189" spans="2:2" x14ac:dyDescent="0.25">
      <c r="B189" s="7">
        <v>101.32</v>
      </c>
    </row>
    <row r="190" spans="2:2" x14ac:dyDescent="0.25">
      <c r="B190" s="7">
        <v>101.32</v>
      </c>
    </row>
    <row r="191" spans="2:2" x14ac:dyDescent="0.25">
      <c r="B191" s="7">
        <v>101.32</v>
      </c>
    </row>
    <row r="192" spans="2:2" x14ac:dyDescent="0.25">
      <c r="B192" s="7">
        <v>101.32</v>
      </c>
    </row>
    <row r="193" spans="2:2" x14ac:dyDescent="0.25">
      <c r="B193" s="7">
        <v>101.32</v>
      </c>
    </row>
    <row r="194" spans="2:2" x14ac:dyDescent="0.25">
      <c r="B194" s="7">
        <v>101.32</v>
      </c>
    </row>
    <row r="195" spans="2:2" x14ac:dyDescent="0.25">
      <c r="B195" s="7">
        <v>118.86</v>
      </c>
    </row>
    <row r="196" spans="2:2" x14ac:dyDescent="0.25">
      <c r="B196" s="7">
        <v>118.86</v>
      </c>
    </row>
    <row r="197" spans="2:2" x14ac:dyDescent="0.25">
      <c r="B197" s="7">
        <v>101.32</v>
      </c>
    </row>
    <row r="198" spans="2:2" x14ac:dyDescent="0.25">
      <c r="B198" s="7">
        <v>101.32</v>
      </c>
    </row>
    <row r="199" spans="2:2" x14ac:dyDescent="0.25">
      <c r="B199" s="7">
        <v>180.26</v>
      </c>
    </row>
    <row r="200" spans="2:2" x14ac:dyDescent="0.25">
      <c r="B200" s="7">
        <v>101.32</v>
      </c>
    </row>
    <row r="201" spans="2:2" x14ac:dyDescent="0.25">
      <c r="B201" s="7">
        <v>101.32</v>
      </c>
    </row>
    <row r="202" spans="2:2" x14ac:dyDescent="0.25">
      <c r="B202" s="7">
        <v>180.26</v>
      </c>
    </row>
    <row r="203" spans="2:2" x14ac:dyDescent="0.25">
      <c r="B203" s="7">
        <v>101.32</v>
      </c>
    </row>
    <row r="204" spans="2:2" x14ac:dyDescent="0.25">
      <c r="B204" s="7">
        <v>101.32</v>
      </c>
    </row>
    <row r="205" spans="2:2" x14ac:dyDescent="0.25">
      <c r="B205" s="7">
        <v>118.86</v>
      </c>
    </row>
    <row r="206" spans="2:2" x14ac:dyDescent="0.25">
      <c r="B206" s="7">
        <v>101.32</v>
      </c>
    </row>
    <row r="207" spans="2:2" x14ac:dyDescent="0.25">
      <c r="B207" s="7">
        <v>101.32</v>
      </c>
    </row>
    <row r="208" spans="2:2" x14ac:dyDescent="0.25">
      <c r="B208" s="7">
        <v>101.32</v>
      </c>
    </row>
    <row r="209" spans="2:2" x14ac:dyDescent="0.25">
      <c r="B209" s="7">
        <v>101.32</v>
      </c>
    </row>
    <row r="210" spans="2:2" x14ac:dyDescent="0.25">
      <c r="B210" s="7">
        <v>101.32</v>
      </c>
    </row>
    <row r="211" spans="2:2" x14ac:dyDescent="0.25">
      <c r="B211" s="7">
        <v>101.32</v>
      </c>
    </row>
    <row r="212" spans="2:2" x14ac:dyDescent="0.25">
      <c r="B212" s="7">
        <v>101.32</v>
      </c>
    </row>
    <row r="213" spans="2:2" x14ac:dyDescent="0.25">
      <c r="B213" s="7">
        <v>101.32</v>
      </c>
    </row>
    <row r="214" spans="2:2" x14ac:dyDescent="0.25">
      <c r="B214" s="7">
        <v>101.32</v>
      </c>
    </row>
    <row r="215" spans="2:2" x14ac:dyDescent="0.25">
      <c r="B215" s="7">
        <v>101.32</v>
      </c>
    </row>
    <row r="216" spans="2:2" x14ac:dyDescent="0.25">
      <c r="B216" s="7">
        <v>101.32</v>
      </c>
    </row>
    <row r="217" spans="2:2" x14ac:dyDescent="0.25">
      <c r="B217" s="7">
        <v>101.32</v>
      </c>
    </row>
    <row r="218" spans="2:2" x14ac:dyDescent="0.25">
      <c r="B218" s="7">
        <v>101.32</v>
      </c>
    </row>
    <row r="219" spans="2:2" x14ac:dyDescent="0.25">
      <c r="B219" s="7">
        <v>166.67</v>
      </c>
    </row>
    <row r="220" spans="2:2" x14ac:dyDescent="0.25">
      <c r="B220" s="7">
        <v>7.0174000000000003</v>
      </c>
    </row>
    <row r="221" spans="2:2" x14ac:dyDescent="0.25">
      <c r="B221" s="7">
        <v>101.32</v>
      </c>
    </row>
    <row r="222" spans="2:2" x14ac:dyDescent="0.25">
      <c r="B222" s="7">
        <v>101.32</v>
      </c>
    </row>
    <row r="223" spans="2:2" x14ac:dyDescent="0.25">
      <c r="B223" s="7">
        <v>101.32</v>
      </c>
    </row>
    <row r="224" spans="2:2" x14ac:dyDescent="0.25">
      <c r="B224" s="7">
        <v>180.26</v>
      </c>
    </row>
    <row r="225" spans="2:2" x14ac:dyDescent="0.25">
      <c r="B225" s="7">
        <v>101.32</v>
      </c>
    </row>
    <row r="226" spans="2:2" x14ac:dyDescent="0.25">
      <c r="B226" s="7">
        <v>101.32</v>
      </c>
    </row>
    <row r="227" spans="2:2" x14ac:dyDescent="0.25">
      <c r="B227" s="7">
        <v>118.86</v>
      </c>
    </row>
    <row r="228" spans="2:2" x14ac:dyDescent="0.25">
      <c r="B228" s="7">
        <v>101.32</v>
      </c>
    </row>
    <row r="229" spans="2:2" x14ac:dyDescent="0.25">
      <c r="B229" s="7">
        <v>101.32</v>
      </c>
    </row>
    <row r="230" spans="2:2" x14ac:dyDescent="0.25">
      <c r="B230" s="7">
        <v>118.86</v>
      </c>
    </row>
    <row r="231" spans="2:2" x14ac:dyDescent="0.25">
      <c r="B231" s="7">
        <v>101.32</v>
      </c>
    </row>
    <row r="232" spans="2:2" x14ac:dyDescent="0.25">
      <c r="B232" s="7">
        <v>118.86</v>
      </c>
    </row>
    <row r="233" spans="2:2" x14ac:dyDescent="0.25">
      <c r="B233" s="7">
        <v>118.86</v>
      </c>
    </row>
    <row r="234" spans="2:2" x14ac:dyDescent="0.25">
      <c r="B234" s="7">
        <v>180.26</v>
      </c>
    </row>
    <row r="235" spans="2:2" x14ac:dyDescent="0.25">
      <c r="B235" s="7">
        <v>101.32</v>
      </c>
    </row>
    <row r="236" spans="2:2" x14ac:dyDescent="0.25">
      <c r="B236" s="7">
        <v>118.86</v>
      </c>
    </row>
    <row r="237" spans="2:2" x14ac:dyDescent="0.25">
      <c r="B237" s="7">
        <v>101.32</v>
      </c>
    </row>
    <row r="238" spans="2:2" x14ac:dyDescent="0.25">
      <c r="B238" s="7">
        <v>101.32</v>
      </c>
    </row>
    <row r="239" spans="2:2" x14ac:dyDescent="0.25">
      <c r="B239" s="7">
        <v>101.32</v>
      </c>
    </row>
    <row r="240" spans="2:2" x14ac:dyDescent="0.25">
      <c r="B240" s="7">
        <v>118.86</v>
      </c>
    </row>
    <row r="241" spans="2:2" x14ac:dyDescent="0.25">
      <c r="B241" s="7">
        <v>101.32</v>
      </c>
    </row>
    <row r="242" spans="2:2" x14ac:dyDescent="0.25">
      <c r="B242" s="7">
        <v>101.32</v>
      </c>
    </row>
    <row r="243" spans="2:2" x14ac:dyDescent="0.25">
      <c r="B243" s="7">
        <v>101.32</v>
      </c>
    </row>
    <row r="244" spans="2:2" x14ac:dyDescent="0.25">
      <c r="B244" s="7">
        <v>101.32</v>
      </c>
    </row>
    <row r="245" spans="2:2" x14ac:dyDescent="0.25">
      <c r="B245" s="7">
        <v>101.32</v>
      </c>
    </row>
    <row r="246" spans="2:2" x14ac:dyDescent="0.25">
      <c r="B246" s="7">
        <v>180.26</v>
      </c>
    </row>
    <row r="247" spans="2:2" x14ac:dyDescent="0.25">
      <c r="B247" s="7">
        <v>180.26</v>
      </c>
    </row>
    <row r="248" spans="2:2" x14ac:dyDescent="0.25">
      <c r="B248" s="7">
        <v>180.26</v>
      </c>
    </row>
    <row r="249" spans="2:2" x14ac:dyDescent="0.25">
      <c r="B249" s="7">
        <v>101.32</v>
      </c>
    </row>
    <row r="250" spans="2:2" x14ac:dyDescent="0.25">
      <c r="B250" s="7">
        <v>101.32</v>
      </c>
    </row>
    <row r="251" spans="2:2" x14ac:dyDescent="0.25">
      <c r="B251" s="7">
        <v>101.32</v>
      </c>
    </row>
    <row r="252" spans="2:2" x14ac:dyDescent="0.25">
      <c r="B252" s="7">
        <v>101.32</v>
      </c>
    </row>
    <row r="253" spans="2:2" x14ac:dyDescent="0.25">
      <c r="B253" s="7">
        <v>101.32</v>
      </c>
    </row>
    <row r="254" spans="2:2" x14ac:dyDescent="0.25">
      <c r="B254" s="7">
        <v>101.32</v>
      </c>
    </row>
    <row r="255" spans="2:2" x14ac:dyDescent="0.25">
      <c r="B255" s="7">
        <v>101.32</v>
      </c>
    </row>
    <row r="256" spans="2:2" x14ac:dyDescent="0.25">
      <c r="B256" s="7">
        <v>118.86</v>
      </c>
    </row>
    <row r="257" spans="2:2" x14ac:dyDescent="0.25">
      <c r="B257" s="7">
        <v>118.86</v>
      </c>
    </row>
    <row r="258" spans="2:2" x14ac:dyDescent="0.25">
      <c r="B258" s="7">
        <v>101.32</v>
      </c>
    </row>
    <row r="259" spans="2:2" x14ac:dyDescent="0.25">
      <c r="B259" s="7">
        <v>101.32</v>
      </c>
    </row>
    <row r="260" spans="2:2" x14ac:dyDescent="0.25">
      <c r="B260" s="7">
        <v>101.32</v>
      </c>
    </row>
    <row r="261" spans="2:2" x14ac:dyDescent="0.25">
      <c r="B261" s="7">
        <v>101.32</v>
      </c>
    </row>
    <row r="262" spans="2:2" x14ac:dyDescent="0.25">
      <c r="B262" s="7">
        <v>101.32</v>
      </c>
    </row>
    <row r="263" spans="2:2" x14ac:dyDescent="0.25">
      <c r="B263" s="7">
        <v>101.32</v>
      </c>
    </row>
    <row r="264" spans="2:2" x14ac:dyDescent="0.25">
      <c r="B264" s="7">
        <v>118.86</v>
      </c>
    </row>
    <row r="265" spans="2:2" x14ac:dyDescent="0.25">
      <c r="B265" s="7">
        <v>267.54000000000002</v>
      </c>
    </row>
    <row r="266" spans="2:2" x14ac:dyDescent="0.25">
      <c r="B266" s="7">
        <v>118.86</v>
      </c>
    </row>
    <row r="267" spans="2:2" x14ac:dyDescent="0.25">
      <c r="B267" s="7">
        <v>180.26</v>
      </c>
    </row>
    <row r="268" spans="2:2" x14ac:dyDescent="0.25">
      <c r="B268" s="7">
        <v>101.32</v>
      </c>
    </row>
    <row r="269" spans="2:2" x14ac:dyDescent="0.25">
      <c r="B269" s="7">
        <v>118.86</v>
      </c>
    </row>
    <row r="270" spans="2:2" x14ac:dyDescent="0.25">
      <c r="B270" s="7">
        <v>330.7</v>
      </c>
    </row>
    <row r="271" spans="2:2" x14ac:dyDescent="0.25">
      <c r="B271" s="7">
        <v>211.4</v>
      </c>
    </row>
    <row r="272" spans="2:2" x14ac:dyDescent="0.25">
      <c r="B272" s="7">
        <v>180.26</v>
      </c>
    </row>
    <row r="273" spans="2:2" x14ac:dyDescent="0.25">
      <c r="B273" s="7">
        <v>101.32</v>
      </c>
    </row>
    <row r="274" spans="2:2" x14ac:dyDescent="0.25">
      <c r="B274" s="7">
        <v>118.86</v>
      </c>
    </row>
    <row r="275" spans="2:2" x14ac:dyDescent="0.25">
      <c r="B275" s="7">
        <v>118.86</v>
      </c>
    </row>
    <row r="276" spans="2:2" x14ac:dyDescent="0.25">
      <c r="B276" s="7">
        <v>118.86</v>
      </c>
    </row>
    <row r="277" spans="2:2" x14ac:dyDescent="0.25">
      <c r="B277" s="7">
        <v>101.32</v>
      </c>
    </row>
    <row r="278" spans="2:2" x14ac:dyDescent="0.25">
      <c r="B278" s="7">
        <v>180.26</v>
      </c>
    </row>
    <row r="279" spans="2:2" x14ac:dyDescent="0.25">
      <c r="B279" s="7">
        <v>101.32</v>
      </c>
    </row>
    <row r="280" spans="2:2" x14ac:dyDescent="0.25">
      <c r="B280" s="7">
        <v>180.26</v>
      </c>
    </row>
    <row r="281" spans="2:2" x14ac:dyDescent="0.25">
      <c r="B281" s="7">
        <v>101.32</v>
      </c>
    </row>
    <row r="282" spans="2:2" x14ac:dyDescent="0.25">
      <c r="B282" s="7">
        <v>118.86</v>
      </c>
    </row>
    <row r="283" spans="2:2" x14ac:dyDescent="0.25">
      <c r="B283" s="7">
        <v>101.32</v>
      </c>
    </row>
    <row r="284" spans="2:2" x14ac:dyDescent="0.25">
      <c r="B284" s="7">
        <v>101.32</v>
      </c>
    </row>
    <row r="285" spans="2:2" x14ac:dyDescent="0.25">
      <c r="B285" s="7">
        <v>267.54000000000002</v>
      </c>
    </row>
    <row r="286" spans="2:2" x14ac:dyDescent="0.25">
      <c r="B286" s="7">
        <v>180.26</v>
      </c>
    </row>
    <row r="287" spans="2:2" x14ac:dyDescent="0.25">
      <c r="B287" s="7">
        <v>101.32</v>
      </c>
    </row>
    <row r="288" spans="2:2" x14ac:dyDescent="0.25">
      <c r="B288" s="7">
        <v>101.32</v>
      </c>
    </row>
    <row r="289" spans="2:2" x14ac:dyDescent="0.25">
      <c r="B289" s="7">
        <v>101.32</v>
      </c>
    </row>
    <row r="290" spans="2:2" x14ac:dyDescent="0.25">
      <c r="B290" s="7">
        <v>101.32</v>
      </c>
    </row>
    <row r="291" spans="2:2" x14ac:dyDescent="0.25">
      <c r="B291" s="7">
        <v>101.32</v>
      </c>
    </row>
    <row r="292" spans="2:2" x14ac:dyDescent="0.25">
      <c r="B292" s="7">
        <v>101.32</v>
      </c>
    </row>
    <row r="293" spans="2:2" x14ac:dyDescent="0.25">
      <c r="B293" s="7">
        <v>180.26</v>
      </c>
    </row>
    <row r="294" spans="2:2" x14ac:dyDescent="0.25">
      <c r="B294" s="7">
        <v>118.86</v>
      </c>
    </row>
    <row r="295" spans="2:2" x14ac:dyDescent="0.25">
      <c r="B295" s="7">
        <v>118.86</v>
      </c>
    </row>
    <row r="296" spans="2:2" x14ac:dyDescent="0.25">
      <c r="B296" s="7">
        <v>180.26</v>
      </c>
    </row>
    <row r="297" spans="2:2" x14ac:dyDescent="0.25">
      <c r="B297" s="7">
        <v>118.86</v>
      </c>
    </row>
    <row r="298" spans="2:2" x14ac:dyDescent="0.25">
      <c r="B298" s="7">
        <v>180.26</v>
      </c>
    </row>
    <row r="299" spans="2:2" x14ac:dyDescent="0.25">
      <c r="B299" s="7">
        <v>118.86</v>
      </c>
    </row>
    <row r="300" spans="2:2" x14ac:dyDescent="0.25">
      <c r="B300" s="7">
        <v>118.86</v>
      </c>
    </row>
    <row r="301" spans="2:2" x14ac:dyDescent="0.25">
      <c r="B301" s="7">
        <v>118.86</v>
      </c>
    </row>
    <row r="302" spans="2:2" x14ac:dyDescent="0.25">
      <c r="B302" s="7">
        <v>118.86</v>
      </c>
    </row>
    <row r="303" spans="2:2" x14ac:dyDescent="0.25">
      <c r="B303" s="7">
        <v>118.86</v>
      </c>
    </row>
    <row r="304" spans="2:2" x14ac:dyDescent="0.25">
      <c r="B304" s="7">
        <v>101.32</v>
      </c>
    </row>
    <row r="305" spans="2:2" x14ac:dyDescent="0.25">
      <c r="B305" s="7">
        <v>180.26</v>
      </c>
    </row>
    <row r="306" spans="2:2" x14ac:dyDescent="0.25">
      <c r="B306" s="7">
        <v>118.86</v>
      </c>
    </row>
    <row r="307" spans="2:2" x14ac:dyDescent="0.25">
      <c r="B307" s="7">
        <v>101.32</v>
      </c>
    </row>
    <row r="308" spans="2:2" x14ac:dyDescent="0.25">
      <c r="B308" s="7">
        <v>122.81</v>
      </c>
    </row>
    <row r="309" spans="2:2" x14ac:dyDescent="0.25">
      <c r="B309" s="7">
        <v>118.86</v>
      </c>
    </row>
    <row r="310" spans="2:2" x14ac:dyDescent="0.25">
      <c r="B310" s="7">
        <v>101.32</v>
      </c>
    </row>
    <row r="311" spans="2:2" x14ac:dyDescent="0.25">
      <c r="B311" s="7">
        <v>101.32</v>
      </c>
    </row>
    <row r="312" spans="2:2" x14ac:dyDescent="0.25">
      <c r="B312" s="7">
        <v>118.86</v>
      </c>
    </row>
    <row r="313" spans="2:2" x14ac:dyDescent="0.25">
      <c r="B313" s="7">
        <v>122.81</v>
      </c>
    </row>
    <row r="314" spans="2:2" x14ac:dyDescent="0.25">
      <c r="B314" s="7">
        <v>122.81</v>
      </c>
    </row>
    <row r="315" spans="2:2" x14ac:dyDescent="0.25">
      <c r="B315" s="7">
        <v>122.81</v>
      </c>
    </row>
    <row r="316" spans="2:2" x14ac:dyDescent="0.25">
      <c r="B316" s="7">
        <v>122.81</v>
      </c>
    </row>
    <row r="317" spans="2:2" x14ac:dyDescent="0.25">
      <c r="B317" s="7">
        <v>122.81</v>
      </c>
    </row>
    <row r="318" spans="2:2" x14ac:dyDescent="0.25">
      <c r="B318" s="7">
        <v>122.81</v>
      </c>
    </row>
    <row r="319" spans="2:2" x14ac:dyDescent="0.25">
      <c r="B319" s="7">
        <v>122.81</v>
      </c>
    </row>
    <row r="320" spans="2:2" x14ac:dyDescent="0.25">
      <c r="B320" s="7">
        <v>122.81</v>
      </c>
    </row>
    <row r="321" spans="2:2" x14ac:dyDescent="0.25">
      <c r="B321" s="7">
        <v>122.81</v>
      </c>
    </row>
    <row r="322" spans="2:2" x14ac:dyDescent="0.25">
      <c r="B322" s="7">
        <v>122.81</v>
      </c>
    </row>
    <row r="323" spans="2:2" x14ac:dyDescent="0.25">
      <c r="B323" s="7">
        <v>122.81</v>
      </c>
    </row>
    <row r="324" spans="2:2" x14ac:dyDescent="0.25">
      <c r="B324" s="7">
        <v>101.32</v>
      </c>
    </row>
    <row r="325" spans="2:2" x14ac:dyDescent="0.25">
      <c r="B325" s="7">
        <v>101.32</v>
      </c>
    </row>
    <row r="326" spans="2:2" x14ac:dyDescent="0.25">
      <c r="B326" s="7">
        <v>118.86</v>
      </c>
    </row>
    <row r="327" spans="2:2" x14ac:dyDescent="0.25">
      <c r="B327" s="7">
        <v>101.32</v>
      </c>
    </row>
    <row r="328" spans="2:2" x14ac:dyDescent="0.25">
      <c r="B328" s="7">
        <v>180.26</v>
      </c>
    </row>
    <row r="329" spans="2:2" x14ac:dyDescent="0.25">
      <c r="B329" s="7">
        <v>118.86</v>
      </c>
    </row>
    <row r="330" spans="2:2" x14ac:dyDescent="0.25">
      <c r="B330" s="7">
        <v>180.26</v>
      </c>
    </row>
    <row r="331" spans="2:2" x14ac:dyDescent="0.25">
      <c r="B331" s="7">
        <v>180.26</v>
      </c>
    </row>
    <row r="332" spans="2:2" x14ac:dyDescent="0.25">
      <c r="B332" s="7">
        <v>180.26</v>
      </c>
    </row>
    <row r="333" spans="2:2" x14ac:dyDescent="0.25">
      <c r="B333" s="7">
        <v>118.86</v>
      </c>
    </row>
    <row r="334" spans="2:2" x14ac:dyDescent="0.25">
      <c r="B334" s="7">
        <v>101.32</v>
      </c>
    </row>
    <row r="335" spans="2:2" x14ac:dyDescent="0.25">
      <c r="B335" s="7">
        <v>101.32</v>
      </c>
    </row>
    <row r="336" spans="2:2" x14ac:dyDescent="0.25">
      <c r="B336" s="7">
        <v>101.32</v>
      </c>
    </row>
    <row r="337" spans="2:2" x14ac:dyDescent="0.25">
      <c r="B337" s="7">
        <v>101.32</v>
      </c>
    </row>
    <row r="338" spans="2:2" x14ac:dyDescent="0.25">
      <c r="B338" s="7">
        <v>101.32</v>
      </c>
    </row>
    <row r="339" spans="2:2" x14ac:dyDescent="0.25">
      <c r="B339" s="7">
        <v>101.32</v>
      </c>
    </row>
    <row r="340" spans="2:2" x14ac:dyDescent="0.25">
      <c r="B340" s="7">
        <v>101.32</v>
      </c>
    </row>
    <row r="341" spans="2:2" x14ac:dyDescent="0.25">
      <c r="B341" s="7">
        <v>101.32</v>
      </c>
    </row>
    <row r="342" spans="2:2" x14ac:dyDescent="0.25">
      <c r="B342" s="7">
        <v>101.32</v>
      </c>
    </row>
    <row r="343" spans="2:2" x14ac:dyDescent="0.25">
      <c r="B343" s="7">
        <v>101.32</v>
      </c>
    </row>
    <row r="344" spans="2:2" x14ac:dyDescent="0.25">
      <c r="B344" s="7">
        <v>101.32</v>
      </c>
    </row>
    <row r="345" spans="2:2" x14ac:dyDescent="0.25">
      <c r="B345" s="7">
        <v>118.86</v>
      </c>
    </row>
    <row r="346" spans="2:2" x14ac:dyDescent="0.25">
      <c r="B346" s="7">
        <v>101.32</v>
      </c>
    </row>
    <row r="347" spans="2:2" x14ac:dyDescent="0.25">
      <c r="B347" s="7">
        <v>101.32</v>
      </c>
    </row>
    <row r="348" spans="2:2" x14ac:dyDescent="0.25">
      <c r="B348" s="7">
        <v>101.32</v>
      </c>
    </row>
    <row r="349" spans="2:2" x14ac:dyDescent="0.25">
      <c r="B349" s="7">
        <v>101.32</v>
      </c>
    </row>
    <row r="350" spans="2:2" x14ac:dyDescent="0.25">
      <c r="B350" s="7">
        <v>101.32</v>
      </c>
    </row>
    <row r="351" spans="2:2" x14ac:dyDescent="0.25">
      <c r="B351" s="7">
        <v>118.86</v>
      </c>
    </row>
    <row r="352" spans="2:2" x14ac:dyDescent="0.25">
      <c r="B352" s="7">
        <v>101.32</v>
      </c>
    </row>
    <row r="353" spans="2:2" x14ac:dyDescent="0.25">
      <c r="B353" s="7">
        <v>101.32</v>
      </c>
    </row>
    <row r="354" spans="2:2" x14ac:dyDescent="0.25">
      <c r="B354" s="7">
        <v>101.32</v>
      </c>
    </row>
    <row r="355" spans="2:2" x14ac:dyDescent="0.25">
      <c r="B355" s="7">
        <v>101.32</v>
      </c>
    </row>
    <row r="356" spans="2:2" x14ac:dyDescent="0.25">
      <c r="B356" s="7">
        <v>122.81</v>
      </c>
    </row>
    <row r="357" spans="2:2" x14ac:dyDescent="0.25">
      <c r="B357" s="7">
        <v>122.81</v>
      </c>
    </row>
    <row r="358" spans="2:2" x14ac:dyDescent="0.25">
      <c r="B358" s="7">
        <v>122.81</v>
      </c>
    </row>
    <row r="359" spans="2:2" x14ac:dyDescent="0.25">
      <c r="B359" s="7">
        <v>122.81</v>
      </c>
    </row>
    <row r="360" spans="2:2" x14ac:dyDescent="0.25">
      <c r="B360" s="7">
        <v>122.81</v>
      </c>
    </row>
    <row r="361" spans="2:2" x14ac:dyDescent="0.25">
      <c r="B361" s="7">
        <v>122.81</v>
      </c>
    </row>
    <row r="362" spans="2:2" x14ac:dyDescent="0.25">
      <c r="B362" s="7">
        <v>122.81</v>
      </c>
    </row>
    <row r="363" spans="2:2" x14ac:dyDescent="0.25">
      <c r="B363" s="7">
        <v>122.81</v>
      </c>
    </row>
    <row r="364" spans="2:2" x14ac:dyDescent="0.25">
      <c r="B364" s="7">
        <v>122.81</v>
      </c>
    </row>
    <row r="365" spans="2:2" x14ac:dyDescent="0.25">
      <c r="B365" s="7">
        <v>122.81</v>
      </c>
    </row>
    <row r="366" spans="2:2" x14ac:dyDescent="0.25">
      <c r="B366" s="7">
        <v>122.81</v>
      </c>
    </row>
    <row r="367" spans="2:2" x14ac:dyDescent="0.25">
      <c r="B367" s="7">
        <v>122.81</v>
      </c>
    </row>
    <row r="368" spans="2:2" x14ac:dyDescent="0.25">
      <c r="B368" s="7">
        <v>122.81</v>
      </c>
    </row>
    <row r="369" spans="2:2" x14ac:dyDescent="0.25">
      <c r="B369" s="7">
        <v>180.26</v>
      </c>
    </row>
    <row r="370" spans="2:2" x14ac:dyDescent="0.25">
      <c r="B370" s="7">
        <v>101.32</v>
      </c>
    </row>
    <row r="371" spans="2:2" x14ac:dyDescent="0.25">
      <c r="B371" s="7">
        <v>101.32</v>
      </c>
    </row>
    <row r="372" spans="2:2" x14ac:dyDescent="0.25">
      <c r="B372" s="7">
        <v>101.32</v>
      </c>
    </row>
    <row r="373" spans="2:2" x14ac:dyDescent="0.25">
      <c r="B373" s="7">
        <v>101.32</v>
      </c>
    </row>
    <row r="374" spans="2:2" x14ac:dyDescent="0.25">
      <c r="B374" s="7">
        <v>101.32</v>
      </c>
    </row>
    <row r="375" spans="2:2" x14ac:dyDescent="0.25">
      <c r="B375" s="7">
        <v>101.32</v>
      </c>
    </row>
    <row r="376" spans="2:2" x14ac:dyDescent="0.25">
      <c r="B376" s="7">
        <v>180.26</v>
      </c>
    </row>
    <row r="377" spans="2:2" x14ac:dyDescent="0.25">
      <c r="B377" s="7">
        <v>180.26</v>
      </c>
    </row>
    <row r="378" spans="2:2" x14ac:dyDescent="0.25">
      <c r="B378" s="7">
        <v>101.32</v>
      </c>
    </row>
    <row r="379" spans="2:2" x14ac:dyDescent="0.25">
      <c r="B379" s="7">
        <v>101.32</v>
      </c>
    </row>
    <row r="380" spans="2:2" x14ac:dyDescent="0.25">
      <c r="B380" s="7">
        <v>118.86</v>
      </c>
    </row>
    <row r="381" spans="2:2" x14ac:dyDescent="0.25">
      <c r="B381" s="7">
        <v>101.32</v>
      </c>
    </row>
    <row r="382" spans="2:2" x14ac:dyDescent="0.25">
      <c r="B382" s="7">
        <v>101.32</v>
      </c>
    </row>
    <row r="383" spans="2:2" x14ac:dyDescent="0.25">
      <c r="B383" s="7">
        <v>101.32</v>
      </c>
    </row>
    <row r="384" spans="2:2" x14ac:dyDescent="0.25">
      <c r="B384" s="7">
        <v>101.32</v>
      </c>
    </row>
    <row r="385" spans="2:2" x14ac:dyDescent="0.25">
      <c r="B385" s="7">
        <v>101.32</v>
      </c>
    </row>
    <row r="386" spans="2:2" x14ac:dyDescent="0.25">
      <c r="B386" s="7">
        <v>118.86</v>
      </c>
    </row>
    <row r="387" spans="2:2" x14ac:dyDescent="0.25">
      <c r="B387" s="7">
        <v>101.32</v>
      </c>
    </row>
    <row r="388" spans="2:2" x14ac:dyDescent="0.25">
      <c r="B388" s="7">
        <v>101.32</v>
      </c>
    </row>
    <row r="389" spans="2:2" x14ac:dyDescent="0.25">
      <c r="B389" s="7">
        <v>101.32</v>
      </c>
    </row>
    <row r="390" spans="2:2" x14ac:dyDescent="0.25">
      <c r="B390" s="7">
        <v>101.32</v>
      </c>
    </row>
    <row r="391" spans="2:2" x14ac:dyDescent="0.25">
      <c r="B391" s="7">
        <v>101.32</v>
      </c>
    </row>
    <row r="392" spans="2:2" x14ac:dyDescent="0.25">
      <c r="B392" s="7">
        <v>101.32</v>
      </c>
    </row>
    <row r="393" spans="2:2" x14ac:dyDescent="0.25">
      <c r="B393" s="7">
        <v>101.32</v>
      </c>
    </row>
    <row r="394" spans="2:2" x14ac:dyDescent="0.25">
      <c r="B394" s="7">
        <v>118.86</v>
      </c>
    </row>
    <row r="395" spans="2:2" x14ac:dyDescent="0.25">
      <c r="B395" s="7">
        <v>101.32</v>
      </c>
    </row>
    <row r="396" spans="2:2" x14ac:dyDescent="0.25">
      <c r="B396" s="7">
        <v>101.32</v>
      </c>
    </row>
    <row r="397" spans="2:2" x14ac:dyDescent="0.25">
      <c r="B397" s="7">
        <v>101.32</v>
      </c>
    </row>
    <row r="398" spans="2:2" x14ac:dyDescent="0.25">
      <c r="B398" s="7">
        <v>211.4</v>
      </c>
    </row>
    <row r="399" spans="2:2" x14ac:dyDescent="0.25">
      <c r="B399" s="7">
        <v>8.77</v>
      </c>
    </row>
    <row r="400" spans="2:2" x14ac:dyDescent="0.25">
      <c r="B400" s="7">
        <v>8.77</v>
      </c>
    </row>
    <row r="401" spans="2:2" x14ac:dyDescent="0.25">
      <c r="B401" s="7">
        <v>35.084899999999998</v>
      </c>
    </row>
    <row r="402" spans="2:2" x14ac:dyDescent="0.25">
      <c r="B402" s="7">
        <v>14.0381</v>
      </c>
    </row>
    <row r="403" spans="2:2" x14ac:dyDescent="0.25">
      <c r="B403" s="7">
        <v>17.54</v>
      </c>
    </row>
    <row r="404" spans="2:2" x14ac:dyDescent="0.25">
      <c r="B404" s="7">
        <v>17.54</v>
      </c>
    </row>
    <row r="405" spans="2:2" x14ac:dyDescent="0.25">
      <c r="B405" s="7">
        <v>35.090000000000003</v>
      </c>
    </row>
    <row r="406" spans="2:2" x14ac:dyDescent="0.25">
      <c r="B406" s="7">
        <v>17.54</v>
      </c>
    </row>
    <row r="407" spans="2:2" x14ac:dyDescent="0.25">
      <c r="B407" s="7">
        <v>17.54</v>
      </c>
    </row>
    <row r="408" spans="2:2" x14ac:dyDescent="0.25">
      <c r="B408" s="7">
        <v>22.8063</v>
      </c>
    </row>
    <row r="409" spans="2:2" x14ac:dyDescent="0.25">
      <c r="B409" s="7">
        <v>17.54</v>
      </c>
    </row>
    <row r="410" spans="2:2" x14ac:dyDescent="0.25">
      <c r="B410" s="7">
        <v>17.54</v>
      </c>
    </row>
    <row r="411" spans="2:2" x14ac:dyDescent="0.25">
      <c r="B411" s="7">
        <v>42.9818</v>
      </c>
    </row>
    <row r="412" spans="2:2" x14ac:dyDescent="0.25">
      <c r="B412" s="7">
        <v>42.9818</v>
      </c>
    </row>
    <row r="413" spans="2:2" x14ac:dyDescent="0.25">
      <c r="B413" s="7">
        <v>241.23</v>
      </c>
    </row>
    <row r="414" spans="2:2" x14ac:dyDescent="0.25">
      <c r="B414" s="7">
        <v>21.0519</v>
      </c>
    </row>
    <row r="415" spans="2:2" x14ac:dyDescent="0.25">
      <c r="B415" s="7">
        <v>174.56</v>
      </c>
    </row>
    <row r="416" spans="2:2" x14ac:dyDescent="0.25">
      <c r="B416" s="7">
        <v>35.090000000000003</v>
      </c>
    </row>
    <row r="417" spans="2:2" x14ac:dyDescent="0.25">
      <c r="B417" s="7">
        <v>160.5256</v>
      </c>
    </row>
    <row r="418" spans="2:2" x14ac:dyDescent="0.25">
      <c r="B418" s="7">
        <v>42.9818</v>
      </c>
    </row>
    <row r="419" spans="2:2" x14ac:dyDescent="0.25">
      <c r="B419" s="7">
        <v>174.56</v>
      </c>
    </row>
    <row r="420" spans="2:2" x14ac:dyDescent="0.25">
      <c r="B420" s="7">
        <v>78.069999999999993</v>
      </c>
    </row>
    <row r="421" spans="2:2" x14ac:dyDescent="0.25">
      <c r="B421" s="7">
        <v>17.54</v>
      </c>
    </row>
    <row r="422" spans="2:2" x14ac:dyDescent="0.25">
      <c r="B422" s="7">
        <v>160.5256</v>
      </c>
    </row>
    <row r="423" spans="2:2" x14ac:dyDescent="0.25">
      <c r="B423" s="7">
        <v>4.3899999999999997</v>
      </c>
    </row>
    <row r="424" spans="2:2" x14ac:dyDescent="0.25">
      <c r="B424" s="7">
        <v>174.56</v>
      </c>
    </row>
    <row r="425" spans="2:2" x14ac:dyDescent="0.25">
      <c r="B425" s="7">
        <v>17.54</v>
      </c>
    </row>
    <row r="426" spans="2:2" x14ac:dyDescent="0.25">
      <c r="B426" s="7">
        <v>78.069500000000005</v>
      </c>
    </row>
    <row r="427" spans="2:2" x14ac:dyDescent="0.25">
      <c r="B427" s="7">
        <v>17.54</v>
      </c>
    </row>
    <row r="428" spans="2:2" x14ac:dyDescent="0.25">
      <c r="B428" s="7">
        <v>17.54</v>
      </c>
    </row>
    <row r="429" spans="2:2" x14ac:dyDescent="0.25">
      <c r="B429" s="7">
        <v>174.56</v>
      </c>
    </row>
    <row r="430" spans="2:2" x14ac:dyDescent="0.25">
      <c r="B430" s="7">
        <v>61.4</v>
      </c>
    </row>
    <row r="431" spans="2:2" x14ac:dyDescent="0.25">
      <c r="B431" s="7">
        <v>174.56</v>
      </c>
    </row>
    <row r="432" spans="2:2" x14ac:dyDescent="0.25">
      <c r="B432" s="7">
        <v>78.069500000000005</v>
      </c>
    </row>
    <row r="433" spans="2:2" x14ac:dyDescent="0.25">
      <c r="B433" s="7">
        <v>128.06950000000001</v>
      </c>
    </row>
    <row r="434" spans="2:2" x14ac:dyDescent="0.25">
      <c r="B434" s="7">
        <v>17.54</v>
      </c>
    </row>
    <row r="435" spans="2:2" x14ac:dyDescent="0.25">
      <c r="B435" s="7">
        <v>42.9818</v>
      </c>
    </row>
    <row r="436" spans="2:2" x14ac:dyDescent="0.25">
      <c r="B436" s="7">
        <v>174.56</v>
      </c>
    </row>
    <row r="437" spans="2:2" x14ac:dyDescent="0.25">
      <c r="B437" s="7">
        <v>122.80629999999999</v>
      </c>
    </row>
    <row r="438" spans="2:2" x14ac:dyDescent="0.25">
      <c r="B438" s="7">
        <v>17.54</v>
      </c>
    </row>
    <row r="439" spans="2:2" x14ac:dyDescent="0.25">
      <c r="B439" s="7">
        <v>160.5256</v>
      </c>
    </row>
    <row r="440" spans="2:2" x14ac:dyDescent="0.25">
      <c r="B440" s="7">
        <v>17.54</v>
      </c>
    </row>
    <row r="441" spans="2:2" x14ac:dyDescent="0.25">
      <c r="B441" s="7">
        <v>17.54</v>
      </c>
    </row>
    <row r="442" spans="2:2" x14ac:dyDescent="0.25">
      <c r="B442" s="7">
        <v>78.069999999999993</v>
      </c>
    </row>
    <row r="443" spans="2:2" x14ac:dyDescent="0.25">
      <c r="B443" s="7">
        <v>78.069999999999993</v>
      </c>
    </row>
    <row r="444" spans="2:2" x14ac:dyDescent="0.25">
      <c r="B444" s="7">
        <v>154.3853</v>
      </c>
    </row>
    <row r="445" spans="2:2" x14ac:dyDescent="0.25">
      <c r="B445" s="7">
        <v>17.54</v>
      </c>
    </row>
    <row r="446" spans="2:2" x14ac:dyDescent="0.25">
      <c r="B446" s="7">
        <v>61.4</v>
      </c>
    </row>
    <row r="447" spans="2:2" x14ac:dyDescent="0.25">
      <c r="B447" s="7">
        <v>78.069999999999993</v>
      </c>
    </row>
    <row r="448" spans="2:2" x14ac:dyDescent="0.25">
      <c r="B448" s="7">
        <v>17.54</v>
      </c>
    </row>
    <row r="449" spans="2:2" x14ac:dyDescent="0.25">
      <c r="B449" s="7">
        <v>78.069999999999993</v>
      </c>
    </row>
    <row r="450" spans="2:2" x14ac:dyDescent="0.25">
      <c r="B450" s="7">
        <v>78.069999999999993</v>
      </c>
    </row>
    <row r="451" spans="2:2" x14ac:dyDescent="0.25">
      <c r="B451" s="7">
        <v>78.069999999999993</v>
      </c>
    </row>
    <row r="452" spans="2:2" x14ac:dyDescent="0.25">
      <c r="B452" s="7">
        <v>78.069500000000005</v>
      </c>
    </row>
    <row r="453" spans="2:2" x14ac:dyDescent="0.25">
      <c r="B453" s="7">
        <v>133.33189999999999</v>
      </c>
    </row>
    <row r="454" spans="2:2" x14ac:dyDescent="0.25">
      <c r="B454" s="7">
        <v>131.58000000000001</v>
      </c>
    </row>
    <row r="455" spans="2:2" x14ac:dyDescent="0.25">
      <c r="B455" s="7">
        <v>122.81</v>
      </c>
    </row>
    <row r="456" spans="2:2" x14ac:dyDescent="0.25">
      <c r="B456" s="7">
        <v>26.31</v>
      </c>
    </row>
    <row r="457" spans="2:2" x14ac:dyDescent="0.25">
      <c r="B457" s="7">
        <v>122.81</v>
      </c>
    </row>
    <row r="458" spans="2:2" x14ac:dyDescent="0.25">
      <c r="B458" s="7">
        <v>35.090000000000003</v>
      </c>
    </row>
    <row r="459" spans="2:2" x14ac:dyDescent="0.25">
      <c r="B459" s="7">
        <v>131.58000000000001</v>
      </c>
    </row>
    <row r="460" spans="2:2" x14ac:dyDescent="0.25">
      <c r="B460" s="7">
        <v>114.03</v>
      </c>
    </row>
    <row r="461" spans="2:2" x14ac:dyDescent="0.25">
      <c r="B461" s="7">
        <v>96.49</v>
      </c>
    </row>
    <row r="462" spans="2:2" x14ac:dyDescent="0.25">
      <c r="B462" s="7">
        <v>131.58000000000001</v>
      </c>
    </row>
    <row r="463" spans="2:2" x14ac:dyDescent="0.25">
      <c r="B463" s="7">
        <v>122.81</v>
      </c>
    </row>
    <row r="464" spans="2:2" x14ac:dyDescent="0.25">
      <c r="B464" s="7">
        <v>122.81</v>
      </c>
    </row>
    <row r="465" spans="2:2" x14ac:dyDescent="0.25">
      <c r="B465" s="7">
        <v>96.49</v>
      </c>
    </row>
    <row r="466" spans="2:2" x14ac:dyDescent="0.25">
      <c r="B466" s="7">
        <v>96.49</v>
      </c>
    </row>
    <row r="467" spans="2:2" x14ac:dyDescent="0.25">
      <c r="B467" s="7">
        <v>35.090000000000003</v>
      </c>
    </row>
    <row r="468" spans="2:2" x14ac:dyDescent="0.25">
      <c r="B468" s="7">
        <v>26.31</v>
      </c>
    </row>
    <row r="469" spans="2:2" x14ac:dyDescent="0.25">
      <c r="B469" s="7">
        <v>131.58000000000001</v>
      </c>
    </row>
    <row r="470" spans="2:2" x14ac:dyDescent="0.25">
      <c r="B470" s="7">
        <v>131.58000000000001</v>
      </c>
    </row>
    <row r="471" spans="2:2" x14ac:dyDescent="0.25">
      <c r="B471" s="7">
        <v>165.79</v>
      </c>
    </row>
    <row r="472" spans="2:2" x14ac:dyDescent="0.25">
      <c r="B472" s="7">
        <v>165.79</v>
      </c>
    </row>
    <row r="473" spans="2:2" x14ac:dyDescent="0.25">
      <c r="B473" s="7">
        <v>165.79</v>
      </c>
    </row>
    <row r="474" spans="2:2" x14ac:dyDescent="0.25">
      <c r="B474" s="7">
        <v>122.81</v>
      </c>
    </row>
    <row r="475" spans="2:2" x14ac:dyDescent="0.25">
      <c r="B475" s="7">
        <v>131.58000000000001</v>
      </c>
    </row>
    <row r="476" spans="2:2" x14ac:dyDescent="0.25">
      <c r="B476" s="7">
        <v>149.12</v>
      </c>
    </row>
    <row r="477" spans="2:2" x14ac:dyDescent="0.25">
      <c r="B477" s="7">
        <v>165.79</v>
      </c>
    </row>
    <row r="478" spans="2:2" x14ac:dyDescent="0.25">
      <c r="B478" s="7">
        <v>122.81</v>
      </c>
    </row>
    <row r="479" spans="2:2" x14ac:dyDescent="0.25">
      <c r="B479" s="7">
        <v>165.79</v>
      </c>
    </row>
    <row r="480" spans="2:2" x14ac:dyDescent="0.25">
      <c r="B480" s="7">
        <v>26.31</v>
      </c>
    </row>
    <row r="481" spans="2:2" x14ac:dyDescent="0.25">
      <c r="B481" s="7">
        <v>165.79</v>
      </c>
    </row>
    <row r="482" spans="2:2" x14ac:dyDescent="0.25">
      <c r="B482" s="7">
        <v>122.81</v>
      </c>
    </row>
    <row r="483" spans="2:2" x14ac:dyDescent="0.25">
      <c r="B483" s="7">
        <v>165.79</v>
      </c>
    </row>
    <row r="484" spans="2:2" x14ac:dyDescent="0.25">
      <c r="B484" s="7">
        <v>200.88</v>
      </c>
    </row>
    <row r="485" spans="2:2" x14ac:dyDescent="0.25">
      <c r="B485" s="7">
        <v>165.79</v>
      </c>
    </row>
    <row r="486" spans="2:2" x14ac:dyDescent="0.25">
      <c r="B486" s="7">
        <v>122.81</v>
      </c>
    </row>
    <row r="487" spans="2:2" x14ac:dyDescent="0.25">
      <c r="B487" s="7">
        <v>131.58000000000001</v>
      </c>
    </row>
    <row r="488" spans="2:2" x14ac:dyDescent="0.25">
      <c r="B488" s="7">
        <v>165.79</v>
      </c>
    </row>
    <row r="489" spans="2:2" x14ac:dyDescent="0.25">
      <c r="B489" s="7">
        <v>131.58000000000001</v>
      </c>
    </row>
    <row r="490" spans="2:2" x14ac:dyDescent="0.25">
      <c r="B490" s="7">
        <v>192.98</v>
      </c>
    </row>
    <row r="491" spans="2:2" x14ac:dyDescent="0.25">
      <c r="B491" s="7">
        <v>131.58000000000001</v>
      </c>
    </row>
    <row r="492" spans="2:2" x14ac:dyDescent="0.25">
      <c r="B492" s="7">
        <v>130.69999999999999</v>
      </c>
    </row>
    <row r="493" spans="2:2" x14ac:dyDescent="0.25">
      <c r="B493" s="7">
        <v>165.79</v>
      </c>
    </row>
    <row r="494" spans="2:2" x14ac:dyDescent="0.25">
      <c r="B494" s="7">
        <v>122.81</v>
      </c>
    </row>
    <row r="495" spans="2:2" x14ac:dyDescent="0.25">
      <c r="B495" s="7">
        <v>26.31</v>
      </c>
    </row>
    <row r="496" spans="2:2" x14ac:dyDescent="0.25">
      <c r="B496" s="7">
        <v>200.88</v>
      </c>
    </row>
    <row r="497" spans="2:2" x14ac:dyDescent="0.25">
      <c r="B497" s="7">
        <v>200.88</v>
      </c>
    </row>
    <row r="498" spans="2:2" x14ac:dyDescent="0.25">
      <c r="B498" s="7">
        <v>157.02000000000001</v>
      </c>
    </row>
    <row r="499" spans="2:2" x14ac:dyDescent="0.25">
      <c r="B499" s="7">
        <v>200.88</v>
      </c>
    </row>
    <row r="500" spans="2:2" x14ac:dyDescent="0.25">
      <c r="B500" s="7">
        <v>157.02000000000001</v>
      </c>
    </row>
    <row r="501" spans="2:2" x14ac:dyDescent="0.25">
      <c r="B501" s="7">
        <v>157.02000000000001</v>
      </c>
    </row>
    <row r="502" spans="2:2" x14ac:dyDescent="0.25">
      <c r="B502" s="7">
        <v>200.88</v>
      </c>
    </row>
    <row r="503" spans="2:2" x14ac:dyDescent="0.25">
      <c r="B503" s="7">
        <v>200.88</v>
      </c>
    </row>
    <row r="504" spans="2:2" x14ac:dyDescent="0.25">
      <c r="B504" s="7">
        <v>131.58000000000001</v>
      </c>
    </row>
    <row r="505" spans="2:2" x14ac:dyDescent="0.25">
      <c r="B505" s="7">
        <v>165.79</v>
      </c>
    </row>
    <row r="506" spans="2:2" x14ac:dyDescent="0.25">
      <c r="B506" s="7">
        <v>165.79</v>
      </c>
    </row>
    <row r="507" spans="2:2" x14ac:dyDescent="0.25">
      <c r="B507" s="7">
        <v>200.88</v>
      </c>
    </row>
    <row r="508" spans="2:2" x14ac:dyDescent="0.25">
      <c r="B508" s="7">
        <v>200.88</v>
      </c>
    </row>
    <row r="509" spans="2:2" x14ac:dyDescent="0.25">
      <c r="B509" s="7">
        <v>157.02000000000001</v>
      </c>
    </row>
    <row r="510" spans="2:2" x14ac:dyDescent="0.25">
      <c r="B510" s="7">
        <v>122.81</v>
      </c>
    </row>
    <row r="511" spans="2:2" x14ac:dyDescent="0.25">
      <c r="B511" s="7">
        <v>192.98</v>
      </c>
    </row>
    <row r="512" spans="2:2" x14ac:dyDescent="0.25">
      <c r="B512" s="7">
        <v>157.02000000000001</v>
      </c>
    </row>
    <row r="513" spans="2:2" x14ac:dyDescent="0.25">
      <c r="B513" s="7">
        <v>200.88</v>
      </c>
    </row>
    <row r="514" spans="2:2" x14ac:dyDescent="0.25">
      <c r="B514" s="7">
        <v>97.37</v>
      </c>
    </row>
    <row r="515" spans="2:2" x14ac:dyDescent="0.25">
      <c r="B515" s="7">
        <v>122.81</v>
      </c>
    </row>
    <row r="516" spans="2:2" x14ac:dyDescent="0.25">
      <c r="B516" s="7">
        <v>113.16</v>
      </c>
    </row>
    <row r="517" spans="2:2" x14ac:dyDescent="0.25">
      <c r="B517" s="7">
        <v>192.98</v>
      </c>
    </row>
    <row r="518" spans="2:2" x14ac:dyDescent="0.25">
      <c r="B518" s="7">
        <v>165.79</v>
      </c>
    </row>
    <row r="519" spans="2:2" x14ac:dyDescent="0.25">
      <c r="B519" s="7">
        <v>96.49</v>
      </c>
    </row>
    <row r="520" spans="2:2" x14ac:dyDescent="0.25">
      <c r="B520" s="7">
        <v>165.79</v>
      </c>
    </row>
    <row r="521" spans="2:2" x14ac:dyDescent="0.25">
      <c r="B521" s="7">
        <v>157.02000000000001</v>
      </c>
    </row>
    <row r="522" spans="2:2" x14ac:dyDescent="0.25">
      <c r="B522" s="7">
        <v>200.88</v>
      </c>
    </row>
    <row r="523" spans="2:2" x14ac:dyDescent="0.25">
      <c r="B523" s="7">
        <v>157.02000000000001</v>
      </c>
    </row>
    <row r="524" spans="2:2" x14ac:dyDescent="0.25">
      <c r="B524" s="7">
        <v>165.79</v>
      </c>
    </row>
    <row r="525" spans="2:2" x14ac:dyDescent="0.25">
      <c r="B525" s="7">
        <v>122.81</v>
      </c>
    </row>
    <row r="526" spans="2:2" x14ac:dyDescent="0.25">
      <c r="B526" s="7">
        <v>113.16</v>
      </c>
    </row>
    <row r="527" spans="2:2" x14ac:dyDescent="0.25">
      <c r="B527" s="7">
        <v>165.79</v>
      </c>
    </row>
    <row r="528" spans="2:2" x14ac:dyDescent="0.25">
      <c r="B528" s="7">
        <v>165.79</v>
      </c>
    </row>
    <row r="529" spans="2:2" x14ac:dyDescent="0.25">
      <c r="B529" s="7">
        <v>165.79</v>
      </c>
    </row>
    <row r="530" spans="2:2" x14ac:dyDescent="0.25">
      <c r="B530" s="7">
        <v>15.7881</v>
      </c>
    </row>
    <row r="531" spans="2:2" x14ac:dyDescent="0.25">
      <c r="B531" s="7">
        <v>130.69999999999999</v>
      </c>
    </row>
    <row r="532" spans="2:2" x14ac:dyDescent="0.25">
      <c r="B532" s="7">
        <v>165.79</v>
      </c>
    </row>
    <row r="533" spans="2:2" x14ac:dyDescent="0.25">
      <c r="B533" s="7">
        <v>157.02000000000001</v>
      </c>
    </row>
    <row r="534" spans="2:2" x14ac:dyDescent="0.25">
      <c r="B534" s="7">
        <v>165.79</v>
      </c>
    </row>
    <row r="535" spans="2:2" x14ac:dyDescent="0.25">
      <c r="B535" s="7">
        <v>165.79</v>
      </c>
    </row>
    <row r="536" spans="2:2" x14ac:dyDescent="0.25">
      <c r="B536" s="7">
        <v>157.02000000000001</v>
      </c>
    </row>
    <row r="537" spans="2:2" x14ac:dyDescent="0.25">
      <c r="B537" s="7">
        <v>97.37</v>
      </c>
    </row>
    <row r="538" spans="2:2" x14ac:dyDescent="0.25">
      <c r="B538" s="7">
        <v>113.16</v>
      </c>
    </row>
    <row r="539" spans="2:2" x14ac:dyDescent="0.25">
      <c r="B539" s="7">
        <v>131.58000000000001</v>
      </c>
    </row>
    <row r="540" spans="2:2" x14ac:dyDescent="0.25">
      <c r="B540" s="7">
        <v>165.79</v>
      </c>
    </row>
    <row r="541" spans="2:2" x14ac:dyDescent="0.25">
      <c r="B541" s="7">
        <v>165.79</v>
      </c>
    </row>
    <row r="542" spans="2:2" x14ac:dyDescent="0.25">
      <c r="B542" s="7">
        <v>113.16</v>
      </c>
    </row>
    <row r="543" spans="2:2" x14ac:dyDescent="0.25">
      <c r="B543" s="7">
        <v>165.79</v>
      </c>
    </row>
    <row r="544" spans="2:2" x14ac:dyDescent="0.25">
      <c r="B544" s="7">
        <v>113.16</v>
      </c>
    </row>
    <row r="545" spans="2:2" x14ac:dyDescent="0.25">
      <c r="B545" s="7">
        <v>165.79</v>
      </c>
    </row>
    <row r="546" spans="2:2" x14ac:dyDescent="0.25">
      <c r="B546" s="7">
        <v>40.349499999999999</v>
      </c>
    </row>
    <row r="547" spans="2:2" x14ac:dyDescent="0.25">
      <c r="B547" s="7">
        <v>165.79</v>
      </c>
    </row>
    <row r="548" spans="2:2" x14ac:dyDescent="0.25">
      <c r="B548" s="7">
        <v>165.79</v>
      </c>
    </row>
    <row r="549" spans="2:2" x14ac:dyDescent="0.25">
      <c r="B549" s="7">
        <v>165.79</v>
      </c>
    </row>
    <row r="550" spans="2:2" x14ac:dyDescent="0.25">
      <c r="B550" s="7">
        <v>165.79</v>
      </c>
    </row>
    <row r="551" spans="2:2" x14ac:dyDescent="0.25">
      <c r="B551" s="7">
        <v>165.79</v>
      </c>
    </row>
    <row r="552" spans="2:2" x14ac:dyDescent="0.25">
      <c r="B552" s="7">
        <v>157.02000000000001</v>
      </c>
    </row>
    <row r="553" spans="2:2" x14ac:dyDescent="0.25">
      <c r="B553" s="7">
        <v>165.79</v>
      </c>
    </row>
    <row r="554" spans="2:2" x14ac:dyDescent="0.25">
      <c r="B554" s="7">
        <v>157.02000000000001</v>
      </c>
    </row>
    <row r="555" spans="2:2" x14ac:dyDescent="0.25">
      <c r="B555" s="7">
        <v>157.02000000000001</v>
      </c>
    </row>
    <row r="556" spans="2:2" x14ac:dyDescent="0.25">
      <c r="B556" s="7">
        <v>165.79</v>
      </c>
    </row>
    <row r="557" spans="2:2" x14ac:dyDescent="0.25">
      <c r="B557" s="7">
        <v>204.38</v>
      </c>
    </row>
    <row r="558" spans="2:2" x14ac:dyDescent="0.25">
      <c r="B558" s="7">
        <v>165.79</v>
      </c>
    </row>
    <row r="559" spans="2:2" x14ac:dyDescent="0.25">
      <c r="B559" s="7">
        <v>157.02000000000001</v>
      </c>
    </row>
    <row r="560" spans="2:2" x14ac:dyDescent="0.25">
      <c r="B560" s="7">
        <v>157.02000000000001</v>
      </c>
    </row>
    <row r="561" spans="2:2" x14ac:dyDescent="0.25">
      <c r="B561" s="7">
        <v>165.79</v>
      </c>
    </row>
    <row r="562" spans="2:2" x14ac:dyDescent="0.25">
      <c r="B562" s="7">
        <v>200.88</v>
      </c>
    </row>
    <row r="563" spans="2:2" x14ac:dyDescent="0.25">
      <c r="B563" s="7">
        <v>113.16</v>
      </c>
    </row>
    <row r="564" spans="2:2" x14ac:dyDescent="0.25">
      <c r="B564" s="7">
        <v>165.79</v>
      </c>
    </row>
    <row r="565" spans="2:2" x14ac:dyDescent="0.25">
      <c r="B565" s="7">
        <v>165.79</v>
      </c>
    </row>
    <row r="566" spans="2:2" x14ac:dyDescent="0.25">
      <c r="B566" s="7">
        <v>113.16</v>
      </c>
    </row>
    <row r="567" spans="2:2" x14ac:dyDescent="0.25">
      <c r="B567" s="7">
        <v>200.88</v>
      </c>
    </row>
    <row r="568" spans="2:2" x14ac:dyDescent="0.25">
      <c r="B568" s="7">
        <v>131.58000000000001</v>
      </c>
    </row>
    <row r="569" spans="2:2" x14ac:dyDescent="0.25">
      <c r="B569" s="7">
        <v>113.16</v>
      </c>
    </row>
    <row r="570" spans="2:2" x14ac:dyDescent="0.25">
      <c r="B570" s="7">
        <v>165.79</v>
      </c>
    </row>
    <row r="571" spans="2:2" x14ac:dyDescent="0.25">
      <c r="B571" s="7">
        <v>157.02000000000001</v>
      </c>
    </row>
    <row r="572" spans="2:2" x14ac:dyDescent="0.25">
      <c r="B572" s="7">
        <v>157.02000000000001</v>
      </c>
    </row>
    <row r="573" spans="2:2" x14ac:dyDescent="0.25">
      <c r="B573" s="7">
        <v>200.88</v>
      </c>
    </row>
    <row r="574" spans="2:2" x14ac:dyDescent="0.25">
      <c r="B574" s="7">
        <v>165.79</v>
      </c>
    </row>
    <row r="575" spans="2:2" x14ac:dyDescent="0.25">
      <c r="B575" s="7">
        <v>165.79</v>
      </c>
    </row>
    <row r="576" spans="2:2" x14ac:dyDescent="0.25">
      <c r="B576" s="7">
        <v>192.98</v>
      </c>
    </row>
    <row r="577" spans="2:2" x14ac:dyDescent="0.25">
      <c r="B577" s="7">
        <v>165.79</v>
      </c>
    </row>
    <row r="578" spans="2:2" x14ac:dyDescent="0.25">
      <c r="B578" s="7">
        <v>43.86</v>
      </c>
    </row>
    <row r="579" spans="2:2" x14ac:dyDescent="0.25">
      <c r="B579" s="7">
        <v>200.88</v>
      </c>
    </row>
    <row r="580" spans="2:2" x14ac:dyDescent="0.25">
      <c r="B580" s="7">
        <v>200.88</v>
      </c>
    </row>
    <row r="581" spans="2:2" x14ac:dyDescent="0.25">
      <c r="B581" s="7">
        <v>165.79</v>
      </c>
    </row>
    <row r="582" spans="2:2" x14ac:dyDescent="0.25">
      <c r="B582" s="7">
        <v>200.88</v>
      </c>
    </row>
    <row r="583" spans="2:2" x14ac:dyDescent="0.25">
      <c r="B583" s="7">
        <v>43.86</v>
      </c>
    </row>
    <row r="584" spans="2:2" x14ac:dyDescent="0.25">
      <c r="B584" s="7">
        <v>165.79</v>
      </c>
    </row>
    <row r="585" spans="2:2" x14ac:dyDescent="0.25">
      <c r="B585" s="7">
        <v>165.79</v>
      </c>
    </row>
    <row r="586" spans="2:2" x14ac:dyDescent="0.25">
      <c r="B586" s="7">
        <v>165.79</v>
      </c>
    </row>
    <row r="587" spans="2:2" x14ac:dyDescent="0.25">
      <c r="B587" s="7">
        <v>165.79</v>
      </c>
    </row>
    <row r="588" spans="2:2" x14ac:dyDescent="0.25">
      <c r="B588" s="7">
        <v>165.79</v>
      </c>
    </row>
    <row r="589" spans="2:2" x14ac:dyDescent="0.25">
      <c r="B589" s="7">
        <v>165.79</v>
      </c>
    </row>
    <row r="590" spans="2:2" x14ac:dyDescent="0.25">
      <c r="B590" s="7">
        <v>165.79</v>
      </c>
    </row>
    <row r="591" spans="2:2" x14ac:dyDescent="0.25">
      <c r="B591" s="7">
        <v>192.98</v>
      </c>
    </row>
    <row r="592" spans="2:2" x14ac:dyDescent="0.25">
      <c r="B592" s="7">
        <v>200.88</v>
      </c>
    </row>
    <row r="593" spans="2:2" x14ac:dyDescent="0.25">
      <c r="B593" s="7">
        <v>97.37</v>
      </c>
    </row>
    <row r="594" spans="2:2" x14ac:dyDescent="0.25">
      <c r="B594" s="7">
        <v>165.79</v>
      </c>
    </row>
    <row r="595" spans="2:2" x14ac:dyDescent="0.25">
      <c r="B595" s="7">
        <v>174.56</v>
      </c>
    </row>
    <row r="596" spans="2:2" x14ac:dyDescent="0.25">
      <c r="B596" s="7">
        <v>165.79</v>
      </c>
    </row>
    <row r="597" spans="2:2" x14ac:dyDescent="0.25">
      <c r="B597" s="7">
        <v>157.02000000000001</v>
      </c>
    </row>
    <row r="598" spans="2:2" x14ac:dyDescent="0.25">
      <c r="B598" s="7">
        <v>165.79</v>
      </c>
    </row>
    <row r="599" spans="2:2" x14ac:dyDescent="0.25">
      <c r="B599" s="7">
        <v>165.79</v>
      </c>
    </row>
    <row r="600" spans="2:2" x14ac:dyDescent="0.25">
      <c r="B600" s="7">
        <v>157.02000000000001</v>
      </c>
    </row>
    <row r="601" spans="2:2" x14ac:dyDescent="0.25">
      <c r="B601" s="7">
        <v>165.79</v>
      </c>
    </row>
    <row r="602" spans="2:2" x14ac:dyDescent="0.25">
      <c r="B602" s="7">
        <v>113.16</v>
      </c>
    </row>
    <row r="603" spans="2:2" x14ac:dyDescent="0.25">
      <c r="B603" s="7">
        <v>122.81</v>
      </c>
    </row>
    <row r="604" spans="2:2" x14ac:dyDescent="0.25">
      <c r="B604" s="7">
        <v>165.79</v>
      </c>
    </row>
    <row r="605" spans="2:2" x14ac:dyDescent="0.25">
      <c r="B605" s="7">
        <v>165.79</v>
      </c>
    </row>
    <row r="606" spans="2:2" x14ac:dyDescent="0.25">
      <c r="B606" s="7">
        <v>165.79</v>
      </c>
    </row>
    <row r="607" spans="2:2" x14ac:dyDescent="0.25">
      <c r="B607" s="7">
        <v>200.88</v>
      </c>
    </row>
    <row r="608" spans="2:2" x14ac:dyDescent="0.25">
      <c r="B608" s="7">
        <v>165.79</v>
      </c>
    </row>
    <row r="609" spans="2:2" x14ac:dyDescent="0.25">
      <c r="B609" s="7">
        <v>113.16</v>
      </c>
    </row>
    <row r="610" spans="2:2" x14ac:dyDescent="0.25">
      <c r="B610" s="7">
        <v>165.79</v>
      </c>
    </row>
    <row r="611" spans="2:2" x14ac:dyDescent="0.25">
      <c r="B611" s="7">
        <v>133.33189999999999</v>
      </c>
    </row>
    <row r="612" spans="2:2" x14ac:dyDescent="0.25">
      <c r="B612" s="7">
        <v>165.79</v>
      </c>
    </row>
    <row r="613" spans="2:2" x14ac:dyDescent="0.25">
      <c r="B613" s="7">
        <v>157.02000000000001</v>
      </c>
    </row>
    <row r="614" spans="2:2" x14ac:dyDescent="0.25">
      <c r="B614" s="7">
        <v>165.79</v>
      </c>
    </row>
    <row r="615" spans="2:2" x14ac:dyDescent="0.25">
      <c r="B615" s="7">
        <v>43.86</v>
      </c>
    </row>
    <row r="616" spans="2:2" x14ac:dyDescent="0.25">
      <c r="B616" s="7">
        <v>204.38</v>
      </c>
    </row>
    <row r="617" spans="2:2" x14ac:dyDescent="0.25">
      <c r="B617" s="7">
        <v>113.16</v>
      </c>
    </row>
    <row r="618" spans="2:2" x14ac:dyDescent="0.25">
      <c r="B618" s="7">
        <v>165.79</v>
      </c>
    </row>
    <row r="619" spans="2:2" x14ac:dyDescent="0.25">
      <c r="B619" s="7">
        <v>165.79</v>
      </c>
    </row>
    <row r="620" spans="2:2" x14ac:dyDescent="0.25">
      <c r="B620" s="7">
        <v>157.02000000000001</v>
      </c>
    </row>
    <row r="621" spans="2:2" x14ac:dyDescent="0.25">
      <c r="B621" s="7">
        <v>165.79</v>
      </c>
    </row>
    <row r="622" spans="2:2" x14ac:dyDescent="0.25">
      <c r="B622" s="7">
        <v>200.88</v>
      </c>
    </row>
    <row r="623" spans="2:2" x14ac:dyDescent="0.25">
      <c r="B623" s="7">
        <v>165.79</v>
      </c>
    </row>
    <row r="624" spans="2:2" x14ac:dyDescent="0.25">
      <c r="B624" s="7">
        <v>200.88</v>
      </c>
    </row>
    <row r="625" spans="2:2" x14ac:dyDescent="0.25">
      <c r="B625" s="7">
        <v>200.88</v>
      </c>
    </row>
    <row r="626" spans="2:2" x14ac:dyDescent="0.25">
      <c r="B626" s="7">
        <v>165.79</v>
      </c>
    </row>
    <row r="627" spans="2:2" x14ac:dyDescent="0.25">
      <c r="B627" s="7">
        <v>165.79</v>
      </c>
    </row>
    <row r="628" spans="2:2" x14ac:dyDescent="0.25">
      <c r="B628" s="7">
        <v>165.79</v>
      </c>
    </row>
    <row r="629" spans="2:2" x14ac:dyDescent="0.25">
      <c r="B629" s="7">
        <v>165.79</v>
      </c>
    </row>
    <row r="630" spans="2:2" x14ac:dyDescent="0.25">
      <c r="B630" s="7">
        <v>165.79</v>
      </c>
    </row>
    <row r="631" spans="2:2" x14ac:dyDescent="0.25">
      <c r="B631" s="7">
        <v>165.79</v>
      </c>
    </row>
    <row r="632" spans="2:2" x14ac:dyDescent="0.25">
      <c r="B632" s="7">
        <v>165.79</v>
      </c>
    </row>
    <row r="633" spans="2:2" x14ac:dyDescent="0.25">
      <c r="B633" s="7">
        <v>113.16</v>
      </c>
    </row>
    <row r="634" spans="2:2" x14ac:dyDescent="0.25">
      <c r="B634" s="7">
        <v>200.88</v>
      </c>
    </row>
    <row r="635" spans="2:2" x14ac:dyDescent="0.25">
      <c r="B635" s="7">
        <v>165.79</v>
      </c>
    </row>
    <row r="636" spans="2:2" x14ac:dyDescent="0.25">
      <c r="B636" s="7">
        <v>165.79</v>
      </c>
    </row>
    <row r="637" spans="2:2" x14ac:dyDescent="0.25">
      <c r="B637" s="7">
        <v>165.79</v>
      </c>
    </row>
    <row r="638" spans="2:2" x14ac:dyDescent="0.25">
      <c r="B638" s="7">
        <v>165.79</v>
      </c>
    </row>
    <row r="639" spans="2:2" x14ac:dyDescent="0.25">
      <c r="B639" s="7">
        <v>165.79</v>
      </c>
    </row>
    <row r="640" spans="2:2" x14ac:dyDescent="0.25">
      <c r="B640" s="7">
        <v>165.79</v>
      </c>
    </row>
    <row r="641" spans="2:2" x14ac:dyDescent="0.25">
      <c r="B641" s="7">
        <v>157.02000000000001</v>
      </c>
    </row>
    <row r="642" spans="2:2" x14ac:dyDescent="0.25">
      <c r="B642" s="7">
        <v>200.88</v>
      </c>
    </row>
    <row r="643" spans="2:2" x14ac:dyDescent="0.25">
      <c r="B643" s="7">
        <v>157.02000000000001</v>
      </c>
    </row>
    <row r="644" spans="2:2" x14ac:dyDescent="0.25">
      <c r="B644" s="7">
        <v>200.88</v>
      </c>
    </row>
    <row r="645" spans="2:2" x14ac:dyDescent="0.25">
      <c r="B645" s="7">
        <v>122.80459999999999</v>
      </c>
    </row>
    <row r="646" spans="2:2" x14ac:dyDescent="0.25">
      <c r="B646" s="7">
        <v>75.436099999999996</v>
      </c>
    </row>
    <row r="647" spans="2:2" x14ac:dyDescent="0.25">
      <c r="B647" s="7">
        <v>155.26070000000001</v>
      </c>
    </row>
    <row r="648" spans="2:2" x14ac:dyDescent="0.25">
      <c r="B648" s="7">
        <v>130.69999999999999</v>
      </c>
    </row>
    <row r="649" spans="2:2" x14ac:dyDescent="0.25">
      <c r="B649" s="7">
        <v>130.69999999999999</v>
      </c>
    </row>
    <row r="650" spans="2:2" x14ac:dyDescent="0.25">
      <c r="B650" s="7">
        <v>155.26070000000001</v>
      </c>
    </row>
    <row r="651" spans="2:2" x14ac:dyDescent="0.25">
      <c r="B651" s="7">
        <v>121.9263</v>
      </c>
    </row>
    <row r="652" spans="2:2" x14ac:dyDescent="0.25">
      <c r="B652" s="7">
        <v>122.8035</v>
      </c>
    </row>
    <row r="653" spans="2:2" x14ac:dyDescent="0.25">
      <c r="B653" s="7">
        <v>157.01</v>
      </c>
    </row>
    <row r="654" spans="2:2" x14ac:dyDescent="0.25">
      <c r="B654" s="7">
        <v>164.0316</v>
      </c>
    </row>
    <row r="655" spans="2:2" x14ac:dyDescent="0.25">
      <c r="B655" s="7">
        <v>86.84</v>
      </c>
    </row>
    <row r="656" spans="2:2" x14ac:dyDescent="0.25">
      <c r="B656" s="7">
        <v>94.741600000000005</v>
      </c>
    </row>
    <row r="657" spans="2:2" x14ac:dyDescent="0.25">
      <c r="B657" s="7">
        <v>62.285400000000003</v>
      </c>
    </row>
    <row r="658" spans="2:2" x14ac:dyDescent="0.25">
      <c r="B658" s="7">
        <v>62.285400000000003</v>
      </c>
    </row>
    <row r="659" spans="2:2" x14ac:dyDescent="0.25">
      <c r="B659" s="7">
        <v>174.57</v>
      </c>
    </row>
    <row r="660" spans="2:2" x14ac:dyDescent="0.25">
      <c r="B660" s="7">
        <v>56.14</v>
      </c>
    </row>
    <row r="661" spans="2:2" x14ac:dyDescent="0.25">
      <c r="B661" s="7">
        <v>110.08</v>
      </c>
    </row>
    <row r="662" spans="2:2" x14ac:dyDescent="0.25">
      <c r="B662" s="7">
        <v>197.8</v>
      </c>
    </row>
    <row r="663" spans="2:2" x14ac:dyDescent="0.25">
      <c r="B663" s="7">
        <v>127.63</v>
      </c>
    </row>
    <row r="664" spans="2:2" x14ac:dyDescent="0.25">
      <c r="B664" s="7">
        <v>118.86</v>
      </c>
    </row>
    <row r="665" spans="2:2" x14ac:dyDescent="0.25">
      <c r="B665" s="7">
        <v>11.3995</v>
      </c>
    </row>
    <row r="666" spans="2:2" x14ac:dyDescent="0.25">
      <c r="B666" s="7">
        <v>6.1363000000000003</v>
      </c>
    </row>
    <row r="667" spans="2:2" x14ac:dyDescent="0.25">
      <c r="B667" s="7">
        <v>127.63</v>
      </c>
    </row>
    <row r="668" spans="2:2" x14ac:dyDescent="0.25">
      <c r="B668" s="7">
        <v>201.75</v>
      </c>
    </row>
    <row r="669" spans="2:2" x14ac:dyDescent="0.25">
      <c r="B669" s="7">
        <v>118.86</v>
      </c>
    </row>
    <row r="670" spans="2:2" x14ac:dyDescent="0.25">
      <c r="B670" s="7">
        <v>118.86</v>
      </c>
    </row>
    <row r="671" spans="2:2" x14ac:dyDescent="0.25">
      <c r="B671" s="7">
        <v>11.3995</v>
      </c>
    </row>
    <row r="672" spans="2:2" x14ac:dyDescent="0.25">
      <c r="B672" s="7">
        <v>118.86</v>
      </c>
    </row>
    <row r="673" spans="2:2" x14ac:dyDescent="0.25">
      <c r="B673" s="7">
        <v>507.89</v>
      </c>
    </row>
    <row r="674" spans="2:2" x14ac:dyDescent="0.25">
      <c r="B674" s="7">
        <v>127.63</v>
      </c>
    </row>
    <row r="675" spans="2:2" x14ac:dyDescent="0.25">
      <c r="B675" s="7">
        <v>118.86</v>
      </c>
    </row>
    <row r="676" spans="2:2" x14ac:dyDescent="0.25">
      <c r="B676" s="7">
        <v>118.86</v>
      </c>
    </row>
    <row r="677" spans="2:2" x14ac:dyDescent="0.25">
      <c r="B677" s="7">
        <v>118.86</v>
      </c>
    </row>
    <row r="678" spans="2:2" x14ac:dyDescent="0.25">
      <c r="B678" s="7">
        <v>127.63</v>
      </c>
    </row>
    <row r="679" spans="2:2" x14ac:dyDescent="0.25">
      <c r="B679" s="7">
        <v>118.86</v>
      </c>
    </row>
    <row r="680" spans="2:2" x14ac:dyDescent="0.25">
      <c r="B680" s="7">
        <v>185.08</v>
      </c>
    </row>
    <row r="681" spans="2:2" x14ac:dyDescent="0.25">
      <c r="B681" s="7">
        <v>201.75</v>
      </c>
    </row>
    <row r="682" spans="2:2" x14ac:dyDescent="0.25">
      <c r="B682" s="7">
        <v>6.1363000000000003</v>
      </c>
    </row>
    <row r="683" spans="2:2" x14ac:dyDescent="0.25">
      <c r="B683" s="7">
        <v>201.75</v>
      </c>
    </row>
    <row r="684" spans="2:2" x14ac:dyDescent="0.25">
      <c r="B684" s="7">
        <v>118.86</v>
      </c>
    </row>
    <row r="685" spans="2:2" x14ac:dyDescent="0.25">
      <c r="B685" s="7">
        <v>118.86</v>
      </c>
    </row>
    <row r="686" spans="2:2" x14ac:dyDescent="0.25">
      <c r="B686" s="7">
        <v>201.75</v>
      </c>
    </row>
    <row r="687" spans="2:2" x14ac:dyDescent="0.25">
      <c r="B687" s="7">
        <v>197.8</v>
      </c>
    </row>
    <row r="688" spans="2:2" x14ac:dyDescent="0.25">
      <c r="B688" s="7">
        <v>118.86</v>
      </c>
    </row>
    <row r="689" spans="2:2" x14ac:dyDescent="0.25">
      <c r="B689" s="7">
        <v>118.86</v>
      </c>
    </row>
    <row r="690" spans="2:2" x14ac:dyDescent="0.25">
      <c r="B690" s="7">
        <v>118.86</v>
      </c>
    </row>
    <row r="691" spans="2:2" x14ac:dyDescent="0.25">
      <c r="B691" s="7">
        <v>136.4</v>
      </c>
    </row>
    <row r="692" spans="2:2" x14ac:dyDescent="0.25">
      <c r="B692" s="7">
        <v>127.63</v>
      </c>
    </row>
    <row r="693" spans="2:2" x14ac:dyDescent="0.25">
      <c r="B693" s="7">
        <v>110.08</v>
      </c>
    </row>
    <row r="694" spans="2:2" x14ac:dyDescent="0.25">
      <c r="B694" s="7">
        <v>118.86</v>
      </c>
    </row>
    <row r="695" spans="2:2" x14ac:dyDescent="0.25">
      <c r="B695" s="7">
        <v>127.63</v>
      </c>
    </row>
    <row r="696" spans="2:2" x14ac:dyDescent="0.25">
      <c r="B696" s="7">
        <v>127.63</v>
      </c>
    </row>
    <row r="697" spans="2:2" x14ac:dyDescent="0.25">
      <c r="B697" s="7">
        <v>197.8</v>
      </c>
    </row>
    <row r="698" spans="2:2" x14ac:dyDescent="0.25">
      <c r="B698" s="7">
        <v>136.4</v>
      </c>
    </row>
    <row r="699" spans="2:2" x14ac:dyDescent="0.25">
      <c r="B699" s="7">
        <v>118.86</v>
      </c>
    </row>
    <row r="700" spans="2:2" x14ac:dyDescent="0.25">
      <c r="B700" s="7">
        <v>127.63</v>
      </c>
    </row>
    <row r="701" spans="2:2" x14ac:dyDescent="0.25">
      <c r="B701" s="7">
        <v>127.63</v>
      </c>
    </row>
    <row r="702" spans="2:2" x14ac:dyDescent="0.25">
      <c r="B702" s="7">
        <v>118.86</v>
      </c>
    </row>
    <row r="703" spans="2:2" x14ac:dyDescent="0.25">
      <c r="B703" s="7">
        <v>136.4</v>
      </c>
    </row>
    <row r="704" spans="2:2" x14ac:dyDescent="0.25">
      <c r="B704" s="7">
        <v>11.3995</v>
      </c>
    </row>
    <row r="705" spans="2:2" x14ac:dyDescent="0.25">
      <c r="B705" s="7">
        <v>118.86</v>
      </c>
    </row>
    <row r="706" spans="2:2" x14ac:dyDescent="0.25">
      <c r="B706" s="7">
        <v>136.4</v>
      </c>
    </row>
    <row r="707" spans="2:2" x14ac:dyDescent="0.25">
      <c r="B707" s="7">
        <v>13.1539</v>
      </c>
    </row>
    <row r="708" spans="2:2" x14ac:dyDescent="0.25">
      <c r="B708" s="7">
        <v>127.63</v>
      </c>
    </row>
    <row r="709" spans="2:2" x14ac:dyDescent="0.25">
      <c r="B709" s="7">
        <v>499.99</v>
      </c>
    </row>
    <row r="710" spans="2:2" x14ac:dyDescent="0.25">
      <c r="B710" s="7">
        <v>239.46</v>
      </c>
    </row>
    <row r="711" spans="2:2" x14ac:dyDescent="0.25">
      <c r="B711" s="7">
        <v>197.8</v>
      </c>
    </row>
    <row r="712" spans="2:2" x14ac:dyDescent="0.25">
      <c r="B712" s="7">
        <v>6.1363000000000003</v>
      </c>
    </row>
    <row r="713" spans="2:2" x14ac:dyDescent="0.25">
      <c r="B713" s="7">
        <v>127.63</v>
      </c>
    </row>
    <row r="714" spans="2:2" x14ac:dyDescent="0.25">
      <c r="B714" s="7">
        <v>136.4</v>
      </c>
    </row>
    <row r="715" spans="2:2" x14ac:dyDescent="0.25">
      <c r="B715" s="7">
        <v>131.57</v>
      </c>
    </row>
    <row r="716" spans="2:2" x14ac:dyDescent="0.25">
      <c r="B716" s="7">
        <v>197.8</v>
      </c>
    </row>
    <row r="717" spans="2:2" x14ac:dyDescent="0.25">
      <c r="B717" s="7">
        <v>6.1363000000000003</v>
      </c>
    </row>
    <row r="718" spans="2:2" x14ac:dyDescent="0.25">
      <c r="B718" s="7">
        <v>197.8</v>
      </c>
    </row>
    <row r="719" spans="2:2" x14ac:dyDescent="0.25">
      <c r="B719" s="7">
        <v>110.08</v>
      </c>
    </row>
    <row r="720" spans="2:2" x14ac:dyDescent="0.25">
      <c r="B720" s="7">
        <v>197.8</v>
      </c>
    </row>
    <row r="721" spans="2:2" x14ac:dyDescent="0.25">
      <c r="B721" s="7">
        <v>131.57</v>
      </c>
    </row>
    <row r="722" spans="2:2" x14ac:dyDescent="0.25">
      <c r="B722" s="7">
        <v>197.8</v>
      </c>
    </row>
    <row r="723" spans="2:2" x14ac:dyDescent="0.25">
      <c r="B723" s="7">
        <v>197.8</v>
      </c>
    </row>
    <row r="724" spans="2:2" x14ac:dyDescent="0.25">
      <c r="B724" s="7">
        <v>6.1363000000000003</v>
      </c>
    </row>
    <row r="725" spans="2:2" x14ac:dyDescent="0.25">
      <c r="B725" s="7">
        <v>197.8</v>
      </c>
    </row>
    <row r="726" spans="2:2" x14ac:dyDescent="0.25">
      <c r="B726" s="7">
        <v>197.8</v>
      </c>
    </row>
    <row r="727" spans="2:2" x14ac:dyDescent="0.25">
      <c r="B727" s="7">
        <v>127.63</v>
      </c>
    </row>
    <row r="728" spans="2:2" x14ac:dyDescent="0.25">
      <c r="B728" s="7">
        <v>127.63</v>
      </c>
    </row>
    <row r="729" spans="2:2" x14ac:dyDescent="0.25">
      <c r="B729" s="7">
        <v>136.4</v>
      </c>
    </row>
    <row r="730" spans="2:2" x14ac:dyDescent="0.25">
      <c r="B730" s="7">
        <v>110.08</v>
      </c>
    </row>
    <row r="731" spans="2:2" x14ac:dyDescent="0.25">
      <c r="B731" s="7">
        <v>201.75</v>
      </c>
    </row>
    <row r="732" spans="2:2" x14ac:dyDescent="0.25">
      <c r="B732" s="7">
        <v>377.19</v>
      </c>
    </row>
    <row r="733" spans="2:2" x14ac:dyDescent="0.25">
      <c r="B733" s="7">
        <v>201.75</v>
      </c>
    </row>
    <row r="734" spans="2:2" x14ac:dyDescent="0.25">
      <c r="B734" s="7">
        <v>197.8</v>
      </c>
    </row>
    <row r="735" spans="2:2" x14ac:dyDescent="0.25">
      <c r="B735" s="7">
        <v>211.4</v>
      </c>
    </row>
    <row r="736" spans="2:2" x14ac:dyDescent="0.25">
      <c r="B736" s="7">
        <v>110.08</v>
      </c>
    </row>
    <row r="737" spans="2:2" x14ac:dyDescent="0.25">
      <c r="B737" s="7">
        <v>197.8</v>
      </c>
    </row>
    <row r="738" spans="2:2" x14ac:dyDescent="0.25">
      <c r="B738" s="7">
        <v>499.99</v>
      </c>
    </row>
    <row r="739" spans="2:2" x14ac:dyDescent="0.25">
      <c r="B739" s="7">
        <v>359.65</v>
      </c>
    </row>
    <row r="740" spans="2:2" x14ac:dyDescent="0.25">
      <c r="B740" s="7">
        <v>185.08</v>
      </c>
    </row>
    <row r="741" spans="2:2" x14ac:dyDescent="0.25">
      <c r="B741" s="7">
        <v>197.8</v>
      </c>
    </row>
    <row r="742" spans="2:2" x14ac:dyDescent="0.25">
      <c r="B742" s="7">
        <v>127.63</v>
      </c>
    </row>
    <row r="743" spans="2:2" x14ac:dyDescent="0.25">
      <c r="B743" s="7">
        <v>197.8</v>
      </c>
    </row>
    <row r="744" spans="2:2" x14ac:dyDescent="0.25">
      <c r="B744" s="7">
        <v>118.86</v>
      </c>
    </row>
    <row r="745" spans="2:2" x14ac:dyDescent="0.25">
      <c r="B745" s="7">
        <v>127.63</v>
      </c>
    </row>
    <row r="746" spans="2:2" x14ac:dyDescent="0.25">
      <c r="B746" s="7">
        <v>359.65</v>
      </c>
    </row>
    <row r="747" spans="2:2" x14ac:dyDescent="0.25">
      <c r="B747" s="7">
        <v>110.08</v>
      </c>
    </row>
    <row r="748" spans="2:2" x14ac:dyDescent="0.25">
      <c r="B748" s="7">
        <v>201.75</v>
      </c>
    </row>
    <row r="749" spans="2:2" x14ac:dyDescent="0.25">
      <c r="B749" s="7">
        <v>197.8</v>
      </c>
    </row>
    <row r="750" spans="2:2" x14ac:dyDescent="0.25">
      <c r="B750" s="7">
        <v>118.86</v>
      </c>
    </row>
    <row r="751" spans="2:2" x14ac:dyDescent="0.25">
      <c r="B751" s="7">
        <v>43.86</v>
      </c>
    </row>
    <row r="752" spans="2:2" x14ac:dyDescent="0.25">
      <c r="B752" s="7">
        <v>118.86</v>
      </c>
    </row>
    <row r="753" spans="2:2" x14ac:dyDescent="0.25">
      <c r="B753" s="7">
        <v>118.86</v>
      </c>
    </row>
    <row r="754" spans="2:2" x14ac:dyDescent="0.25">
      <c r="B754" s="7">
        <v>118.86</v>
      </c>
    </row>
    <row r="755" spans="2:2" x14ac:dyDescent="0.25">
      <c r="B755" s="7">
        <v>197.8</v>
      </c>
    </row>
    <row r="756" spans="2:2" x14ac:dyDescent="0.25">
      <c r="B756" s="7">
        <v>110.08</v>
      </c>
    </row>
    <row r="757" spans="2:2" x14ac:dyDescent="0.25">
      <c r="B757" s="7">
        <v>136.4</v>
      </c>
    </row>
    <row r="758" spans="2:2" x14ac:dyDescent="0.25">
      <c r="B758" s="7">
        <v>118.86</v>
      </c>
    </row>
    <row r="759" spans="2:2" x14ac:dyDescent="0.25">
      <c r="B759" s="7">
        <v>197.8</v>
      </c>
    </row>
    <row r="760" spans="2:2" x14ac:dyDescent="0.25">
      <c r="B760" s="7">
        <v>110.08</v>
      </c>
    </row>
    <row r="761" spans="2:2" x14ac:dyDescent="0.25">
      <c r="B761" s="7">
        <v>110.08</v>
      </c>
    </row>
    <row r="762" spans="2:2" x14ac:dyDescent="0.25">
      <c r="B762" s="7">
        <v>110.08</v>
      </c>
    </row>
    <row r="763" spans="2:2" x14ac:dyDescent="0.25">
      <c r="B763" s="7">
        <v>211.4</v>
      </c>
    </row>
    <row r="764" spans="2:2" x14ac:dyDescent="0.25">
      <c r="B764" s="7">
        <v>127.63</v>
      </c>
    </row>
    <row r="765" spans="2:2" x14ac:dyDescent="0.25">
      <c r="B765" s="7">
        <v>324.55</v>
      </c>
    </row>
    <row r="766" spans="2:2" x14ac:dyDescent="0.25">
      <c r="B766" s="7">
        <v>118.86</v>
      </c>
    </row>
    <row r="767" spans="2:2" x14ac:dyDescent="0.25">
      <c r="B767" s="7">
        <v>118.86</v>
      </c>
    </row>
    <row r="768" spans="2:2" x14ac:dyDescent="0.25">
      <c r="B768" s="7">
        <v>197.8</v>
      </c>
    </row>
    <row r="769" spans="2:2" x14ac:dyDescent="0.25">
      <c r="B769" s="7">
        <v>110.08</v>
      </c>
    </row>
    <row r="770" spans="2:2" x14ac:dyDescent="0.25">
      <c r="B770" s="7">
        <v>136.4</v>
      </c>
    </row>
    <row r="771" spans="2:2" x14ac:dyDescent="0.25">
      <c r="B771" s="7">
        <v>110.08</v>
      </c>
    </row>
    <row r="772" spans="2:2" x14ac:dyDescent="0.25">
      <c r="B772" s="7">
        <v>197.8</v>
      </c>
    </row>
    <row r="773" spans="2:2" x14ac:dyDescent="0.25">
      <c r="B773" s="7">
        <v>110.08</v>
      </c>
    </row>
    <row r="774" spans="2:2" x14ac:dyDescent="0.25">
      <c r="B774" s="7">
        <v>197.8</v>
      </c>
    </row>
    <row r="775" spans="2:2" x14ac:dyDescent="0.25">
      <c r="B775" s="7">
        <v>127.63</v>
      </c>
    </row>
    <row r="776" spans="2:2" x14ac:dyDescent="0.25">
      <c r="B776" s="7">
        <v>127.63</v>
      </c>
    </row>
    <row r="777" spans="2:2" x14ac:dyDescent="0.25">
      <c r="B777" s="7">
        <v>136.4</v>
      </c>
    </row>
    <row r="778" spans="2:2" x14ac:dyDescent="0.25">
      <c r="B778" s="7">
        <v>118.86</v>
      </c>
    </row>
    <row r="779" spans="2:2" x14ac:dyDescent="0.25">
      <c r="B779" s="7">
        <v>197.8</v>
      </c>
    </row>
    <row r="780" spans="2:2" x14ac:dyDescent="0.25">
      <c r="B780" s="7">
        <v>6.1363000000000003</v>
      </c>
    </row>
    <row r="781" spans="2:2" x14ac:dyDescent="0.25">
      <c r="B781" s="7">
        <v>110.08</v>
      </c>
    </row>
    <row r="782" spans="2:2" x14ac:dyDescent="0.25">
      <c r="B782" s="7">
        <v>197.8</v>
      </c>
    </row>
    <row r="783" spans="2:2" x14ac:dyDescent="0.25">
      <c r="B783" s="7">
        <v>136.4</v>
      </c>
    </row>
    <row r="784" spans="2:2" x14ac:dyDescent="0.25">
      <c r="B784" s="7">
        <v>13.1539</v>
      </c>
    </row>
    <row r="785" spans="2:2" x14ac:dyDescent="0.25">
      <c r="B785" s="7">
        <v>110.08</v>
      </c>
    </row>
    <row r="786" spans="2:2" x14ac:dyDescent="0.25">
      <c r="B786" s="7">
        <v>324.55</v>
      </c>
    </row>
    <row r="787" spans="2:2" x14ac:dyDescent="0.25">
      <c r="B787" s="7">
        <v>136.4</v>
      </c>
    </row>
    <row r="788" spans="2:2" x14ac:dyDescent="0.25">
      <c r="B788" s="7">
        <v>110.08</v>
      </c>
    </row>
    <row r="789" spans="2:2" x14ac:dyDescent="0.25">
      <c r="B789" s="7">
        <v>13.1539</v>
      </c>
    </row>
    <row r="790" spans="2:2" x14ac:dyDescent="0.25">
      <c r="B790" s="7">
        <v>324.55</v>
      </c>
    </row>
    <row r="791" spans="2:2" x14ac:dyDescent="0.25">
      <c r="B791" s="7">
        <v>197.8</v>
      </c>
    </row>
    <row r="792" spans="2:2" x14ac:dyDescent="0.25">
      <c r="B792" s="7">
        <v>110.08</v>
      </c>
    </row>
    <row r="793" spans="2:2" x14ac:dyDescent="0.25">
      <c r="B793" s="7">
        <v>110.08</v>
      </c>
    </row>
    <row r="794" spans="2:2" x14ac:dyDescent="0.25">
      <c r="B794" s="7">
        <v>127.63</v>
      </c>
    </row>
    <row r="795" spans="2:2" x14ac:dyDescent="0.25">
      <c r="B795" s="7">
        <v>110.08</v>
      </c>
    </row>
    <row r="796" spans="2:2" x14ac:dyDescent="0.25">
      <c r="B796" s="7">
        <v>136.4</v>
      </c>
    </row>
    <row r="797" spans="2:2" x14ac:dyDescent="0.25">
      <c r="B797" s="7">
        <v>197.8</v>
      </c>
    </row>
    <row r="798" spans="2:2" x14ac:dyDescent="0.25">
      <c r="B798" s="7">
        <v>110.08</v>
      </c>
    </row>
    <row r="799" spans="2:2" x14ac:dyDescent="0.25">
      <c r="B799" s="7">
        <v>197.8</v>
      </c>
    </row>
    <row r="800" spans="2:2" x14ac:dyDescent="0.25">
      <c r="B800" s="7">
        <v>197.8</v>
      </c>
    </row>
    <row r="801" spans="2:2" x14ac:dyDescent="0.25">
      <c r="B801" s="7">
        <v>499.99</v>
      </c>
    </row>
    <row r="802" spans="2:2" x14ac:dyDescent="0.25">
      <c r="B802" s="7">
        <v>197.8</v>
      </c>
    </row>
    <row r="803" spans="2:2" x14ac:dyDescent="0.25">
      <c r="B803" s="7">
        <v>499.99</v>
      </c>
    </row>
    <row r="804" spans="2:2" x14ac:dyDescent="0.25">
      <c r="B804" s="7">
        <v>136.4</v>
      </c>
    </row>
    <row r="805" spans="2:2" x14ac:dyDescent="0.25">
      <c r="B805" s="7">
        <v>127.63</v>
      </c>
    </row>
    <row r="806" spans="2:2" x14ac:dyDescent="0.25">
      <c r="B806" s="7">
        <v>201.75</v>
      </c>
    </row>
    <row r="807" spans="2:2" x14ac:dyDescent="0.25">
      <c r="B807" s="7">
        <v>110.08</v>
      </c>
    </row>
    <row r="808" spans="2:2" x14ac:dyDescent="0.25">
      <c r="B808" s="7">
        <v>136.4</v>
      </c>
    </row>
    <row r="809" spans="2:2" x14ac:dyDescent="0.25">
      <c r="B809" s="7">
        <v>136.4</v>
      </c>
    </row>
    <row r="810" spans="2:2" x14ac:dyDescent="0.25">
      <c r="B810" s="7">
        <v>324.55</v>
      </c>
    </row>
    <row r="811" spans="2:2" x14ac:dyDescent="0.25">
      <c r="B811" s="7">
        <v>211.4</v>
      </c>
    </row>
    <row r="812" spans="2:2" x14ac:dyDescent="0.25">
      <c r="B812" s="7">
        <v>197.8</v>
      </c>
    </row>
    <row r="813" spans="2:2" x14ac:dyDescent="0.25">
      <c r="B813" s="7">
        <v>110.08</v>
      </c>
    </row>
    <row r="814" spans="2:2" x14ac:dyDescent="0.25">
      <c r="B814" s="7">
        <v>110.08</v>
      </c>
    </row>
    <row r="815" spans="2:2" x14ac:dyDescent="0.25">
      <c r="B815" s="7">
        <v>110.08</v>
      </c>
    </row>
    <row r="816" spans="2:2" x14ac:dyDescent="0.25">
      <c r="B816" s="7">
        <v>110.08</v>
      </c>
    </row>
    <row r="817" spans="2:2" x14ac:dyDescent="0.25">
      <c r="B817" s="7">
        <v>116.6626</v>
      </c>
    </row>
    <row r="818" spans="2:2" x14ac:dyDescent="0.25">
      <c r="B818" s="7">
        <v>507.89</v>
      </c>
    </row>
    <row r="819" spans="2:2" x14ac:dyDescent="0.25">
      <c r="B819" s="7">
        <v>110.08</v>
      </c>
    </row>
    <row r="820" spans="2:2" x14ac:dyDescent="0.25">
      <c r="B820" s="7">
        <v>211.4</v>
      </c>
    </row>
    <row r="821" spans="2:2" x14ac:dyDescent="0.25">
      <c r="B821" s="7">
        <v>110.08</v>
      </c>
    </row>
    <row r="822" spans="2:2" x14ac:dyDescent="0.25">
      <c r="B822" s="7">
        <v>127.63</v>
      </c>
    </row>
    <row r="823" spans="2:2" x14ac:dyDescent="0.25">
      <c r="B823" s="7">
        <v>110.08</v>
      </c>
    </row>
    <row r="824" spans="2:2" x14ac:dyDescent="0.25">
      <c r="B824" s="7">
        <v>110.08</v>
      </c>
    </row>
    <row r="825" spans="2:2" x14ac:dyDescent="0.25">
      <c r="B825" s="7">
        <v>136.4</v>
      </c>
    </row>
    <row r="826" spans="2:2" x14ac:dyDescent="0.25">
      <c r="B826" s="7">
        <v>136.4</v>
      </c>
    </row>
    <row r="827" spans="2:2" x14ac:dyDescent="0.25">
      <c r="B827" s="7">
        <v>197.8</v>
      </c>
    </row>
    <row r="828" spans="2:2" x14ac:dyDescent="0.25">
      <c r="B828" s="7">
        <v>127.63</v>
      </c>
    </row>
    <row r="829" spans="2:2" x14ac:dyDescent="0.25">
      <c r="B829" s="7">
        <v>110.08</v>
      </c>
    </row>
    <row r="830" spans="2:2" x14ac:dyDescent="0.25">
      <c r="B830" s="7">
        <v>136.4</v>
      </c>
    </row>
    <row r="831" spans="2:2" x14ac:dyDescent="0.25">
      <c r="B831" s="7">
        <v>136.4</v>
      </c>
    </row>
    <row r="832" spans="2:2" x14ac:dyDescent="0.25">
      <c r="B832" s="7">
        <v>116.6626</v>
      </c>
    </row>
    <row r="833" spans="2:2" x14ac:dyDescent="0.25">
      <c r="B833" s="7">
        <v>136.4</v>
      </c>
    </row>
    <row r="834" spans="2:2" x14ac:dyDescent="0.25">
      <c r="B834" s="7">
        <v>110.08</v>
      </c>
    </row>
    <row r="835" spans="2:2" x14ac:dyDescent="0.25">
      <c r="B835" s="7">
        <v>197.8</v>
      </c>
    </row>
    <row r="836" spans="2:2" x14ac:dyDescent="0.25">
      <c r="B836" s="7">
        <v>12.28</v>
      </c>
    </row>
    <row r="837" spans="2:2" x14ac:dyDescent="0.25">
      <c r="B837" s="7">
        <v>82.4572</v>
      </c>
    </row>
    <row r="838" spans="2:2" x14ac:dyDescent="0.25">
      <c r="B838" s="7">
        <v>12.28</v>
      </c>
    </row>
    <row r="839" spans="2:2" x14ac:dyDescent="0.25">
      <c r="B839" s="7">
        <v>12.28</v>
      </c>
    </row>
    <row r="840" spans="2:2" x14ac:dyDescent="0.25">
      <c r="B840" s="7">
        <v>47.37</v>
      </c>
    </row>
    <row r="841" spans="2:2" x14ac:dyDescent="0.25">
      <c r="B841" s="7">
        <v>47.37</v>
      </c>
    </row>
    <row r="842" spans="2:2" x14ac:dyDescent="0.25">
      <c r="B842" s="7">
        <v>47.37</v>
      </c>
    </row>
    <row r="843" spans="2:2" x14ac:dyDescent="0.25">
      <c r="B843" s="7">
        <v>47.37</v>
      </c>
    </row>
    <row r="844" spans="2:2" x14ac:dyDescent="0.25">
      <c r="B844" s="7">
        <v>12.28</v>
      </c>
    </row>
    <row r="845" spans="2:2" x14ac:dyDescent="0.25">
      <c r="B845" s="7">
        <v>47.37</v>
      </c>
    </row>
    <row r="846" spans="2:2" x14ac:dyDescent="0.25">
      <c r="B846" s="7">
        <v>47.37</v>
      </c>
    </row>
    <row r="847" spans="2:2" x14ac:dyDescent="0.25">
      <c r="B847" s="7">
        <v>12.28</v>
      </c>
    </row>
    <row r="848" spans="2:2" x14ac:dyDescent="0.25">
      <c r="B848" s="7">
        <v>4.3899999999999997</v>
      </c>
    </row>
    <row r="849" spans="2:2" x14ac:dyDescent="0.25">
      <c r="B849" s="7">
        <v>47.37</v>
      </c>
    </row>
    <row r="850" spans="2:2" x14ac:dyDescent="0.25">
      <c r="B850" s="7">
        <v>12.28</v>
      </c>
    </row>
    <row r="851" spans="2:2" x14ac:dyDescent="0.25">
      <c r="B851" s="7">
        <v>47.37</v>
      </c>
    </row>
    <row r="852" spans="2:2" x14ac:dyDescent="0.25">
      <c r="B852" s="7">
        <v>47.37</v>
      </c>
    </row>
    <row r="853" spans="2:2" x14ac:dyDescent="0.25">
      <c r="B853" s="7">
        <v>47.37</v>
      </c>
    </row>
    <row r="854" spans="2:2" x14ac:dyDescent="0.25">
      <c r="B854" s="7">
        <v>4.3899999999999997</v>
      </c>
    </row>
    <row r="855" spans="2:2" x14ac:dyDescent="0.25">
      <c r="B855" s="7">
        <v>80.702799999999996</v>
      </c>
    </row>
    <row r="856" spans="2:2" x14ac:dyDescent="0.25">
      <c r="B856" s="7">
        <v>12.28</v>
      </c>
    </row>
    <row r="857" spans="2:2" x14ac:dyDescent="0.25">
      <c r="B857" s="7">
        <v>12.28</v>
      </c>
    </row>
    <row r="858" spans="2:2" x14ac:dyDescent="0.25">
      <c r="B858" s="7">
        <v>47.37</v>
      </c>
    </row>
    <row r="859" spans="2:2" x14ac:dyDescent="0.25">
      <c r="B859" s="7">
        <v>47.37</v>
      </c>
    </row>
    <row r="860" spans="2:2" x14ac:dyDescent="0.25">
      <c r="B860" s="7">
        <v>47.37</v>
      </c>
    </row>
    <row r="861" spans="2:2" x14ac:dyDescent="0.25">
      <c r="B861" s="7">
        <v>47.37</v>
      </c>
    </row>
    <row r="862" spans="2:2" x14ac:dyDescent="0.25">
      <c r="B862" s="7">
        <v>47.37</v>
      </c>
    </row>
    <row r="863" spans="2:2" x14ac:dyDescent="0.25">
      <c r="B863" s="7">
        <v>47.37</v>
      </c>
    </row>
    <row r="864" spans="2:2" x14ac:dyDescent="0.25">
      <c r="B864" s="7">
        <v>12.28</v>
      </c>
    </row>
    <row r="865" spans="2:2" x14ac:dyDescent="0.25">
      <c r="B865" s="7">
        <v>56.14</v>
      </c>
    </row>
    <row r="866" spans="2:2" x14ac:dyDescent="0.25">
      <c r="B866" s="7">
        <v>12.28</v>
      </c>
    </row>
    <row r="867" spans="2:2" x14ac:dyDescent="0.25">
      <c r="B867" s="7">
        <v>12.28</v>
      </c>
    </row>
    <row r="868" spans="2:2" x14ac:dyDescent="0.25">
      <c r="B868" s="7">
        <v>47.37</v>
      </c>
    </row>
    <row r="869" spans="2:2" x14ac:dyDescent="0.25">
      <c r="B869" s="7">
        <v>47.37</v>
      </c>
    </row>
    <row r="870" spans="2:2" x14ac:dyDescent="0.25">
      <c r="B870" s="7">
        <v>47.37</v>
      </c>
    </row>
    <row r="871" spans="2:2" x14ac:dyDescent="0.25">
      <c r="B871" s="7">
        <v>47.37</v>
      </c>
    </row>
    <row r="872" spans="2:2" x14ac:dyDescent="0.25">
      <c r="B872" s="7">
        <v>12.28</v>
      </c>
    </row>
    <row r="873" spans="2:2" x14ac:dyDescent="0.25">
      <c r="B873" s="7">
        <v>47.37</v>
      </c>
    </row>
    <row r="874" spans="2:2" x14ac:dyDescent="0.25">
      <c r="B874" s="7">
        <v>12.28</v>
      </c>
    </row>
    <row r="875" spans="2:2" x14ac:dyDescent="0.25">
      <c r="B875" s="7">
        <v>47.37</v>
      </c>
    </row>
    <row r="876" spans="2:2" x14ac:dyDescent="0.25">
      <c r="B876" s="7">
        <v>12.28</v>
      </c>
    </row>
    <row r="877" spans="2:2" x14ac:dyDescent="0.25">
      <c r="B877" s="7">
        <v>12.28</v>
      </c>
    </row>
    <row r="878" spans="2:2" x14ac:dyDescent="0.25">
      <c r="B878" s="7">
        <v>56.14</v>
      </c>
    </row>
    <row r="879" spans="2:2" x14ac:dyDescent="0.25">
      <c r="B879" s="7">
        <v>47.37</v>
      </c>
    </row>
    <row r="880" spans="2:2" x14ac:dyDescent="0.25">
      <c r="B880" s="7">
        <v>47.37</v>
      </c>
    </row>
    <row r="881" spans="2:2" x14ac:dyDescent="0.25">
      <c r="B881" s="7">
        <v>56.14</v>
      </c>
    </row>
    <row r="882" spans="2:2" x14ac:dyDescent="0.25">
      <c r="B882" s="7">
        <v>56.14</v>
      </c>
    </row>
    <row r="883" spans="2:2" x14ac:dyDescent="0.25">
      <c r="B883" s="7">
        <v>56.14</v>
      </c>
    </row>
    <row r="884" spans="2:2" x14ac:dyDescent="0.25">
      <c r="B884" s="7">
        <v>56.14</v>
      </c>
    </row>
    <row r="885" spans="2:2" x14ac:dyDescent="0.25">
      <c r="B885" s="7">
        <v>47.37</v>
      </c>
    </row>
    <row r="886" spans="2:2" x14ac:dyDescent="0.25">
      <c r="B886" s="7">
        <v>56.14</v>
      </c>
    </row>
    <row r="887" spans="2:2" x14ac:dyDescent="0.25">
      <c r="B887" s="7">
        <v>56.14</v>
      </c>
    </row>
    <row r="888" spans="2:2" x14ac:dyDescent="0.25">
      <c r="B888" s="7">
        <v>56.14</v>
      </c>
    </row>
    <row r="889" spans="2:2" x14ac:dyDescent="0.25">
      <c r="B889" s="7">
        <v>56.14</v>
      </c>
    </row>
    <row r="890" spans="2:2" x14ac:dyDescent="0.25">
      <c r="B890" s="7">
        <v>12.28</v>
      </c>
    </row>
    <row r="891" spans="2:2" x14ac:dyDescent="0.25">
      <c r="B891" s="7">
        <v>47.37</v>
      </c>
    </row>
    <row r="892" spans="2:2" x14ac:dyDescent="0.25">
      <c r="B892" s="7">
        <v>57.018599999999999</v>
      </c>
    </row>
    <row r="893" spans="2:2" x14ac:dyDescent="0.25">
      <c r="B893" s="7">
        <v>56.14</v>
      </c>
    </row>
    <row r="894" spans="2:2" x14ac:dyDescent="0.25">
      <c r="B894" s="7">
        <v>47.37</v>
      </c>
    </row>
    <row r="895" spans="2:2" x14ac:dyDescent="0.25">
      <c r="B895" s="7">
        <v>172.75</v>
      </c>
    </row>
    <row r="896" spans="2:2" x14ac:dyDescent="0.25">
      <c r="B896" s="7">
        <v>3.51</v>
      </c>
    </row>
    <row r="897" spans="2:2" x14ac:dyDescent="0.25">
      <c r="B897" s="7">
        <v>72.808599999999998</v>
      </c>
    </row>
    <row r="898" spans="2:2" x14ac:dyDescent="0.25">
      <c r="B898" s="7">
        <v>3.5082</v>
      </c>
    </row>
    <row r="899" spans="2:2" x14ac:dyDescent="0.25">
      <c r="B899" s="7">
        <v>32.455599999999997</v>
      </c>
    </row>
    <row r="900" spans="2:2" x14ac:dyDescent="0.25">
      <c r="B900" s="7">
        <v>61.4</v>
      </c>
    </row>
    <row r="901" spans="2:2" x14ac:dyDescent="0.25">
      <c r="B901" s="7">
        <v>175.44</v>
      </c>
    </row>
    <row r="902" spans="2:2" x14ac:dyDescent="0.25">
      <c r="B902" s="7">
        <v>21.058900000000001</v>
      </c>
    </row>
    <row r="903" spans="2:2" x14ac:dyDescent="0.25">
      <c r="B903" s="7">
        <v>27.199300000000001</v>
      </c>
    </row>
    <row r="904" spans="2:2" x14ac:dyDescent="0.25">
      <c r="B904" s="7">
        <v>17.55</v>
      </c>
    </row>
    <row r="905" spans="2:2" x14ac:dyDescent="0.25">
      <c r="B905" s="7">
        <v>26.32</v>
      </c>
    </row>
    <row r="906" spans="2:2" x14ac:dyDescent="0.25">
      <c r="B906" s="7">
        <v>17.55</v>
      </c>
    </row>
    <row r="907" spans="2:2" x14ac:dyDescent="0.25">
      <c r="B907" s="7">
        <v>12.287000000000001</v>
      </c>
    </row>
    <row r="908" spans="2:2" x14ac:dyDescent="0.25">
      <c r="B908" s="7">
        <v>17.55</v>
      </c>
    </row>
    <row r="909" spans="2:2" x14ac:dyDescent="0.25">
      <c r="B909" s="7">
        <v>171.5</v>
      </c>
    </row>
    <row r="910" spans="2:2" x14ac:dyDescent="0.25">
      <c r="B910" s="7">
        <v>17.55</v>
      </c>
    </row>
    <row r="911" spans="2:2" x14ac:dyDescent="0.25">
      <c r="B911" s="7">
        <v>17.55</v>
      </c>
    </row>
    <row r="912" spans="2:2" x14ac:dyDescent="0.25">
      <c r="B912" s="7">
        <v>151.41999999999999</v>
      </c>
    </row>
    <row r="913" spans="2:2" x14ac:dyDescent="0.25">
      <c r="B913" s="7">
        <v>331.59</v>
      </c>
    </row>
    <row r="914" spans="2:2" x14ac:dyDescent="0.25">
      <c r="B914" s="7">
        <v>28.076499999999999</v>
      </c>
    </row>
    <row r="915" spans="2:2" x14ac:dyDescent="0.25">
      <c r="B915" s="7">
        <v>151.41999999999999</v>
      </c>
    </row>
    <row r="916" spans="2:2" x14ac:dyDescent="0.25">
      <c r="B916" s="7">
        <v>26.32</v>
      </c>
    </row>
    <row r="917" spans="2:2" x14ac:dyDescent="0.25">
      <c r="B917" s="7">
        <v>145.18</v>
      </c>
    </row>
    <row r="918" spans="2:2" x14ac:dyDescent="0.25">
      <c r="B918" s="7">
        <v>215.35</v>
      </c>
    </row>
    <row r="919" spans="2:2" x14ac:dyDescent="0.25">
      <c r="B919" s="7">
        <v>18.423200000000001</v>
      </c>
    </row>
    <row r="920" spans="2:2" x14ac:dyDescent="0.25">
      <c r="B920" s="7">
        <v>349.12</v>
      </c>
    </row>
    <row r="921" spans="2:2" x14ac:dyDescent="0.25">
      <c r="B921" s="7">
        <v>291.23</v>
      </c>
    </row>
    <row r="922" spans="2:2" x14ac:dyDescent="0.25">
      <c r="B922" s="7">
        <v>3.5108999999999999</v>
      </c>
    </row>
    <row r="923" spans="2:2" x14ac:dyDescent="0.25">
      <c r="B923" s="7">
        <v>3.5108999999999999</v>
      </c>
    </row>
    <row r="924" spans="2:2" x14ac:dyDescent="0.25">
      <c r="B924" s="7">
        <v>12.2828</v>
      </c>
    </row>
    <row r="925" spans="2:2" x14ac:dyDescent="0.25">
      <c r="B925" s="7">
        <v>18.423200000000001</v>
      </c>
    </row>
    <row r="926" spans="2:2" x14ac:dyDescent="0.25">
      <c r="B926" s="7">
        <v>215.35</v>
      </c>
    </row>
    <row r="927" spans="2:2" x14ac:dyDescent="0.25">
      <c r="B927" s="7">
        <v>18.423200000000001</v>
      </c>
    </row>
    <row r="928" spans="2:2" x14ac:dyDescent="0.25">
      <c r="B928" s="7">
        <v>153.94999999999999</v>
      </c>
    </row>
    <row r="929" spans="2:2" x14ac:dyDescent="0.25">
      <c r="B929" s="7">
        <v>3.5108999999999999</v>
      </c>
    </row>
    <row r="930" spans="2:2" x14ac:dyDescent="0.25">
      <c r="B930" s="7">
        <v>153.94999999999999</v>
      </c>
    </row>
    <row r="931" spans="2:2" x14ac:dyDescent="0.25">
      <c r="B931" s="7">
        <v>215.35</v>
      </c>
    </row>
    <row r="932" spans="2:2" x14ac:dyDescent="0.25">
      <c r="B932" s="7">
        <v>17.545999999999999</v>
      </c>
    </row>
    <row r="933" spans="2:2" x14ac:dyDescent="0.25">
      <c r="B933" s="7">
        <v>153.94999999999999</v>
      </c>
    </row>
    <row r="934" spans="2:2" x14ac:dyDescent="0.25">
      <c r="B934" s="7">
        <v>17.545999999999999</v>
      </c>
    </row>
    <row r="935" spans="2:2" x14ac:dyDescent="0.25">
      <c r="B935" s="7">
        <v>153.94999999999999</v>
      </c>
    </row>
    <row r="936" spans="2:2" x14ac:dyDescent="0.25">
      <c r="B936" s="7">
        <v>127.63</v>
      </c>
    </row>
    <row r="937" spans="2:2" x14ac:dyDescent="0.25">
      <c r="B937" s="7">
        <v>153.94999999999999</v>
      </c>
    </row>
    <row r="938" spans="2:2" x14ac:dyDescent="0.25">
      <c r="B938" s="7">
        <v>153.94999999999999</v>
      </c>
    </row>
    <row r="939" spans="2:2" x14ac:dyDescent="0.25">
      <c r="B939" s="7">
        <v>153.94999999999999</v>
      </c>
    </row>
    <row r="940" spans="2:2" x14ac:dyDescent="0.25">
      <c r="B940" s="7">
        <v>153.94999999999999</v>
      </c>
    </row>
    <row r="941" spans="2:2" x14ac:dyDescent="0.25">
      <c r="B941" s="7">
        <v>215.35</v>
      </c>
    </row>
    <row r="942" spans="2:2" x14ac:dyDescent="0.25">
      <c r="B942" s="7">
        <v>153.94999999999999</v>
      </c>
    </row>
    <row r="943" spans="2:2" x14ac:dyDescent="0.25">
      <c r="B943" s="7">
        <v>153.94999999999999</v>
      </c>
    </row>
    <row r="944" spans="2:2" x14ac:dyDescent="0.25">
      <c r="B944" s="7">
        <v>153.94999999999999</v>
      </c>
    </row>
    <row r="945" spans="2:2" x14ac:dyDescent="0.25">
      <c r="B945" s="7">
        <v>3.5108999999999999</v>
      </c>
    </row>
    <row r="946" spans="2:2" x14ac:dyDescent="0.25">
      <c r="B946" s="7">
        <v>215.35</v>
      </c>
    </row>
    <row r="947" spans="2:2" x14ac:dyDescent="0.25">
      <c r="B947" s="7">
        <v>153.94999999999999</v>
      </c>
    </row>
    <row r="948" spans="2:2" x14ac:dyDescent="0.25">
      <c r="B948" s="7">
        <v>153.94999999999999</v>
      </c>
    </row>
    <row r="949" spans="2:2" x14ac:dyDescent="0.25">
      <c r="B949" s="7">
        <v>215.35</v>
      </c>
    </row>
    <row r="950" spans="2:2" x14ac:dyDescent="0.25">
      <c r="B950" s="7">
        <v>153.94999999999999</v>
      </c>
    </row>
    <row r="951" spans="2:2" x14ac:dyDescent="0.25">
      <c r="B951" s="7">
        <v>153.94999999999999</v>
      </c>
    </row>
    <row r="952" spans="2:2" x14ac:dyDescent="0.25">
      <c r="B952" s="7">
        <v>153.94999999999999</v>
      </c>
    </row>
    <row r="953" spans="2:2" x14ac:dyDescent="0.25">
      <c r="B953" s="7">
        <v>153.94999999999999</v>
      </c>
    </row>
    <row r="954" spans="2:2" x14ac:dyDescent="0.25">
      <c r="B954" s="7">
        <v>17.55</v>
      </c>
    </row>
    <row r="955" spans="2:2" x14ac:dyDescent="0.25">
      <c r="B955" s="7">
        <v>19.3004</v>
      </c>
    </row>
    <row r="956" spans="2:2" x14ac:dyDescent="0.25">
      <c r="B956" s="7">
        <v>153.94999999999999</v>
      </c>
    </row>
    <row r="957" spans="2:2" x14ac:dyDescent="0.25">
      <c r="B957" s="7">
        <v>153.94999999999999</v>
      </c>
    </row>
    <row r="958" spans="2:2" x14ac:dyDescent="0.25">
      <c r="B958" s="7">
        <v>127.63</v>
      </c>
    </row>
    <row r="959" spans="2:2" x14ac:dyDescent="0.25">
      <c r="B959" s="7">
        <v>215.35</v>
      </c>
    </row>
    <row r="960" spans="2:2" x14ac:dyDescent="0.25">
      <c r="B960" s="7">
        <v>215.35</v>
      </c>
    </row>
    <row r="961" spans="2:2" x14ac:dyDescent="0.25">
      <c r="B961" s="7">
        <v>215.35</v>
      </c>
    </row>
    <row r="962" spans="2:2" x14ac:dyDescent="0.25">
      <c r="B962" s="7">
        <v>153.94999999999999</v>
      </c>
    </row>
    <row r="963" spans="2:2" x14ac:dyDescent="0.25">
      <c r="B963" s="7">
        <v>153.94999999999999</v>
      </c>
    </row>
    <row r="964" spans="2:2" x14ac:dyDescent="0.25">
      <c r="B964" s="7">
        <v>175.44</v>
      </c>
    </row>
    <row r="965" spans="2:2" x14ac:dyDescent="0.25">
      <c r="B965" s="7">
        <v>145.18</v>
      </c>
    </row>
    <row r="966" spans="2:2" x14ac:dyDescent="0.25">
      <c r="B966" s="7">
        <v>153.94999999999999</v>
      </c>
    </row>
    <row r="967" spans="2:2" x14ac:dyDescent="0.25">
      <c r="B967" s="7">
        <v>127.63</v>
      </c>
    </row>
    <row r="968" spans="2:2" x14ac:dyDescent="0.25">
      <c r="B968" s="7">
        <v>3.5108999999999999</v>
      </c>
    </row>
    <row r="969" spans="2:2" x14ac:dyDescent="0.25">
      <c r="B969" s="7">
        <v>215.35</v>
      </c>
    </row>
    <row r="970" spans="2:2" x14ac:dyDescent="0.25">
      <c r="B970" s="7">
        <v>153.94999999999999</v>
      </c>
    </row>
    <row r="971" spans="2:2" x14ac:dyDescent="0.25">
      <c r="B971" s="7">
        <v>153.94999999999999</v>
      </c>
    </row>
    <row r="972" spans="2:2" x14ac:dyDescent="0.25">
      <c r="B972" s="7">
        <v>127.63</v>
      </c>
    </row>
    <row r="973" spans="2:2" x14ac:dyDescent="0.25">
      <c r="B973" s="7">
        <v>377.2</v>
      </c>
    </row>
    <row r="974" spans="2:2" x14ac:dyDescent="0.25">
      <c r="B974" s="7">
        <v>153.94999999999999</v>
      </c>
    </row>
    <row r="975" spans="2:2" x14ac:dyDescent="0.25">
      <c r="B975" s="7">
        <v>153.94999999999999</v>
      </c>
    </row>
    <row r="976" spans="2:2" x14ac:dyDescent="0.25">
      <c r="B976" s="7">
        <v>127.63</v>
      </c>
    </row>
    <row r="977" spans="2:2" x14ac:dyDescent="0.25">
      <c r="B977" s="7">
        <v>215.35</v>
      </c>
    </row>
    <row r="978" spans="2:2" x14ac:dyDescent="0.25">
      <c r="B978" s="7">
        <v>153.94999999999999</v>
      </c>
    </row>
    <row r="979" spans="2:2" x14ac:dyDescent="0.25">
      <c r="B979" s="7">
        <v>215.35</v>
      </c>
    </row>
    <row r="980" spans="2:2" x14ac:dyDescent="0.25">
      <c r="B980" s="7">
        <v>3.5108999999999999</v>
      </c>
    </row>
    <row r="981" spans="2:2" x14ac:dyDescent="0.25">
      <c r="B981" s="7">
        <v>153.94999999999999</v>
      </c>
    </row>
    <row r="982" spans="2:2" x14ac:dyDescent="0.25">
      <c r="B982" s="7">
        <v>215.35</v>
      </c>
    </row>
    <row r="983" spans="2:2" x14ac:dyDescent="0.25">
      <c r="B983" s="7">
        <v>215.35</v>
      </c>
    </row>
    <row r="984" spans="2:2" x14ac:dyDescent="0.25">
      <c r="B984" s="7">
        <v>153.94999999999999</v>
      </c>
    </row>
    <row r="985" spans="2:2" x14ac:dyDescent="0.25">
      <c r="B985" s="7">
        <v>131.58000000000001</v>
      </c>
    </row>
    <row r="986" spans="2:2" x14ac:dyDescent="0.25">
      <c r="B986" s="7">
        <v>153.94999999999999</v>
      </c>
    </row>
    <row r="987" spans="2:2" x14ac:dyDescent="0.25">
      <c r="B987" s="7">
        <v>127.63</v>
      </c>
    </row>
    <row r="988" spans="2:2" x14ac:dyDescent="0.25">
      <c r="B988" s="7">
        <v>153.94999999999999</v>
      </c>
    </row>
    <row r="989" spans="2:2" x14ac:dyDescent="0.25">
      <c r="B989" s="7">
        <v>153.94999999999999</v>
      </c>
    </row>
    <row r="990" spans="2:2" x14ac:dyDescent="0.25">
      <c r="B990" s="7">
        <v>215.35</v>
      </c>
    </row>
    <row r="991" spans="2:2" x14ac:dyDescent="0.25">
      <c r="B991" s="7">
        <v>215.35</v>
      </c>
    </row>
    <row r="992" spans="2:2" x14ac:dyDescent="0.25">
      <c r="B992" s="7">
        <v>13.16</v>
      </c>
    </row>
    <row r="993" spans="2:2" x14ac:dyDescent="0.25">
      <c r="B993" s="7">
        <v>153.94999999999999</v>
      </c>
    </row>
    <row r="994" spans="2:2" x14ac:dyDescent="0.25">
      <c r="B994" s="7">
        <v>153.94999999999999</v>
      </c>
    </row>
    <row r="995" spans="2:2" x14ac:dyDescent="0.25">
      <c r="B995" s="7">
        <v>153.94999999999999</v>
      </c>
    </row>
    <row r="996" spans="2:2" x14ac:dyDescent="0.25">
      <c r="B996" s="7">
        <v>127.63</v>
      </c>
    </row>
    <row r="997" spans="2:2" x14ac:dyDescent="0.25">
      <c r="B997" s="7">
        <v>153.94999999999999</v>
      </c>
    </row>
    <row r="998" spans="2:2" x14ac:dyDescent="0.25">
      <c r="B998" s="7">
        <v>127.63</v>
      </c>
    </row>
    <row r="999" spans="2:2" x14ac:dyDescent="0.25">
      <c r="B999" s="7">
        <v>153.94999999999999</v>
      </c>
    </row>
    <row r="1000" spans="2:2" x14ac:dyDescent="0.25">
      <c r="B1000" s="7">
        <v>127.63</v>
      </c>
    </row>
    <row r="1001" spans="2:2" x14ac:dyDescent="0.25">
      <c r="B1001" s="7">
        <v>215.35</v>
      </c>
    </row>
    <row r="1002" spans="2:2" x14ac:dyDescent="0.25">
      <c r="B1002" s="7">
        <v>153.94999999999999</v>
      </c>
    </row>
    <row r="1003" spans="2:2" x14ac:dyDescent="0.25">
      <c r="B1003" s="7">
        <v>215.35</v>
      </c>
    </row>
    <row r="1004" spans="2:2" x14ac:dyDescent="0.25">
      <c r="B1004" s="7">
        <v>215.35</v>
      </c>
    </row>
    <row r="1005" spans="2:2" x14ac:dyDescent="0.25">
      <c r="B1005" s="7">
        <v>215.35</v>
      </c>
    </row>
    <row r="1006" spans="2:2" x14ac:dyDescent="0.25">
      <c r="B1006" s="7">
        <v>215.35</v>
      </c>
    </row>
    <row r="1007" spans="2:2" x14ac:dyDescent="0.25">
      <c r="B1007" s="7">
        <v>153.94999999999999</v>
      </c>
    </row>
    <row r="1008" spans="2:2" x14ac:dyDescent="0.25">
      <c r="B1008" s="7">
        <v>215.35</v>
      </c>
    </row>
    <row r="1009" spans="2:2" x14ac:dyDescent="0.25">
      <c r="B1009" s="7">
        <v>215.35</v>
      </c>
    </row>
    <row r="1010" spans="2:2" x14ac:dyDescent="0.25">
      <c r="B1010" s="7">
        <v>153.94999999999999</v>
      </c>
    </row>
    <row r="1011" spans="2:2" x14ac:dyDescent="0.25">
      <c r="B1011" s="7">
        <v>215.35</v>
      </c>
    </row>
    <row r="1012" spans="2:2" x14ac:dyDescent="0.25">
      <c r="B1012" s="7">
        <v>215.35</v>
      </c>
    </row>
    <row r="1013" spans="2:2" x14ac:dyDescent="0.25">
      <c r="B1013" s="7">
        <v>19.3004</v>
      </c>
    </row>
    <row r="1014" spans="2:2" x14ac:dyDescent="0.25">
      <c r="B1014" s="7">
        <v>215.35</v>
      </c>
    </row>
    <row r="1015" spans="2:2" x14ac:dyDescent="0.25">
      <c r="B1015" s="7">
        <v>145.18</v>
      </c>
    </row>
    <row r="1016" spans="2:2" x14ac:dyDescent="0.25">
      <c r="B1016" s="7">
        <v>153.94999999999999</v>
      </c>
    </row>
    <row r="1017" spans="2:2" x14ac:dyDescent="0.25">
      <c r="B1017" s="7">
        <v>245.62</v>
      </c>
    </row>
    <row r="1018" spans="2:2" x14ac:dyDescent="0.25">
      <c r="B1018" s="7">
        <v>145.18</v>
      </c>
    </row>
    <row r="1019" spans="2:2" x14ac:dyDescent="0.25">
      <c r="B1019" s="7">
        <v>17.55</v>
      </c>
    </row>
    <row r="1020" spans="2:2" x14ac:dyDescent="0.25">
      <c r="B1020" s="7">
        <v>127.63</v>
      </c>
    </row>
    <row r="1021" spans="2:2" x14ac:dyDescent="0.25">
      <c r="B1021" s="7">
        <v>215.35</v>
      </c>
    </row>
    <row r="1022" spans="2:2" x14ac:dyDescent="0.25">
      <c r="B1022" s="7">
        <v>153.94999999999999</v>
      </c>
    </row>
    <row r="1023" spans="2:2" x14ac:dyDescent="0.25">
      <c r="B1023" s="7">
        <v>153.94999999999999</v>
      </c>
    </row>
    <row r="1024" spans="2:2" x14ac:dyDescent="0.25">
      <c r="B1024" s="7">
        <v>215.35</v>
      </c>
    </row>
    <row r="1025" spans="2:2" x14ac:dyDescent="0.25">
      <c r="B1025" s="7">
        <v>127.63</v>
      </c>
    </row>
    <row r="1026" spans="2:2" x14ac:dyDescent="0.25">
      <c r="B1026" s="7">
        <v>153.94999999999999</v>
      </c>
    </row>
    <row r="1027" spans="2:2" x14ac:dyDescent="0.25">
      <c r="B1027" s="7">
        <v>17.55</v>
      </c>
    </row>
    <row r="1028" spans="2:2" x14ac:dyDescent="0.25">
      <c r="B1028" s="7">
        <v>127.63</v>
      </c>
    </row>
    <row r="1029" spans="2:2" x14ac:dyDescent="0.25">
      <c r="B1029" s="7">
        <v>145.18</v>
      </c>
    </row>
    <row r="1030" spans="2:2" x14ac:dyDescent="0.25">
      <c r="B1030" s="7">
        <v>215.35</v>
      </c>
    </row>
    <row r="1031" spans="2:2" x14ac:dyDescent="0.25">
      <c r="B1031" s="7">
        <v>13.16</v>
      </c>
    </row>
    <row r="1032" spans="2:2" x14ac:dyDescent="0.25">
      <c r="B1032" s="7">
        <v>127.63</v>
      </c>
    </row>
    <row r="1033" spans="2:2" x14ac:dyDescent="0.25">
      <c r="B1033" s="7">
        <v>127.63</v>
      </c>
    </row>
    <row r="1034" spans="2:2" x14ac:dyDescent="0.25">
      <c r="B1034" s="7">
        <v>127.63</v>
      </c>
    </row>
    <row r="1035" spans="2:2" x14ac:dyDescent="0.25">
      <c r="B1035" s="7">
        <v>215.35</v>
      </c>
    </row>
    <row r="1036" spans="2:2" x14ac:dyDescent="0.25">
      <c r="B1036" s="7">
        <v>215.35</v>
      </c>
    </row>
    <row r="1037" spans="2:2" x14ac:dyDescent="0.25">
      <c r="B1037" s="7">
        <v>127.63</v>
      </c>
    </row>
    <row r="1038" spans="2:2" x14ac:dyDescent="0.25">
      <c r="B1038" s="7">
        <v>127.63</v>
      </c>
    </row>
    <row r="1039" spans="2:2" x14ac:dyDescent="0.25">
      <c r="B1039" s="7">
        <v>215.35</v>
      </c>
    </row>
    <row r="1040" spans="2:2" x14ac:dyDescent="0.25">
      <c r="B1040" s="7">
        <v>153.94999999999999</v>
      </c>
    </row>
    <row r="1041" spans="2:2" x14ac:dyDescent="0.25">
      <c r="B1041" s="7">
        <v>153.94999999999999</v>
      </c>
    </row>
    <row r="1042" spans="2:2" x14ac:dyDescent="0.25">
      <c r="B1042" s="7">
        <v>153.94999999999999</v>
      </c>
    </row>
    <row r="1043" spans="2:2" x14ac:dyDescent="0.25">
      <c r="B1043" s="7">
        <v>215.35</v>
      </c>
    </row>
    <row r="1044" spans="2:2" x14ac:dyDescent="0.25">
      <c r="B1044" s="7">
        <v>145.18</v>
      </c>
    </row>
    <row r="1045" spans="2:2" x14ac:dyDescent="0.25">
      <c r="B1045" s="7">
        <v>215.35</v>
      </c>
    </row>
    <row r="1046" spans="2:2" x14ac:dyDescent="0.25">
      <c r="B1046" s="7">
        <v>127.63</v>
      </c>
    </row>
    <row r="1047" spans="2:2" x14ac:dyDescent="0.25">
      <c r="B1047" s="7">
        <v>153.94999999999999</v>
      </c>
    </row>
    <row r="1048" spans="2:2" x14ac:dyDescent="0.25">
      <c r="B1048" s="7">
        <v>145.18</v>
      </c>
    </row>
    <row r="1049" spans="2:2" x14ac:dyDescent="0.25">
      <c r="B1049" s="7">
        <v>215.35</v>
      </c>
    </row>
    <row r="1050" spans="2:2" x14ac:dyDescent="0.25">
      <c r="B1050" s="7">
        <v>215.35</v>
      </c>
    </row>
    <row r="1051" spans="2:2" x14ac:dyDescent="0.25">
      <c r="B1051" s="7">
        <v>127.63</v>
      </c>
    </row>
    <row r="1052" spans="2:2" x14ac:dyDescent="0.25">
      <c r="B1052" s="7">
        <v>153.94999999999999</v>
      </c>
    </row>
    <row r="1053" spans="2:2" x14ac:dyDescent="0.25">
      <c r="B1053" s="7">
        <v>316.67</v>
      </c>
    </row>
    <row r="1054" spans="2:2" x14ac:dyDescent="0.25">
      <c r="B1054" s="7">
        <v>153.94999999999999</v>
      </c>
    </row>
    <row r="1055" spans="2:2" x14ac:dyDescent="0.25">
      <c r="B1055" s="7">
        <v>153.94999999999999</v>
      </c>
    </row>
    <row r="1056" spans="2:2" x14ac:dyDescent="0.25">
      <c r="B1056" s="7">
        <v>215.35</v>
      </c>
    </row>
    <row r="1057" spans="2:2" x14ac:dyDescent="0.25">
      <c r="B1057" s="7">
        <v>215.35</v>
      </c>
    </row>
    <row r="1058" spans="2:2" x14ac:dyDescent="0.25">
      <c r="B1058" s="7">
        <v>19.3004</v>
      </c>
    </row>
    <row r="1059" spans="2:2" x14ac:dyDescent="0.25">
      <c r="B1059" s="7">
        <v>145.18</v>
      </c>
    </row>
    <row r="1060" spans="2:2" x14ac:dyDescent="0.25">
      <c r="B1060" s="7">
        <v>17.55</v>
      </c>
    </row>
    <row r="1061" spans="2:2" x14ac:dyDescent="0.25">
      <c r="B1061" s="7">
        <v>127.63</v>
      </c>
    </row>
    <row r="1062" spans="2:2" x14ac:dyDescent="0.25">
      <c r="B1062" s="7">
        <v>153.94999999999999</v>
      </c>
    </row>
    <row r="1063" spans="2:2" x14ac:dyDescent="0.25">
      <c r="B1063" s="7">
        <v>153.94999999999999</v>
      </c>
    </row>
    <row r="1064" spans="2:2" x14ac:dyDescent="0.25">
      <c r="B1064" s="7">
        <v>127.63</v>
      </c>
    </row>
    <row r="1065" spans="2:2" x14ac:dyDescent="0.25">
      <c r="B1065" s="7">
        <v>153.94999999999999</v>
      </c>
    </row>
    <row r="1066" spans="2:2" x14ac:dyDescent="0.25">
      <c r="B1066" s="7">
        <v>215.35</v>
      </c>
    </row>
    <row r="1067" spans="2:2" x14ac:dyDescent="0.25">
      <c r="B1067" s="7">
        <v>153.94999999999999</v>
      </c>
    </row>
    <row r="1068" spans="2:2" x14ac:dyDescent="0.25">
      <c r="B1068" s="7">
        <v>153.94999999999999</v>
      </c>
    </row>
    <row r="1069" spans="2:2" x14ac:dyDescent="0.25">
      <c r="B1069" s="7">
        <v>215.35</v>
      </c>
    </row>
    <row r="1070" spans="2:2" x14ac:dyDescent="0.25">
      <c r="B1070" s="7">
        <v>153.94999999999999</v>
      </c>
    </row>
    <row r="1071" spans="2:2" x14ac:dyDescent="0.25">
      <c r="B1071" s="7">
        <v>215.35</v>
      </c>
    </row>
    <row r="1072" spans="2:2" x14ac:dyDescent="0.25">
      <c r="B1072" s="7">
        <v>316.67</v>
      </c>
    </row>
    <row r="1073" spans="2:2" x14ac:dyDescent="0.25">
      <c r="B1073" s="7">
        <v>153.94999999999999</v>
      </c>
    </row>
    <row r="1074" spans="2:2" x14ac:dyDescent="0.25">
      <c r="B1074" s="7">
        <v>153.94999999999999</v>
      </c>
    </row>
    <row r="1075" spans="2:2" x14ac:dyDescent="0.25">
      <c r="B1075" s="7">
        <v>17.55</v>
      </c>
    </row>
    <row r="1076" spans="2:2" x14ac:dyDescent="0.25">
      <c r="B1076" s="7">
        <v>127.63</v>
      </c>
    </row>
    <row r="1077" spans="2:2" x14ac:dyDescent="0.25">
      <c r="B1077" s="7">
        <v>215.35</v>
      </c>
    </row>
    <row r="1078" spans="2:2" x14ac:dyDescent="0.25">
      <c r="B1078" s="7">
        <v>3.5108999999999999</v>
      </c>
    </row>
    <row r="1079" spans="2:2" x14ac:dyDescent="0.25">
      <c r="B1079" s="7">
        <v>215.35</v>
      </c>
    </row>
    <row r="1080" spans="2:2" x14ac:dyDescent="0.25">
      <c r="B1080" s="7">
        <v>316.67</v>
      </c>
    </row>
    <row r="1081" spans="2:2" x14ac:dyDescent="0.25">
      <c r="B1081" s="7">
        <v>215.35</v>
      </c>
    </row>
    <row r="1082" spans="2:2" x14ac:dyDescent="0.25">
      <c r="B1082" s="7">
        <v>127.63</v>
      </c>
    </row>
    <row r="1083" spans="2:2" x14ac:dyDescent="0.25">
      <c r="B1083" s="7">
        <v>127.63</v>
      </c>
    </row>
    <row r="1084" spans="2:2" x14ac:dyDescent="0.25">
      <c r="B1084" s="7">
        <v>215.35</v>
      </c>
    </row>
    <row r="1085" spans="2:2" x14ac:dyDescent="0.25">
      <c r="B1085" s="7">
        <v>215.35</v>
      </c>
    </row>
    <row r="1086" spans="2:2" x14ac:dyDescent="0.25">
      <c r="B1086" s="7">
        <v>153.94999999999999</v>
      </c>
    </row>
    <row r="1087" spans="2:2" x14ac:dyDescent="0.25">
      <c r="B1087" s="7">
        <v>153.94999999999999</v>
      </c>
    </row>
    <row r="1088" spans="2:2" x14ac:dyDescent="0.25">
      <c r="B1088" s="7">
        <v>127.63</v>
      </c>
    </row>
    <row r="1089" spans="2:2" x14ac:dyDescent="0.25">
      <c r="B1089" s="7">
        <v>153.94999999999999</v>
      </c>
    </row>
    <row r="1090" spans="2:2" x14ac:dyDescent="0.25">
      <c r="B1090" s="7">
        <v>153.94999999999999</v>
      </c>
    </row>
    <row r="1091" spans="2:2" x14ac:dyDescent="0.25">
      <c r="B1091" s="7">
        <v>127.63</v>
      </c>
    </row>
    <row r="1092" spans="2:2" x14ac:dyDescent="0.25">
      <c r="B1092" s="7">
        <v>153.94999999999999</v>
      </c>
    </row>
    <row r="1093" spans="2:2" x14ac:dyDescent="0.25">
      <c r="B1093" s="7">
        <v>153.94999999999999</v>
      </c>
    </row>
    <row r="1094" spans="2:2" x14ac:dyDescent="0.25">
      <c r="B1094" s="7">
        <v>153.94999999999999</v>
      </c>
    </row>
    <row r="1095" spans="2:2" x14ac:dyDescent="0.25">
      <c r="B1095" s="7">
        <v>127.63</v>
      </c>
    </row>
    <row r="1096" spans="2:2" x14ac:dyDescent="0.25">
      <c r="B1096" s="7">
        <v>215.35</v>
      </c>
    </row>
    <row r="1097" spans="2:2" x14ac:dyDescent="0.25">
      <c r="B1097" s="7">
        <v>153.94999999999999</v>
      </c>
    </row>
    <row r="1098" spans="2:2" x14ac:dyDescent="0.25">
      <c r="B1098" s="7">
        <v>215.35</v>
      </c>
    </row>
    <row r="1099" spans="2:2" x14ac:dyDescent="0.25">
      <c r="B1099" s="7">
        <v>145.18</v>
      </c>
    </row>
    <row r="1100" spans="2:2" x14ac:dyDescent="0.25">
      <c r="B1100" s="7">
        <v>127.63</v>
      </c>
    </row>
    <row r="1101" spans="2:2" x14ac:dyDescent="0.25">
      <c r="B1101" s="7">
        <v>153.94999999999999</v>
      </c>
    </row>
    <row r="1102" spans="2:2" x14ac:dyDescent="0.25">
      <c r="B1102" s="7">
        <v>215.35</v>
      </c>
    </row>
    <row r="1103" spans="2:2" x14ac:dyDescent="0.25">
      <c r="B1103" s="7">
        <v>215.35</v>
      </c>
    </row>
    <row r="1104" spans="2:2" x14ac:dyDescent="0.25">
      <c r="B1104" s="7">
        <v>127.63</v>
      </c>
    </row>
    <row r="1105" spans="2:2" x14ac:dyDescent="0.25">
      <c r="B1105" s="7">
        <v>127.63</v>
      </c>
    </row>
    <row r="1106" spans="2:2" x14ac:dyDescent="0.25">
      <c r="B1106" s="7">
        <v>127.63</v>
      </c>
    </row>
    <row r="1107" spans="2:2" x14ac:dyDescent="0.25">
      <c r="B1107" s="7">
        <v>19.3004</v>
      </c>
    </row>
    <row r="1108" spans="2:2" x14ac:dyDescent="0.25">
      <c r="B1108" s="7">
        <v>215.35</v>
      </c>
    </row>
    <row r="1109" spans="2:2" x14ac:dyDescent="0.25">
      <c r="B1109" s="7">
        <v>145.18</v>
      </c>
    </row>
    <row r="1110" spans="2:2" x14ac:dyDescent="0.25">
      <c r="B1110" s="7">
        <v>215.35</v>
      </c>
    </row>
    <row r="1111" spans="2:2" x14ac:dyDescent="0.25">
      <c r="B1111" s="7">
        <v>377.2</v>
      </c>
    </row>
    <row r="1112" spans="2:2" x14ac:dyDescent="0.25">
      <c r="B1112" s="7">
        <v>215.35</v>
      </c>
    </row>
    <row r="1113" spans="2:2" x14ac:dyDescent="0.25">
      <c r="B1113" s="7">
        <v>153.94999999999999</v>
      </c>
    </row>
    <row r="1114" spans="2:2" x14ac:dyDescent="0.25">
      <c r="B1114" s="7">
        <v>153.94999999999999</v>
      </c>
    </row>
    <row r="1115" spans="2:2" x14ac:dyDescent="0.25">
      <c r="B1115" s="7">
        <v>153.94999999999999</v>
      </c>
    </row>
    <row r="1116" spans="2:2" x14ac:dyDescent="0.25">
      <c r="B1116" s="7">
        <v>127.63</v>
      </c>
    </row>
    <row r="1117" spans="2:2" x14ac:dyDescent="0.25">
      <c r="B1117" s="7">
        <v>215.35</v>
      </c>
    </row>
    <row r="1118" spans="2:2" x14ac:dyDescent="0.25">
      <c r="B1118" s="7">
        <v>153.94999999999999</v>
      </c>
    </row>
    <row r="1119" spans="2:2" x14ac:dyDescent="0.25">
      <c r="B1119" s="7">
        <v>127.63</v>
      </c>
    </row>
    <row r="1120" spans="2:2" x14ac:dyDescent="0.25">
      <c r="B1120" s="7">
        <v>215.35</v>
      </c>
    </row>
    <row r="1121" spans="2:2" x14ac:dyDescent="0.25">
      <c r="B1121" s="7">
        <v>127.63</v>
      </c>
    </row>
    <row r="1122" spans="2:2" x14ac:dyDescent="0.25">
      <c r="B1122" s="7">
        <v>127.63</v>
      </c>
    </row>
    <row r="1123" spans="2:2" x14ac:dyDescent="0.25">
      <c r="B1123" s="7">
        <v>26.32</v>
      </c>
    </row>
    <row r="1124" spans="2:2" x14ac:dyDescent="0.25">
      <c r="B1124" s="7">
        <v>127.63</v>
      </c>
    </row>
    <row r="1125" spans="2:2" x14ac:dyDescent="0.25">
      <c r="B1125" s="7">
        <v>127.63</v>
      </c>
    </row>
    <row r="1126" spans="2:2" x14ac:dyDescent="0.25">
      <c r="B1126" s="7">
        <v>153.94999999999999</v>
      </c>
    </row>
    <row r="1127" spans="2:2" x14ac:dyDescent="0.25">
      <c r="B1127" s="7">
        <v>153.94999999999999</v>
      </c>
    </row>
    <row r="1128" spans="2:2" x14ac:dyDescent="0.25">
      <c r="B1128" s="7">
        <v>145.18</v>
      </c>
    </row>
    <row r="1129" spans="2:2" x14ac:dyDescent="0.25">
      <c r="B1129" s="7">
        <v>127.63</v>
      </c>
    </row>
    <row r="1130" spans="2:2" x14ac:dyDescent="0.25">
      <c r="B1130" s="7">
        <v>153.94999999999999</v>
      </c>
    </row>
    <row r="1131" spans="2:2" x14ac:dyDescent="0.25">
      <c r="B1131" s="7">
        <v>127.63</v>
      </c>
    </row>
    <row r="1132" spans="2:2" x14ac:dyDescent="0.25">
      <c r="B1132" s="7">
        <v>153.94999999999999</v>
      </c>
    </row>
    <row r="1133" spans="2:2" x14ac:dyDescent="0.25">
      <c r="B1133" s="7">
        <v>17.55</v>
      </c>
    </row>
    <row r="1134" spans="2:2" x14ac:dyDescent="0.25">
      <c r="B1134" s="7">
        <v>215.35</v>
      </c>
    </row>
    <row r="1135" spans="2:2" x14ac:dyDescent="0.25">
      <c r="B1135" s="7">
        <v>127.63</v>
      </c>
    </row>
    <row r="1136" spans="2:2" x14ac:dyDescent="0.25">
      <c r="B1136" s="7">
        <v>127.63</v>
      </c>
    </row>
    <row r="1137" spans="2:2" x14ac:dyDescent="0.25">
      <c r="B1137" s="7">
        <v>127.63</v>
      </c>
    </row>
    <row r="1138" spans="2:2" x14ac:dyDescent="0.25">
      <c r="B1138" s="7">
        <v>127.63</v>
      </c>
    </row>
    <row r="1139" spans="2:2" x14ac:dyDescent="0.25">
      <c r="B1139" s="7">
        <v>153.94999999999999</v>
      </c>
    </row>
    <row r="1140" spans="2:2" x14ac:dyDescent="0.25">
      <c r="B1140" s="7">
        <v>153.94999999999999</v>
      </c>
    </row>
    <row r="1141" spans="2:2" x14ac:dyDescent="0.25">
      <c r="B1141" s="7">
        <v>215.35</v>
      </c>
    </row>
    <row r="1142" spans="2:2" x14ac:dyDescent="0.25">
      <c r="B1142" s="7">
        <v>153.94999999999999</v>
      </c>
    </row>
    <row r="1143" spans="2:2" x14ac:dyDescent="0.25">
      <c r="B1143" s="7">
        <v>127.63</v>
      </c>
    </row>
    <row r="1144" spans="2:2" x14ac:dyDescent="0.25">
      <c r="B1144" s="7">
        <v>127.63</v>
      </c>
    </row>
    <row r="1145" spans="2:2" x14ac:dyDescent="0.25">
      <c r="B1145" s="7">
        <v>127.63</v>
      </c>
    </row>
    <row r="1146" spans="2:2" x14ac:dyDescent="0.25">
      <c r="B1146" s="7">
        <v>127.63</v>
      </c>
    </row>
    <row r="1147" spans="2:2" x14ac:dyDescent="0.25">
      <c r="B1147" s="7">
        <v>215.35</v>
      </c>
    </row>
    <row r="1148" spans="2:2" x14ac:dyDescent="0.25">
      <c r="B1148" s="7">
        <v>127.63</v>
      </c>
    </row>
    <row r="1149" spans="2:2" x14ac:dyDescent="0.25">
      <c r="B1149" s="7">
        <v>26.32</v>
      </c>
    </row>
    <row r="1150" spans="2:2" x14ac:dyDescent="0.25">
      <c r="B1150" s="7">
        <v>127.63</v>
      </c>
    </row>
    <row r="1151" spans="2:2" x14ac:dyDescent="0.25">
      <c r="B1151" s="7">
        <v>127.63</v>
      </c>
    </row>
    <row r="1152" spans="2:2" x14ac:dyDescent="0.25">
      <c r="B1152" s="7">
        <v>153.94999999999999</v>
      </c>
    </row>
    <row r="1153" spans="2:2" x14ac:dyDescent="0.25">
      <c r="B1153" s="7">
        <v>4.3880999999999997</v>
      </c>
    </row>
    <row r="1154" spans="2:2" x14ac:dyDescent="0.25">
      <c r="B1154" s="7">
        <v>153.94999999999999</v>
      </c>
    </row>
    <row r="1155" spans="2:2" x14ac:dyDescent="0.25">
      <c r="B1155" s="7">
        <v>127.63</v>
      </c>
    </row>
    <row r="1156" spans="2:2" x14ac:dyDescent="0.25">
      <c r="B1156" s="7">
        <v>127.63</v>
      </c>
    </row>
    <row r="1157" spans="2:2" x14ac:dyDescent="0.25">
      <c r="B1157" s="7">
        <v>127.63</v>
      </c>
    </row>
    <row r="1158" spans="2:2" x14ac:dyDescent="0.25">
      <c r="B1158" s="7">
        <v>127.63</v>
      </c>
    </row>
    <row r="1159" spans="2:2" x14ac:dyDescent="0.25">
      <c r="B1159" s="7">
        <v>127.63</v>
      </c>
    </row>
    <row r="1160" spans="2:2" x14ac:dyDescent="0.25">
      <c r="B1160" s="7">
        <v>215.35</v>
      </c>
    </row>
    <row r="1161" spans="2:2" x14ac:dyDescent="0.25">
      <c r="B1161" s="7">
        <v>127.63</v>
      </c>
    </row>
    <row r="1162" spans="2:2" x14ac:dyDescent="0.25">
      <c r="B1162" s="7">
        <v>127.63</v>
      </c>
    </row>
    <row r="1163" spans="2:2" x14ac:dyDescent="0.25">
      <c r="B1163" s="7">
        <v>145.18</v>
      </c>
    </row>
    <row r="1164" spans="2:2" x14ac:dyDescent="0.25">
      <c r="B1164" s="7">
        <v>153.94999999999999</v>
      </c>
    </row>
    <row r="1165" spans="2:2" x14ac:dyDescent="0.25">
      <c r="B1165" s="7">
        <v>145.18</v>
      </c>
    </row>
    <row r="1166" spans="2:2" x14ac:dyDescent="0.25">
      <c r="B1166" s="7">
        <v>153.94999999999999</v>
      </c>
    </row>
    <row r="1167" spans="2:2" x14ac:dyDescent="0.25">
      <c r="B1167" s="7">
        <v>127.63</v>
      </c>
    </row>
    <row r="1168" spans="2:2" x14ac:dyDescent="0.25">
      <c r="B1168" s="7">
        <v>17.55</v>
      </c>
    </row>
    <row r="1169" spans="2:2" x14ac:dyDescent="0.25">
      <c r="B1169" s="7">
        <v>17.55</v>
      </c>
    </row>
    <row r="1170" spans="2:2" x14ac:dyDescent="0.25">
      <c r="B1170" s="7">
        <v>127.63</v>
      </c>
    </row>
    <row r="1171" spans="2:2" x14ac:dyDescent="0.25">
      <c r="B1171" s="7">
        <v>153.94999999999999</v>
      </c>
    </row>
    <row r="1172" spans="2:2" x14ac:dyDescent="0.25">
      <c r="B1172" s="7">
        <v>215.35</v>
      </c>
    </row>
    <row r="1173" spans="2:2" x14ac:dyDescent="0.25">
      <c r="B1173" s="7">
        <v>153.94999999999999</v>
      </c>
    </row>
    <row r="1174" spans="2:2" x14ac:dyDescent="0.25">
      <c r="B1174" s="7">
        <v>153.94999999999999</v>
      </c>
    </row>
    <row r="1175" spans="2:2" x14ac:dyDescent="0.25">
      <c r="B1175" s="7">
        <v>127.63</v>
      </c>
    </row>
    <row r="1176" spans="2:2" x14ac:dyDescent="0.25">
      <c r="B1176" s="7">
        <v>127.63</v>
      </c>
    </row>
    <row r="1177" spans="2:2" x14ac:dyDescent="0.25">
      <c r="B1177" s="7">
        <v>145.18</v>
      </c>
    </row>
    <row r="1178" spans="2:2" x14ac:dyDescent="0.25">
      <c r="B1178" s="7">
        <v>127.63</v>
      </c>
    </row>
    <row r="1179" spans="2:2" x14ac:dyDescent="0.25">
      <c r="B1179" s="7">
        <v>153.94999999999999</v>
      </c>
    </row>
    <row r="1180" spans="2:2" x14ac:dyDescent="0.25">
      <c r="B1180" s="7">
        <v>127.63</v>
      </c>
    </row>
    <row r="1181" spans="2:2" x14ac:dyDescent="0.25">
      <c r="B1181" s="7">
        <v>127.63</v>
      </c>
    </row>
    <row r="1182" spans="2:2" x14ac:dyDescent="0.25">
      <c r="B1182" s="7">
        <v>127.63</v>
      </c>
    </row>
    <row r="1183" spans="2:2" x14ac:dyDescent="0.25">
      <c r="B1183" s="7">
        <v>127.63</v>
      </c>
    </row>
    <row r="1184" spans="2:2" x14ac:dyDescent="0.25">
      <c r="B1184" s="7">
        <v>127.63</v>
      </c>
    </row>
    <row r="1185" spans="2:2" x14ac:dyDescent="0.25">
      <c r="B1185" s="7">
        <v>215.35</v>
      </c>
    </row>
    <row r="1186" spans="2:2" x14ac:dyDescent="0.25">
      <c r="B1186" s="7">
        <v>127.63</v>
      </c>
    </row>
    <row r="1187" spans="2:2" x14ac:dyDescent="0.25">
      <c r="B1187" s="7">
        <v>145.18</v>
      </c>
    </row>
    <row r="1188" spans="2:2" x14ac:dyDescent="0.25">
      <c r="B1188" s="7">
        <v>153.94999999999999</v>
      </c>
    </row>
    <row r="1189" spans="2:2" x14ac:dyDescent="0.25">
      <c r="B1189" s="7">
        <v>153.94999999999999</v>
      </c>
    </row>
    <row r="1190" spans="2:2" x14ac:dyDescent="0.25">
      <c r="B1190" s="7">
        <v>215.35</v>
      </c>
    </row>
    <row r="1191" spans="2:2" x14ac:dyDescent="0.25">
      <c r="B1191" s="7">
        <v>127.63</v>
      </c>
    </row>
    <row r="1192" spans="2:2" x14ac:dyDescent="0.25">
      <c r="B1192" s="7">
        <v>127.63</v>
      </c>
    </row>
    <row r="1193" spans="2:2" x14ac:dyDescent="0.25">
      <c r="B1193" s="7">
        <v>127.63</v>
      </c>
    </row>
    <row r="1194" spans="2:2" x14ac:dyDescent="0.25">
      <c r="B1194" s="7">
        <v>127.63</v>
      </c>
    </row>
    <row r="1195" spans="2:2" x14ac:dyDescent="0.25">
      <c r="B1195" s="7">
        <v>145.18</v>
      </c>
    </row>
    <row r="1196" spans="2:2" x14ac:dyDescent="0.25">
      <c r="B1196" s="7">
        <v>215.35</v>
      </c>
    </row>
    <row r="1197" spans="2:2" x14ac:dyDescent="0.25">
      <c r="B1197" s="7">
        <v>127.63</v>
      </c>
    </row>
    <row r="1198" spans="2:2" x14ac:dyDescent="0.25">
      <c r="B1198" s="7">
        <v>127.63</v>
      </c>
    </row>
    <row r="1199" spans="2:2" x14ac:dyDescent="0.25">
      <c r="B1199" s="7">
        <v>153.94999999999999</v>
      </c>
    </row>
    <row r="1200" spans="2:2" x14ac:dyDescent="0.25">
      <c r="B1200" s="7">
        <v>127.63</v>
      </c>
    </row>
    <row r="1201" spans="2:2" x14ac:dyDescent="0.25">
      <c r="B1201" s="7">
        <v>127.63</v>
      </c>
    </row>
    <row r="1202" spans="2:2" x14ac:dyDescent="0.25">
      <c r="B1202" s="7">
        <v>127.63</v>
      </c>
    </row>
    <row r="1203" spans="2:2" x14ac:dyDescent="0.25">
      <c r="B1203" s="7">
        <v>215.35</v>
      </c>
    </row>
    <row r="1204" spans="2:2" x14ac:dyDescent="0.25">
      <c r="B1204" s="7">
        <v>127.63</v>
      </c>
    </row>
    <row r="1205" spans="2:2" x14ac:dyDescent="0.25">
      <c r="B1205" s="7">
        <v>215.35</v>
      </c>
    </row>
    <row r="1206" spans="2:2" x14ac:dyDescent="0.25">
      <c r="B1206" s="7">
        <v>215.35</v>
      </c>
    </row>
    <row r="1207" spans="2:2" x14ac:dyDescent="0.25">
      <c r="B1207" s="7">
        <v>127.63</v>
      </c>
    </row>
    <row r="1208" spans="2:2" x14ac:dyDescent="0.25">
      <c r="B1208" s="7">
        <v>145.18</v>
      </c>
    </row>
    <row r="1209" spans="2:2" x14ac:dyDescent="0.25">
      <c r="B1209" s="7">
        <v>127.63</v>
      </c>
    </row>
    <row r="1210" spans="2:2" x14ac:dyDescent="0.25">
      <c r="B1210" s="7">
        <v>127.63</v>
      </c>
    </row>
    <row r="1211" spans="2:2" x14ac:dyDescent="0.25">
      <c r="B1211" s="7">
        <v>19.3004</v>
      </c>
    </row>
    <row r="1212" spans="2:2" x14ac:dyDescent="0.25">
      <c r="B1212" s="7">
        <v>19.3004</v>
      </c>
    </row>
    <row r="1213" spans="2:2" x14ac:dyDescent="0.25">
      <c r="B1213" s="7">
        <v>153.94999999999999</v>
      </c>
    </row>
    <row r="1214" spans="2:2" x14ac:dyDescent="0.25">
      <c r="B1214" s="7">
        <v>153.94999999999999</v>
      </c>
    </row>
    <row r="1215" spans="2:2" x14ac:dyDescent="0.25">
      <c r="B1215" s="7">
        <v>127.63</v>
      </c>
    </row>
    <row r="1216" spans="2:2" x14ac:dyDescent="0.25">
      <c r="B1216" s="7">
        <v>145.18</v>
      </c>
    </row>
    <row r="1217" spans="2:2" x14ac:dyDescent="0.25">
      <c r="B1217" s="7">
        <v>215.35</v>
      </c>
    </row>
    <row r="1218" spans="2:2" x14ac:dyDescent="0.25">
      <c r="B1218" s="7">
        <v>127.63</v>
      </c>
    </row>
    <row r="1219" spans="2:2" x14ac:dyDescent="0.25">
      <c r="B1219" s="7">
        <v>145.18</v>
      </c>
    </row>
    <row r="1220" spans="2:2" x14ac:dyDescent="0.25">
      <c r="B1220" s="7">
        <v>127.63</v>
      </c>
    </row>
    <row r="1221" spans="2:2" x14ac:dyDescent="0.25">
      <c r="B1221" s="7">
        <v>153.94999999999999</v>
      </c>
    </row>
    <row r="1222" spans="2:2" x14ac:dyDescent="0.25">
      <c r="B1222" s="7">
        <v>215.35</v>
      </c>
    </row>
    <row r="1223" spans="2:2" x14ac:dyDescent="0.25">
      <c r="B1223" s="7">
        <v>215.35</v>
      </c>
    </row>
    <row r="1224" spans="2:2" x14ac:dyDescent="0.25">
      <c r="B1224" s="7">
        <v>127.63</v>
      </c>
    </row>
    <row r="1225" spans="2:2" x14ac:dyDescent="0.25">
      <c r="B1225" s="7">
        <v>19.3004</v>
      </c>
    </row>
    <row r="1226" spans="2:2" x14ac:dyDescent="0.25">
      <c r="B1226" s="7">
        <v>153.94999999999999</v>
      </c>
    </row>
    <row r="1227" spans="2:2" x14ac:dyDescent="0.25">
      <c r="B1227" s="7">
        <v>145.18</v>
      </c>
    </row>
    <row r="1228" spans="2:2" x14ac:dyDescent="0.25">
      <c r="B1228" s="7">
        <v>127.63</v>
      </c>
    </row>
    <row r="1229" spans="2:2" x14ac:dyDescent="0.25">
      <c r="B1229" s="7">
        <v>153.94999999999999</v>
      </c>
    </row>
    <row r="1230" spans="2:2" x14ac:dyDescent="0.25">
      <c r="B1230" s="7">
        <v>215.35</v>
      </c>
    </row>
    <row r="1231" spans="2:2" x14ac:dyDescent="0.25">
      <c r="B1231" s="7">
        <v>153.94999999999999</v>
      </c>
    </row>
    <row r="1232" spans="2:2" x14ac:dyDescent="0.25">
      <c r="B1232" s="7">
        <v>153.94999999999999</v>
      </c>
    </row>
    <row r="1233" spans="2:2" x14ac:dyDescent="0.25">
      <c r="B1233" s="7">
        <v>215.35</v>
      </c>
    </row>
    <row r="1234" spans="2:2" x14ac:dyDescent="0.25">
      <c r="B1234" s="7">
        <v>127.63</v>
      </c>
    </row>
    <row r="1235" spans="2:2" x14ac:dyDescent="0.25">
      <c r="B1235" s="7">
        <v>127.63</v>
      </c>
    </row>
    <row r="1236" spans="2:2" x14ac:dyDescent="0.25">
      <c r="B1236" s="7">
        <v>127.63</v>
      </c>
    </row>
    <row r="1237" spans="2:2" x14ac:dyDescent="0.25">
      <c r="B1237" s="7">
        <v>153.94999999999999</v>
      </c>
    </row>
    <row r="1238" spans="2:2" x14ac:dyDescent="0.25">
      <c r="B1238" s="7">
        <v>153.94999999999999</v>
      </c>
    </row>
    <row r="1239" spans="2:2" x14ac:dyDescent="0.25">
      <c r="B1239" s="7">
        <v>215.35</v>
      </c>
    </row>
    <row r="1240" spans="2:2" x14ac:dyDescent="0.25">
      <c r="B1240" s="7">
        <v>145.18</v>
      </c>
    </row>
    <row r="1241" spans="2:2" x14ac:dyDescent="0.25">
      <c r="B1241" s="7">
        <v>127.63</v>
      </c>
    </row>
    <row r="1242" spans="2:2" x14ac:dyDescent="0.25">
      <c r="B1242" s="7">
        <v>215.35</v>
      </c>
    </row>
    <row r="1243" spans="2:2" x14ac:dyDescent="0.25">
      <c r="B1243" s="7">
        <v>127.63</v>
      </c>
    </row>
    <row r="1244" spans="2:2" x14ac:dyDescent="0.25">
      <c r="B1244" s="7">
        <v>127.63</v>
      </c>
    </row>
    <row r="1245" spans="2:2" x14ac:dyDescent="0.25">
      <c r="B1245" s="7">
        <v>127.63</v>
      </c>
    </row>
    <row r="1246" spans="2:2" x14ac:dyDescent="0.25">
      <c r="B1246" s="7">
        <v>127.63</v>
      </c>
    </row>
    <row r="1247" spans="2:2" x14ac:dyDescent="0.25">
      <c r="B1247" s="7">
        <v>215.35</v>
      </c>
    </row>
    <row r="1248" spans="2:2" x14ac:dyDescent="0.25">
      <c r="B1248" s="7">
        <v>127.63</v>
      </c>
    </row>
    <row r="1249" spans="2:2" x14ac:dyDescent="0.25">
      <c r="B1249" s="7">
        <v>127.63</v>
      </c>
    </row>
    <row r="1250" spans="2:2" x14ac:dyDescent="0.25">
      <c r="B1250" s="7">
        <v>145.18</v>
      </c>
    </row>
    <row r="1251" spans="2:2" x14ac:dyDescent="0.25">
      <c r="B1251" s="7">
        <v>153.94999999999999</v>
      </c>
    </row>
    <row r="1252" spans="2:2" x14ac:dyDescent="0.25">
      <c r="B1252" s="7">
        <v>145.18</v>
      </c>
    </row>
    <row r="1253" spans="2:2" x14ac:dyDescent="0.25">
      <c r="B1253" s="7">
        <v>127.63</v>
      </c>
    </row>
    <row r="1254" spans="2:2" x14ac:dyDescent="0.25">
      <c r="B1254" s="7">
        <v>145.18</v>
      </c>
    </row>
    <row r="1255" spans="2:2" x14ac:dyDescent="0.25">
      <c r="B1255" s="7">
        <v>153.94999999999999</v>
      </c>
    </row>
    <row r="1256" spans="2:2" x14ac:dyDescent="0.25">
      <c r="B1256" s="7">
        <v>245.62</v>
      </c>
    </row>
    <row r="1257" spans="2:2" x14ac:dyDescent="0.25">
      <c r="B1257" s="7">
        <v>17.55</v>
      </c>
    </row>
    <row r="1258" spans="2:2" x14ac:dyDescent="0.25">
      <c r="B1258" s="7">
        <v>127.63</v>
      </c>
    </row>
    <row r="1259" spans="2:2" x14ac:dyDescent="0.25">
      <c r="B1259" s="7">
        <v>145.18</v>
      </c>
    </row>
    <row r="1260" spans="2:2" x14ac:dyDescent="0.25">
      <c r="B1260" s="7">
        <v>127.63</v>
      </c>
    </row>
    <row r="1261" spans="2:2" x14ac:dyDescent="0.25">
      <c r="B1261" s="7">
        <v>127.63</v>
      </c>
    </row>
    <row r="1262" spans="2:2" x14ac:dyDescent="0.25">
      <c r="B1262" s="7">
        <v>127.63</v>
      </c>
    </row>
    <row r="1263" spans="2:2" x14ac:dyDescent="0.25">
      <c r="B1263" s="7">
        <v>26.32</v>
      </c>
    </row>
    <row r="1264" spans="2:2" x14ac:dyDescent="0.25">
      <c r="B1264" s="7">
        <v>215.35</v>
      </c>
    </row>
    <row r="1265" spans="2:2" x14ac:dyDescent="0.25">
      <c r="B1265" s="7">
        <v>127.63</v>
      </c>
    </row>
    <row r="1266" spans="2:2" x14ac:dyDescent="0.25">
      <c r="B1266" s="7">
        <v>127.63</v>
      </c>
    </row>
    <row r="1267" spans="2:2" x14ac:dyDescent="0.25">
      <c r="B1267" s="7">
        <v>153.94999999999999</v>
      </c>
    </row>
    <row r="1268" spans="2:2" x14ac:dyDescent="0.25">
      <c r="B1268" s="7">
        <v>153.94999999999999</v>
      </c>
    </row>
    <row r="1269" spans="2:2" x14ac:dyDescent="0.25">
      <c r="B1269" s="7">
        <v>127.63</v>
      </c>
    </row>
    <row r="1270" spans="2:2" x14ac:dyDescent="0.25">
      <c r="B1270" s="7">
        <v>17.55</v>
      </c>
    </row>
    <row r="1271" spans="2:2" x14ac:dyDescent="0.25">
      <c r="B1271" s="7">
        <v>127.63</v>
      </c>
    </row>
    <row r="1272" spans="2:2" x14ac:dyDescent="0.25">
      <c r="B1272" s="7">
        <v>127.63</v>
      </c>
    </row>
    <row r="1273" spans="2:2" x14ac:dyDescent="0.25">
      <c r="B1273" s="7">
        <v>127.63</v>
      </c>
    </row>
    <row r="1274" spans="2:2" x14ac:dyDescent="0.25">
      <c r="B1274" s="7">
        <v>127.63</v>
      </c>
    </row>
    <row r="1275" spans="2:2" x14ac:dyDescent="0.25">
      <c r="B1275" s="7">
        <v>215.35</v>
      </c>
    </row>
    <row r="1276" spans="2:2" x14ac:dyDescent="0.25">
      <c r="B1276" s="7">
        <v>127.63</v>
      </c>
    </row>
    <row r="1277" spans="2:2" x14ac:dyDescent="0.25">
      <c r="B1277" s="7">
        <v>145.18</v>
      </c>
    </row>
    <row r="1278" spans="2:2" x14ac:dyDescent="0.25">
      <c r="B1278" s="7">
        <v>3.5108999999999999</v>
      </c>
    </row>
    <row r="1279" spans="2:2" x14ac:dyDescent="0.25">
      <c r="B1279" s="7">
        <v>153.94999999999999</v>
      </c>
    </row>
    <row r="1280" spans="2:2" x14ac:dyDescent="0.25">
      <c r="B1280" s="7">
        <v>127.63</v>
      </c>
    </row>
    <row r="1281" spans="2:2" x14ac:dyDescent="0.25">
      <c r="B1281" s="7">
        <v>153.94999999999999</v>
      </c>
    </row>
    <row r="1282" spans="2:2" x14ac:dyDescent="0.25">
      <c r="B1282" s="7">
        <v>215.35</v>
      </c>
    </row>
    <row r="1283" spans="2:2" x14ac:dyDescent="0.25">
      <c r="B1283" s="7">
        <v>127.63</v>
      </c>
    </row>
    <row r="1284" spans="2:2" x14ac:dyDescent="0.25">
      <c r="B1284" s="7">
        <v>145.18</v>
      </c>
    </row>
    <row r="1285" spans="2:2" x14ac:dyDescent="0.25">
      <c r="B1285" s="7">
        <v>153.94999999999999</v>
      </c>
    </row>
    <row r="1286" spans="2:2" x14ac:dyDescent="0.25">
      <c r="B1286" s="7">
        <v>153.94999999999999</v>
      </c>
    </row>
    <row r="1287" spans="2:2" x14ac:dyDescent="0.25">
      <c r="B1287" s="7">
        <v>127.63</v>
      </c>
    </row>
    <row r="1288" spans="2:2" x14ac:dyDescent="0.25">
      <c r="B1288" s="7">
        <v>127.63</v>
      </c>
    </row>
    <row r="1289" spans="2:2" x14ac:dyDescent="0.25">
      <c r="B1289" s="7">
        <v>145.18</v>
      </c>
    </row>
    <row r="1290" spans="2:2" x14ac:dyDescent="0.25">
      <c r="B1290" s="7">
        <v>127.63</v>
      </c>
    </row>
    <row r="1291" spans="2:2" x14ac:dyDescent="0.25">
      <c r="B1291" s="7">
        <v>215.35</v>
      </c>
    </row>
    <row r="1292" spans="2:2" x14ac:dyDescent="0.25">
      <c r="B1292" s="7">
        <v>127.63</v>
      </c>
    </row>
    <row r="1293" spans="2:2" x14ac:dyDescent="0.25">
      <c r="B1293" s="7">
        <v>127.63</v>
      </c>
    </row>
    <row r="1294" spans="2:2" x14ac:dyDescent="0.25">
      <c r="B1294" s="7">
        <v>153.94999999999999</v>
      </c>
    </row>
    <row r="1295" spans="2:2" x14ac:dyDescent="0.25">
      <c r="B1295" s="7">
        <v>127.63</v>
      </c>
    </row>
    <row r="1296" spans="2:2" x14ac:dyDescent="0.25">
      <c r="B1296" s="7">
        <v>127.63</v>
      </c>
    </row>
    <row r="1297" spans="2:2" x14ac:dyDescent="0.25">
      <c r="B1297" s="7">
        <v>215.35</v>
      </c>
    </row>
    <row r="1298" spans="2:2" x14ac:dyDescent="0.25">
      <c r="B1298" s="7">
        <v>127.63</v>
      </c>
    </row>
    <row r="1299" spans="2:2" x14ac:dyDescent="0.25">
      <c r="B1299" s="7">
        <v>127.63</v>
      </c>
    </row>
    <row r="1300" spans="2:2" x14ac:dyDescent="0.25">
      <c r="B1300" s="7">
        <v>127.63</v>
      </c>
    </row>
    <row r="1301" spans="2:2" x14ac:dyDescent="0.25">
      <c r="B1301" s="7">
        <v>127.63</v>
      </c>
    </row>
    <row r="1302" spans="2:2" x14ac:dyDescent="0.25">
      <c r="B1302" s="7">
        <v>153.94999999999999</v>
      </c>
    </row>
    <row r="1303" spans="2:2" x14ac:dyDescent="0.25">
      <c r="B1303" s="7">
        <v>127.63</v>
      </c>
    </row>
    <row r="1304" spans="2:2" x14ac:dyDescent="0.25">
      <c r="B1304" s="7">
        <v>215.35</v>
      </c>
    </row>
    <row r="1305" spans="2:2" x14ac:dyDescent="0.25">
      <c r="B1305" s="7">
        <v>127.63</v>
      </c>
    </row>
    <row r="1306" spans="2:2" x14ac:dyDescent="0.25">
      <c r="B1306" s="7">
        <v>145.18</v>
      </c>
    </row>
    <row r="1307" spans="2:2" x14ac:dyDescent="0.25">
      <c r="B1307" s="7">
        <v>145.18</v>
      </c>
    </row>
    <row r="1308" spans="2:2" x14ac:dyDescent="0.25">
      <c r="B1308" s="7">
        <v>153.94999999999999</v>
      </c>
    </row>
    <row r="1309" spans="2:2" x14ac:dyDescent="0.25">
      <c r="B1309" s="7">
        <v>153.94999999999999</v>
      </c>
    </row>
    <row r="1310" spans="2:2" x14ac:dyDescent="0.25">
      <c r="B1310" s="7">
        <v>215.35</v>
      </c>
    </row>
    <row r="1311" spans="2:2" x14ac:dyDescent="0.25">
      <c r="B1311" s="7">
        <v>175.44</v>
      </c>
    </row>
    <row r="1312" spans="2:2" x14ac:dyDescent="0.25">
      <c r="B1312" s="7">
        <v>153.94999999999999</v>
      </c>
    </row>
    <row r="1313" spans="2:2" x14ac:dyDescent="0.25">
      <c r="B1313" s="7">
        <v>127.63</v>
      </c>
    </row>
    <row r="1314" spans="2:2" x14ac:dyDescent="0.25">
      <c r="B1314" s="7">
        <v>145.18</v>
      </c>
    </row>
    <row r="1315" spans="2:2" x14ac:dyDescent="0.25">
      <c r="B1315" s="7">
        <v>145.18</v>
      </c>
    </row>
    <row r="1316" spans="2:2" x14ac:dyDescent="0.25">
      <c r="B1316" s="7">
        <v>215.35</v>
      </c>
    </row>
    <row r="1317" spans="2:2" x14ac:dyDescent="0.25">
      <c r="B1317" s="7">
        <v>153.94999999999999</v>
      </c>
    </row>
    <row r="1318" spans="2:2" x14ac:dyDescent="0.25">
      <c r="B1318" s="7">
        <v>215.35</v>
      </c>
    </row>
    <row r="1319" spans="2:2" x14ac:dyDescent="0.25">
      <c r="B1319" s="7">
        <v>127.63</v>
      </c>
    </row>
    <row r="1320" spans="2:2" x14ac:dyDescent="0.25">
      <c r="B1320" s="7">
        <v>127.63</v>
      </c>
    </row>
    <row r="1321" spans="2:2" x14ac:dyDescent="0.25">
      <c r="B1321" s="7">
        <v>127.63</v>
      </c>
    </row>
    <row r="1322" spans="2:2" x14ac:dyDescent="0.25">
      <c r="B1322" s="7">
        <v>215.35</v>
      </c>
    </row>
    <row r="1323" spans="2:2" x14ac:dyDescent="0.25">
      <c r="B1323" s="7">
        <v>215.35</v>
      </c>
    </row>
    <row r="1324" spans="2:2" x14ac:dyDescent="0.25">
      <c r="B1324" s="7">
        <v>127.63</v>
      </c>
    </row>
    <row r="1325" spans="2:2" x14ac:dyDescent="0.25">
      <c r="B1325" s="7">
        <v>88.6</v>
      </c>
    </row>
    <row r="1326" spans="2:2" x14ac:dyDescent="0.25">
      <c r="B1326" s="7">
        <v>127.63</v>
      </c>
    </row>
    <row r="1327" spans="2:2" x14ac:dyDescent="0.25">
      <c r="B1327" s="7">
        <v>215.35</v>
      </c>
    </row>
    <row r="1328" spans="2:2" x14ac:dyDescent="0.25">
      <c r="B1328" s="7">
        <v>215.35</v>
      </c>
    </row>
    <row r="1329" spans="2:2" x14ac:dyDescent="0.25">
      <c r="B1329" s="7">
        <v>153.94999999999999</v>
      </c>
    </row>
    <row r="1330" spans="2:2" x14ac:dyDescent="0.25">
      <c r="B1330" s="7">
        <v>127.63</v>
      </c>
    </row>
    <row r="1331" spans="2:2" x14ac:dyDescent="0.25">
      <c r="B1331" s="7">
        <v>153.94999999999999</v>
      </c>
    </row>
    <row r="1332" spans="2:2" x14ac:dyDescent="0.25">
      <c r="B1332" s="7">
        <v>153.94999999999999</v>
      </c>
    </row>
    <row r="1333" spans="2:2" x14ac:dyDescent="0.25">
      <c r="B1333" s="7">
        <v>127.63</v>
      </c>
    </row>
    <row r="1334" spans="2:2" x14ac:dyDescent="0.25">
      <c r="B1334" s="7">
        <v>153.94999999999999</v>
      </c>
    </row>
    <row r="1335" spans="2:2" x14ac:dyDescent="0.25">
      <c r="B1335" s="7">
        <v>127.63</v>
      </c>
    </row>
    <row r="1336" spans="2:2" x14ac:dyDescent="0.25">
      <c r="B1336" s="7">
        <v>127.63</v>
      </c>
    </row>
    <row r="1337" spans="2:2" x14ac:dyDescent="0.25">
      <c r="B1337" s="7">
        <v>153.94999999999999</v>
      </c>
    </row>
    <row r="1338" spans="2:2" x14ac:dyDescent="0.25">
      <c r="B1338" s="7">
        <v>127.63</v>
      </c>
    </row>
    <row r="1339" spans="2:2" x14ac:dyDescent="0.25">
      <c r="B1339" s="7">
        <v>145.18</v>
      </c>
    </row>
    <row r="1340" spans="2:2" x14ac:dyDescent="0.25">
      <c r="B1340" s="7">
        <v>153.94999999999999</v>
      </c>
    </row>
    <row r="1341" spans="2:2" x14ac:dyDescent="0.25">
      <c r="B1341" s="7">
        <v>127.63</v>
      </c>
    </row>
    <row r="1342" spans="2:2" x14ac:dyDescent="0.25">
      <c r="B1342" s="7">
        <v>127.63</v>
      </c>
    </row>
    <row r="1343" spans="2:2" x14ac:dyDescent="0.25">
      <c r="B1343" s="7">
        <v>127.63</v>
      </c>
    </row>
    <row r="1344" spans="2:2" x14ac:dyDescent="0.25">
      <c r="B1344" s="7">
        <v>13.16</v>
      </c>
    </row>
    <row r="1345" spans="2:2" x14ac:dyDescent="0.25">
      <c r="B1345" s="7">
        <v>153.94999999999999</v>
      </c>
    </row>
    <row r="1346" spans="2:2" x14ac:dyDescent="0.25">
      <c r="B1346" s="7">
        <v>127.63</v>
      </c>
    </row>
    <row r="1347" spans="2:2" x14ac:dyDescent="0.25">
      <c r="B1347" s="7">
        <v>215.35</v>
      </c>
    </row>
    <row r="1348" spans="2:2" x14ac:dyDescent="0.25">
      <c r="B1348" s="7">
        <v>127.63</v>
      </c>
    </row>
    <row r="1349" spans="2:2" x14ac:dyDescent="0.25">
      <c r="B1349" s="7">
        <v>145.18</v>
      </c>
    </row>
    <row r="1350" spans="2:2" x14ac:dyDescent="0.25">
      <c r="B1350" s="7">
        <v>145.18</v>
      </c>
    </row>
    <row r="1351" spans="2:2" x14ac:dyDescent="0.25">
      <c r="B1351" s="7">
        <v>127.63</v>
      </c>
    </row>
    <row r="1352" spans="2:2" x14ac:dyDescent="0.25">
      <c r="B1352" s="7">
        <v>153.94999999999999</v>
      </c>
    </row>
    <row r="1353" spans="2:2" x14ac:dyDescent="0.25">
      <c r="B1353" s="7">
        <v>215.35</v>
      </c>
    </row>
    <row r="1354" spans="2:2" x14ac:dyDescent="0.25">
      <c r="B1354" s="7">
        <v>127.63</v>
      </c>
    </row>
    <row r="1355" spans="2:2" x14ac:dyDescent="0.25">
      <c r="B1355" s="7">
        <v>127.63</v>
      </c>
    </row>
    <row r="1356" spans="2:2" x14ac:dyDescent="0.25">
      <c r="B1356" s="7">
        <v>145.18</v>
      </c>
    </row>
    <row r="1357" spans="2:2" x14ac:dyDescent="0.25">
      <c r="B1357" s="7">
        <v>215.35</v>
      </c>
    </row>
    <row r="1358" spans="2:2" x14ac:dyDescent="0.25">
      <c r="B1358" s="7">
        <v>127.63</v>
      </c>
    </row>
    <row r="1359" spans="2:2" x14ac:dyDescent="0.25">
      <c r="B1359" s="7">
        <v>153.94999999999999</v>
      </c>
    </row>
    <row r="1360" spans="2:2" x14ac:dyDescent="0.25">
      <c r="B1360" s="7">
        <v>127.63</v>
      </c>
    </row>
    <row r="1361" spans="2:2" x14ac:dyDescent="0.25">
      <c r="B1361" s="7">
        <v>153.94999999999999</v>
      </c>
    </row>
    <row r="1362" spans="2:2" x14ac:dyDescent="0.25">
      <c r="B1362" s="7">
        <v>215.35</v>
      </c>
    </row>
    <row r="1363" spans="2:2" x14ac:dyDescent="0.25">
      <c r="B1363" s="7">
        <v>215.35</v>
      </c>
    </row>
    <row r="1364" spans="2:2" x14ac:dyDescent="0.25">
      <c r="B1364" s="7">
        <v>215.35</v>
      </c>
    </row>
    <row r="1365" spans="2:2" x14ac:dyDescent="0.25">
      <c r="B1365" s="7">
        <v>215.35</v>
      </c>
    </row>
    <row r="1366" spans="2:2" x14ac:dyDescent="0.25">
      <c r="B1366" s="7">
        <v>153.94999999999999</v>
      </c>
    </row>
    <row r="1367" spans="2:2" x14ac:dyDescent="0.25">
      <c r="B1367" s="7">
        <v>127.63</v>
      </c>
    </row>
    <row r="1368" spans="2:2" x14ac:dyDescent="0.25">
      <c r="B1368" s="7">
        <v>3.5108999999999999</v>
      </c>
    </row>
    <row r="1369" spans="2:2" x14ac:dyDescent="0.25">
      <c r="B1369" s="7">
        <v>153.94999999999999</v>
      </c>
    </row>
    <row r="1370" spans="2:2" x14ac:dyDescent="0.25">
      <c r="B1370" s="7">
        <v>127.63</v>
      </c>
    </row>
    <row r="1371" spans="2:2" x14ac:dyDescent="0.25">
      <c r="B1371" s="7">
        <v>127.63</v>
      </c>
    </row>
    <row r="1372" spans="2:2" x14ac:dyDescent="0.25">
      <c r="B1372" s="7">
        <v>215.35</v>
      </c>
    </row>
    <row r="1373" spans="2:2" x14ac:dyDescent="0.25">
      <c r="B1373" s="7">
        <v>3.5108999999999999</v>
      </c>
    </row>
    <row r="1374" spans="2:2" x14ac:dyDescent="0.25">
      <c r="B1374" s="7">
        <v>127.63</v>
      </c>
    </row>
    <row r="1375" spans="2:2" x14ac:dyDescent="0.25">
      <c r="B1375" s="7">
        <v>127.63</v>
      </c>
    </row>
    <row r="1376" spans="2:2" x14ac:dyDescent="0.25">
      <c r="B1376" s="7">
        <v>145.18</v>
      </c>
    </row>
    <row r="1377" spans="2:2" x14ac:dyDescent="0.25">
      <c r="B1377" s="7">
        <v>153.94999999999999</v>
      </c>
    </row>
    <row r="1378" spans="2:2" x14ac:dyDescent="0.25">
      <c r="B1378" s="7">
        <v>153.94999999999999</v>
      </c>
    </row>
    <row r="1379" spans="2:2" x14ac:dyDescent="0.25">
      <c r="B1379" s="7">
        <v>215.35</v>
      </c>
    </row>
    <row r="1380" spans="2:2" x14ac:dyDescent="0.25">
      <c r="B1380" s="7">
        <v>215.35</v>
      </c>
    </row>
    <row r="1381" spans="2:2" x14ac:dyDescent="0.25">
      <c r="B1381" s="7">
        <v>145.18</v>
      </c>
    </row>
    <row r="1382" spans="2:2" x14ac:dyDescent="0.25">
      <c r="B1382" s="7">
        <v>3.5108999999999999</v>
      </c>
    </row>
    <row r="1383" spans="2:2" x14ac:dyDescent="0.25">
      <c r="B1383" s="7">
        <v>19.3004</v>
      </c>
    </row>
    <row r="1384" spans="2:2" x14ac:dyDescent="0.25">
      <c r="B1384" s="7">
        <v>215.35</v>
      </c>
    </row>
    <row r="1385" spans="2:2" x14ac:dyDescent="0.25">
      <c r="B1385" s="7">
        <v>127.63</v>
      </c>
    </row>
    <row r="1386" spans="2:2" x14ac:dyDescent="0.25">
      <c r="B1386" s="7">
        <v>145.18</v>
      </c>
    </row>
    <row r="1387" spans="2:2" x14ac:dyDescent="0.25">
      <c r="B1387" s="7">
        <v>215.35</v>
      </c>
    </row>
    <row r="1388" spans="2:2" x14ac:dyDescent="0.25">
      <c r="B1388" s="7">
        <v>127.63</v>
      </c>
    </row>
    <row r="1389" spans="2:2" x14ac:dyDescent="0.25">
      <c r="B1389" s="7">
        <v>17.55</v>
      </c>
    </row>
    <row r="1390" spans="2:2" x14ac:dyDescent="0.25">
      <c r="B1390" s="7">
        <v>0.01</v>
      </c>
    </row>
    <row r="1391" spans="2:2" x14ac:dyDescent="0.25">
      <c r="B1391" s="7">
        <v>0.01</v>
      </c>
    </row>
    <row r="1392" spans="2:2" x14ac:dyDescent="0.25">
      <c r="B1392" s="7">
        <v>0.01</v>
      </c>
    </row>
    <row r="1393" spans="2:2" x14ac:dyDescent="0.25">
      <c r="B1393" s="7">
        <v>3.5144000000000002</v>
      </c>
    </row>
    <row r="1394" spans="2:2" x14ac:dyDescent="0.25">
      <c r="B1394" s="7">
        <v>17.55</v>
      </c>
    </row>
    <row r="1395" spans="2:2" x14ac:dyDescent="0.25">
      <c r="B1395" s="7">
        <v>17.55</v>
      </c>
    </row>
    <row r="1396" spans="2:2" x14ac:dyDescent="0.25">
      <c r="B1396" s="7">
        <v>17.55</v>
      </c>
    </row>
    <row r="1397" spans="2:2" x14ac:dyDescent="0.25">
      <c r="B1397" s="7">
        <v>0.01</v>
      </c>
    </row>
    <row r="1398" spans="2:2" x14ac:dyDescent="0.25">
      <c r="B1398" s="7">
        <v>19.303899999999999</v>
      </c>
    </row>
    <row r="1399" spans="2:2" x14ac:dyDescent="0.25">
      <c r="B1399" s="7">
        <v>237.72</v>
      </c>
    </row>
    <row r="1400" spans="2:2" x14ac:dyDescent="0.25">
      <c r="B1400" s="7">
        <v>17.55</v>
      </c>
    </row>
    <row r="1401" spans="2:2" x14ac:dyDescent="0.25">
      <c r="B1401" s="7">
        <v>19.303899999999999</v>
      </c>
    </row>
    <row r="1402" spans="2:2" x14ac:dyDescent="0.25">
      <c r="B1402" s="7">
        <v>19.303899999999999</v>
      </c>
    </row>
    <row r="1403" spans="2:2" x14ac:dyDescent="0.25">
      <c r="B1403" s="7">
        <v>26.32</v>
      </c>
    </row>
    <row r="1404" spans="2:2" x14ac:dyDescent="0.25">
      <c r="B1404" s="7">
        <v>51.76</v>
      </c>
    </row>
    <row r="1405" spans="2:2" x14ac:dyDescent="0.25">
      <c r="B1405" s="7">
        <v>3.5118</v>
      </c>
    </row>
    <row r="1406" spans="2:2" x14ac:dyDescent="0.25">
      <c r="B1406" s="7">
        <v>3.5118</v>
      </c>
    </row>
    <row r="1407" spans="2:2" x14ac:dyDescent="0.25">
      <c r="B1407" s="7">
        <v>51.757399999999997</v>
      </c>
    </row>
    <row r="1408" spans="2:2" x14ac:dyDescent="0.25">
      <c r="B1408" s="7">
        <v>43.43</v>
      </c>
    </row>
    <row r="1409" spans="2:2" x14ac:dyDescent="0.25">
      <c r="B1409" s="7">
        <v>43.43</v>
      </c>
    </row>
    <row r="1410" spans="2:2" x14ac:dyDescent="0.25">
      <c r="B1410" s="7">
        <v>43.43</v>
      </c>
    </row>
    <row r="1411" spans="2:2" x14ac:dyDescent="0.25">
      <c r="B1411" s="7">
        <v>43.43</v>
      </c>
    </row>
    <row r="1412" spans="2:2" x14ac:dyDescent="0.25">
      <c r="B1412" s="7">
        <v>43.43</v>
      </c>
    </row>
    <row r="1413" spans="2:2" x14ac:dyDescent="0.25">
      <c r="B1413" s="7">
        <v>148.26</v>
      </c>
    </row>
    <row r="1414" spans="2:2" x14ac:dyDescent="0.25">
      <c r="B1414" s="7">
        <v>54.381799999999998</v>
      </c>
    </row>
    <row r="1415" spans="2:2" x14ac:dyDescent="0.25">
      <c r="B1415" s="7">
        <v>108.7677</v>
      </c>
    </row>
    <row r="1416" spans="2:2" x14ac:dyDescent="0.25">
      <c r="B1416" s="7">
        <v>86.837900000000005</v>
      </c>
    </row>
    <row r="1417" spans="2:2" x14ac:dyDescent="0.25">
      <c r="B1417" s="7">
        <v>48.241399999999999</v>
      </c>
    </row>
    <row r="1418" spans="2:2" x14ac:dyDescent="0.25">
      <c r="B1418" s="7">
        <v>48.241399999999999</v>
      </c>
    </row>
    <row r="1419" spans="2:2" x14ac:dyDescent="0.25">
      <c r="B1419" s="7">
        <v>166.66</v>
      </c>
    </row>
    <row r="1420" spans="2:2" x14ac:dyDescent="0.25">
      <c r="B1420" s="7">
        <v>159.64490000000001</v>
      </c>
    </row>
    <row r="1421" spans="2:2" x14ac:dyDescent="0.25">
      <c r="B1421" s="7">
        <v>146.48699999999999</v>
      </c>
    </row>
    <row r="1422" spans="2:2" x14ac:dyDescent="0.25">
      <c r="B1422" s="7">
        <v>159.64490000000001</v>
      </c>
    </row>
    <row r="1423" spans="2:2" x14ac:dyDescent="0.25">
      <c r="B1423" s="7">
        <v>121.9256</v>
      </c>
    </row>
    <row r="1424" spans="2:2" x14ac:dyDescent="0.25">
      <c r="B1424" s="7">
        <v>159.64490000000001</v>
      </c>
    </row>
    <row r="1425" spans="2:2" x14ac:dyDescent="0.25">
      <c r="B1425" s="7">
        <v>159.64490000000001</v>
      </c>
    </row>
    <row r="1426" spans="2:2" x14ac:dyDescent="0.25">
      <c r="B1426" s="7">
        <v>124.5625</v>
      </c>
    </row>
    <row r="1427" spans="2:2" x14ac:dyDescent="0.25">
      <c r="B1427" s="7">
        <v>121.93089999999999</v>
      </c>
    </row>
    <row r="1428" spans="2:2" x14ac:dyDescent="0.25">
      <c r="B1428" s="7">
        <v>51.755400000000002</v>
      </c>
    </row>
    <row r="1429" spans="2:2" x14ac:dyDescent="0.25">
      <c r="B1429" s="7">
        <v>51.755400000000002</v>
      </c>
    </row>
    <row r="1430" spans="2:2" x14ac:dyDescent="0.25">
      <c r="B1430" s="7">
        <v>121.93089999999999</v>
      </c>
    </row>
    <row r="1431" spans="2:2" x14ac:dyDescent="0.25">
      <c r="B1431" s="7">
        <v>17.544899999999998</v>
      </c>
    </row>
    <row r="1432" spans="2:2" x14ac:dyDescent="0.25">
      <c r="B1432" s="7">
        <v>88.597499999999997</v>
      </c>
    </row>
    <row r="1433" spans="2:2" x14ac:dyDescent="0.25">
      <c r="B1433" s="7">
        <v>107.01860000000001</v>
      </c>
    </row>
    <row r="1434" spans="2:2" x14ac:dyDescent="0.25">
      <c r="B1434" s="7">
        <v>157.89580000000001</v>
      </c>
    </row>
    <row r="1435" spans="2:2" x14ac:dyDescent="0.25">
      <c r="B1435" s="7">
        <v>121.93089999999999</v>
      </c>
    </row>
    <row r="1436" spans="2:2" x14ac:dyDescent="0.25">
      <c r="B1436" s="7">
        <v>132.4572</v>
      </c>
    </row>
    <row r="1437" spans="2:2" x14ac:dyDescent="0.25">
      <c r="B1437" s="7">
        <v>71.930899999999994</v>
      </c>
    </row>
    <row r="1438" spans="2:2" x14ac:dyDescent="0.25">
      <c r="B1438" s="7">
        <v>132.4572</v>
      </c>
    </row>
    <row r="1439" spans="2:2" x14ac:dyDescent="0.25">
      <c r="B1439" s="7">
        <v>101.75539999999999</v>
      </c>
    </row>
    <row r="1440" spans="2:2" x14ac:dyDescent="0.25">
      <c r="B1440" s="7">
        <v>101.75539999999999</v>
      </c>
    </row>
    <row r="1441" spans="2:2" x14ac:dyDescent="0.25">
      <c r="B1441" s="7">
        <v>107.01860000000001</v>
      </c>
    </row>
    <row r="1442" spans="2:2" x14ac:dyDescent="0.25">
      <c r="B1442" s="7">
        <v>78.071200000000005</v>
      </c>
    </row>
    <row r="1443" spans="2:2" x14ac:dyDescent="0.25">
      <c r="B1443" s="7">
        <v>107.01860000000001</v>
      </c>
    </row>
    <row r="1444" spans="2:2" x14ac:dyDescent="0.25">
      <c r="B1444" s="7">
        <v>36.840699999999998</v>
      </c>
    </row>
    <row r="1445" spans="2:2" x14ac:dyDescent="0.25">
      <c r="B1445" s="7">
        <v>192.1</v>
      </c>
    </row>
    <row r="1446" spans="2:2" x14ac:dyDescent="0.25">
      <c r="B1446" s="7">
        <v>87.7179</v>
      </c>
    </row>
    <row r="1447" spans="2:2" x14ac:dyDescent="0.25">
      <c r="B1447" s="7">
        <v>144.7354</v>
      </c>
    </row>
    <row r="1448" spans="2:2" x14ac:dyDescent="0.25">
      <c r="B1448" s="7">
        <v>144.7354</v>
      </c>
    </row>
    <row r="1449" spans="2:2" x14ac:dyDescent="0.25">
      <c r="B1449" s="7">
        <v>192.1</v>
      </c>
    </row>
    <row r="1450" spans="2:2" x14ac:dyDescent="0.25">
      <c r="B1450" s="7">
        <v>160.5249</v>
      </c>
    </row>
    <row r="1451" spans="2:2" x14ac:dyDescent="0.25">
      <c r="B1451" s="7">
        <v>160.5249</v>
      </c>
    </row>
    <row r="1452" spans="2:2" x14ac:dyDescent="0.25">
      <c r="B1452" s="7">
        <v>84.209100000000007</v>
      </c>
    </row>
    <row r="1453" spans="2:2" x14ac:dyDescent="0.25">
      <c r="B1453" s="7">
        <v>69.296800000000005</v>
      </c>
    </row>
    <row r="1454" spans="2:2" x14ac:dyDescent="0.25">
      <c r="B1454" s="7">
        <v>69.296800000000005</v>
      </c>
    </row>
    <row r="1455" spans="2:2" x14ac:dyDescent="0.25">
      <c r="B1455" s="7">
        <v>69.296800000000005</v>
      </c>
    </row>
    <row r="1456" spans="2:2" x14ac:dyDescent="0.25">
      <c r="B1456" s="7">
        <v>94.735399999999998</v>
      </c>
    </row>
    <row r="1457" spans="2:2" x14ac:dyDescent="0.25">
      <c r="B1457" s="7">
        <v>69.296800000000005</v>
      </c>
    </row>
    <row r="1458" spans="2:2" x14ac:dyDescent="0.25">
      <c r="B1458" s="7">
        <v>69.296800000000005</v>
      </c>
    </row>
    <row r="1459" spans="2:2" x14ac:dyDescent="0.25">
      <c r="B1459" s="7">
        <v>12.279299999999999</v>
      </c>
    </row>
    <row r="1460" spans="2:2" x14ac:dyDescent="0.25">
      <c r="B1460" s="7">
        <v>69.296800000000005</v>
      </c>
    </row>
    <row r="1461" spans="2:2" x14ac:dyDescent="0.25">
      <c r="B1461" s="7">
        <v>88.595100000000002</v>
      </c>
    </row>
    <row r="1462" spans="2:2" x14ac:dyDescent="0.25">
      <c r="B1462" s="7">
        <v>160.5249</v>
      </c>
    </row>
    <row r="1463" spans="2:2" x14ac:dyDescent="0.25">
      <c r="B1463" s="7">
        <v>69.296800000000005</v>
      </c>
    </row>
    <row r="1464" spans="2:2" x14ac:dyDescent="0.25">
      <c r="B1464" s="7">
        <v>69.296800000000005</v>
      </c>
    </row>
    <row r="1465" spans="2:2" x14ac:dyDescent="0.25">
      <c r="B1465" s="7">
        <v>165.78749999999999</v>
      </c>
    </row>
    <row r="1466" spans="2:2" x14ac:dyDescent="0.25">
      <c r="B1466" s="7">
        <v>76.313900000000004</v>
      </c>
    </row>
    <row r="1467" spans="2:2" x14ac:dyDescent="0.25">
      <c r="B1467" s="7">
        <v>21.050699999999999</v>
      </c>
    </row>
    <row r="1468" spans="2:2" x14ac:dyDescent="0.25">
      <c r="B1468" s="7">
        <v>9.65</v>
      </c>
    </row>
    <row r="1469" spans="2:2" x14ac:dyDescent="0.25">
      <c r="B1469" s="7">
        <v>9.65</v>
      </c>
    </row>
    <row r="1470" spans="2:2" x14ac:dyDescent="0.25">
      <c r="B1470" s="7">
        <v>9.65</v>
      </c>
    </row>
    <row r="1471" spans="2:2" x14ac:dyDescent="0.25">
      <c r="B1471" s="7">
        <v>9.65</v>
      </c>
    </row>
    <row r="1472" spans="2:2" x14ac:dyDescent="0.25">
      <c r="B1472" s="7">
        <v>9.65</v>
      </c>
    </row>
    <row r="1473" spans="2:2" x14ac:dyDescent="0.25">
      <c r="B1473" s="7">
        <v>9.65</v>
      </c>
    </row>
    <row r="1474" spans="2:2" x14ac:dyDescent="0.25">
      <c r="B1474" s="7">
        <v>9.65</v>
      </c>
    </row>
    <row r="1475" spans="2:2" x14ac:dyDescent="0.25">
      <c r="B1475" s="7">
        <v>9.65</v>
      </c>
    </row>
    <row r="1476" spans="2:2" x14ac:dyDescent="0.25">
      <c r="B1476" s="7">
        <v>9.65</v>
      </c>
    </row>
    <row r="1477" spans="2:2" x14ac:dyDescent="0.25">
      <c r="B1477" s="7">
        <v>9.65</v>
      </c>
    </row>
    <row r="1478" spans="2:2" x14ac:dyDescent="0.25">
      <c r="B1478" s="7">
        <v>9.65</v>
      </c>
    </row>
    <row r="1479" spans="2:2" x14ac:dyDescent="0.25">
      <c r="B1479" s="7">
        <v>9.65</v>
      </c>
    </row>
    <row r="1480" spans="2:2" x14ac:dyDescent="0.25">
      <c r="B1480" s="7">
        <v>9.65</v>
      </c>
    </row>
    <row r="1481" spans="2:2" x14ac:dyDescent="0.25">
      <c r="B1481" s="7">
        <v>9.65</v>
      </c>
    </row>
    <row r="1482" spans="2:2" x14ac:dyDescent="0.25">
      <c r="B1482" s="7">
        <v>9.65</v>
      </c>
    </row>
    <row r="1483" spans="2:2" x14ac:dyDescent="0.25">
      <c r="B1483" s="7">
        <v>4.38</v>
      </c>
    </row>
    <row r="1484" spans="2:2" x14ac:dyDescent="0.25">
      <c r="B1484" s="7">
        <v>9.65</v>
      </c>
    </row>
    <row r="1485" spans="2:2" x14ac:dyDescent="0.25">
      <c r="B1485" s="7">
        <v>9.65</v>
      </c>
    </row>
    <row r="1486" spans="2:2" x14ac:dyDescent="0.25">
      <c r="B1486" s="7">
        <v>9.65</v>
      </c>
    </row>
    <row r="1487" spans="2:2" x14ac:dyDescent="0.25">
      <c r="B1487" s="7">
        <v>9.65</v>
      </c>
    </row>
    <row r="1488" spans="2:2" x14ac:dyDescent="0.25">
      <c r="B1488" s="7">
        <v>9.65</v>
      </c>
    </row>
    <row r="1489" spans="2:2" x14ac:dyDescent="0.25">
      <c r="B1489" s="7">
        <v>9.65</v>
      </c>
    </row>
    <row r="1490" spans="2:2" x14ac:dyDescent="0.25">
      <c r="B1490" s="7">
        <v>9.65</v>
      </c>
    </row>
    <row r="1491" spans="2:2" x14ac:dyDescent="0.25">
      <c r="B1491" s="7">
        <v>9.65</v>
      </c>
    </row>
    <row r="1492" spans="2:2" x14ac:dyDescent="0.25">
      <c r="B1492" s="7">
        <v>9.65</v>
      </c>
    </row>
    <row r="1493" spans="2:2" x14ac:dyDescent="0.25">
      <c r="B1493" s="7">
        <v>9.65</v>
      </c>
    </row>
    <row r="1494" spans="2:2" x14ac:dyDescent="0.25">
      <c r="B1494" s="7">
        <v>9.65</v>
      </c>
    </row>
    <row r="1495" spans="2:2" x14ac:dyDescent="0.25">
      <c r="B1495" s="7">
        <v>9.65</v>
      </c>
    </row>
    <row r="1496" spans="2:2" x14ac:dyDescent="0.25">
      <c r="B1496" s="7">
        <v>9.65</v>
      </c>
    </row>
    <row r="1497" spans="2:2" x14ac:dyDescent="0.25">
      <c r="B1497" s="7">
        <v>9.65</v>
      </c>
    </row>
    <row r="1498" spans="2:2" x14ac:dyDescent="0.25">
      <c r="B1498" s="7">
        <v>9.65</v>
      </c>
    </row>
    <row r="1499" spans="2:2" x14ac:dyDescent="0.25">
      <c r="B1499" s="7">
        <v>9.65</v>
      </c>
    </row>
    <row r="1500" spans="2:2" x14ac:dyDescent="0.25">
      <c r="B1500" s="7">
        <v>9.65</v>
      </c>
    </row>
    <row r="1501" spans="2:2" x14ac:dyDescent="0.25">
      <c r="B1501" s="7">
        <v>9.65</v>
      </c>
    </row>
    <row r="1502" spans="2:2" x14ac:dyDescent="0.25">
      <c r="B1502" s="7">
        <v>9.65</v>
      </c>
    </row>
    <row r="1503" spans="2:2" x14ac:dyDescent="0.25">
      <c r="B1503" s="7">
        <v>9.65</v>
      </c>
    </row>
    <row r="1504" spans="2:2" x14ac:dyDescent="0.25">
      <c r="B1504" s="7">
        <v>9.65</v>
      </c>
    </row>
    <row r="1505" spans="2:2" x14ac:dyDescent="0.25">
      <c r="B1505" s="7">
        <v>9.65</v>
      </c>
    </row>
    <row r="1506" spans="2:2" x14ac:dyDescent="0.25">
      <c r="B1506" s="7">
        <v>9.65</v>
      </c>
    </row>
    <row r="1507" spans="2:2" x14ac:dyDescent="0.25">
      <c r="B1507" s="7">
        <v>9.65</v>
      </c>
    </row>
    <row r="1508" spans="2:2" x14ac:dyDescent="0.25">
      <c r="B1508" s="7">
        <v>9.65</v>
      </c>
    </row>
    <row r="1509" spans="2:2" x14ac:dyDescent="0.25">
      <c r="B1509" s="7">
        <v>9.65</v>
      </c>
    </row>
    <row r="1510" spans="2:2" x14ac:dyDescent="0.25">
      <c r="B1510" s="7">
        <v>9.65</v>
      </c>
    </row>
    <row r="1511" spans="2:2" x14ac:dyDescent="0.25">
      <c r="B1511" s="7">
        <v>9.65</v>
      </c>
    </row>
    <row r="1512" spans="2:2" x14ac:dyDescent="0.25">
      <c r="B1512" s="7">
        <v>9.65</v>
      </c>
    </row>
    <row r="1513" spans="2:2" x14ac:dyDescent="0.25">
      <c r="B1513" s="7">
        <v>9.65</v>
      </c>
    </row>
    <row r="1514" spans="2:2" x14ac:dyDescent="0.25">
      <c r="B1514" s="7">
        <v>9.65</v>
      </c>
    </row>
    <row r="1515" spans="2:2" x14ac:dyDescent="0.25">
      <c r="B1515" s="7">
        <v>9.65</v>
      </c>
    </row>
    <row r="1516" spans="2:2" x14ac:dyDescent="0.25">
      <c r="B1516" s="7">
        <v>9.65</v>
      </c>
    </row>
    <row r="1517" spans="2:2" x14ac:dyDescent="0.25">
      <c r="B1517" s="7">
        <v>9.65</v>
      </c>
    </row>
    <row r="1518" spans="2:2" x14ac:dyDescent="0.25">
      <c r="B1518" s="7">
        <v>9.65</v>
      </c>
    </row>
    <row r="1519" spans="2:2" x14ac:dyDescent="0.25">
      <c r="B1519" s="7">
        <v>9.65</v>
      </c>
    </row>
    <row r="1520" spans="2:2" x14ac:dyDescent="0.25">
      <c r="B1520" s="7">
        <v>9.65</v>
      </c>
    </row>
    <row r="1521" spans="2:2" x14ac:dyDescent="0.25">
      <c r="B1521" s="7">
        <v>9.65</v>
      </c>
    </row>
    <row r="1522" spans="2:2" x14ac:dyDescent="0.25">
      <c r="B1522" s="7">
        <v>9.65</v>
      </c>
    </row>
    <row r="1523" spans="2:2" x14ac:dyDescent="0.25">
      <c r="B1523" s="7">
        <v>9.65</v>
      </c>
    </row>
    <row r="1524" spans="2:2" x14ac:dyDescent="0.25">
      <c r="B1524" s="7">
        <v>9.65</v>
      </c>
    </row>
    <row r="1525" spans="2:2" x14ac:dyDescent="0.25">
      <c r="B1525" s="7">
        <v>9.65</v>
      </c>
    </row>
    <row r="1526" spans="2:2" x14ac:dyDescent="0.25">
      <c r="B1526" s="7">
        <v>9.65</v>
      </c>
    </row>
    <row r="1527" spans="2:2" x14ac:dyDescent="0.25">
      <c r="B1527" s="7">
        <v>9.65</v>
      </c>
    </row>
    <row r="1528" spans="2:2" x14ac:dyDescent="0.25">
      <c r="B1528" s="7">
        <v>9.65</v>
      </c>
    </row>
    <row r="1529" spans="2:2" x14ac:dyDescent="0.25">
      <c r="B1529" s="7">
        <v>9.65</v>
      </c>
    </row>
    <row r="1530" spans="2:2" x14ac:dyDescent="0.25">
      <c r="B1530" s="7">
        <v>9.65</v>
      </c>
    </row>
    <row r="1531" spans="2:2" x14ac:dyDescent="0.25">
      <c r="B1531" s="7">
        <v>9.65</v>
      </c>
    </row>
    <row r="1532" spans="2:2" x14ac:dyDescent="0.25">
      <c r="B1532" s="7">
        <v>9.65</v>
      </c>
    </row>
    <row r="1533" spans="2:2" x14ac:dyDescent="0.25">
      <c r="B1533" s="7">
        <v>9.65</v>
      </c>
    </row>
    <row r="1534" spans="2:2" x14ac:dyDescent="0.25">
      <c r="B1534" s="7">
        <v>9.65</v>
      </c>
    </row>
    <row r="1535" spans="2:2" x14ac:dyDescent="0.25">
      <c r="B1535" s="7">
        <v>9.65</v>
      </c>
    </row>
    <row r="1536" spans="2:2" x14ac:dyDescent="0.25">
      <c r="B1536" s="7">
        <v>9.65</v>
      </c>
    </row>
    <row r="1537" spans="2:2" x14ac:dyDescent="0.25">
      <c r="B1537" s="7">
        <v>9.65</v>
      </c>
    </row>
    <row r="1538" spans="2:2" x14ac:dyDescent="0.25">
      <c r="B1538" s="7">
        <v>9.65</v>
      </c>
    </row>
    <row r="1539" spans="2:2" x14ac:dyDescent="0.25">
      <c r="B1539" s="7">
        <v>9.65</v>
      </c>
    </row>
    <row r="1540" spans="2:2" x14ac:dyDescent="0.25">
      <c r="B1540" s="7">
        <v>9.65</v>
      </c>
    </row>
    <row r="1541" spans="2:2" x14ac:dyDescent="0.25">
      <c r="B1541" s="7">
        <v>9.65</v>
      </c>
    </row>
    <row r="1542" spans="2:2" x14ac:dyDescent="0.25">
      <c r="B1542" s="7">
        <v>9.65</v>
      </c>
    </row>
    <row r="1543" spans="2:2" x14ac:dyDescent="0.25">
      <c r="B1543" s="7">
        <v>9.65</v>
      </c>
    </row>
    <row r="1544" spans="2:2" x14ac:dyDescent="0.25">
      <c r="B1544" s="7">
        <v>9.65</v>
      </c>
    </row>
    <row r="1545" spans="2:2" x14ac:dyDescent="0.25">
      <c r="B1545" s="7">
        <v>9.65</v>
      </c>
    </row>
    <row r="1546" spans="2:2" x14ac:dyDescent="0.25">
      <c r="B1546" s="7">
        <v>9.65</v>
      </c>
    </row>
    <row r="1547" spans="2:2" x14ac:dyDescent="0.25">
      <c r="B1547" s="7">
        <v>9.65</v>
      </c>
    </row>
    <row r="1548" spans="2:2" x14ac:dyDescent="0.25">
      <c r="B1548" s="7">
        <v>9.65</v>
      </c>
    </row>
    <row r="1549" spans="2:2" x14ac:dyDescent="0.25">
      <c r="B1549" s="7">
        <v>9.65</v>
      </c>
    </row>
    <row r="1550" spans="2:2" x14ac:dyDescent="0.25">
      <c r="B1550" s="7">
        <v>9.65</v>
      </c>
    </row>
    <row r="1551" spans="2:2" x14ac:dyDescent="0.25">
      <c r="B1551" s="7">
        <v>9.65</v>
      </c>
    </row>
    <row r="1552" spans="2:2" x14ac:dyDescent="0.25">
      <c r="B1552" s="7">
        <v>9.65</v>
      </c>
    </row>
    <row r="1553" spans="2:2" x14ac:dyDescent="0.25">
      <c r="B1553" s="7">
        <v>9.65</v>
      </c>
    </row>
    <row r="1554" spans="2:2" x14ac:dyDescent="0.25">
      <c r="B1554" s="7">
        <v>9.65</v>
      </c>
    </row>
    <row r="1555" spans="2:2" x14ac:dyDescent="0.25">
      <c r="B1555" s="7">
        <v>9.65</v>
      </c>
    </row>
    <row r="1556" spans="2:2" x14ac:dyDescent="0.25">
      <c r="B1556" s="7">
        <v>9.65</v>
      </c>
    </row>
    <row r="1557" spans="2:2" x14ac:dyDescent="0.25">
      <c r="B1557" s="7">
        <v>9.65</v>
      </c>
    </row>
    <row r="1558" spans="2:2" x14ac:dyDescent="0.25">
      <c r="B1558" s="7">
        <v>9.65</v>
      </c>
    </row>
    <row r="1559" spans="2:2" x14ac:dyDescent="0.25">
      <c r="B1559" s="7">
        <v>9.65</v>
      </c>
    </row>
    <row r="1560" spans="2:2" x14ac:dyDescent="0.25">
      <c r="B1560" s="7">
        <v>9.65</v>
      </c>
    </row>
    <row r="1561" spans="2:2" x14ac:dyDescent="0.25">
      <c r="B1561" s="7">
        <v>9.65</v>
      </c>
    </row>
    <row r="1562" spans="2:2" x14ac:dyDescent="0.25">
      <c r="B1562" s="7">
        <v>9.65</v>
      </c>
    </row>
    <row r="1563" spans="2:2" x14ac:dyDescent="0.25">
      <c r="B1563" s="7">
        <v>9.65</v>
      </c>
    </row>
    <row r="1564" spans="2:2" x14ac:dyDescent="0.25">
      <c r="B1564" s="7">
        <v>9.65</v>
      </c>
    </row>
    <row r="1565" spans="2:2" x14ac:dyDescent="0.25">
      <c r="B1565" s="7">
        <v>9.65</v>
      </c>
    </row>
    <row r="1566" spans="2:2" x14ac:dyDescent="0.25">
      <c r="B1566" s="7">
        <v>9.65</v>
      </c>
    </row>
    <row r="1567" spans="2:2" x14ac:dyDescent="0.25">
      <c r="B1567" s="7">
        <v>9.65</v>
      </c>
    </row>
    <row r="1568" spans="2:2" x14ac:dyDescent="0.25">
      <c r="B1568" s="7">
        <v>9.65</v>
      </c>
    </row>
    <row r="1569" spans="2:2" x14ac:dyDescent="0.25">
      <c r="B1569" s="7">
        <v>9.65</v>
      </c>
    </row>
    <row r="1570" spans="2:2" x14ac:dyDescent="0.25">
      <c r="B1570" s="7">
        <v>9.65</v>
      </c>
    </row>
    <row r="1571" spans="2:2" x14ac:dyDescent="0.25">
      <c r="B1571" s="7">
        <v>9.65</v>
      </c>
    </row>
    <row r="1572" spans="2:2" x14ac:dyDescent="0.25">
      <c r="B1572" s="7">
        <v>9.65</v>
      </c>
    </row>
    <row r="1573" spans="2:2" x14ac:dyDescent="0.25">
      <c r="B1573" s="7">
        <v>9.65</v>
      </c>
    </row>
    <row r="1574" spans="2:2" x14ac:dyDescent="0.25">
      <c r="B1574" s="7">
        <v>9.65</v>
      </c>
    </row>
    <row r="1575" spans="2:2" x14ac:dyDescent="0.25">
      <c r="B1575" s="7">
        <v>9.65</v>
      </c>
    </row>
    <row r="1576" spans="2:2" x14ac:dyDescent="0.25">
      <c r="B1576" s="7">
        <v>9.65</v>
      </c>
    </row>
    <row r="1577" spans="2:2" x14ac:dyDescent="0.25">
      <c r="B1577" s="7">
        <v>9.65</v>
      </c>
    </row>
    <row r="1578" spans="2:2" x14ac:dyDescent="0.25">
      <c r="B1578" s="7">
        <v>9.65</v>
      </c>
    </row>
    <row r="1579" spans="2:2" x14ac:dyDescent="0.25">
      <c r="B1579" s="7">
        <v>9.65</v>
      </c>
    </row>
    <row r="1580" spans="2:2" x14ac:dyDescent="0.25">
      <c r="B1580" s="7">
        <v>9.65</v>
      </c>
    </row>
    <row r="1581" spans="2:2" x14ac:dyDescent="0.25">
      <c r="B1581" s="7">
        <v>9.65</v>
      </c>
    </row>
    <row r="1582" spans="2:2" x14ac:dyDescent="0.25">
      <c r="B1582" s="7">
        <v>9.65</v>
      </c>
    </row>
    <row r="1583" spans="2:2" x14ac:dyDescent="0.25">
      <c r="B1583" s="7">
        <v>9.65</v>
      </c>
    </row>
    <row r="1584" spans="2:2" x14ac:dyDescent="0.25">
      <c r="B1584" s="7">
        <v>9.65</v>
      </c>
    </row>
    <row r="1585" spans="2:2" x14ac:dyDescent="0.25">
      <c r="B1585" s="7">
        <v>9.65</v>
      </c>
    </row>
    <row r="1586" spans="2:2" x14ac:dyDescent="0.25">
      <c r="B1586" s="7">
        <v>9.65</v>
      </c>
    </row>
    <row r="1587" spans="2:2" x14ac:dyDescent="0.25">
      <c r="B1587" s="7">
        <v>9.65</v>
      </c>
    </row>
    <row r="1588" spans="2:2" x14ac:dyDescent="0.25">
      <c r="B1588" s="7">
        <v>9.65</v>
      </c>
    </row>
    <row r="1589" spans="2:2" x14ac:dyDescent="0.25">
      <c r="B1589" s="7">
        <v>9.65</v>
      </c>
    </row>
    <row r="1590" spans="2:2" x14ac:dyDescent="0.25">
      <c r="B1590" s="7">
        <v>9.65</v>
      </c>
    </row>
    <row r="1591" spans="2:2" x14ac:dyDescent="0.25">
      <c r="B1591" s="7">
        <v>9.65</v>
      </c>
    </row>
    <row r="1592" spans="2:2" x14ac:dyDescent="0.25">
      <c r="B1592" s="7">
        <v>9.65</v>
      </c>
    </row>
    <row r="1593" spans="2:2" x14ac:dyDescent="0.25">
      <c r="B1593" s="7">
        <v>9.65</v>
      </c>
    </row>
    <row r="1594" spans="2:2" x14ac:dyDescent="0.25">
      <c r="B1594" s="7">
        <v>9.65</v>
      </c>
    </row>
    <row r="1595" spans="2:2" x14ac:dyDescent="0.25">
      <c r="B1595" s="7">
        <v>9.65</v>
      </c>
    </row>
    <row r="1596" spans="2:2" x14ac:dyDescent="0.25">
      <c r="B1596" s="7">
        <v>9.65</v>
      </c>
    </row>
    <row r="1597" spans="2:2" x14ac:dyDescent="0.25">
      <c r="B1597" s="7">
        <v>9.65</v>
      </c>
    </row>
    <row r="1598" spans="2:2" x14ac:dyDescent="0.25">
      <c r="B1598" s="7">
        <v>9.65</v>
      </c>
    </row>
    <row r="1599" spans="2:2" x14ac:dyDescent="0.25">
      <c r="B1599" s="7">
        <v>9.65</v>
      </c>
    </row>
    <row r="1600" spans="2:2" x14ac:dyDescent="0.25">
      <c r="B1600" s="7">
        <v>9.65</v>
      </c>
    </row>
    <row r="1601" spans="2:2" x14ac:dyDescent="0.25">
      <c r="B1601" s="7">
        <v>9.65</v>
      </c>
    </row>
    <row r="1602" spans="2:2" x14ac:dyDescent="0.25">
      <c r="B1602" s="7">
        <v>9.65</v>
      </c>
    </row>
    <row r="1603" spans="2:2" x14ac:dyDescent="0.25">
      <c r="B1603" s="7">
        <v>9.65</v>
      </c>
    </row>
    <row r="1604" spans="2:2" x14ac:dyDescent="0.25">
      <c r="B1604" s="7">
        <v>9.65</v>
      </c>
    </row>
    <row r="1605" spans="2:2" x14ac:dyDescent="0.25">
      <c r="B1605" s="7">
        <v>9.65</v>
      </c>
    </row>
    <row r="1606" spans="2:2" x14ac:dyDescent="0.25">
      <c r="B1606" s="7">
        <v>9.65</v>
      </c>
    </row>
    <row r="1607" spans="2:2" x14ac:dyDescent="0.25">
      <c r="B1607" s="7">
        <v>9.65</v>
      </c>
    </row>
    <row r="1608" spans="2:2" x14ac:dyDescent="0.25">
      <c r="B1608" s="7">
        <v>9.65</v>
      </c>
    </row>
    <row r="1609" spans="2:2" x14ac:dyDescent="0.25">
      <c r="B1609" s="7">
        <v>9.65</v>
      </c>
    </row>
    <row r="1610" spans="2:2" x14ac:dyDescent="0.25">
      <c r="B1610" s="7">
        <v>9.65</v>
      </c>
    </row>
    <row r="1611" spans="2:2" x14ac:dyDescent="0.25">
      <c r="B1611" s="7">
        <v>9.65</v>
      </c>
    </row>
    <row r="1612" spans="2:2" x14ac:dyDescent="0.25">
      <c r="B1612" s="7">
        <v>9.65</v>
      </c>
    </row>
    <row r="1613" spans="2:2" x14ac:dyDescent="0.25">
      <c r="B1613" s="7">
        <v>9.65</v>
      </c>
    </row>
    <row r="1614" spans="2:2" x14ac:dyDescent="0.25">
      <c r="B1614" s="7">
        <v>9.65</v>
      </c>
    </row>
    <row r="1615" spans="2:2" x14ac:dyDescent="0.25">
      <c r="B1615" s="7">
        <v>9.65</v>
      </c>
    </row>
    <row r="1616" spans="2:2" x14ac:dyDescent="0.25">
      <c r="B1616" s="7">
        <v>9.65</v>
      </c>
    </row>
    <row r="1617" spans="2:2" x14ac:dyDescent="0.25">
      <c r="B1617" s="7">
        <v>9.65</v>
      </c>
    </row>
    <row r="1618" spans="2:2" x14ac:dyDescent="0.25">
      <c r="B1618" s="7">
        <v>9.65</v>
      </c>
    </row>
    <row r="1619" spans="2:2" x14ac:dyDescent="0.25">
      <c r="B1619" s="7">
        <v>9.65</v>
      </c>
    </row>
    <row r="1620" spans="2:2" x14ac:dyDescent="0.25">
      <c r="B1620" s="7">
        <v>9.65</v>
      </c>
    </row>
    <row r="1621" spans="2:2" x14ac:dyDescent="0.25">
      <c r="B1621" s="7">
        <v>9.65</v>
      </c>
    </row>
    <row r="1622" spans="2:2" x14ac:dyDescent="0.25">
      <c r="B1622" s="7">
        <v>9.65</v>
      </c>
    </row>
    <row r="1623" spans="2:2" x14ac:dyDescent="0.25">
      <c r="B1623" s="7">
        <v>9.65</v>
      </c>
    </row>
    <row r="1624" spans="2:2" x14ac:dyDescent="0.25">
      <c r="B1624" s="7">
        <v>9.65</v>
      </c>
    </row>
    <row r="1625" spans="2:2" x14ac:dyDescent="0.25">
      <c r="B1625" s="7">
        <v>9.65</v>
      </c>
    </row>
    <row r="1626" spans="2:2" x14ac:dyDescent="0.25">
      <c r="B1626" s="7">
        <v>9.65</v>
      </c>
    </row>
    <row r="1627" spans="2:2" x14ac:dyDescent="0.25">
      <c r="B1627" s="7">
        <v>9.65</v>
      </c>
    </row>
    <row r="1628" spans="2:2" x14ac:dyDescent="0.25">
      <c r="B1628" s="7">
        <v>9.65</v>
      </c>
    </row>
    <row r="1629" spans="2:2" x14ac:dyDescent="0.25">
      <c r="B1629" s="7">
        <v>9.65</v>
      </c>
    </row>
    <row r="1630" spans="2:2" x14ac:dyDescent="0.25">
      <c r="B1630" s="7">
        <v>9.65</v>
      </c>
    </row>
    <row r="1631" spans="2:2" x14ac:dyDescent="0.25">
      <c r="B1631" s="7">
        <v>9.65</v>
      </c>
    </row>
    <row r="1632" spans="2:2" x14ac:dyDescent="0.25">
      <c r="B1632" s="7">
        <v>9.65</v>
      </c>
    </row>
    <row r="1633" spans="2:2" x14ac:dyDescent="0.25">
      <c r="B1633" s="7">
        <v>9.65</v>
      </c>
    </row>
    <row r="1634" spans="2:2" x14ac:dyDescent="0.25">
      <c r="B1634" s="7">
        <v>9.65</v>
      </c>
    </row>
    <row r="1635" spans="2:2" x14ac:dyDescent="0.25">
      <c r="B1635" s="7">
        <v>9.65</v>
      </c>
    </row>
    <row r="1636" spans="2:2" x14ac:dyDescent="0.25">
      <c r="B1636" s="7">
        <v>9.65</v>
      </c>
    </row>
    <row r="1637" spans="2:2" x14ac:dyDescent="0.25">
      <c r="B1637" s="7">
        <v>9.65</v>
      </c>
    </row>
    <row r="1638" spans="2:2" x14ac:dyDescent="0.25">
      <c r="B1638" s="7">
        <v>9.65</v>
      </c>
    </row>
    <row r="1639" spans="2:2" x14ac:dyDescent="0.25">
      <c r="B1639" s="7">
        <v>9.65</v>
      </c>
    </row>
    <row r="1640" spans="2:2" x14ac:dyDescent="0.25">
      <c r="B1640" s="7">
        <v>9.65</v>
      </c>
    </row>
    <row r="1641" spans="2:2" x14ac:dyDescent="0.25">
      <c r="B1641" s="7">
        <v>9.65</v>
      </c>
    </row>
    <row r="1642" spans="2:2" x14ac:dyDescent="0.25">
      <c r="B1642" s="7">
        <v>9.65</v>
      </c>
    </row>
    <row r="1643" spans="2:2" x14ac:dyDescent="0.25">
      <c r="B1643" s="7">
        <v>9.65</v>
      </c>
    </row>
    <row r="1644" spans="2:2" x14ac:dyDescent="0.25">
      <c r="B1644" s="7">
        <v>9.65</v>
      </c>
    </row>
    <row r="1645" spans="2:2" x14ac:dyDescent="0.25">
      <c r="B1645" s="7">
        <v>9.65</v>
      </c>
    </row>
    <row r="1646" spans="2:2" x14ac:dyDescent="0.25">
      <c r="B1646" s="7">
        <v>9.65</v>
      </c>
    </row>
    <row r="1647" spans="2:2" x14ac:dyDescent="0.25">
      <c r="B1647" s="7">
        <v>9.65</v>
      </c>
    </row>
    <row r="1648" spans="2:2" x14ac:dyDescent="0.25">
      <c r="B1648" s="7">
        <v>9.65</v>
      </c>
    </row>
    <row r="1649" spans="2:2" x14ac:dyDescent="0.25">
      <c r="B1649" s="7">
        <v>9.65</v>
      </c>
    </row>
    <row r="1650" spans="2:2" x14ac:dyDescent="0.25">
      <c r="B1650" s="7">
        <v>9.65</v>
      </c>
    </row>
    <row r="1651" spans="2:2" x14ac:dyDescent="0.25">
      <c r="B1651" s="7">
        <v>9.65</v>
      </c>
    </row>
    <row r="1652" spans="2:2" x14ac:dyDescent="0.25">
      <c r="B1652" s="7">
        <v>9.65</v>
      </c>
    </row>
    <row r="1653" spans="2:2" x14ac:dyDescent="0.25">
      <c r="B1653" s="7">
        <v>9.65</v>
      </c>
    </row>
    <row r="1654" spans="2:2" x14ac:dyDescent="0.25">
      <c r="B1654" s="7">
        <v>9.65</v>
      </c>
    </row>
    <row r="1655" spans="2:2" x14ac:dyDescent="0.25">
      <c r="B1655" s="7">
        <v>9.65</v>
      </c>
    </row>
    <row r="1656" spans="2:2" x14ac:dyDescent="0.25">
      <c r="B1656" s="7">
        <v>9.65</v>
      </c>
    </row>
    <row r="1657" spans="2:2" x14ac:dyDescent="0.25">
      <c r="B1657" s="7">
        <v>9.65</v>
      </c>
    </row>
    <row r="1658" spans="2:2" x14ac:dyDescent="0.25">
      <c r="B1658" s="7">
        <v>9.65</v>
      </c>
    </row>
    <row r="1659" spans="2:2" x14ac:dyDescent="0.25">
      <c r="B1659" s="7">
        <v>9.65</v>
      </c>
    </row>
    <row r="1660" spans="2:2" x14ac:dyDescent="0.25">
      <c r="B1660" s="7">
        <v>9.65</v>
      </c>
    </row>
    <row r="1661" spans="2:2" x14ac:dyDescent="0.25">
      <c r="B1661" s="7">
        <v>9.65</v>
      </c>
    </row>
    <row r="1662" spans="2:2" x14ac:dyDescent="0.25">
      <c r="B1662" s="7">
        <v>9.65</v>
      </c>
    </row>
    <row r="1663" spans="2:2" x14ac:dyDescent="0.25">
      <c r="B1663" s="7">
        <v>9.65</v>
      </c>
    </row>
    <row r="1664" spans="2:2" x14ac:dyDescent="0.25">
      <c r="B1664" s="7">
        <v>9.65</v>
      </c>
    </row>
    <row r="1665" spans="2:2" x14ac:dyDescent="0.25">
      <c r="B1665" s="7">
        <v>9.65</v>
      </c>
    </row>
    <row r="1666" spans="2:2" x14ac:dyDescent="0.25">
      <c r="B1666" s="7">
        <v>9.65</v>
      </c>
    </row>
    <row r="1667" spans="2:2" x14ac:dyDescent="0.25">
      <c r="B1667" s="7">
        <v>9.65</v>
      </c>
    </row>
    <row r="1668" spans="2:2" x14ac:dyDescent="0.25">
      <c r="B1668" s="7">
        <v>9.65</v>
      </c>
    </row>
    <row r="1669" spans="2:2" x14ac:dyDescent="0.25">
      <c r="B1669" s="7">
        <v>9.65</v>
      </c>
    </row>
    <row r="1670" spans="2:2" x14ac:dyDescent="0.25">
      <c r="B1670" s="7">
        <v>9.65</v>
      </c>
    </row>
    <row r="1671" spans="2:2" x14ac:dyDescent="0.25">
      <c r="B1671" s="7">
        <v>9.65</v>
      </c>
    </row>
    <row r="1672" spans="2:2" x14ac:dyDescent="0.25">
      <c r="B1672" s="7">
        <v>9.65</v>
      </c>
    </row>
    <row r="1673" spans="2:2" x14ac:dyDescent="0.25">
      <c r="B1673" s="7">
        <v>9.65</v>
      </c>
    </row>
    <row r="1674" spans="2:2" x14ac:dyDescent="0.25">
      <c r="B1674" s="7">
        <v>9.65</v>
      </c>
    </row>
    <row r="1675" spans="2:2" x14ac:dyDescent="0.25">
      <c r="B1675" s="7">
        <v>9.65</v>
      </c>
    </row>
    <row r="1676" spans="2:2" x14ac:dyDescent="0.25">
      <c r="B1676" s="7">
        <v>9.65</v>
      </c>
    </row>
    <row r="1677" spans="2:2" x14ac:dyDescent="0.25">
      <c r="B1677" s="7">
        <v>9.65</v>
      </c>
    </row>
    <row r="1678" spans="2:2" x14ac:dyDescent="0.25">
      <c r="B1678" s="7">
        <v>9.65</v>
      </c>
    </row>
    <row r="1679" spans="2:2" x14ac:dyDescent="0.25">
      <c r="B1679" s="7">
        <v>9.65</v>
      </c>
    </row>
    <row r="1680" spans="2:2" x14ac:dyDescent="0.25">
      <c r="B1680" s="7">
        <v>9.65</v>
      </c>
    </row>
    <row r="1681" spans="2:2" x14ac:dyDescent="0.25">
      <c r="B1681" s="7">
        <v>9.65</v>
      </c>
    </row>
    <row r="1682" spans="2:2" x14ac:dyDescent="0.25">
      <c r="B1682" s="7">
        <v>9.65</v>
      </c>
    </row>
    <row r="1683" spans="2:2" x14ac:dyDescent="0.25">
      <c r="B1683" s="7">
        <v>9.65</v>
      </c>
    </row>
    <row r="1684" spans="2:2" x14ac:dyDescent="0.25">
      <c r="B1684" s="7">
        <v>9.65</v>
      </c>
    </row>
    <row r="1685" spans="2:2" x14ac:dyDescent="0.25">
      <c r="B1685" s="7">
        <v>9.65</v>
      </c>
    </row>
    <row r="1686" spans="2:2" x14ac:dyDescent="0.25">
      <c r="B1686" s="7">
        <v>9.65</v>
      </c>
    </row>
    <row r="1687" spans="2:2" x14ac:dyDescent="0.25">
      <c r="B1687" s="7">
        <v>9.65</v>
      </c>
    </row>
    <row r="1688" spans="2:2" x14ac:dyDescent="0.25">
      <c r="B1688" s="7">
        <v>9.65</v>
      </c>
    </row>
    <row r="1689" spans="2:2" x14ac:dyDescent="0.25">
      <c r="B1689" s="7">
        <v>9.65</v>
      </c>
    </row>
    <row r="1690" spans="2:2" x14ac:dyDescent="0.25">
      <c r="B1690" s="7">
        <v>9.65</v>
      </c>
    </row>
    <row r="1691" spans="2:2" x14ac:dyDescent="0.25">
      <c r="B1691" s="7">
        <v>9.65</v>
      </c>
    </row>
    <row r="1692" spans="2:2" x14ac:dyDescent="0.25">
      <c r="B1692" s="7">
        <v>9.65</v>
      </c>
    </row>
    <row r="1693" spans="2:2" x14ac:dyDescent="0.25">
      <c r="B1693" s="7">
        <v>9.65</v>
      </c>
    </row>
    <row r="1694" spans="2:2" x14ac:dyDescent="0.25">
      <c r="B1694" s="7">
        <v>9.65</v>
      </c>
    </row>
    <row r="1695" spans="2:2" x14ac:dyDescent="0.25">
      <c r="B1695" s="7">
        <v>9.65</v>
      </c>
    </row>
    <row r="1696" spans="2:2" x14ac:dyDescent="0.25">
      <c r="B1696" s="7">
        <v>9.65</v>
      </c>
    </row>
    <row r="1697" spans="2:2" x14ac:dyDescent="0.25">
      <c r="B1697" s="7">
        <v>9.65</v>
      </c>
    </row>
    <row r="1698" spans="2:2" x14ac:dyDescent="0.25">
      <c r="B1698" s="7">
        <v>9.65</v>
      </c>
    </row>
    <row r="1699" spans="2:2" x14ac:dyDescent="0.25">
      <c r="B1699" s="7">
        <v>9.65</v>
      </c>
    </row>
    <row r="1700" spans="2:2" x14ac:dyDescent="0.25">
      <c r="B1700" s="7">
        <v>9.65</v>
      </c>
    </row>
    <row r="1701" spans="2:2" x14ac:dyDescent="0.25">
      <c r="B1701" s="7">
        <v>9.65</v>
      </c>
    </row>
    <row r="1702" spans="2:2" x14ac:dyDescent="0.25">
      <c r="B1702" s="7">
        <v>9.65</v>
      </c>
    </row>
    <row r="1703" spans="2:2" x14ac:dyDescent="0.25">
      <c r="B1703" s="7">
        <v>9.65</v>
      </c>
    </row>
    <row r="1704" spans="2:2" x14ac:dyDescent="0.25">
      <c r="B1704" s="7">
        <v>9.65</v>
      </c>
    </row>
    <row r="1705" spans="2:2" x14ac:dyDescent="0.25">
      <c r="B1705" s="7">
        <v>9.65</v>
      </c>
    </row>
    <row r="1706" spans="2:2" x14ac:dyDescent="0.25">
      <c r="B1706" s="7">
        <v>9.65</v>
      </c>
    </row>
    <row r="1707" spans="2:2" x14ac:dyDescent="0.25">
      <c r="B1707" s="7">
        <v>9.65</v>
      </c>
    </row>
    <row r="1708" spans="2:2" x14ac:dyDescent="0.25">
      <c r="B1708" s="7">
        <v>9.65</v>
      </c>
    </row>
    <row r="1709" spans="2:2" x14ac:dyDescent="0.25">
      <c r="B1709" s="7">
        <v>9.65</v>
      </c>
    </row>
    <row r="1710" spans="2:2" x14ac:dyDescent="0.25">
      <c r="B1710" s="7">
        <v>9.65</v>
      </c>
    </row>
    <row r="1711" spans="2:2" x14ac:dyDescent="0.25">
      <c r="B1711" s="7">
        <v>9.65</v>
      </c>
    </row>
    <row r="1712" spans="2:2" x14ac:dyDescent="0.25">
      <c r="B1712" s="7">
        <v>9.65</v>
      </c>
    </row>
    <row r="1713" spans="2:2" x14ac:dyDescent="0.25">
      <c r="B1713" s="7">
        <v>9.65</v>
      </c>
    </row>
    <row r="1714" spans="2:2" x14ac:dyDescent="0.25">
      <c r="B1714" s="7">
        <v>9.65</v>
      </c>
    </row>
    <row r="1715" spans="2:2" x14ac:dyDescent="0.25">
      <c r="B1715" s="7">
        <v>9.65</v>
      </c>
    </row>
    <row r="1716" spans="2:2" x14ac:dyDescent="0.25">
      <c r="B1716" s="7">
        <v>9.65</v>
      </c>
    </row>
    <row r="1717" spans="2:2" x14ac:dyDescent="0.25">
      <c r="B1717" s="7">
        <v>9.65</v>
      </c>
    </row>
    <row r="1718" spans="2:2" x14ac:dyDescent="0.25">
      <c r="B1718" s="7">
        <v>9.65</v>
      </c>
    </row>
    <row r="1719" spans="2:2" x14ac:dyDescent="0.25">
      <c r="B1719" s="7">
        <v>9.65</v>
      </c>
    </row>
    <row r="1720" spans="2:2" x14ac:dyDescent="0.25">
      <c r="B1720" s="7">
        <v>9.65</v>
      </c>
    </row>
    <row r="1721" spans="2:2" x14ac:dyDescent="0.25">
      <c r="B1721" s="7">
        <v>9.65</v>
      </c>
    </row>
    <row r="1722" spans="2:2" x14ac:dyDescent="0.25">
      <c r="B1722" s="7">
        <v>9.65</v>
      </c>
    </row>
    <row r="1723" spans="2:2" x14ac:dyDescent="0.25">
      <c r="B1723" s="7">
        <v>9.65</v>
      </c>
    </row>
    <row r="1724" spans="2:2" x14ac:dyDescent="0.25">
      <c r="B1724" s="7">
        <v>9.65</v>
      </c>
    </row>
    <row r="1725" spans="2:2" x14ac:dyDescent="0.25">
      <c r="B1725" s="7">
        <v>9.65</v>
      </c>
    </row>
    <row r="1726" spans="2:2" x14ac:dyDescent="0.25">
      <c r="B1726" s="7">
        <v>9.65</v>
      </c>
    </row>
    <row r="1727" spans="2:2" x14ac:dyDescent="0.25">
      <c r="B1727" s="7">
        <v>9.65</v>
      </c>
    </row>
    <row r="1728" spans="2:2" x14ac:dyDescent="0.25">
      <c r="B1728" s="7">
        <v>9.65</v>
      </c>
    </row>
    <row r="1729" spans="2:2" x14ac:dyDescent="0.25">
      <c r="B1729" s="7">
        <v>9.65</v>
      </c>
    </row>
    <row r="1730" spans="2:2" x14ac:dyDescent="0.25">
      <c r="B1730" s="7">
        <v>9.65</v>
      </c>
    </row>
    <row r="1731" spans="2:2" x14ac:dyDescent="0.25">
      <c r="B1731" s="7">
        <v>9.65</v>
      </c>
    </row>
    <row r="1732" spans="2:2" x14ac:dyDescent="0.25">
      <c r="B1732" s="7">
        <v>9.65</v>
      </c>
    </row>
    <row r="1733" spans="2:2" x14ac:dyDescent="0.25">
      <c r="B1733" s="7">
        <v>9.65</v>
      </c>
    </row>
    <row r="1734" spans="2:2" x14ac:dyDescent="0.25">
      <c r="B1734" s="7">
        <v>9.65</v>
      </c>
    </row>
    <row r="1735" spans="2:2" x14ac:dyDescent="0.25">
      <c r="B1735" s="7">
        <v>9.65</v>
      </c>
    </row>
    <row r="1736" spans="2:2" x14ac:dyDescent="0.25">
      <c r="B1736" s="7">
        <v>9.65</v>
      </c>
    </row>
    <row r="1737" spans="2:2" x14ac:dyDescent="0.25">
      <c r="B1737" s="7">
        <v>9.65</v>
      </c>
    </row>
    <row r="1738" spans="2:2" x14ac:dyDescent="0.25">
      <c r="B1738" s="7">
        <v>9.65</v>
      </c>
    </row>
    <row r="1739" spans="2:2" x14ac:dyDescent="0.25">
      <c r="B1739" s="7">
        <v>9.65</v>
      </c>
    </row>
    <row r="1740" spans="2:2" x14ac:dyDescent="0.25">
      <c r="B1740" s="7">
        <v>9.65</v>
      </c>
    </row>
    <row r="1741" spans="2:2" x14ac:dyDescent="0.25">
      <c r="B1741" s="7">
        <v>9.65</v>
      </c>
    </row>
    <row r="1742" spans="2:2" x14ac:dyDescent="0.25">
      <c r="B1742" s="7">
        <v>121.93389999999999</v>
      </c>
    </row>
    <row r="1743" spans="2:2" x14ac:dyDescent="0.25">
      <c r="B1743" s="7">
        <v>4.3841999999999999</v>
      </c>
    </row>
    <row r="1744" spans="2:2" x14ac:dyDescent="0.25">
      <c r="B1744" s="7">
        <v>4.3841999999999999</v>
      </c>
    </row>
    <row r="1745" spans="2:2" x14ac:dyDescent="0.25">
      <c r="B1745" s="7">
        <v>4.3841999999999999</v>
      </c>
    </row>
    <row r="1746" spans="2:2" x14ac:dyDescent="0.25">
      <c r="B1746" s="7">
        <v>4.3841999999999999</v>
      </c>
    </row>
    <row r="1747" spans="2:2" x14ac:dyDescent="0.25">
      <c r="B1747" s="7">
        <v>4.3841999999999999</v>
      </c>
    </row>
    <row r="1748" spans="2:2" x14ac:dyDescent="0.25">
      <c r="B1748" s="7">
        <v>4.3841999999999999</v>
      </c>
    </row>
    <row r="1749" spans="2:2" x14ac:dyDescent="0.25">
      <c r="B1749" s="7">
        <v>20.1737</v>
      </c>
    </row>
    <row r="1750" spans="2:2" x14ac:dyDescent="0.25">
      <c r="B1750" s="7">
        <v>127.63</v>
      </c>
    </row>
    <row r="1751" spans="2:2" x14ac:dyDescent="0.25">
      <c r="B1751" s="7">
        <v>118.86</v>
      </c>
    </row>
    <row r="1752" spans="2:2" x14ac:dyDescent="0.25">
      <c r="B1752" s="7">
        <v>197.8</v>
      </c>
    </row>
    <row r="1753" spans="2:2" x14ac:dyDescent="0.25">
      <c r="B1753" s="7">
        <v>127.63</v>
      </c>
    </row>
    <row r="1754" spans="2:2" x14ac:dyDescent="0.25">
      <c r="B1754" s="7">
        <v>197.8</v>
      </c>
    </row>
    <row r="1755" spans="2:2" x14ac:dyDescent="0.25">
      <c r="B1755" s="7">
        <v>136.4</v>
      </c>
    </row>
    <row r="1756" spans="2:2" x14ac:dyDescent="0.25">
      <c r="B1756" s="7">
        <v>197.8</v>
      </c>
    </row>
    <row r="1757" spans="2:2" x14ac:dyDescent="0.25">
      <c r="B1757" s="7">
        <v>136.4</v>
      </c>
    </row>
    <row r="1758" spans="2:2" x14ac:dyDescent="0.25">
      <c r="B1758" s="7">
        <v>118.86</v>
      </c>
    </row>
    <row r="1759" spans="2:2" x14ac:dyDescent="0.25">
      <c r="B1759" s="7">
        <v>127.63</v>
      </c>
    </row>
    <row r="1760" spans="2:2" x14ac:dyDescent="0.25">
      <c r="B1760" s="7">
        <v>118.86</v>
      </c>
    </row>
    <row r="1761" spans="2:2" x14ac:dyDescent="0.25">
      <c r="B1761" s="7">
        <v>118.86</v>
      </c>
    </row>
    <row r="1762" spans="2:2" x14ac:dyDescent="0.25">
      <c r="B1762" s="7">
        <v>9.6450999999999993</v>
      </c>
    </row>
    <row r="1763" spans="2:2" x14ac:dyDescent="0.25">
      <c r="B1763" s="7">
        <v>9.6450999999999993</v>
      </c>
    </row>
    <row r="1764" spans="2:2" x14ac:dyDescent="0.25">
      <c r="B1764" s="7">
        <v>136.4</v>
      </c>
    </row>
    <row r="1765" spans="2:2" x14ac:dyDescent="0.25">
      <c r="B1765" s="7">
        <v>197.8</v>
      </c>
    </row>
    <row r="1766" spans="2:2" x14ac:dyDescent="0.25">
      <c r="B1766" s="7">
        <v>118.86</v>
      </c>
    </row>
    <row r="1767" spans="2:2" x14ac:dyDescent="0.25">
      <c r="B1767" s="7">
        <v>136.4</v>
      </c>
    </row>
    <row r="1768" spans="2:2" x14ac:dyDescent="0.25">
      <c r="B1768" s="7">
        <v>136.4</v>
      </c>
    </row>
    <row r="1769" spans="2:2" x14ac:dyDescent="0.25">
      <c r="B1769" s="7">
        <v>110.08</v>
      </c>
    </row>
    <row r="1770" spans="2:2" x14ac:dyDescent="0.25">
      <c r="B1770" s="7">
        <v>136.4</v>
      </c>
    </row>
    <row r="1771" spans="2:2" x14ac:dyDescent="0.25">
      <c r="B1771" s="7">
        <v>176.31</v>
      </c>
    </row>
    <row r="1772" spans="2:2" x14ac:dyDescent="0.25">
      <c r="B1772" s="7">
        <v>136.4</v>
      </c>
    </row>
    <row r="1773" spans="2:2" x14ac:dyDescent="0.25">
      <c r="B1773" s="7">
        <v>118.86</v>
      </c>
    </row>
    <row r="1774" spans="2:2" x14ac:dyDescent="0.25">
      <c r="B1774" s="7">
        <v>197.8</v>
      </c>
    </row>
    <row r="1775" spans="2:2" x14ac:dyDescent="0.25">
      <c r="B1775" s="7">
        <v>136.4</v>
      </c>
    </row>
    <row r="1776" spans="2:2" x14ac:dyDescent="0.25">
      <c r="B1776" s="7">
        <v>197.8</v>
      </c>
    </row>
    <row r="1777" spans="2:2" x14ac:dyDescent="0.25">
      <c r="B1777" s="7">
        <v>9.6450999999999993</v>
      </c>
    </row>
    <row r="1778" spans="2:2" x14ac:dyDescent="0.25">
      <c r="B1778" s="7">
        <v>118.86</v>
      </c>
    </row>
    <row r="1779" spans="2:2" x14ac:dyDescent="0.25">
      <c r="B1779" s="7">
        <v>136.4</v>
      </c>
    </row>
    <row r="1780" spans="2:2" x14ac:dyDescent="0.25">
      <c r="B1780" s="7">
        <v>118.86</v>
      </c>
    </row>
    <row r="1781" spans="2:2" x14ac:dyDescent="0.25">
      <c r="B1781" s="7">
        <v>7.0134999999999996</v>
      </c>
    </row>
    <row r="1782" spans="2:2" x14ac:dyDescent="0.25">
      <c r="B1782" s="7">
        <v>136.4</v>
      </c>
    </row>
    <row r="1783" spans="2:2" x14ac:dyDescent="0.25">
      <c r="B1783" s="7">
        <v>136.4</v>
      </c>
    </row>
    <row r="1784" spans="2:2" x14ac:dyDescent="0.25">
      <c r="B1784" s="7">
        <v>136.4</v>
      </c>
    </row>
    <row r="1785" spans="2:2" x14ac:dyDescent="0.25">
      <c r="B1785" s="7">
        <v>110.08</v>
      </c>
    </row>
    <row r="1786" spans="2:2" x14ac:dyDescent="0.25">
      <c r="B1786" s="7">
        <v>136.4</v>
      </c>
    </row>
    <row r="1787" spans="2:2" x14ac:dyDescent="0.25">
      <c r="B1787" s="7">
        <v>136.4</v>
      </c>
    </row>
    <row r="1788" spans="2:2" x14ac:dyDescent="0.25">
      <c r="B1788" s="7">
        <v>9.6450999999999993</v>
      </c>
    </row>
    <row r="1789" spans="2:2" x14ac:dyDescent="0.25">
      <c r="B1789" s="7">
        <v>197.8</v>
      </c>
    </row>
    <row r="1790" spans="2:2" x14ac:dyDescent="0.25">
      <c r="B1790" s="7">
        <v>118.86</v>
      </c>
    </row>
    <row r="1791" spans="2:2" x14ac:dyDescent="0.25">
      <c r="B1791" s="7">
        <v>136.4</v>
      </c>
    </row>
    <row r="1792" spans="2:2" x14ac:dyDescent="0.25">
      <c r="B1792" s="7">
        <v>197.8</v>
      </c>
    </row>
    <row r="1793" spans="2:2" x14ac:dyDescent="0.25">
      <c r="B1793" s="7">
        <v>136.4</v>
      </c>
    </row>
    <row r="1794" spans="2:2" x14ac:dyDescent="0.25">
      <c r="B1794" s="7">
        <v>118.86</v>
      </c>
    </row>
    <row r="1795" spans="2:2" x14ac:dyDescent="0.25">
      <c r="B1795" s="7">
        <v>118.86</v>
      </c>
    </row>
    <row r="1796" spans="2:2" x14ac:dyDescent="0.25">
      <c r="B1796" s="7">
        <v>197.8</v>
      </c>
    </row>
    <row r="1797" spans="2:2" x14ac:dyDescent="0.25">
      <c r="B1797" s="7">
        <v>136.4</v>
      </c>
    </row>
    <row r="1798" spans="2:2" x14ac:dyDescent="0.25">
      <c r="B1798" s="7">
        <v>197.8</v>
      </c>
    </row>
    <row r="1799" spans="2:2" x14ac:dyDescent="0.25">
      <c r="B1799" s="7">
        <v>2.6274999999999999</v>
      </c>
    </row>
    <row r="1800" spans="2:2" x14ac:dyDescent="0.25">
      <c r="B1800" s="7">
        <v>9.6450999999999993</v>
      </c>
    </row>
    <row r="1801" spans="2:2" x14ac:dyDescent="0.25">
      <c r="B1801" s="7">
        <v>118.86</v>
      </c>
    </row>
    <row r="1802" spans="2:2" x14ac:dyDescent="0.25">
      <c r="B1802" s="7">
        <v>197.8</v>
      </c>
    </row>
    <row r="1803" spans="2:2" x14ac:dyDescent="0.25">
      <c r="B1803" s="7">
        <v>127.63</v>
      </c>
    </row>
    <row r="1804" spans="2:2" x14ac:dyDescent="0.25">
      <c r="B1804" s="7">
        <v>118.86</v>
      </c>
    </row>
    <row r="1805" spans="2:2" x14ac:dyDescent="0.25">
      <c r="B1805" s="7">
        <v>197.8</v>
      </c>
    </row>
    <row r="1806" spans="2:2" x14ac:dyDescent="0.25">
      <c r="B1806" s="7">
        <v>110.08</v>
      </c>
    </row>
    <row r="1807" spans="2:2" x14ac:dyDescent="0.25">
      <c r="B1807" s="7">
        <v>197.8</v>
      </c>
    </row>
    <row r="1808" spans="2:2" x14ac:dyDescent="0.25">
      <c r="B1808" s="7">
        <v>118.86</v>
      </c>
    </row>
    <row r="1809" spans="2:2" x14ac:dyDescent="0.25">
      <c r="B1809" s="7">
        <v>136.4</v>
      </c>
    </row>
    <row r="1810" spans="2:2" x14ac:dyDescent="0.25">
      <c r="B1810" s="7">
        <v>110.08</v>
      </c>
    </row>
    <row r="1811" spans="2:2" x14ac:dyDescent="0.25">
      <c r="B1811" s="7">
        <v>2.6274999999999999</v>
      </c>
    </row>
    <row r="1812" spans="2:2" x14ac:dyDescent="0.25">
      <c r="B1812" s="7">
        <v>136.4</v>
      </c>
    </row>
    <row r="1813" spans="2:2" x14ac:dyDescent="0.25">
      <c r="B1813" s="7">
        <v>136.4</v>
      </c>
    </row>
    <row r="1814" spans="2:2" x14ac:dyDescent="0.25">
      <c r="B1814" s="7">
        <v>136.4</v>
      </c>
    </row>
    <row r="1815" spans="2:2" x14ac:dyDescent="0.25">
      <c r="B1815" s="7">
        <v>110.08</v>
      </c>
    </row>
    <row r="1816" spans="2:2" x14ac:dyDescent="0.25">
      <c r="B1816" s="7">
        <v>136.4</v>
      </c>
    </row>
    <row r="1817" spans="2:2" x14ac:dyDescent="0.25">
      <c r="B1817" s="7">
        <v>136.4</v>
      </c>
    </row>
    <row r="1818" spans="2:2" x14ac:dyDescent="0.25">
      <c r="B1818" s="7">
        <v>136.4</v>
      </c>
    </row>
    <row r="1819" spans="2:2" x14ac:dyDescent="0.25">
      <c r="B1819" s="7">
        <v>136.4</v>
      </c>
    </row>
    <row r="1820" spans="2:2" x14ac:dyDescent="0.25">
      <c r="B1820" s="7">
        <v>197.8</v>
      </c>
    </row>
    <row r="1821" spans="2:2" x14ac:dyDescent="0.25">
      <c r="B1821" s="7">
        <v>136.4</v>
      </c>
    </row>
    <row r="1822" spans="2:2" x14ac:dyDescent="0.25">
      <c r="B1822" s="7">
        <v>118.86</v>
      </c>
    </row>
    <row r="1823" spans="2:2" x14ac:dyDescent="0.25">
      <c r="B1823" s="7">
        <v>118.86</v>
      </c>
    </row>
    <row r="1824" spans="2:2" x14ac:dyDescent="0.25">
      <c r="B1824" s="7">
        <v>118.86</v>
      </c>
    </row>
    <row r="1825" spans="2:2" x14ac:dyDescent="0.25">
      <c r="B1825" s="7">
        <v>136.4</v>
      </c>
    </row>
    <row r="1826" spans="2:2" x14ac:dyDescent="0.25">
      <c r="B1826" s="7">
        <v>136.4</v>
      </c>
    </row>
    <row r="1827" spans="2:2" x14ac:dyDescent="0.25">
      <c r="B1827" s="7">
        <v>136.4</v>
      </c>
    </row>
    <row r="1828" spans="2:2" x14ac:dyDescent="0.25">
      <c r="B1828" s="7">
        <v>136.4</v>
      </c>
    </row>
    <row r="1829" spans="2:2" x14ac:dyDescent="0.25">
      <c r="B1829" s="7">
        <v>197.8</v>
      </c>
    </row>
    <row r="1830" spans="2:2" x14ac:dyDescent="0.25">
      <c r="B1830" s="7">
        <v>136.4</v>
      </c>
    </row>
    <row r="1831" spans="2:2" x14ac:dyDescent="0.25">
      <c r="B1831" s="7">
        <v>197.8</v>
      </c>
    </row>
    <row r="1832" spans="2:2" x14ac:dyDescent="0.25">
      <c r="B1832" s="7">
        <v>127.63</v>
      </c>
    </row>
    <row r="1833" spans="2:2" x14ac:dyDescent="0.25">
      <c r="B1833" s="7">
        <v>9.6450999999999993</v>
      </c>
    </row>
    <row r="1834" spans="2:2" x14ac:dyDescent="0.25">
      <c r="B1834" s="7">
        <v>9.6450999999999993</v>
      </c>
    </row>
    <row r="1835" spans="2:2" x14ac:dyDescent="0.25">
      <c r="B1835" s="7">
        <v>197.8</v>
      </c>
    </row>
    <row r="1836" spans="2:2" x14ac:dyDescent="0.25">
      <c r="B1836" s="7">
        <v>136.4</v>
      </c>
    </row>
    <row r="1837" spans="2:2" x14ac:dyDescent="0.25">
      <c r="B1837" s="7">
        <v>136.4</v>
      </c>
    </row>
    <row r="1838" spans="2:2" x14ac:dyDescent="0.25">
      <c r="B1838" s="7">
        <v>197.8</v>
      </c>
    </row>
    <row r="1839" spans="2:2" x14ac:dyDescent="0.25">
      <c r="B1839" s="7">
        <v>136.4</v>
      </c>
    </row>
    <row r="1840" spans="2:2" x14ac:dyDescent="0.25">
      <c r="B1840" s="7">
        <v>197.8</v>
      </c>
    </row>
    <row r="1841" spans="2:2" x14ac:dyDescent="0.25">
      <c r="B1841" s="7">
        <v>110.08</v>
      </c>
    </row>
    <row r="1842" spans="2:2" x14ac:dyDescent="0.25">
      <c r="B1842" s="7">
        <v>118.86</v>
      </c>
    </row>
    <row r="1843" spans="2:2" x14ac:dyDescent="0.25">
      <c r="B1843" s="7">
        <v>118.86</v>
      </c>
    </row>
    <row r="1844" spans="2:2" x14ac:dyDescent="0.25">
      <c r="B1844" s="7">
        <v>118.86</v>
      </c>
    </row>
    <row r="1845" spans="2:2" x14ac:dyDescent="0.25">
      <c r="B1845" s="7">
        <v>118.86</v>
      </c>
    </row>
    <row r="1846" spans="2:2" x14ac:dyDescent="0.25">
      <c r="B1846" s="7">
        <v>118.86</v>
      </c>
    </row>
    <row r="1847" spans="2:2" x14ac:dyDescent="0.25">
      <c r="B1847" s="7">
        <v>118.86</v>
      </c>
    </row>
    <row r="1848" spans="2:2" x14ac:dyDescent="0.25">
      <c r="B1848" s="7">
        <v>118.86</v>
      </c>
    </row>
    <row r="1849" spans="2:2" x14ac:dyDescent="0.25">
      <c r="B1849" s="7">
        <v>118.86</v>
      </c>
    </row>
    <row r="1850" spans="2:2" x14ac:dyDescent="0.25">
      <c r="B1850" s="7">
        <v>118.86</v>
      </c>
    </row>
    <row r="1851" spans="2:2" x14ac:dyDescent="0.25">
      <c r="B1851" s="7">
        <v>197.8</v>
      </c>
    </row>
    <row r="1852" spans="2:2" x14ac:dyDescent="0.25">
      <c r="B1852" s="7">
        <v>118.86</v>
      </c>
    </row>
    <row r="1853" spans="2:2" x14ac:dyDescent="0.25">
      <c r="B1853" s="7">
        <v>118.86</v>
      </c>
    </row>
    <row r="1854" spans="2:2" x14ac:dyDescent="0.25">
      <c r="B1854" s="7">
        <v>136.4</v>
      </c>
    </row>
    <row r="1855" spans="2:2" x14ac:dyDescent="0.25">
      <c r="B1855" s="7">
        <v>136.4</v>
      </c>
    </row>
    <row r="1856" spans="2:2" x14ac:dyDescent="0.25">
      <c r="B1856" s="7">
        <v>110.08</v>
      </c>
    </row>
    <row r="1857" spans="2:2" x14ac:dyDescent="0.25">
      <c r="B1857" s="7">
        <v>110.08</v>
      </c>
    </row>
    <row r="1858" spans="2:2" x14ac:dyDescent="0.25">
      <c r="B1858" s="7">
        <v>118.86</v>
      </c>
    </row>
    <row r="1859" spans="2:2" x14ac:dyDescent="0.25">
      <c r="B1859" s="7">
        <v>118.86</v>
      </c>
    </row>
    <row r="1860" spans="2:2" x14ac:dyDescent="0.25">
      <c r="B1860" s="7">
        <v>110.08</v>
      </c>
    </row>
    <row r="1861" spans="2:2" x14ac:dyDescent="0.25">
      <c r="B1861" s="7">
        <v>9.6450999999999993</v>
      </c>
    </row>
    <row r="1862" spans="2:2" x14ac:dyDescent="0.25">
      <c r="B1862" s="7">
        <v>197.8</v>
      </c>
    </row>
    <row r="1863" spans="2:2" x14ac:dyDescent="0.25">
      <c r="B1863" s="7">
        <v>110.08</v>
      </c>
    </row>
    <row r="1864" spans="2:2" x14ac:dyDescent="0.25">
      <c r="B1864" s="7">
        <v>136.4</v>
      </c>
    </row>
    <row r="1865" spans="2:2" x14ac:dyDescent="0.25">
      <c r="B1865" s="7">
        <v>197.8</v>
      </c>
    </row>
    <row r="1866" spans="2:2" x14ac:dyDescent="0.25">
      <c r="B1866" s="7">
        <v>9.6450999999999993</v>
      </c>
    </row>
    <row r="1867" spans="2:2" x14ac:dyDescent="0.25">
      <c r="B1867" s="7">
        <v>136.4</v>
      </c>
    </row>
    <row r="1868" spans="2:2" x14ac:dyDescent="0.25">
      <c r="B1868" s="7">
        <v>197.8</v>
      </c>
    </row>
    <row r="1869" spans="2:2" x14ac:dyDescent="0.25">
      <c r="B1869" s="7">
        <v>118.86</v>
      </c>
    </row>
    <row r="1870" spans="2:2" x14ac:dyDescent="0.25">
      <c r="B1870" s="7">
        <v>118.86</v>
      </c>
    </row>
    <row r="1871" spans="2:2" x14ac:dyDescent="0.25">
      <c r="B1871" s="7">
        <v>118.86</v>
      </c>
    </row>
    <row r="1872" spans="2:2" x14ac:dyDescent="0.25">
      <c r="B1872" s="7">
        <v>118.86</v>
      </c>
    </row>
    <row r="1873" spans="2:2" x14ac:dyDescent="0.25">
      <c r="B1873" s="7">
        <v>118.86</v>
      </c>
    </row>
    <row r="1874" spans="2:2" x14ac:dyDescent="0.25">
      <c r="B1874" s="7">
        <v>118.86</v>
      </c>
    </row>
    <row r="1875" spans="2:2" x14ac:dyDescent="0.25">
      <c r="B1875" s="7">
        <v>118.86</v>
      </c>
    </row>
    <row r="1876" spans="2:2" x14ac:dyDescent="0.25">
      <c r="B1876" s="7">
        <v>118.86</v>
      </c>
    </row>
    <row r="1877" spans="2:2" x14ac:dyDescent="0.25">
      <c r="B1877" s="7">
        <v>110.08</v>
      </c>
    </row>
    <row r="1878" spans="2:2" x14ac:dyDescent="0.25">
      <c r="B1878" s="7">
        <v>110.08</v>
      </c>
    </row>
    <row r="1879" spans="2:2" x14ac:dyDescent="0.25">
      <c r="B1879" s="7">
        <v>118.86</v>
      </c>
    </row>
    <row r="1880" spans="2:2" x14ac:dyDescent="0.25">
      <c r="B1880" s="7">
        <v>110.08</v>
      </c>
    </row>
    <row r="1881" spans="2:2" x14ac:dyDescent="0.25">
      <c r="B1881" s="7">
        <v>110.08</v>
      </c>
    </row>
    <row r="1882" spans="2:2" x14ac:dyDescent="0.25">
      <c r="B1882" s="7">
        <v>197.8</v>
      </c>
    </row>
    <row r="1883" spans="2:2" x14ac:dyDescent="0.25">
      <c r="B1883" s="7">
        <v>110.08</v>
      </c>
    </row>
    <row r="1884" spans="2:2" x14ac:dyDescent="0.25">
      <c r="B1884" s="7">
        <v>9.6450999999999993</v>
      </c>
    </row>
    <row r="1885" spans="2:2" x14ac:dyDescent="0.25">
      <c r="B1885" s="7">
        <v>197.8</v>
      </c>
    </row>
    <row r="1886" spans="2:2" x14ac:dyDescent="0.25">
      <c r="B1886" s="7">
        <v>110.08</v>
      </c>
    </row>
    <row r="1887" spans="2:2" x14ac:dyDescent="0.25">
      <c r="B1887" s="7">
        <v>110.08</v>
      </c>
    </row>
    <row r="1888" spans="2:2" x14ac:dyDescent="0.25">
      <c r="B1888" s="7">
        <v>9.6450999999999993</v>
      </c>
    </row>
    <row r="1889" spans="2:2" x14ac:dyDescent="0.25">
      <c r="B1889" s="7">
        <v>136.4</v>
      </c>
    </row>
    <row r="1890" spans="2:2" x14ac:dyDescent="0.25">
      <c r="B1890" s="7">
        <v>197.8</v>
      </c>
    </row>
    <row r="1891" spans="2:2" x14ac:dyDescent="0.25">
      <c r="B1891" s="7">
        <v>110.08</v>
      </c>
    </row>
    <row r="1892" spans="2:2" x14ac:dyDescent="0.25">
      <c r="B1892" s="7">
        <v>118.86</v>
      </c>
    </row>
    <row r="1893" spans="2:2" x14ac:dyDescent="0.25">
      <c r="B1893" s="7">
        <v>110.08</v>
      </c>
    </row>
    <row r="1894" spans="2:2" x14ac:dyDescent="0.25">
      <c r="B1894" s="7">
        <v>118.86</v>
      </c>
    </row>
    <row r="1895" spans="2:2" x14ac:dyDescent="0.25">
      <c r="B1895" s="7">
        <v>118.86</v>
      </c>
    </row>
    <row r="1896" spans="2:2" x14ac:dyDescent="0.25">
      <c r="B1896" s="7">
        <v>118.86</v>
      </c>
    </row>
    <row r="1897" spans="2:2" x14ac:dyDescent="0.25">
      <c r="B1897" s="7">
        <v>118.86</v>
      </c>
    </row>
    <row r="1898" spans="2:2" x14ac:dyDescent="0.25">
      <c r="B1898" s="7">
        <v>118.86</v>
      </c>
    </row>
    <row r="1899" spans="2:2" x14ac:dyDescent="0.25">
      <c r="B1899" s="7">
        <v>118.86</v>
      </c>
    </row>
    <row r="1900" spans="2:2" x14ac:dyDescent="0.25">
      <c r="B1900" s="7">
        <v>118.86</v>
      </c>
    </row>
    <row r="1901" spans="2:2" x14ac:dyDescent="0.25">
      <c r="B1901" s="7">
        <v>197.8</v>
      </c>
    </row>
    <row r="1902" spans="2:2" x14ac:dyDescent="0.25">
      <c r="B1902" s="7">
        <v>127.63</v>
      </c>
    </row>
    <row r="1903" spans="2:2" x14ac:dyDescent="0.25">
      <c r="B1903" s="7">
        <v>118.86</v>
      </c>
    </row>
    <row r="1904" spans="2:2" x14ac:dyDescent="0.25">
      <c r="B1904" s="7">
        <v>118.86</v>
      </c>
    </row>
    <row r="1905" spans="2:2" x14ac:dyDescent="0.25">
      <c r="B1905" s="7">
        <v>118.86</v>
      </c>
    </row>
    <row r="1906" spans="2:2" x14ac:dyDescent="0.25">
      <c r="B1906" s="7">
        <v>118.86</v>
      </c>
    </row>
    <row r="1907" spans="2:2" x14ac:dyDescent="0.25">
      <c r="B1907" s="7">
        <v>118.86</v>
      </c>
    </row>
    <row r="1908" spans="2:2" x14ac:dyDescent="0.25">
      <c r="B1908" s="7">
        <v>118.86</v>
      </c>
    </row>
    <row r="1909" spans="2:2" x14ac:dyDescent="0.25">
      <c r="B1909" s="7">
        <v>118.86</v>
      </c>
    </row>
    <row r="1910" spans="2:2" x14ac:dyDescent="0.25">
      <c r="B1910" s="7">
        <v>110.08</v>
      </c>
    </row>
    <row r="1911" spans="2:2" x14ac:dyDescent="0.25">
      <c r="B1911" s="7">
        <v>110.08</v>
      </c>
    </row>
    <row r="1912" spans="2:2" x14ac:dyDescent="0.25">
      <c r="B1912" s="7">
        <v>197.8</v>
      </c>
    </row>
    <row r="1913" spans="2:2" x14ac:dyDescent="0.25">
      <c r="B1913" s="7">
        <v>118.86</v>
      </c>
    </row>
    <row r="1914" spans="2:2" x14ac:dyDescent="0.25">
      <c r="B1914" s="7">
        <v>118.86</v>
      </c>
    </row>
    <row r="1915" spans="2:2" x14ac:dyDescent="0.25">
      <c r="B1915" s="7">
        <v>118.86</v>
      </c>
    </row>
    <row r="1916" spans="2:2" x14ac:dyDescent="0.25">
      <c r="B1916" s="7">
        <v>118.86</v>
      </c>
    </row>
    <row r="1917" spans="2:2" x14ac:dyDescent="0.25">
      <c r="B1917" s="7">
        <v>118.86</v>
      </c>
    </row>
    <row r="1918" spans="2:2" x14ac:dyDescent="0.25">
      <c r="B1918" s="7">
        <v>136.4</v>
      </c>
    </row>
    <row r="1919" spans="2:2" x14ac:dyDescent="0.25">
      <c r="B1919" s="7">
        <v>136.4</v>
      </c>
    </row>
    <row r="1920" spans="2:2" x14ac:dyDescent="0.25">
      <c r="B1920" s="7">
        <v>127.63</v>
      </c>
    </row>
    <row r="1921" spans="2:2" x14ac:dyDescent="0.25">
      <c r="B1921" s="7">
        <v>9.6450999999999993</v>
      </c>
    </row>
    <row r="1922" spans="2:2" x14ac:dyDescent="0.25">
      <c r="B1922" s="7">
        <v>197.8</v>
      </c>
    </row>
    <row r="1923" spans="2:2" x14ac:dyDescent="0.25">
      <c r="B1923" s="7">
        <v>110.08</v>
      </c>
    </row>
    <row r="1924" spans="2:2" x14ac:dyDescent="0.25">
      <c r="B1924" s="7">
        <v>127.63</v>
      </c>
    </row>
    <row r="1925" spans="2:2" x14ac:dyDescent="0.25">
      <c r="B1925" s="7">
        <v>110.08</v>
      </c>
    </row>
    <row r="1926" spans="2:2" x14ac:dyDescent="0.25">
      <c r="B1926" s="7">
        <v>136.4</v>
      </c>
    </row>
    <row r="1927" spans="2:2" x14ac:dyDescent="0.25">
      <c r="B1927" s="7">
        <v>110.08</v>
      </c>
    </row>
    <row r="1928" spans="2:2" x14ac:dyDescent="0.25">
      <c r="B1928" s="7">
        <v>110.08</v>
      </c>
    </row>
    <row r="1929" spans="2:2" x14ac:dyDescent="0.25">
      <c r="B1929" s="7">
        <v>110.08</v>
      </c>
    </row>
    <row r="1930" spans="2:2" x14ac:dyDescent="0.25">
      <c r="B1930" s="7">
        <v>110.08</v>
      </c>
    </row>
    <row r="1931" spans="2:2" x14ac:dyDescent="0.25">
      <c r="B1931" s="7">
        <v>110.08</v>
      </c>
    </row>
    <row r="1932" spans="2:2" x14ac:dyDescent="0.25">
      <c r="B1932" s="7">
        <v>136.4</v>
      </c>
    </row>
    <row r="1933" spans="2:2" x14ac:dyDescent="0.25">
      <c r="B1933" s="7">
        <v>197.8</v>
      </c>
    </row>
    <row r="1934" spans="2:2" x14ac:dyDescent="0.25">
      <c r="B1934" s="7">
        <v>136.4</v>
      </c>
    </row>
    <row r="1935" spans="2:2" x14ac:dyDescent="0.25">
      <c r="B1935" s="7">
        <v>197.8</v>
      </c>
    </row>
    <row r="1936" spans="2:2" x14ac:dyDescent="0.25">
      <c r="B1936" s="7">
        <v>110.08</v>
      </c>
    </row>
    <row r="1937" spans="2:2" x14ac:dyDescent="0.25">
      <c r="B1937" s="7">
        <v>127.63</v>
      </c>
    </row>
    <row r="1938" spans="2:2" x14ac:dyDescent="0.25">
      <c r="B1938" s="7">
        <v>110.08</v>
      </c>
    </row>
    <row r="1939" spans="2:2" x14ac:dyDescent="0.25">
      <c r="B1939" s="7">
        <v>110.08</v>
      </c>
    </row>
    <row r="1940" spans="2:2" x14ac:dyDescent="0.25">
      <c r="B1940" s="7">
        <v>136.4</v>
      </c>
    </row>
    <row r="1941" spans="2:2" x14ac:dyDescent="0.25">
      <c r="B1941" s="7">
        <v>136.4</v>
      </c>
    </row>
    <row r="1942" spans="2:2" x14ac:dyDescent="0.25">
      <c r="B1942" s="7">
        <v>197.8</v>
      </c>
    </row>
    <row r="1943" spans="2:2" x14ac:dyDescent="0.25">
      <c r="B1943" s="7">
        <v>110.08</v>
      </c>
    </row>
    <row r="1944" spans="2:2" x14ac:dyDescent="0.25">
      <c r="B1944" s="7">
        <v>197.8</v>
      </c>
    </row>
    <row r="1945" spans="2:2" x14ac:dyDescent="0.25">
      <c r="B1945" s="7">
        <v>110.08</v>
      </c>
    </row>
    <row r="1946" spans="2:2" x14ac:dyDescent="0.25">
      <c r="B1946" s="7">
        <v>136.4</v>
      </c>
    </row>
    <row r="1947" spans="2:2" x14ac:dyDescent="0.25">
      <c r="B1947" s="7">
        <v>127.63</v>
      </c>
    </row>
    <row r="1948" spans="2:2" x14ac:dyDescent="0.25">
      <c r="B1948" s="7">
        <v>197.8</v>
      </c>
    </row>
    <row r="1949" spans="2:2" x14ac:dyDescent="0.25">
      <c r="B1949" s="7">
        <v>110.08</v>
      </c>
    </row>
    <row r="1950" spans="2:2" x14ac:dyDescent="0.25">
      <c r="B1950" s="7">
        <v>197.8</v>
      </c>
    </row>
    <row r="1951" spans="2:2" x14ac:dyDescent="0.25">
      <c r="B1951" s="7">
        <v>136.4</v>
      </c>
    </row>
    <row r="1952" spans="2:2" x14ac:dyDescent="0.25">
      <c r="B1952" s="7">
        <v>110.08</v>
      </c>
    </row>
    <row r="1953" spans="2:2" x14ac:dyDescent="0.25">
      <c r="B1953" s="7">
        <v>118.86</v>
      </c>
    </row>
    <row r="1954" spans="2:2" x14ac:dyDescent="0.25">
      <c r="B1954" s="7">
        <v>184.21</v>
      </c>
    </row>
    <row r="1955" spans="2:2" x14ac:dyDescent="0.25">
      <c r="B1955" s="7">
        <v>110.08</v>
      </c>
    </row>
    <row r="1956" spans="2:2" x14ac:dyDescent="0.25">
      <c r="B1956" s="7">
        <v>136.4</v>
      </c>
    </row>
    <row r="1957" spans="2:2" x14ac:dyDescent="0.25">
      <c r="B1957" s="7">
        <v>136.4</v>
      </c>
    </row>
    <row r="1958" spans="2:2" x14ac:dyDescent="0.25">
      <c r="B1958" s="7">
        <v>110.08</v>
      </c>
    </row>
    <row r="1959" spans="2:2" x14ac:dyDescent="0.25">
      <c r="B1959" s="7">
        <v>130.69999999999999</v>
      </c>
    </row>
    <row r="1960" spans="2:2" x14ac:dyDescent="0.25">
      <c r="B1960" s="7">
        <v>127.63</v>
      </c>
    </row>
    <row r="1961" spans="2:2" x14ac:dyDescent="0.25">
      <c r="B1961" s="7">
        <v>110.08</v>
      </c>
    </row>
    <row r="1962" spans="2:2" x14ac:dyDescent="0.25">
      <c r="B1962" s="7">
        <v>110.08</v>
      </c>
    </row>
    <row r="1963" spans="2:2" x14ac:dyDescent="0.25">
      <c r="B1963" s="7">
        <v>136.4</v>
      </c>
    </row>
    <row r="1964" spans="2:2" x14ac:dyDescent="0.25">
      <c r="B1964" s="7">
        <v>110.08</v>
      </c>
    </row>
    <row r="1965" spans="2:2" x14ac:dyDescent="0.25">
      <c r="B1965" s="7">
        <v>110.08</v>
      </c>
    </row>
    <row r="1966" spans="2:2" x14ac:dyDescent="0.25">
      <c r="B1966" s="7">
        <v>127.63</v>
      </c>
    </row>
    <row r="1967" spans="2:2" x14ac:dyDescent="0.25">
      <c r="B1967" s="7">
        <v>110.08</v>
      </c>
    </row>
    <row r="1968" spans="2:2" x14ac:dyDescent="0.25">
      <c r="B1968" s="7">
        <v>136.4</v>
      </c>
    </row>
    <row r="1969" spans="2:2" x14ac:dyDescent="0.25">
      <c r="B1969" s="7">
        <v>136.4</v>
      </c>
    </row>
    <row r="1970" spans="2:2" x14ac:dyDescent="0.25">
      <c r="B1970" s="7">
        <v>136.4</v>
      </c>
    </row>
    <row r="1971" spans="2:2" x14ac:dyDescent="0.25">
      <c r="B1971" s="7">
        <v>136.4</v>
      </c>
    </row>
    <row r="1972" spans="2:2" x14ac:dyDescent="0.25">
      <c r="B1972" s="7">
        <v>118.86</v>
      </c>
    </row>
    <row r="1973" spans="2:2" x14ac:dyDescent="0.25">
      <c r="B1973" s="7">
        <v>118.86</v>
      </c>
    </row>
    <row r="1974" spans="2:2" x14ac:dyDescent="0.25">
      <c r="B1974" s="7">
        <v>118.86</v>
      </c>
    </row>
    <row r="1975" spans="2:2" x14ac:dyDescent="0.25">
      <c r="B1975" s="7">
        <v>110.08</v>
      </c>
    </row>
    <row r="1976" spans="2:2" x14ac:dyDescent="0.25">
      <c r="B1976" s="7">
        <v>110.08</v>
      </c>
    </row>
    <row r="1977" spans="2:2" x14ac:dyDescent="0.25">
      <c r="B1977" s="7">
        <v>136.4</v>
      </c>
    </row>
    <row r="1978" spans="2:2" x14ac:dyDescent="0.25">
      <c r="B1978" s="7">
        <v>110.08</v>
      </c>
    </row>
    <row r="1979" spans="2:2" x14ac:dyDescent="0.25">
      <c r="B1979" s="7">
        <v>127.63</v>
      </c>
    </row>
    <row r="1980" spans="2:2" x14ac:dyDescent="0.25">
      <c r="B1980" s="7">
        <v>110.08</v>
      </c>
    </row>
    <row r="1981" spans="2:2" x14ac:dyDescent="0.25">
      <c r="B1981" s="7">
        <v>127.63</v>
      </c>
    </row>
    <row r="1982" spans="2:2" x14ac:dyDescent="0.25">
      <c r="B1982" s="7">
        <v>110.08</v>
      </c>
    </row>
    <row r="1983" spans="2:2" x14ac:dyDescent="0.25">
      <c r="B1983" s="7">
        <v>136.4</v>
      </c>
    </row>
    <row r="1984" spans="2:2" x14ac:dyDescent="0.25">
      <c r="B1984" s="7">
        <v>110.08</v>
      </c>
    </row>
    <row r="1985" spans="2:2" x14ac:dyDescent="0.25">
      <c r="B1985" s="7">
        <v>110.08</v>
      </c>
    </row>
    <row r="1986" spans="2:2" x14ac:dyDescent="0.25">
      <c r="B1986" s="7">
        <v>136.4</v>
      </c>
    </row>
    <row r="1987" spans="2:2" x14ac:dyDescent="0.25">
      <c r="B1987" s="7">
        <v>136.4</v>
      </c>
    </row>
    <row r="1988" spans="2:2" x14ac:dyDescent="0.25">
      <c r="B1988" s="7">
        <v>110.08</v>
      </c>
    </row>
    <row r="1989" spans="2:2" x14ac:dyDescent="0.25">
      <c r="B1989" s="7">
        <v>110.08</v>
      </c>
    </row>
    <row r="1990" spans="2:2" x14ac:dyDescent="0.25">
      <c r="B1990" s="7">
        <v>9.6450999999999993</v>
      </c>
    </row>
    <row r="1991" spans="2:2" x14ac:dyDescent="0.25">
      <c r="B1991" s="7">
        <v>136.4</v>
      </c>
    </row>
    <row r="1992" spans="2:2" x14ac:dyDescent="0.25">
      <c r="B1992" s="7">
        <v>110.08</v>
      </c>
    </row>
    <row r="1993" spans="2:2" x14ac:dyDescent="0.25">
      <c r="B1993" s="7">
        <v>110.08</v>
      </c>
    </row>
    <row r="1994" spans="2:2" x14ac:dyDescent="0.25">
      <c r="B1994" s="7">
        <v>197.8</v>
      </c>
    </row>
    <row r="1995" spans="2:2" x14ac:dyDescent="0.25">
      <c r="B1995" s="7">
        <v>197.8</v>
      </c>
    </row>
    <row r="1996" spans="2:2" x14ac:dyDescent="0.25">
      <c r="B1996" s="7">
        <v>197.8</v>
      </c>
    </row>
    <row r="1997" spans="2:2" x14ac:dyDescent="0.25">
      <c r="B1997" s="7">
        <v>110.08</v>
      </c>
    </row>
    <row r="1998" spans="2:2" x14ac:dyDescent="0.25">
      <c r="B1998" s="7">
        <v>136.4</v>
      </c>
    </row>
    <row r="1999" spans="2:2" x14ac:dyDescent="0.25">
      <c r="B1999" s="7">
        <v>136.4</v>
      </c>
    </row>
    <row r="2000" spans="2:2" x14ac:dyDescent="0.25">
      <c r="B2000" s="7">
        <v>127.63</v>
      </c>
    </row>
    <row r="2001" spans="2:2" x14ac:dyDescent="0.25">
      <c r="B2001" s="7">
        <v>110.08</v>
      </c>
    </row>
    <row r="2002" spans="2:2" x14ac:dyDescent="0.25">
      <c r="B2002" s="7">
        <v>197.8</v>
      </c>
    </row>
    <row r="2003" spans="2:2" x14ac:dyDescent="0.25">
      <c r="B2003" s="7">
        <v>197.8</v>
      </c>
    </row>
    <row r="2004" spans="2:2" x14ac:dyDescent="0.25">
      <c r="B2004" s="7">
        <v>197.8</v>
      </c>
    </row>
    <row r="2005" spans="2:2" x14ac:dyDescent="0.25">
      <c r="B2005" s="7">
        <v>110.08</v>
      </c>
    </row>
    <row r="2006" spans="2:2" x14ac:dyDescent="0.25">
      <c r="B2006" s="7">
        <v>197.8</v>
      </c>
    </row>
    <row r="2007" spans="2:2" x14ac:dyDescent="0.25">
      <c r="B2007" s="7">
        <v>136.4</v>
      </c>
    </row>
    <row r="2008" spans="2:2" x14ac:dyDescent="0.25">
      <c r="B2008" s="7">
        <v>110.08</v>
      </c>
    </row>
    <row r="2009" spans="2:2" x14ac:dyDescent="0.25">
      <c r="B2009" s="7">
        <v>197.8</v>
      </c>
    </row>
    <row r="2010" spans="2:2" x14ac:dyDescent="0.25">
      <c r="B2010" s="7">
        <v>153.94999999999999</v>
      </c>
    </row>
    <row r="2011" spans="2:2" x14ac:dyDescent="0.25">
      <c r="B2011" s="7">
        <v>153.94999999999999</v>
      </c>
    </row>
    <row r="2012" spans="2:2" x14ac:dyDescent="0.25">
      <c r="B2012" s="7">
        <v>153.94999999999999</v>
      </c>
    </row>
    <row r="2013" spans="2:2" x14ac:dyDescent="0.25">
      <c r="B2013" s="7">
        <v>197.81</v>
      </c>
    </row>
    <row r="2014" spans="2:2" x14ac:dyDescent="0.25">
      <c r="B2014" s="7">
        <v>153.94999999999999</v>
      </c>
    </row>
    <row r="2015" spans="2:2" x14ac:dyDescent="0.25">
      <c r="B2015" s="7">
        <v>153.94999999999999</v>
      </c>
    </row>
    <row r="2016" spans="2:2" x14ac:dyDescent="0.25">
      <c r="B2016" s="7">
        <v>197.81</v>
      </c>
    </row>
    <row r="2017" spans="2:2" x14ac:dyDescent="0.25">
      <c r="B2017" s="7">
        <v>153.94999999999999</v>
      </c>
    </row>
    <row r="2018" spans="2:2" x14ac:dyDescent="0.25">
      <c r="B2018" s="7">
        <v>153.94999999999999</v>
      </c>
    </row>
    <row r="2019" spans="2:2" x14ac:dyDescent="0.25">
      <c r="B2019" s="7">
        <v>215.35</v>
      </c>
    </row>
    <row r="2020" spans="2:2" x14ac:dyDescent="0.25">
      <c r="B2020" s="7">
        <v>153.94999999999999</v>
      </c>
    </row>
    <row r="2021" spans="2:2" x14ac:dyDescent="0.25">
      <c r="B2021" s="7">
        <v>482.46</v>
      </c>
    </row>
    <row r="2022" spans="2:2" x14ac:dyDescent="0.25">
      <c r="B2022" s="7">
        <v>197.81</v>
      </c>
    </row>
    <row r="2023" spans="2:2" x14ac:dyDescent="0.25">
      <c r="B2023" s="7">
        <v>162.72</v>
      </c>
    </row>
    <row r="2024" spans="2:2" x14ac:dyDescent="0.25">
      <c r="B2024" s="7">
        <v>197.81</v>
      </c>
    </row>
    <row r="2025" spans="2:2" x14ac:dyDescent="0.25">
      <c r="B2025" s="7">
        <v>153.94999999999999</v>
      </c>
    </row>
    <row r="2026" spans="2:2" x14ac:dyDescent="0.25">
      <c r="B2026" s="7">
        <v>153.94999999999999</v>
      </c>
    </row>
    <row r="2027" spans="2:2" x14ac:dyDescent="0.25">
      <c r="B2027" s="7">
        <v>153.94999999999999</v>
      </c>
    </row>
    <row r="2028" spans="2:2" x14ac:dyDescent="0.25">
      <c r="B2028" s="7">
        <v>162.72</v>
      </c>
    </row>
    <row r="2029" spans="2:2" x14ac:dyDescent="0.25">
      <c r="B2029" s="7">
        <v>197.81</v>
      </c>
    </row>
    <row r="2030" spans="2:2" x14ac:dyDescent="0.25">
      <c r="B2030" s="7">
        <v>87.72</v>
      </c>
    </row>
    <row r="2031" spans="2:2" x14ac:dyDescent="0.25">
      <c r="B2031" s="7">
        <v>153.94999999999999</v>
      </c>
    </row>
    <row r="2032" spans="2:2" x14ac:dyDescent="0.25">
      <c r="B2032" s="7">
        <v>162.72</v>
      </c>
    </row>
    <row r="2033" spans="2:2" x14ac:dyDescent="0.25">
      <c r="B2033" s="7">
        <v>197.81</v>
      </c>
    </row>
    <row r="2034" spans="2:2" x14ac:dyDescent="0.25">
      <c r="B2034" s="7">
        <v>197.81</v>
      </c>
    </row>
    <row r="2035" spans="2:2" x14ac:dyDescent="0.25">
      <c r="B2035" s="7">
        <v>153.94999999999999</v>
      </c>
    </row>
    <row r="2036" spans="2:2" x14ac:dyDescent="0.25">
      <c r="B2036" s="7">
        <v>153.94999999999999</v>
      </c>
    </row>
    <row r="2037" spans="2:2" x14ac:dyDescent="0.25">
      <c r="B2037" s="7">
        <v>197.81</v>
      </c>
    </row>
    <row r="2038" spans="2:2" x14ac:dyDescent="0.25">
      <c r="B2038" s="7">
        <v>517.54</v>
      </c>
    </row>
    <row r="2039" spans="2:2" x14ac:dyDescent="0.25">
      <c r="B2039" s="7">
        <v>197.81</v>
      </c>
    </row>
    <row r="2040" spans="2:2" x14ac:dyDescent="0.25">
      <c r="B2040" s="7">
        <v>153.94999999999999</v>
      </c>
    </row>
    <row r="2041" spans="2:2" x14ac:dyDescent="0.25">
      <c r="B2041" s="7">
        <v>153.94999999999999</v>
      </c>
    </row>
    <row r="2042" spans="2:2" x14ac:dyDescent="0.25">
      <c r="B2042" s="7">
        <v>197.81</v>
      </c>
    </row>
    <row r="2043" spans="2:2" x14ac:dyDescent="0.25">
      <c r="B2043" s="7">
        <v>153.94999999999999</v>
      </c>
    </row>
    <row r="2044" spans="2:2" x14ac:dyDescent="0.25">
      <c r="B2044" s="7">
        <v>153.94999999999999</v>
      </c>
    </row>
    <row r="2045" spans="2:2" x14ac:dyDescent="0.25">
      <c r="B2045" s="7">
        <v>153.94999999999999</v>
      </c>
    </row>
    <row r="2046" spans="2:2" x14ac:dyDescent="0.25">
      <c r="B2046" s="7">
        <v>197.81</v>
      </c>
    </row>
    <row r="2047" spans="2:2" x14ac:dyDescent="0.25">
      <c r="B2047" s="7">
        <v>215.35</v>
      </c>
    </row>
    <row r="2048" spans="2:2" x14ac:dyDescent="0.25">
      <c r="B2048" s="7">
        <v>153.94999999999999</v>
      </c>
    </row>
    <row r="2049" spans="2:2" x14ac:dyDescent="0.25">
      <c r="B2049" s="7">
        <v>153.94999999999999</v>
      </c>
    </row>
    <row r="2050" spans="2:2" x14ac:dyDescent="0.25">
      <c r="B2050" s="7">
        <v>153.94999999999999</v>
      </c>
    </row>
    <row r="2051" spans="2:2" x14ac:dyDescent="0.25">
      <c r="B2051" s="7">
        <v>26.32</v>
      </c>
    </row>
    <row r="2052" spans="2:2" x14ac:dyDescent="0.25">
      <c r="B2052" s="7">
        <v>26.32</v>
      </c>
    </row>
    <row r="2053" spans="2:2" x14ac:dyDescent="0.25">
      <c r="B2053" s="7">
        <v>26.32</v>
      </c>
    </row>
    <row r="2054" spans="2:2" x14ac:dyDescent="0.25">
      <c r="B2054" s="7">
        <v>26.32</v>
      </c>
    </row>
    <row r="2055" spans="2:2" x14ac:dyDescent="0.25">
      <c r="B2055" s="7">
        <v>26.32</v>
      </c>
    </row>
    <row r="2056" spans="2:2" x14ac:dyDescent="0.25">
      <c r="B2056" s="7">
        <v>26.32</v>
      </c>
    </row>
    <row r="2057" spans="2:2" x14ac:dyDescent="0.25">
      <c r="B2057" s="7">
        <v>17.54</v>
      </c>
    </row>
    <row r="2058" spans="2:2" x14ac:dyDescent="0.25">
      <c r="B2058" s="7">
        <v>17.54</v>
      </c>
    </row>
    <row r="2059" spans="2:2" x14ac:dyDescent="0.25">
      <c r="B2059" s="7">
        <v>28.9453</v>
      </c>
    </row>
    <row r="2060" spans="2:2" x14ac:dyDescent="0.25">
      <c r="B2060" s="7">
        <v>157.0154</v>
      </c>
    </row>
    <row r="2061" spans="2:2" x14ac:dyDescent="0.25">
      <c r="B2061" s="7">
        <v>57.892600000000002</v>
      </c>
    </row>
    <row r="2062" spans="2:2" x14ac:dyDescent="0.25">
      <c r="B2062" s="7">
        <v>17.54</v>
      </c>
    </row>
    <row r="2063" spans="2:2" x14ac:dyDescent="0.25">
      <c r="B2063" s="7">
        <v>17.54</v>
      </c>
    </row>
    <row r="2064" spans="2:2" x14ac:dyDescent="0.25">
      <c r="B2064" s="7">
        <v>17.54</v>
      </c>
    </row>
    <row r="2065" spans="2:2" x14ac:dyDescent="0.25">
      <c r="B2065" s="7">
        <v>64.033000000000001</v>
      </c>
    </row>
    <row r="2066" spans="2:2" x14ac:dyDescent="0.25">
      <c r="B2066" s="7">
        <v>17.54</v>
      </c>
    </row>
    <row r="2067" spans="2:2" x14ac:dyDescent="0.25">
      <c r="B2067" s="7">
        <v>52.63</v>
      </c>
    </row>
    <row r="2068" spans="2:2" x14ac:dyDescent="0.25">
      <c r="B2068" s="7">
        <v>17.54</v>
      </c>
    </row>
    <row r="2069" spans="2:2" x14ac:dyDescent="0.25">
      <c r="B2069" s="7">
        <v>157.0154</v>
      </c>
    </row>
    <row r="2070" spans="2:2" x14ac:dyDescent="0.25">
      <c r="B2070" s="7">
        <v>17.54</v>
      </c>
    </row>
    <row r="2071" spans="2:2" x14ac:dyDescent="0.25">
      <c r="B2071" s="7">
        <v>17.54</v>
      </c>
    </row>
    <row r="2072" spans="2:2" x14ac:dyDescent="0.25">
      <c r="B2072" s="7">
        <v>159.64490000000001</v>
      </c>
    </row>
    <row r="2073" spans="2:2" x14ac:dyDescent="0.25">
      <c r="B2073" s="7">
        <v>159.64490000000001</v>
      </c>
    </row>
    <row r="2074" spans="2:2" x14ac:dyDescent="0.25">
      <c r="B2074" s="7">
        <v>152.62880000000001</v>
      </c>
    </row>
    <row r="2075" spans="2:2" x14ac:dyDescent="0.25">
      <c r="B2075" s="7">
        <v>116.6639</v>
      </c>
    </row>
    <row r="2076" spans="2:2" x14ac:dyDescent="0.25">
      <c r="B2076" s="7">
        <v>111.4</v>
      </c>
    </row>
    <row r="2077" spans="2:2" x14ac:dyDescent="0.25">
      <c r="B2077" s="7">
        <v>83.329800000000006</v>
      </c>
    </row>
    <row r="2078" spans="2:2" x14ac:dyDescent="0.25">
      <c r="B2078" s="7">
        <v>143.8561</v>
      </c>
    </row>
    <row r="2079" spans="2:2" x14ac:dyDescent="0.25">
      <c r="B2079" s="7">
        <v>7.89</v>
      </c>
    </row>
    <row r="2080" spans="2:2" x14ac:dyDescent="0.25">
      <c r="B2080" s="7">
        <v>43.86</v>
      </c>
    </row>
    <row r="2081" spans="2:2" x14ac:dyDescent="0.25">
      <c r="B2081" s="7">
        <v>43.86</v>
      </c>
    </row>
    <row r="2082" spans="2:2" x14ac:dyDescent="0.25">
      <c r="B2082" s="7">
        <v>145.62</v>
      </c>
    </row>
    <row r="2083" spans="2:2" x14ac:dyDescent="0.25">
      <c r="B2083" s="7">
        <v>153.5102</v>
      </c>
    </row>
    <row r="2084" spans="2:2" x14ac:dyDescent="0.25">
      <c r="B2084" s="7">
        <v>96.49</v>
      </c>
    </row>
    <row r="2085" spans="2:2" x14ac:dyDescent="0.25">
      <c r="B2085" s="7">
        <v>145.62</v>
      </c>
    </row>
    <row r="2086" spans="2:2" x14ac:dyDescent="0.25">
      <c r="B2086" s="7">
        <v>96.49</v>
      </c>
    </row>
    <row r="2087" spans="2:2" x14ac:dyDescent="0.25">
      <c r="B2087" s="7">
        <v>96.49</v>
      </c>
    </row>
    <row r="2088" spans="2:2" x14ac:dyDescent="0.25">
      <c r="B2088" s="7">
        <v>114.04</v>
      </c>
    </row>
    <row r="2089" spans="2:2" x14ac:dyDescent="0.25">
      <c r="B2089" s="7">
        <v>153.5102</v>
      </c>
    </row>
    <row r="2090" spans="2:2" x14ac:dyDescent="0.25">
      <c r="B2090" s="7">
        <v>96.49</v>
      </c>
    </row>
    <row r="2091" spans="2:2" x14ac:dyDescent="0.25">
      <c r="B2091" s="7">
        <v>96.49</v>
      </c>
    </row>
    <row r="2092" spans="2:2" x14ac:dyDescent="0.25">
      <c r="B2092" s="7">
        <v>145.62</v>
      </c>
    </row>
    <row r="2093" spans="2:2" x14ac:dyDescent="0.25">
      <c r="B2093" s="7">
        <v>175.44</v>
      </c>
    </row>
    <row r="2094" spans="2:2" x14ac:dyDescent="0.25">
      <c r="B2094" s="7">
        <v>96.49</v>
      </c>
    </row>
    <row r="2095" spans="2:2" x14ac:dyDescent="0.25">
      <c r="B2095" s="7">
        <v>114.04</v>
      </c>
    </row>
    <row r="2096" spans="2:2" x14ac:dyDescent="0.25">
      <c r="B2096" s="7">
        <v>153.5102</v>
      </c>
    </row>
    <row r="2097" spans="2:2" x14ac:dyDescent="0.25">
      <c r="B2097" s="7">
        <v>153.5102</v>
      </c>
    </row>
    <row r="2098" spans="2:2" x14ac:dyDescent="0.25">
      <c r="B2098" s="7">
        <v>166.67</v>
      </c>
    </row>
    <row r="2099" spans="2:2" x14ac:dyDescent="0.25">
      <c r="B2099" s="7">
        <v>166.67</v>
      </c>
    </row>
    <row r="2100" spans="2:2" x14ac:dyDescent="0.25">
      <c r="B2100" s="7">
        <v>96.49</v>
      </c>
    </row>
    <row r="2101" spans="2:2" x14ac:dyDescent="0.25">
      <c r="B2101" s="7">
        <v>153.5102</v>
      </c>
    </row>
    <row r="2102" spans="2:2" x14ac:dyDescent="0.25">
      <c r="B2102" s="7">
        <v>166.67</v>
      </c>
    </row>
    <row r="2103" spans="2:2" x14ac:dyDescent="0.25">
      <c r="B2103" s="7">
        <v>96.49</v>
      </c>
    </row>
    <row r="2104" spans="2:2" x14ac:dyDescent="0.25">
      <c r="B2104" s="7">
        <v>114.04</v>
      </c>
    </row>
    <row r="2105" spans="2:2" x14ac:dyDescent="0.25">
      <c r="B2105" s="7">
        <v>166.67</v>
      </c>
    </row>
    <row r="2106" spans="2:2" x14ac:dyDescent="0.25">
      <c r="B2106" s="7">
        <v>166.67</v>
      </c>
    </row>
    <row r="2107" spans="2:2" x14ac:dyDescent="0.25">
      <c r="B2107" s="7">
        <v>96.49</v>
      </c>
    </row>
    <row r="2108" spans="2:2" x14ac:dyDescent="0.25">
      <c r="B2108" s="7">
        <v>145.62</v>
      </c>
    </row>
    <row r="2109" spans="2:2" x14ac:dyDescent="0.25">
      <c r="B2109" s="7">
        <v>87.72</v>
      </c>
    </row>
    <row r="2110" spans="2:2" x14ac:dyDescent="0.25">
      <c r="B2110" s="7">
        <v>96.49</v>
      </c>
    </row>
    <row r="2111" spans="2:2" x14ac:dyDescent="0.25">
      <c r="B2111" s="7">
        <v>35.53</v>
      </c>
    </row>
    <row r="2112" spans="2:2" x14ac:dyDescent="0.25">
      <c r="B2112" s="7">
        <v>145.62</v>
      </c>
    </row>
    <row r="2113" spans="2:2" x14ac:dyDescent="0.25">
      <c r="B2113" s="7">
        <v>96.49</v>
      </c>
    </row>
    <row r="2114" spans="2:2" x14ac:dyDescent="0.25">
      <c r="B2114" s="7">
        <v>87.72</v>
      </c>
    </row>
    <row r="2115" spans="2:2" x14ac:dyDescent="0.25">
      <c r="B2115" s="7">
        <v>87.72</v>
      </c>
    </row>
    <row r="2116" spans="2:2" x14ac:dyDescent="0.25">
      <c r="B2116" s="7">
        <v>87.72</v>
      </c>
    </row>
    <row r="2117" spans="2:2" x14ac:dyDescent="0.25">
      <c r="B2117" s="7">
        <v>155.2646</v>
      </c>
    </row>
    <row r="2118" spans="2:2" x14ac:dyDescent="0.25">
      <c r="B2118" s="7">
        <v>114.04</v>
      </c>
    </row>
    <row r="2119" spans="2:2" x14ac:dyDescent="0.25">
      <c r="B2119" s="7">
        <v>87.72</v>
      </c>
    </row>
    <row r="2120" spans="2:2" x14ac:dyDescent="0.25">
      <c r="B2120" s="7">
        <v>114.04</v>
      </c>
    </row>
    <row r="2121" spans="2:2" x14ac:dyDescent="0.25">
      <c r="B2121" s="7">
        <v>87.72</v>
      </c>
    </row>
    <row r="2122" spans="2:2" x14ac:dyDescent="0.25">
      <c r="B2122" s="7">
        <v>114.04</v>
      </c>
    </row>
    <row r="2123" spans="2:2" x14ac:dyDescent="0.25">
      <c r="B2123" s="7">
        <v>114.04</v>
      </c>
    </row>
    <row r="2124" spans="2:2" x14ac:dyDescent="0.25">
      <c r="B2124" s="7">
        <v>87.72</v>
      </c>
    </row>
    <row r="2125" spans="2:2" x14ac:dyDescent="0.25">
      <c r="B2125" s="7">
        <v>35.53</v>
      </c>
    </row>
    <row r="2126" spans="2:2" x14ac:dyDescent="0.25">
      <c r="B2126" s="7">
        <v>96.49</v>
      </c>
    </row>
    <row r="2127" spans="2:2" x14ac:dyDescent="0.25">
      <c r="B2127" s="7">
        <v>87.72</v>
      </c>
    </row>
    <row r="2128" spans="2:2" x14ac:dyDescent="0.25">
      <c r="B2128" s="7">
        <v>87.72</v>
      </c>
    </row>
    <row r="2129" spans="2:2" x14ac:dyDescent="0.25">
      <c r="B2129" s="7">
        <v>87.72</v>
      </c>
    </row>
    <row r="2130" spans="2:2" x14ac:dyDescent="0.25">
      <c r="B2130" s="7">
        <v>87.72</v>
      </c>
    </row>
    <row r="2131" spans="2:2" x14ac:dyDescent="0.25">
      <c r="B2131" s="7">
        <v>87.72</v>
      </c>
    </row>
    <row r="2132" spans="2:2" x14ac:dyDescent="0.25">
      <c r="B2132" s="7">
        <v>87.72</v>
      </c>
    </row>
    <row r="2133" spans="2:2" x14ac:dyDescent="0.25">
      <c r="B2133" s="7">
        <v>87.72</v>
      </c>
    </row>
    <row r="2134" spans="2:2" x14ac:dyDescent="0.25">
      <c r="B2134" s="7">
        <v>87.72</v>
      </c>
    </row>
    <row r="2135" spans="2:2" x14ac:dyDescent="0.25">
      <c r="B2135" s="7">
        <v>75.44</v>
      </c>
    </row>
    <row r="2136" spans="2:2" x14ac:dyDescent="0.25">
      <c r="B2136" s="7">
        <v>87.72</v>
      </c>
    </row>
    <row r="2137" spans="2:2" x14ac:dyDescent="0.25">
      <c r="B2137" s="7">
        <v>87.72</v>
      </c>
    </row>
    <row r="2138" spans="2:2" x14ac:dyDescent="0.25">
      <c r="B2138" s="7">
        <v>96.49</v>
      </c>
    </row>
    <row r="2139" spans="2:2" x14ac:dyDescent="0.25">
      <c r="B2139" s="7">
        <v>166.67</v>
      </c>
    </row>
    <row r="2140" spans="2:2" x14ac:dyDescent="0.25">
      <c r="B2140" s="7">
        <v>87.72</v>
      </c>
    </row>
    <row r="2141" spans="2:2" x14ac:dyDescent="0.25">
      <c r="B2141" s="7">
        <v>87.72</v>
      </c>
    </row>
    <row r="2142" spans="2:2" x14ac:dyDescent="0.25">
      <c r="B2142" s="7">
        <v>87.72</v>
      </c>
    </row>
    <row r="2143" spans="2:2" x14ac:dyDescent="0.25">
      <c r="B2143" s="7">
        <v>86.843500000000006</v>
      </c>
    </row>
    <row r="2144" spans="2:2" x14ac:dyDescent="0.25">
      <c r="B2144" s="7">
        <v>87.72</v>
      </c>
    </row>
    <row r="2145" spans="2:2" x14ac:dyDescent="0.25">
      <c r="B2145" s="7">
        <v>87.72</v>
      </c>
    </row>
    <row r="2146" spans="2:2" x14ac:dyDescent="0.25">
      <c r="B2146" s="7">
        <v>87.72</v>
      </c>
    </row>
    <row r="2147" spans="2:2" x14ac:dyDescent="0.25">
      <c r="B2147" s="7">
        <v>122.80840000000001</v>
      </c>
    </row>
    <row r="2148" spans="2:2" x14ac:dyDescent="0.25">
      <c r="B2148" s="7">
        <v>80.703199999999995</v>
      </c>
    </row>
    <row r="2149" spans="2:2" x14ac:dyDescent="0.25">
      <c r="B2149" s="7">
        <v>87.72</v>
      </c>
    </row>
    <row r="2150" spans="2:2" x14ac:dyDescent="0.25">
      <c r="B2150" s="7">
        <v>87.72</v>
      </c>
    </row>
    <row r="2151" spans="2:2" x14ac:dyDescent="0.25">
      <c r="B2151" s="7">
        <v>87.72</v>
      </c>
    </row>
    <row r="2152" spans="2:2" x14ac:dyDescent="0.25">
      <c r="B2152" s="7">
        <v>87.72</v>
      </c>
    </row>
    <row r="2153" spans="2:2" x14ac:dyDescent="0.25">
      <c r="B2153" s="7">
        <v>87.72</v>
      </c>
    </row>
    <row r="2154" spans="2:2" x14ac:dyDescent="0.25">
      <c r="B2154" s="7">
        <v>167.55</v>
      </c>
    </row>
    <row r="2155" spans="2:2" x14ac:dyDescent="0.25">
      <c r="B2155" s="7">
        <v>87.72</v>
      </c>
    </row>
    <row r="2156" spans="2:2" x14ac:dyDescent="0.25">
      <c r="B2156" s="7">
        <v>87.72</v>
      </c>
    </row>
    <row r="2157" spans="2:2" x14ac:dyDescent="0.25">
      <c r="B2157" s="7">
        <v>175.44</v>
      </c>
    </row>
    <row r="2158" spans="2:2" x14ac:dyDescent="0.25">
      <c r="B2158" s="7">
        <v>87.72</v>
      </c>
    </row>
    <row r="2159" spans="2:2" x14ac:dyDescent="0.25">
      <c r="B2159" s="7">
        <v>128.94880000000001</v>
      </c>
    </row>
    <row r="2160" spans="2:2" x14ac:dyDescent="0.25">
      <c r="B2160" s="7">
        <v>87.72</v>
      </c>
    </row>
    <row r="2161" spans="2:2" x14ac:dyDescent="0.25">
      <c r="B2161" s="7">
        <v>175.44</v>
      </c>
    </row>
    <row r="2162" spans="2:2" x14ac:dyDescent="0.25">
      <c r="B2162" s="7">
        <v>145.62</v>
      </c>
    </row>
    <row r="2163" spans="2:2" x14ac:dyDescent="0.25">
      <c r="B2163" s="7">
        <v>175.44</v>
      </c>
    </row>
    <row r="2164" spans="2:2" x14ac:dyDescent="0.25">
      <c r="B2164" s="7">
        <v>87.72</v>
      </c>
    </row>
    <row r="2165" spans="2:2" x14ac:dyDescent="0.25">
      <c r="B2165" s="7">
        <v>99.123199999999997</v>
      </c>
    </row>
    <row r="2166" spans="2:2" x14ac:dyDescent="0.25">
      <c r="B2166" s="7">
        <v>113.15819999999999</v>
      </c>
    </row>
    <row r="2167" spans="2:2" x14ac:dyDescent="0.25">
      <c r="B2167" s="7">
        <v>157.89510000000001</v>
      </c>
    </row>
    <row r="2168" spans="2:2" x14ac:dyDescent="0.25">
      <c r="B2168" s="7">
        <v>166.667</v>
      </c>
    </row>
    <row r="2169" spans="2:2" x14ac:dyDescent="0.25">
      <c r="B2169" s="7">
        <v>144.7372</v>
      </c>
    </row>
    <row r="2170" spans="2:2" x14ac:dyDescent="0.25">
      <c r="B2170" s="7">
        <v>91.226699999999994</v>
      </c>
    </row>
    <row r="2171" spans="2:2" x14ac:dyDescent="0.25">
      <c r="B2171" s="7">
        <v>0.88</v>
      </c>
    </row>
    <row r="2172" spans="2:2" x14ac:dyDescent="0.25">
      <c r="B2172" s="7">
        <v>0.88</v>
      </c>
    </row>
    <row r="2173" spans="2:2" x14ac:dyDescent="0.25">
      <c r="B2173" s="7">
        <v>45.6126</v>
      </c>
    </row>
    <row r="2174" spans="2:2" x14ac:dyDescent="0.25">
      <c r="B2174" s="7">
        <v>63.156500000000001</v>
      </c>
    </row>
    <row r="2175" spans="2:2" x14ac:dyDescent="0.25">
      <c r="B2175" s="7">
        <v>13.6</v>
      </c>
    </row>
    <row r="2176" spans="2:2" x14ac:dyDescent="0.25">
      <c r="B2176" s="7">
        <v>13.6</v>
      </c>
    </row>
    <row r="2177" spans="2:2" x14ac:dyDescent="0.25">
      <c r="B2177" s="7">
        <v>26.32</v>
      </c>
    </row>
    <row r="2178" spans="2:2" x14ac:dyDescent="0.25">
      <c r="B2178" s="7">
        <v>180.27</v>
      </c>
    </row>
    <row r="2179" spans="2:2" x14ac:dyDescent="0.25">
      <c r="B2179" s="7">
        <v>171.5</v>
      </c>
    </row>
    <row r="2180" spans="2:2" x14ac:dyDescent="0.25">
      <c r="B2180" s="7">
        <v>171.5</v>
      </c>
    </row>
    <row r="2181" spans="2:2" x14ac:dyDescent="0.25">
      <c r="B2181" s="7">
        <v>171.5</v>
      </c>
    </row>
    <row r="2182" spans="2:2" x14ac:dyDescent="0.25">
      <c r="B2182" s="7">
        <v>215.35</v>
      </c>
    </row>
    <row r="2183" spans="2:2" x14ac:dyDescent="0.25">
      <c r="B2183" s="7">
        <v>153.94999999999999</v>
      </c>
    </row>
    <row r="2184" spans="2:2" x14ac:dyDescent="0.25">
      <c r="B2184" s="7">
        <v>171.49</v>
      </c>
    </row>
    <row r="2185" spans="2:2" x14ac:dyDescent="0.25">
      <c r="B2185" s="7">
        <v>153.94999999999999</v>
      </c>
    </row>
    <row r="2186" spans="2:2" x14ac:dyDescent="0.25">
      <c r="B2186" s="7">
        <v>171.49</v>
      </c>
    </row>
    <row r="2187" spans="2:2" x14ac:dyDescent="0.25">
      <c r="B2187" s="7">
        <v>215.35</v>
      </c>
    </row>
    <row r="2188" spans="2:2" x14ac:dyDescent="0.25">
      <c r="B2188" s="7">
        <v>171.49</v>
      </c>
    </row>
    <row r="2189" spans="2:2" x14ac:dyDescent="0.25">
      <c r="B2189" s="7">
        <v>153.94999999999999</v>
      </c>
    </row>
    <row r="2190" spans="2:2" x14ac:dyDescent="0.25">
      <c r="B2190" s="7">
        <v>153.94999999999999</v>
      </c>
    </row>
    <row r="2191" spans="2:2" x14ac:dyDescent="0.25">
      <c r="B2191" s="7">
        <v>171.49</v>
      </c>
    </row>
    <row r="2192" spans="2:2" x14ac:dyDescent="0.25">
      <c r="B2192" s="7">
        <v>153.94999999999999</v>
      </c>
    </row>
    <row r="2193" spans="2:2" x14ac:dyDescent="0.25">
      <c r="B2193" s="7">
        <v>153.94999999999999</v>
      </c>
    </row>
    <row r="2194" spans="2:2" x14ac:dyDescent="0.25">
      <c r="B2194" s="7">
        <v>171.49</v>
      </c>
    </row>
    <row r="2195" spans="2:2" x14ac:dyDescent="0.25">
      <c r="B2195" s="7">
        <v>171.49</v>
      </c>
    </row>
    <row r="2196" spans="2:2" x14ac:dyDescent="0.25">
      <c r="B2196" s="7">
        <v>215.35</v>
      </c>
    </row>
    <row r="2197" spans="2:2" x14ac:dyDescent="0.25">
      <c r="B2197" s="7">
        <v>153.94999999999999</v>
      </c>
    </row>
    <row r="2198" spans="2:2" x14ac:dyDescent="0.25">
      <c r="B2198" s="7">
        <v>215.35</v>
      </c>
    </row>
    <row r="2199" spans="2:2" x14ac:dyDescent="0.25">
      <c r="B2199" s="7">
        <v>171.49</v>
      </c>
    </row>
    <row r="2200" spans="2:2" x14ac:dyDescent="0.25">
      <c r="B2200" s="7">
        <v>171.49</v>
      </c>
    </row>
    <row r="2201" spans="2:2" x14ac:dyDescent="0.25">
      <c r="B2201" s="7">
        <v>153.94999999999999</v>
      </c>
    </row>
    <row r="2202" spans="2:2" x14ac:dyDescent="0.25">
      <c r="B2202" s="7">
        <v>215.35</v>
      </c>
    </row>
    <row r="2203" spans="2:2" x14ac:dyDescent="0.25">
      <c r="B2203" s="7">
        <v>153.94999999999999</v>
      </c>
    </row>
    <row r="2204" spans="2:2" x14ac:dyDescent="0.25">
      <c r="B2204" s="7">
        <v>153.94999999999999</v>
      </c>
    </row>
    <row r="2205" spans="2:2" x14ac:dyDescent="0.25">
      <c r="B2205" s="7">
        <v>171.49</v>
      </c>
    </row>
    <row r="2206" spans="2:2" x14ac:dyDescent="0.25">
      <c r="B2206" s="7">
        <v>153.94999999999999</v>
      </c>
    </row>
    <row r="2207" spans="2:2" x14ac:dyDescent="0.25">
      <c r="B2207" s="7">
        <v>153.94999999999999</v>
      </c>
    </row>
    <row r="2208" spans="2:2" x14ac:dyDescent="0.25">
      <c r="B2208" s="7">
        <v>43.86</v>
      </c>
    </row>
    <row r="2209" spans="2:2" x14ac:dyDescent="0.25">
      <c r="B2209" s="7">
        <v>215.35</v>
      </c>
    </row>
    <row r="2210" spans="2:2" x14ac:dyDescent="0.25">
      <c r="B2210" s="7">
        <v>153.94999999999999</v>
      </c>
    </row>
    <row r="2211" spans="2:2" x14ac:dyDescent="0.25">
      <c r="B2211" s="7">
        <v>153.94999999999999</v>
      </c>
    </row>
    <row r="2212" spans="2:2" x14ac:dyDescent="0.25">
      <c r="B2212" s="7">
        <v>232.9</v>
      </c>
    </row>
    <row r="2213" spans="2:2" x14ac:dyDescent="0.25">
      <c r="B2213" s="7">
        <v>153.94999999999999</v>
      </c>
    </row>
    <row r="2214" spans="2:2" x14ac:dyDescent="0.25">
      <c r="B2214" s="7">
        <v>232.9</v>
      </c>
    </row>
    <row r="2215" spans="2:2" x14ac:dyDescent="0.25">
      <c r="B2215" s="7">
        <v>171.49</v>
      </c>
    </row>
    <row r="2216" spans="2:2" x14ac:dyDescent="0.25">
      <c r="B2216" s="7">
        <v>171.49</v>
      </c>
    </row>
    <row r="2217" spans="2:2" x14ac:dyDescent="0.25">
      <c r="B2217" s="7">
        <v>153.94999999999999</v>
      </c>
    </row>
    <row r="2218" spans="2:2" x14ac:dyDescent="0.25">
      <c r="B2218" s="7">
        <v>171.49</v>
      </c>
    </row>
    <row r="2219" spans="2:2" x14ac:dyDescent="0.25">
      <c r="B2219" s="7">
        <v>153.94999999999999</v>
      </c>
    </row>
    <row r="2220" spans="2:2" x14ac:dyDescent="0.25">
      <c r="B2220" s="7">
        <v>215.35</v>
      </c>
    </row>
    <row r="2221" spans="2:2" x14ac:dyDescent="0.25">
      <c r="B2221" s="7">
        <v>232.9</v>
      </c>
    </row>
    <row r="2222" spans="2:2" x14ac:dyDescent="0.25">
      <c r="B2222" s="7">
        <v>153.94999999999999</v>
      </c>
    </row>
    <row r="2223" spans="2:2" x14ac:dyDescent="0.25">
      <c r="B2223" s="7">
        <v>215.35</v>
      </c>
    </row>
    <row r="2224" spans="2:2" x14ac:dyDescent="0.25">
      <c r="B2224" s="7">
        <v>153.94999999999999</v>
      </c>
    </row>
    <row r="2225" spans="2:2" x14ac:dyDescent="0.25">
      <c r="B2225" s="7">
        <v>153.94999999999999</v>
      </c>
    </row>
    <row r="2226" spans="2:2" x14ac:dyDescent="0.25">
      <c r="B2226" s="7">
        <v>153.94999999999999</v>
      </c>
    </row>
    <row r="2227" spans="2:2" x14ac:dyDescent="0.25">
      <c r="B2227" s="7">
        <v>171.49</v>
      </c>
    </row>
    <row r="2228" spans="2:2" x14ac:dyDescent="0.25">
      <c r="B2228" s="7">
        <v>153.94999999999999</v>
      </c>
    </row>
    <row r="2229" spans="2:2" x14ac:dyDescent="0.25">
      <c r="B2229" s="7">
        <v>171.49</v>
      </c>
    </row>
    <row r="2230" spans="2:2" x14ac:dyDescent="0.25">
      <c r="B2230" s="7">
        <v>153.94999999999999</v>
      </c>
    </row>
    <row r="2231" spans="2:2" x14ac:dyDescent="0.25">
      <c r="B2231" s="7">
        <v>171.49</v>
      </c>
    </row>
    <row r="2232" spans="2:2" x14ac:dyDescent="0.25">
      <c r="B2232" s="7">
        <v>171.49</v>
      </c>
    </row>
    <row r="2233" spans="2:2" x14ac:dyDescent="0.25">
      <c r="B2233" s="7">
        <v>153.94999999999999</v>
      </c>
    </row>
    <row r="2234" spans="2:2" x14ac:dyDescent="0.25">
      <c r="B2234" s="7">
        <v>171.49</v>
      </c>
    </row>
    <row r="2235" spans="2:2" x14ac:dyDescent="0.25">
      <c r="B2235" s="7">
        <v>153.94999999999999</v>
      </c>
    </row>
    <row r="2236" spans="2:2" x14ac:dyDescent="0.25">
      <c r="B2236" s="7">
        <v>153.94999999999999</v>
      </c>
    </row>
    <row r="2237" spans="2:2" x14ac:dyDescent="0.25">
      <c r="B2237" s="7">
        <v>171.49</v>
      </c>
    </row>
    <row r="2238" spans="2:2" x14ac:dyDescent="0.25">
      <c r="B2238" s="7">
        <v>153.94999999999999</v>
      </c>
    </row>
    <row r="2239" spans="2:2" x14ac:dyDescent="0.25">
      <c r="B2239" s="7">
        <v>153.94999999999999</v>
      </c>
    </row>
    <row r="2240" spans="2:2" x14ac:dyDescent="0.25">
      <c r="B2240" s="7">
        <v>153.94999999999999</v>
      </c>
    </row>
    <row r="2241" spans="2:2" x14ac:dyDescent="0.25">
      <c r="B2241" s="7">
        <v>171.49</v>
      </c>
    </row>
    <row r="2242" spans="2:2" x14ac:dyDescent="0.25">
      <c r="B2242" s="7">
        <v>232.9</v>
      </c>
    </row>
    <row r="2243" spans="2:2" x14ac:dyDescent="0.25">
      <c r="B2243" s="7">
        <v>153.94999999999999</v>
      </c>
    </row>
    <row r="2244" spans="2:2" x14ac:dyDescent="0.25">
      <c r="B2244" s="7">
        <v>215.35</v>
      </c>
    </row>
    <row r="2245" spans="2:2" x14ac:dyDescent="0.25">
      <c r="B2245" s="7">
        <v>153.94999999999999</v>
      </c>
    </row>
    <row r="2246" spans="2:2" x14ac:dyDescent="0.25">
      <c r="B2246" s="7">
        <v>171.49</v>
      </c>
    </row>
    <row r="2247" spans="2:2" x14ac:dyDescent="0.25">
      <c r="B2247" s="7">
        <v>232.9</v>
      </c>
    </row>
    <row r="2248" spans="2:2" x14ac:dyDescent="0.25">
      <c r="B2248" s="7">
        <v>153.94999999999999</v>
      </c>
    </row>
    <row r="2249" spans="2:2" x14ac:dyDescent="0.25">
      <c r="B2249" s="7">
        <v>215.35</v>
      </c>
    </row>
    <row r="2250" spans="2:2" x14ac:dyDescent="0.25">
      <c r="B2250" s="7">
        <v>171.49</v>
      </c>
    </row>
    <row r="2251" spans="2:2" x14ac:dyDescent="0.25">
      <c r="B2251" s="7">
        <v>250.44</v>
      </c>
    </row>
    <row r="2252" spans="2:2" x14ac:dyDescent="0.25">
      <c r="B2252" s="7">
        <v>153.94999999999999</v>
      </c>
    </row>
    <row r="2253" spans="2:2" x14ac:dyDescent="0.25">
      <c r="B2253" s="7">
        <v>215.35</v>
      </c>
    </row>
    <row r="2254" spans="2:2" x14ac:dyDescent="0.25">
      <c r="B2254" s="7">
        <v>232.9</v>
      </c>
    </row>
    <row r="2255" spans="2:2" x14ac:dyDescent="0.25">
      <c r="B2255" s="7">
        <v>153.94999999999999</v>
      </c>
    </row>
    <row r="2256" spans="2:2" x14ac:dyDescent="0.25">
      <c r="B2256" s="7">
        <v>153.94999999999999</v>
      </c>
    </row>
    <row r="2257" spans="2:2" x14ac:dyDescent="0.25">
      <c r="B2257" s="7">
        <v>153.94999999999999</v>
      </c>
    </row>
    <row r="2258" spans="2:2" x14ac:dyDescent="0.25">
      <c r="B2258" s="7">
        <v>232.9</v>
      </c>
    </row>
    <row r="2259" spans="2:2" x14ac:dyDescent="0.25">
      <c r="B2259" s="7">
        <v>171.49</v>
      </c>
    </row>
    <row r="2260" spans="2:2" x14ac:dyDescent="0.25">
      <c r="B2260" s="7">
        <v>232.9</v>
      </c>
    </row>
    <row r="2261" spans="2:2" x14ac:dyDescent="0.25">
      <c r="B2261" s="7">
        <v>232.9</v>
      </c>
    </row>
    <row r="2262" spans="2:2" x14ac:dyDescent="0.25">
      <c r="B2262" s="7">
        <v>171.49</v>
      </c>
    </row>
    <row r="2263" spans="2:2" x14ac:dyDescent="0.25">
      <c r="B2263" s="7">
        <v>153.94999999999999</v>
      </c>
    </row>
    <row r="2264" spans="2:2" x14ac:dyDescent="0.25">
      <c r="B2264" s="7">
        <v>153.94999999999999</v>
      </c>
    </row>
    <row r="2265" spans="2:2" x14ac:dyDescent="0.25">
      <c r="B2265" s="7">
        <v>171.49</v>
      </c>
    </row>
    <row r="2266" spans="2:2" x14ac:dyDescent="0.25">
      <c r="B2266" s="7">
        <v>232.9</v>
      </c>
    </row>
    <row r="2267" spans="2:2" x14ac:dyDescent="0.25">
      <c r="B2267" s="7">
        <v>232.9</v>
      </c>
    </row>
    <row r="2268" spans="2:2" x14ac:dyDescent="0.25">
      <c r="B2268" s="7">
        <v>232.9</v>
      </c>
    </row>
    <row r="2269" spans="2:2" x14ac:dyDescent="0.25">
      <c r="B2269" s="7">
        <v>232.9</v>
      </c>
    </row>
    <row r="2270" spans="2:2" x14ac:dyDescent="0.25">
      <c r="B2270" s="7">
        <v>153.94999999999999</v>
      </c>
    </row>
    <row r="2271" spans="2:2" x14ac:dyDescent="0.25">
      <c r="B2271" s="7">
        <v>171.49</v>
      </c>
    </row>
    <row r="2272" spans="2:2" x14ac:dyDescent="0.25">
      <c r="B2272" s="7">
        <v>171.49</v>
      </c>
    </row>
    <row r="2273" spans="2:2" x14ac:dyDescent="0.25">
      <c r="B2273" s="7">
        <v>153.94999999999999</v>
      </c>
    </row>
    <row r="2274" spans="2:2" x14ac:dyDescent="0.25">
      <c r="B2274" s="7">
        <v>153.94999999999999</v>
      </c>
    </row>
    <row r="2275" spans="2:2" x14ac:dyDescent="0.25">
      <c r="B2275" s="7">
        <v>26.32</v>
      </c>
    </row>
    <row r="2276" spans="2:2" x14ac:dyDescent="0.25">
      <c r="B2276" s="7">
        <v>237.72</v>
      </c>
    </row>
    <row r="2277" spans="2:2" x14ac:dyDescent="0.25">
      <c r="B2277" s="7">
        <v>8.77</v>
      </c>
    </row>
    <row r="2278" spans="2:2" x14ac:dyDescent="0.25">
      <c r="B2278" s="7">
        <v>57.893999999999998</v>
      </c>
    </row>
    <row r="2279" spans="2:2" x14ac:dyDescent="0.25">
      <c r="B2279" s="7">
        <v>17.54</v>
      </c>
    </row>
    <row r="2280" spans="2:2" x14ac:dyDescent="0.25">
      <c r="B2280" s="7">
        <v>176.32</v>
      </c>
    </row>
    <row r="2281" spans="2:2" x14ac:dyDescent="0.25">
      <c r="B2281" s="7">
        <v>8.77</v>
      </c>
    </row>
    <row r="2282" spans="2:2" x14ac:dyDescent="0.25">
      <c r="B2282" s="7">
        <v>8.77</v>
      </c>
    </row>
    <row r="2283" spans="2:2" x14ac:dyDescent="0.25">
      <c r="B2283" s="7">
        <v>57.893999999999998</v>
      </c>
    </row>
    <row r="2284" spans="2:2" x14ac:dyDescent="0.25">
      <c r="B2284" s="7">
        <v>8.77</v>
      </c>
    </row>
    <row r="2285" spans="2:2" x14ac:dyDescent="0.25">
      <c r="B2285" s="7">
        <v>8.77</v>
      </c>
    </row>
    <row r="2286" spans="2:2" x14ac:dyDescent="0.25">
      <c r="B2286" s="7">
        <v>8.77</v>
      </c>
    </row>
    <row r="2287" spans="2:2" x14ac:dyDescent="0.25">
      <c r="B2287" s="7">
        <v>57.893999999999998</v>
      </c>
    </row>
    <row r="2288" spans="2:2" x14ac:dyDescent="0.25">
      <c r="B2288" s="7">
        <v>57.893999999999998</v>
      </c>
    </row>
    <row r="2289" spans="2:2" x14ac:dyDescent="0.25">
      <c r="B2289" s="7">
        <v>107.89400000000001</v>
      </c>
    </row>
    <row r="2290" spans="2:2" x14ac:dyDescent="0.25">
      <c r="B2290" s="7">
        <v>57.893999999999998</v>
      </c>
    </row>
    <row r="2291" spans="2:2" x14ac:dyDescent="0.25">
      <c r="B2291" s="7">
        <v>57.893999999999998</v>
      </c>
    </row>
    <row r="2292" spans="2:2" x14ac:dyDescent="0.25">
      <c r="B2292" s="7">
        <v>207.89</v>
      </c>
    </row>
    <row r="2293" spans="2:2" x14ac:dyDescent="0.25">
      <c r="B2293" s="7">
        <v>57.893999999999998</v>
      </c>
    </row>
    <row r="2294" spans="2:2" x14ac:dyDescent="0.25">
      <c r="B2294" s="7">
        <v>207.02</v>
      </c>
    </row>
    <row r="2295" spans="2:2" x14ac:dyDescent="0.25">
      <c r="B2295" s="7">
        <v>8.77</v>
      </c>
    </row>
    <row r="2296" spans="2:2" x14ac:dyDescent="0.25">
      <c r="B2296" s="7">
        <v>8.77</v>
      </c>
    </row>
    <row r="2297" spans="2:2" x14ac:dyDescent="0.25">
      <c r="B2297" s="7">
        <v>97.37</v>
      </c>
    </row>
    <row r="2298" spans="2:2" x14ac:dyDescent="0.25">
      <c r="B2298" s="7">
        <v>8.77</v>
      </c>
    </row>
    <row r="2299" spans="2:2" x14ac:dyDescent="0.25">
      <c r="B2299" s="7">
        <v>8.77</v>
      </c>
    </row>
    <row r="2300" spans="2:2" x14ac:dyDescent="0.25">
      <c r="B2300" s="7">
        <v>8.77</v>
      </c>
    </row>
    <row r="2301" spans="2:2" x14ac:dyDescent="0.25">
      <c r="B2301" s="7">
        <v>32.455399999999997</v>
      </c>
    </row>
    <row r="2302" spans="2:2" x14ac:dyDescent="0.25">
      <c r="B2302" s="7">
        <v>58.7712</v>
      </c>
    </row>
    <row r="2303" spans="2:2" x14ac:dyDescent="0.25">
      <c r="B2303" s="7">
        <v>102.6309</v>
      </c>
    </row>
    <row r="2304" spans="2:2" x14ac:dyDescent="0.25">
      <c r="B2304" s="7">
        <v>8.77</v>
      </c>
    </row>
    <row r="2305" spans="2:2" x14ac:dyDescent="0.25">
      <c r="B2305" s="7">
        <v>8.77</v>
      </c>
    </row>
    <row r="2306" spans="2:2" x14ac:dyDescent="0.25">
      <c r="B2306" s="7">
        <v>102.6309</v>
      </c>
    </row>
    <row r="2307" spans="2:2" x14ac:dyDescent="0.25">
      <c r="B2307" s="7">
        <v>59.648400000000002</v>
      </c>
    </row>
    <row r="2308" spans="2:2" x14ac:dyDescent="0.25">
      <c r="B2308" s="7">
        <v>62.28</v>
      </c>
    </row>
    <row r="2309" spans="2:2" x14ac:dyDescent="0.25">
      <c r="B2309" s="7">
        <v>107.89400000000001</v>
      </c>
    </row>
    <row r="2310" spans="2:2" x14ac:dyDescent="0.25">
      <c r="B2310" s="7">
        <v>207.89</v>
      </c>
    </row>
    <row r="2311" spans="2:2" x14ac:dyDescent="0.25">
      <c r="B2311" s="7">
        <v>107.89400000000001</v>
      </c>
    </row>
    <row r="2312" spans="2:2" x14ac:dyDescent="0.25">
      <c r="B2312" s="7">
        <v>8.77</v>
      </c>
    </row>
    <row r="2313" spans="2:2" x14ac:dyDescent="0.25">
      <c r="B2313" s="7">
        <v>102.6309</v>
      </c>
    </row>
    <row r="2314" spans="2:2" x14ac:dyDescent="0.25">
      <c r="B2314" s="7">
        <v>8.77</v>
      </c>
    </row>
    <row r="2315" spans="2:2" x14ac:dyDescent="0.25">
      <c r="B2315" s="7">
        <v>8.77</v>
      </c>
    </row>
    <row r="2316" spans="2:2" x14ac:dyDescent="0.25">
      <c r="B2316" s="7">
        <v>227.19</v>
      </c>
    </row>
    <row r="2317" spans="2:2" x14ac:dyDescent="0.25">
      <c r="B2317" s="7">
        <v>92.104600000000005</v>
      </c>
    </row>
    <row r="2318" spans="2:2" x14ac:dyDescent="0.25">
      <c r="B2318" s="7">
        <v>67.543199999999999</v>
      </c>
    </row>
    <row r="2319" spans="2:2" x14ac:dyDescent="0.25">
      <c r="B2319" s="7">
        <v>62.28</v>
      </c>
    </row>
    <row r="2320" spans="2:2" x14ac:dyDescent="0.25">
      <c r="B2320" s="7">
        <v>35.964199999999998</v>
      </c>
    </row>
    <row r="2321" spans="2:2" x14ac:dyDescent="0.25">
      <c r="B2321" s="7">
        <v>87.718599999999995</v>
      </c>
    </row>
    <row r="2322" spans="2:2" x14ac:dyDescent="0.25">
      <c r="B2322" s="7">
        <v>8.77</v>
      </c>
    </row>
    <row r="2323" spans="2:2" x14ac:dyDescent="0.25">
      <c r="B2323" s="7">
        <v>8.77</v>
      </c>
    </row>
    <row r="2324" spans="2:2" x14ac:dyDescent="0.25">
      <c r="B2324" s="7">
        <v>66.665999999999997</v>
      </c>
    </row>
    <row r="2325" spans="2:2" x14ac:dyDescent="0.25">
      <c r="B2325" s="7">
        <v>8.77</v>
      </c>
    </row>
    <row r="2326" spans="2:2" x14ac:dyDescent="0.25">
      <c r="B2326" s="7">
        <v>57.893999999999998</v>
      </c>
    </row>
    <row r="2327" spans="2:2" x14ac:dyDescent="0.25">
      <c r="B2327" s="7">
        <v>8.77</v>
      </c>
    </row>
    <row r="2328" spans="2:2" x14ac:dyDescent="0.25">
      <c r="B2328" s="7">
        <v>66.665999999999997</v>
      </c>
    </row>
    <row r="2329" spans="2:2" x14ac:dyDescent="0.25">
      <c r="B2329" s="7">
        <v>57.016800000000003</v>
      </c>
    </row>
    <row r="2330" spans="2:2" x14ac:dyDescent="0.25">
      <c r="B2330" s="7">
        <v>111.4028</v>
      </c>
    </row>
    <row r="2331" spans="2:2" x14ac:dyDescent="0.25">
      <c r="B2331" s="7">
        <v>67.543199999999999</v>
      </c>
    </row>
    <row r="2332" spans="2:2" x14ac:dyDescent="0.25">
      <c r="B2332" s="7">
        <v>35.964199999999998</v>
      </c>
    </row>
    <row r="2333" spans="2:2" x14ac:dyDescent="0.25">
      <c r="B2333" s="7">
        <v>92.104600000000005</v>
      </c>
    </row>
    <row r="2334" spans="2:2" x14ac:dyDescent="0.25">
      <c r="B2334" s="7">
        <v>57.893999999999998</v>
      </c>
    </row>
    <row r="2335" spans="2:2" x14ac:dyDescent="0.25">
      <c r="B2335" s="7">
        <v>40.350200000000001</v>
      </c>
    </row>
    <row r="2336" spans="2:2" x14ac:dyDescent="0.25">
      <c r="B2336" s="7">
        <v>142.98179999999999</v>
      </c>
    </row>
    <row r="2337" spans="2:2" x14ac:dyDescent="0.25">
      <c r="B2337" s="7">
        <v>8.77</v>
      </c>
    </row>
    <row r="2338" spans="2:2" x14ac:dyDescent="0.25">
      <c r="B2338" s="7">
        <v>8.77</v>
      </c>
    </row>
    <row r="2339" spans="2:2" x14ac:dyDescent="0.25">
      <c r="B2339" s="7">
        <v>8.77</v>
      </c>
    </row>
    <row r="2340" spans="2:2" x14ac:dyDescent="0.25">
      <c r="B2340" s="7">
        <v>57.016800000000003</v>
      </c>
    </row>
    <row r="2341" spans="2:2" x14ac:dyDescent="0.25">
      <c r="B2341" s="7">
        <v>8.77</v>
      </c>
    </row>
    <row r="2342" spans="2:2" x14ac:dyDescent="0.25">
      <c r="B2342" s="7">
        <v>102.6309</v>
      </c>
    </row>
    <row r="2343" spans="2:2" x14ac:dyDescent="0.25">
      <c r="B2343" s="7">
        <v>27.192299999999999</v>
      </c>
    </row>
    <row r="2344" spans="2:2" x14ac:dyDescent="0.25">
      <c r="B2344" s="7">
        <v>8.77</v>
      </c>
    </row>
    <row r="2345" spans="2:2" x14ac:dyDescent="0.25">
      <c r="B2345" s="7">
        <v>111.4028</v>
      </c>
    </row>
    <row r="2346" spans="2:2" x14ac:dyDescent="0.25">
      <c r="B2346" s="7">
        <v>39.472999999999999</v>
      </c>
    </row>
    <row r="2347" spans="2:2" x14ac:dyDescent="0.25">
      <c r="B2347" s="7">
        <v>8.77</v>
      </c>
    </row>
    <row r="2348" spans="2:2" x14ac:dyDescent="0.25">
      <c r="B2348" s="7">
        <v>111.4028</v>
      </c>
    </row>
    <row r="2349" spans="2:2" x14ac:dyDescent="0.25">
      <c r="B2349" s="7">
        <v>57.893999999999998</v>
      </c>
    </row>
    <row r="2350" spans="2:2" x14ac:dyDescent="0.25">
      <c r="B2350" s="7">
        <v>8.77</v>
      </c>
    </row>
    <row r="2351" spans="2:2" x14ac:dyDescent="0.25">
      <c r="B2351" s="7">
        <v>102.6309</v>
      </c>
    </row>
    <row r="2352" spans="2:2" x14ac:dyDescent="0.25">
      <c r="B2352" s="7">
        <v>66.665999999999997</v>
      </c>
    </row>
    <row r="2353" spans="2:2" x14ac:dyDescent="0.25">
      <c r="B2353" s="7">
        <v>8.77</v>
      </c>
    </row>
    <row r="2354" spans="2:2" x14ac:dyDescent="0.25">
      <c r="B2354" s="7">
        <v>8.77</v>
      </c>
    </row>
    <row r="2355" spans="2:2" x14ac:dyDescent="0.25">
      <c r="B2355" s="7">
        <v>142.98179999999999</v>
      </c>
    </row>
    <row r="2356" spans="2:2" x14ac:dyDescent="0.25">
      <c r="B2356" s="7">
        <v>57.016800000000003</v>
      </c>
    </row>
    <row r="2357" spans="2:2" x14ac:dyDescent="0.25">
      <c r="B2357" s="7">
        <v>8.77</v>
      </c>
    </row>
    <row r="2358" spans="2:2" x14ac:dyDescent="0.25">
      <c r="B2358" s="7">
        <v>35.964199999999998</v>
      </c>
    </row>
    <row r="2359" spans="2:2" x14ac:dyDescent="0.25">
      <c r="B2359" s="7">
        <v>57.893999999999998</v>
      </c>
    </row>
    <row r="2360" spans="2:2" x14ac:dyDescent="0.25">
      <c r="B2360" s="7">
        <v>87.718599999999995</v>
      </c>
    </row>
    <row r="2361" spans="2:2" x14ac:dyDescent="0.25">
      <c r="B2361" s="7">
        <v>8.77</v>
      </c>
    </row>
    <row r="2362" spans="2:2" x14ac:dyDescent="0.25">
      <c r="B2362" s="7">
        <v>8.77</v>
      </c>
    </row>
    <row r="2363" spans="2:2" x14ac:dyDescent="0.25">
      <c r="B2363" s="7">
        <v>8.77</v>
      </c>
    </row>
    <row r="2364" spans="2:2" x14ac:dyDescent="0.25">
      <c r="B2364" s="7">
        <v>8.77</v>
      </c>
    </row>
    <row r="2365" spans="2:2" x14ac:dyDescent="0.25">
      <c r="B2365" s="7">
        <v>57.016800000000003</v>
      </c>
    </row>
    <row r="2366" spans="2:2" x14ac:dyDescent="0.25">
      <c r="B2366" s="7">
        <v>32.455399999999997</v>
      </c>
    </row>
    <row r="2367" spans="2:2" x14ac:dyDescent="0.25">
      <c r="B2367" s="7">
        <v>32.455399999999997</v>
      </c>
    </row>
    <row r="2368" spans="2:2" x14ac:dyDescent="0.25">
      <c r="B2368" s="7">
        <v>8.77</v>
      </c>
    </row>
    <row r="2369" spans="2:2" x14ac:dyDescent="0.25">
      <c r="B2369" s="7">
        <v>8.77</v>
      </c>
    </row>
    <row r="2370" spans="2:2" x14ac:dyDescent="0.25">
      <c r="B2370" s="7">
        <v>57.016800000000003</v>
      </c>
    </row>
    <row r="2371" spans="2:2" x14ac:dyDescent="0.25">
      <c r="B2371" s="7">
        <v>60.53</v>
      </c>
    </row>
    <row r="2372" spans="2:2" x14ac:dyDescent="0.25">
      <c r="B2372" s="7">
        <v>60.53</v>
      </c>
    </row>
    <row r="2373" spans="2:2" x14ac:dyDescent="0.25">
      <c r="B2373" s="7">
        <v>35.964199999999998</v>
      </c>
    </row>
    <row r="2374" spans="2:2" x14ac:dyDescent="0.25">
      <c r="B2374" s="7">
        <v>8.77</v>
      </c>
    </row>
    <row r="2375" spans="2:2" x14ac:dyDescent="0.25">
      <c r="B2375" s="7">
        <v>60.53</v>
      </c>
    </row>
    <row r="2376" spans="2:2" x14ac:dyDescent="0.25">
      <c r="B2376" s="7">
        <v>8.77</v>
      </c>
    </row>
    <row r="2377" spans="2:2" x14ac:dyDescent="0.25">
      <c r="B2377" s="7">
        <v>207.89</v>
      </c>
    </row>
    <row r="2378" spans="2:2" x14ac:dyDescent="0.25">
      <c r="B2378" s="7">
        <v>57.016800000000003</v>
      </c>
    </row>
    <row r="2379" spans="2:2" x14ac:dyDescent="0.25">
      <c r="B2379" s="7">
        <v>67.543199999999999</v>
      </c>
    </row>
    <row r="2380" spans="2:2" x14ac:dyDescent="0.25">
      <c r="B2380" s="7">
        <v>8.77</v>
      </c>
    </row>
    <row r="2381" spans="2:2" x14ac:dyDescent="0.25">
      <c r="B2381" s="7">
        <v>66.665999999999997</v>
      </c>
    </row>
    <row r="2382" spans="2:2" x14ac:dyDescent="0.25">
      <c r="B2382" s="7">
        <v>207.89</v>
      </c>
    </row>
    <row r="2383" spans="2:2" x14ac:dyDescent="0.25">
      <c r="B2383" s="7">
        <v>57.016800000000003</v>
      </c>
    </row>
    <row r="2384" spans="2:2" x14ac:dyDescent="0.25">
      <c r="B2384" s="7">
        <v>8.77</v>
      </c>
    </row>
    <row r="2385" spans="2:2" x14ac:dyDescent="0.25">
      <c r="B2385" s="7">
        <v>62.28</v>
      </c>
    </row>
    <row r="2386" spans="2:2" x14ac:dyDescent="0.25">
      <c r="B2386" s="7">
        <v>8.77</v>
      </c>
    </row>
    <row r="2387" spans="2:2" x14ac:dyDescent="0.25">
      <c r="B2387" s="7">
        <v>57.893999999999998</v>
      </c>
    </row>
    <row r="2388" spans="2:2" x14ac:dyDescent="0.25">
      <c r="B2388" s="7">
        <v>8.77</v>
      </c>
    </row>
    <row r="2389" spans="2:2" x14ac:dyDescent="0.25">
      <c r="B2389" s="7">
        <v>8.77</v>
      </c>
    </row>
    <row r="2390" spans="2:2" x14ac:dyDescent="0.25">
      <c r="B2390" s="7">
        <v>8.77</v>
      </c>
    </row>
    <row r="2391" spans="2:2" x14ac:dyDescent="0.25">
      <c r="B2391" s="7">
        <v>111.4028</v>
      </c>
    </row>
    <row r="2392" spans="2:2" x14ac:dyDescent="0.25">
      <c r="B2392" s="7">
        <v>8.77</v>
      </c>
    </row>
    <row r="2393" spans="2:2" x14ac:dyDescent="0.25">
      <c r="B2393" s="7">
        <v>8.77</v>
      </c>
    </row>
    <row r="2394" spans="2:2" x14ac:dyDescent="0.25">
      <c r="B2394" s="7">
        <v>8.77</v>
      </c>
    </row>
    <row r="2395" spans="2:2" x14ac:dyDescent="0.25">
      <c r="B2395" s="7">
        <v>57.016800000000003</v>
      </c>
    </row>
    <row r="2396" spans="2:2" x14ac:dyDescent="0.25">
      <c r="B2396" s="7">
        <v>8.77</v>
      </c>
    </row>
    <row r="2397" spans="2:2" x14ac:dyDescent="0.25">
      <c r="B2397" s="7">
        <v>16.666</v>
      </c>
    </row>
    <row r="2398" spans="2:2" x14ac:dyDescent="0.25">
      <c r="B2398" s="7">
        <v>32.455399999999997</v>
      </c>
    </row>
    <row r="2399" spans="2:2" x14ac:dyDescent="0.25">
      <c r="B2399" s="7">
        <v>57.016800000000003</v>
      </c>
    </row>
    <row r="2400" spans="2:2" x14ac:dyDescent="0.25">
      <c r="B2400" s="7">
        <v>92.104600000000005</v>
      </c>
    </row>
    <row r="2401" spans="2:2" x14ac:dyDescent="0.25">
      <c r="B2401" s="7">
        <v>8.77</v>
      </c>
    </row>
    <row r="2402" spans="2:2" x14ac:dyDescent="0.25">
      <c r="B2402" s="7">
        <v>8.77</v>
      </c>
    </row>
    <row r="2403" spans="2:2" x14ac:dyDescent="0.25">
      <c r="B2403" s="7">
        <v>8.77</v>
      </c>
    </row>
    <row r="2404" spans="2:2" x14ac:dyDescent="0.25">
      <c r="B2404" s="7">
        <v>92.104600000000005</v>
      </c>
    </row>
    <row r="2405" spans="2:2" x14ac:dyDescent="0.25">
      <c r="B2405" s="7">
        <v>176.32</v>
      </c>
    </row>
    <row r="2406" spans="2:2" x14ac:dyDescent="0.25">
      <c r="B2406" s="7">
        <v>57.893999999999998</v>
      </c>
    </row>
    <row r="2407" spans="2:2" x14ac:dyDescent="0.25">
      <c r="B2407" s="7">
        <v>57.016800000000003</v>
      </c>
    </row>
    <row r="2408" spans="2:2" x14ac:dyDescent="0.25">
      <c r="B2408" s="7">
        <v>39.472999999999999</v>
      </c>
    </row>
    <row r="2409" spans="2:2" x14ac:dyDescent="0.25">
      <c r="B2409" s="7">
        <v>57.016800000000003</v>
      </c>
    </row>
    <row r="2410" spans="2:2" x14ac:dyDescent="0.25">
      <c r="B2410" s="7">
        <v>8.77</v>
      </c>
    </row>
    <row r="2411" spans="2:2" x14ac:dyDescent="0.25">
      <c r="B2411" s="7">
        <v>8.77</v>
      </c>
    </row>
    <row r="2412" spans="2:2" x14ac:dyDescent="0.25">
      <c r="B2412" s="7">
        <v>111.4028</v>
      </c>
    </row>
    <row r="2413" spans="2:2" x14ac:dyDescent="0.25">
      <c r="B2413" s="7">
        <v>8.77</v>
      </c>
    </row>
    <row r="2414" spans="2:2" x14ac:dyDescent="0.25">
      <c r="B2414" s="7">
        <v>147.36770000000001</v>
      </c>
    </row>
    <row r="2415" spans="2:2" x14ac:dyDescent="0.25">
      <c r="B2415" s="7">
        <v>92.104600000000005</v>
      </c>
    </row>
    <row r="2416" spans="2:2" x14ac:dyDescent="0.25">
      <c r="B2416" s="7">
        <v>8.77</v>
      </c>
    </row>
    <row r="2417" spans="2:2" x14ac:dyDescent="0.25">
      <c r="B2417" s="7">
        <v>35.964199999999998</v>
      </c>
    </row>
    <row r="2418" spans="2:2" x14ac:dyDescent="0.25">
      <c r="B2418" s="7">
        <v>8.77</v>
      </c>
    </row>
    <row r="2419" spans="2:2" x14ac:dyDescent="0.25">
      <c r="B2419" s="7">
        <v>8.77</v>
      </c>
    </row>
    <row r="2420" spans="2:2" x14ac:dyDescent="0.25">
      <c r="B2420" s="7">
        <v>57.016800000000003</v>
      </c>
    </row>
    <row r="2421" spans="2:2" x14ac:dyDescent="0.25">
      <c r="B2421" s="7">
        <v>8.77</v>
      </c>
    </row>
    <row r="2422" spans="2:2" x14ac:dyDescent="0.25">
      <c r="B2422" s="7">
        <v>8.77</v>
      </c>
    </row>
    <row r="2423" spans="2:2" x14ac:dyDescent="0.25">
      <c r="B2423" s="7">
        <v>8.77</v>
      </c>
    </row>
    <row r="2424" spans="2:2" x14ac:dyDescent="0.25">
      <c r="B2424" s="7">
        <v>57.016800000000003</v>
      </c>
    </row>
    <row r="2425" spans="2:2" x14ac:dyDescent="0.25">
      <c r="B2425" s="7">
        <v>92.104600000000005</v>
      </c>
    </row>
    <row r="2426" spans="2:2" x14ac:dyDescent="0.25">
      <c r="B2426" s="7">
        <v>92.104600000000005</v>
      </c>
    </row>
    <row r="2427" spans="2:2" x14ac:dyDescent="0.25">
      <c r="B2427" s="7">
        <v>8.77</v>
      </c>
    </row>
    <row r="2428" spans="2:2" x14ac:dyDescent="0.25">
      <c r="B2428" s="7">
        <v>8.77</v>
      </c>
    </row>
    <row r="2429" spans="2:2" x14ac:dyDescent="0.25">
      <c r="B2429" s="7">
        <v>66.665999999999997</v>
      </c>
    </row>
    <row r="2430" spans="2:2" x14ac:dyDescent="0.25">
      <c r="B2430" s="7">
        <v>57.016800000000003</v>
      </c>
    </row>
    <row r="2431" spans="2:2" x14ac:dyDescent="0.25">
      <c r="B2431" s="7">
        <v>57.016800000000003</v>
      </c>
    </row>
    <row r="2432" spans="2:2" x14ac:dyDescent="0.25">
      <c r="B2432" s="7">
        <v>92.104600000000005</v>
      </c>
    </row>
    <row r="2433" spans="2:2" x14ac:dyDescent="0.25">
      <c r="B2433" s="7">
        <v>8.77</v>
      </c>
    </row>
    <row r="2434" spans="2:2" x14ac:dyDescent="0.25">
      <c r="B2434" s="7">
        <v>8.77</v>
      </c>
    </row>
    <row r="2435" spans="2:2" x14ac:dyDescent="0.25">
      <c r="B2435" s="7">
        <v>8.77</v>
      </c>
    </row>
    <row r="2436" spans="2:2" x14ac:dyDescent="0.25">
      <c r="B2436" s="7">
        <v>66.665999999999997</v>
      </c>
    </row>
    <row r="2437" spans="2:2" x14ac:dyDescent="0.25">
      <c r="B2437" s="7">
        <v>92.104600000000005</v>
      </c>
    </row>
    <row r="2438" spans="2:2" x14ac:dyDescent="0.25">
      <c r="B2438" s="7">
        <v>92.104600000000005</v>
      </c>
    </row>
    <row r="2439" spans="2:2" x14ac:dyDescent="0.25">
      <c r="B2439" s="7">
        <v>8.77</v>
      </c>
    </row>
    <row r="2440" spans="2:2" x14ac:dyDescent="0.25">
      <c r="B2440" s="7">
        <v>8.77</v>
      </c>
    </row>
    <row r="2441" spans="2:2" x14ac:dyDescent="0.25">
      <c r="B2441" s="7">
        <v>8.77</v>
      </c>
    </row>
    <row r="2442" spans="2:2" x14ac:dyDescent="0.25">
      <c r="B2442" s="7">
        <v>8.77</v>
      </c>
    </row>
    <row r="2443" spans="2:2" x14ac:dyDescent="0.25">
      <c r="B2443" s="7">
        <v>8.77</v>
      </c>
    </row>
    <row r="2444" spans="2:2" x14ac:dyDescent="0.25">
      <c r="B2444" s="7">
        <v>35.964199999999998</v>
      </c>
    </row>
    <row r="2445" spans="2:2" x14ac:dyDescent="0.25">
      <c r="B2445" s="7">
        <v>57.016800000000003</v>
      </c>
    </row>
    <row r="2446" spans="2:2" x14ac:dyDescent="0.25">
      <c r="B2446" s="7">
        <v>111.4028</v>
      </c>
    </row>
    <row r="2447" spans="2:2" x14ac:dyDescent="0.25">
      <c r="B2447" s="7">
        <v>8.77</v>
      </c>
    </row>
    <row r="2448" spans="2:2" x14ac:dyDescent="0.25">
      <c r="B2448" s="7">
        <v>8.77</v>
      </c>
    </row>
    <row r="2449" spans="2:2" x14ac:dyDescent="0.25">
      <c r="B2449" s="7">
        <v>8.77</v>
      </c>
    </row>
    <row r="2450" spans="2:2" x14ac:dyDescent="0.25">
      <c r="B2450" s="7">
        <v>8.77</v>
      </c>
    </row>
    <row r="2451" spans="2:2" x14ac:dyDescent="0.25">
      <c r="B2451" s="7">
        <v>8.77</v>
      </c>
    </row>
    <row r="2452" spans="2:2" x14ac:dyDescent="0.25">
      <c r="B2452" s="7">
        <v>8.77</v>
      </c>
    </row>
    <row r="2453" spans="2:2" x14ac:dyDescent="0.25">
      <c r="B2453" s="7">
        <v>35.964199999999998</v>
      </c>
    </row>
    <row r="2454" spans="2:2" x14ac:dyDescent="0.25">
      <c r="B2454" s="7">
        <v>87.718599999999995</v>
      </c>
    </row>
    <row r="2455" spans="2:2" x14ac:dyDescent="0.25">
      <c r="B2455" s="7">
        <v>66.665999999999997</v>
      </c>
    </row>
    <row r="2456" spans="2:2" x14ac:dyDescent="0.25">
      <c r="B2456" s="7">
        <v>8.77</v>
      </c>
    </row>
    <row r="2457" spans="2:2" x14ac:dyDescent="0.25">
      <c r="B2457" s="7">
        <v>35.964199999999998</v>
      </c>
    </row>
    <row r="2458" spans="2:2" x14ac:dyDescent="0.25">
      <c r="B2458" s="7">
        <v>39.472999999999999</v>
      </c>
    </row>
    <row r="2459" spans="2:2" x14ac:dyDescent="0.25">
      <c r="B2459" s="7">
        <v>111.4028</v>
      </c>
    </row>
    <row r="2460" spans="2:2" x14ac:dyDescent="0.25">
      <c r="B2460" s="7">
        <v>111.4028</v>
      </c>
    </row>
    <row r="2461" spans="2:2" x14ac:dyDescent="0.25">
      <c r="B2461" s="7">
        <v>207.02</v>
      </c>
    </row>
    <row r="2462" spans="2:2" x14ac:dyDescent="0.25">
      <c r="B2462" s="7">
        <v>92.104600000000005</v>
      </c>
    </row>
    <row r="2463" spans="2:2" x14ac:dyDescent="0.25">
      <c r="B2463" s="7">
        <v>57.016800000000003</v>
      </c>
    </row>
    <row r="2464" spans="2:2" x14ac:dyDescent="0.25">
      <c r="B2464" s="7">
        <v>5.2625000000000002</v>
      </c>
    </row>
    <row r="2465" spans="2:2" x14ac:dyDescent="0.25">
      <c r="B2465" s="7">
        <v>8.77</v>
      </c>
    </row>
    <row r="2466" spans="2:2" x14ac:dyDescent="0.25">
      <c r="B2466" s="7">
        <v>8.77</v>
      </c>
    </row>
    <row r="2467" spans="2:2" x14ac:dyDescent="0.25">
      <c r="B2467" s="7">
        <v>142.98179999999999</v>
      </c>
    </row>
    <row r="2468" spans="2:2" x14ac:dyDescent="0.25">
      <c r="B2468" s="7">
        <v>111.4028</v>
      </c>
    </row>
    <row r="2469" spans="2:2" x14ac:dyDescent="0.25">
      <c r="B2469" s="7">
        <v>111.4028</v>
      </c>
    </row>
    <row r="2470" spans="2:2" x14ac:dyDescent="0.25">
      <c r="B2470" s="7">
        <v>92.104600000000005</v>
      </c>
    </row>
    <row r="2471" spans="2:2" x14ac:dyDescent="0.25">
      <c r="B2471" s="7">
        <v>57.016800000000003</v>
      </c>
    </row>
    <row r="2472" spans="2:2" x14ac:dyDescent="0.25">
      <c r="B2472" s="7">
        <v>92.104600000000005</v>
      </c>
    </row>
    <row r="2473" spans="2:2" x14ac:dyDescent="0.25">
      <c r="B2473" s="7">
        <v>45.613300000000002</v>
      </c>
    </row>
    <row r="2474" spans="2:2" x14ac:dyDescent="0.25">
      <c r="B2474" s="7">
        <v>92.104600000000005</v>
      </c>
    </row>
    <row r="2475" spans="2:2" x14ac:dyDescent="0.25">
      <c r="B2475" s="7">
        <v>8.77</v>
      </c>
    </row>
    <row r="2476" spans="2:2" x14ac:dyDescent="0.25">
      <c r="B2476" s="7">
        <v>111.4028</v>
      </c>
    </row>
    <row r="2477" spans="2:2" x14ac:dyDescent="0.25">
      <c r="B2477" s="7">
        <v>111.4028</v>
      </c>
    </row>
    <row r="2478" spans="2:2" x14ac:dyDescent="0.25">
      <c r="B2478" s="7">
        <v>8.77</v>
      </c>
    </row>
    <row r="2479" spans="2:2" x14ac:dyDescent="0.25">
      <c r="B2479" s="7">
        <v>60.53</v>
      </c>
    </row>
    <row r="2480" spans="2:2" x14ac:dyDescent="0.25">
      <c r="B2480" s="7">
        <v>111.4028</v>
      </c>
    </row>
    <row r="2481" spans="2:2" x14ac:dyDescent="0.25">
      <c r="B2481" s="7">
        <v>8.77</v>
      </c>
    </row>
    <row r="2482" spans="2:2" x14ac:dyDescent="0.25">
      <c r="B2482" s="7">
        <v>111.4028</v>
      </c>
    </row>
    <row r="2483" spans="2:2" x14ac:dyDescent="0.25">
      <c r="B2483" s="7">
        <v>39.472999999999999</v>
      </c>
    </row>
    <row r="2484" spans="2:2" x14ac:dyDescent="0.25">
      <c r="B2484" s="7">
        <v>27.192299999999999</v>
      </c>
    </row>
    <row r="2485" spans="2:2" x14ac:dyDescent="0.25">
      <c r="B2485" s="7">
        <v>87.718599999999995</v>
      </c>
    </row>
    <row r="2486" spans="2:2" x14ac:dyDescent="0.25">
      <c r="B2486" s="7">
        <v>35.964199999999998</v>
      </c>
    </row>
    <row r="2487" spans="2:2" x14ac:dyDescent="0.25">
      <c r="B2487" s="7">
        <v>8.77</v>
      </c>
    </row>
    <row r="2488" spans="2:2" x14ac:dyDescent="0.25">
      <c r="B2488" s="7">
        <v>8.77</v>
      </c>
    </row>
    <row r="2489" spans="2:2" x14ac:dyDescent="0.25">
      <c r="B2489" s="7">
        <v>57.016800000000003</v>
      </c>
    </row>
    <row r="2490" spans="2:2" x14ac:dyDescent="0.25">
      <c r="B2490" s="7">
        <v>45.613300000000002</v>
      </c>
    </row>
    <row r="2491" spans="2:2" x14ac:dyDescent="0.25">
      <c r="B2491" s="7">
        <v>45.613300000000002</v>
      </c>
    </row>
    <row r="2492" spans="2:2" x14ac:dyDescent="0.25">
      <c r="B2492" s="7">
        <v>92.104600000000005</v>
      </c>
    </row>
    <row r="2493" spans="2:2" x14ac:dyDescent="0.25">
      <c r="B2493" s="7">
        <v>57.016800000000003</v>
      </c>
    </row>
    <row r="2494" spans="2:2" x14ac:dyDescent="0.25">
      <c r="B2494" s="7">
        <v>8.77</v>
      </c>
    </row>
    <row r="2495" spans="2:2" x14ac:dyDescent="0.25">
      <c r="B2495" s="7">
        <v>35.964199999999998</v>
      </c>
    </row>
    <row r="2496" spans="2:2" x14ac:dyDescent="0.25">
      <c r="B2496" s="7">
        <v>92.104600000000005</v>
      </c>
    </row>
    <row r="2497" spans="2:2" x14ac:dyDescent="0.25">
      <c r="B2497" s="7">
        <v>45.613300000000002</v>
      </c>
    </row>
    <row r="2498" spans="2:2" x14ac:dyDescent="0.25">
      <c r="B2498" s="7">
        <v>8.77</v>
      </c>
    </row>
    <row r="2499" spans="2:2" x14ac:dyDescent="0.25">
      <c r="B2499" s="7">
        <v>8.77</v>
      </c>
    </row>
    <row r="2500" spans="2:2" x14ac:dyDescent="0.25">
      <c r="B2500" s="7">
        <v>57.016800000000003</v>
      </c>
    </row>
    <row r="2501" spans="2:2" x14ac:dyDescent="0.25">
      <c r="B2501" s="7">
        <v>8.77</v>
      </c>
    </row>
    <row r="2502" spans="2:2" x14ac:dyDescent="0.25">
      <c r="B2502" s="7">
        <v>92.104600000000005</v>
      </c>
    </row>
    <row r="2503" spans="2:2" x14ac:dyDescent="0.25">
      <c r="B2503" s="7">
        <v>8.77</v>
      </c>
    </row>
    <row r="2504" spans="2:2" x14ac:dyDescent="0.25">
      <c r="B2504" s="7">
        <v>66.665999999999997</v>
      </c>
    </row>
    <row r="2505" spans="2:2" x14ac:dyDescent="0.25">
      <c r="B2505" s="7">
        <v>92.104600000000005</v>
      </c>
    </row>
    <row r="2506" spans="2:2" x14ac:dyDescent="0.25">
      <c r="B2506" s="7">
        <v>8.77</v>
      </c>
    </row>
    <row r="2507" spans="2:2" x14ac:dyDescent="0.25">
      <c r="B2507" s="7">
        <v>92.104600000000005</v>
      </c>
    </row>
    <row r="2508" spans="2:2" x14ac:dyDescent="0.25">
      <c r="B2508" s="7">
        <v>57.016800000000003</v>
      </c>
    </row>
    <row r="2509" spans="2:2" x14ac:dyDescent="0.25">
      <c r="B2509" s="7">
        <v>92.104600000000005</v>
      </c>
    </row>
    <row r="2510" spans="2:2" x14ac:dyDescent="0.25">
      <c r="B2510" s="7">
        <v>227.19</v>
      </c>
    </row>
    <row r="2511" spans="2:2" x14ac:dyDescent="0.25">
      <c r="B2511" s="7">
        <v>111.4028</v>
      </c>
    </row>
    <row r="2512" spans="2:2" x14ac:dyDescent="0.25">
      <c r="B2512" s="7">
        <v>92.104600000000005</v>
      </c>
    </row>
    <row r="2513" spans="2:2" x14ac:dyDescent="0.25">
      <c r="B2513" s="7">
        <v>149.12139999999999</v>
      </c>
    </row>
    <row r="2514" spans="2:2" x14ac:dyDescent="0.25">
      <c r="B2514" s="7">
        <v>139.47229999999999</v>
      </c>
    </row>
    <row r="2515" spans="2:2" x14ac:dyDescent="0.25">
      <c r="B2515" s="7">
        <v>139.47229999999999</v>
      </c>
    </row>
    <row r="2516" spans="2:2" x14ac:dyDescent="0.25">
      <c r="B2516" s="7">
        <v>132.4547</v>
      </c>
    </row>
    <row r="2517" spans="2:2" x14ac:dyDescent="0.25">
      <c r="B2517" s="7">
        <v>142.10390000000001</v>
      </c>
    </row>
    <row r="2518" spans="2:2" x14ac:dyDescent="0.25">
      <c r="B2518" s="7">
        <v>139.47229999999999</v>
      </c>
    </row>
    <row r="2519" spans="2:2" x14ac:dyDescent="0.25">
      <c r="B2519" s="7">
        <v>171.05</v>
      </c>
    </row>
    <row r="2520" spans="2:2" x14ac:dyDescent="0.25">
      <c r="B2520" s="7">
        <v>69.3</v>
      </c>
    </row>
    <row r="2521" spans="2:2" x14ac:dyDescent="0.25">
      <c r="B2521" s="7">
        <v>139.47229999999999</v>
      </c>
    </row>
    <row r="2522" spans="2:2" x14ac:dyDescent="0.25">
      <c r="B2522" s="7">
        <v>132.4547</v>
      </c>
    </row>
    <row r="2523" spans="2:2" x14ac:dyDescent="0.25">
      <c r="B2523" s="7">
        <v>139.47229999999999</v>
      </c>
    </row>
    <row r="2524" spans="2:2" x14ac:dyDescent="0.25">
      <c r="B2524" s="7">
        <v>142.10390000000001</v>
      </c>
    </row>
    <row r="2525" spans="2:2" x14ac:dyDescent="0.25">
      <c r="B2525" s="7">
        <v>171.05</v>
      </c>
    </row>
    <row r="2526" spans="2:2" x14ac:dyDescent="0.25">
      <c r="B2526" s="7">
        <v>171.05</v>
      </c>
    </row>
    <row r="2527" spans="2:2" x14ac:dyDescent="0.25">
      <c r="B2527" s="7">
        <v>163.15649999999999</v>
      </c>
    </row>
    <row r="2528" spans="2:2" x14ac:dyDescent="0.25">
      <c r="B2528" s="7">
        <v>148.24</v>
      </c>
    </row>
    <row r="2529" spans="2:2" x14ac:dyDescent="0.25">
      <c r="B2529" s="7">
        <v>21.9284</v>
      </c>
    </row>
    <row r="2530" spans="2:2" x14ac:dyDescent="0.25">
      <c r="B2530" s="7">
        <v>139.47229999999999</v>
      </c>
    </row>
    <row r="2531" spans="2:2" x14ac:dyDescent="0.25">
      <c r="B2531" s="7">
        <v>66.665300000000002</v>
      </c>
    </row>
    <row r="2532" spans="2:2" x14ac:dyDescent="0.25">
      <c r="B2532" s="7">
        <v>187.72</v>
      </c>
    </row>
    <row r="2533" spans="2:2" x14ac:dyDescent="0.25">
      <c r="B2533" s="7">
        <v>187.72</v>
      </c>
    </row>
    <row r="2534" spans="2:2" x14ac:dyDescent="0.25">
      <c r="B2534" s="7">
        <v>71.051199999999994</v>
      </c>
    </row>
    <row r="2535" spans="2:2" x14ac:dyDescent="0.25">
      <c r="B2535" s="7">
        <v>171.05</v>
      </c>
    </row>
    <row r="2536" spans="2:2" x14ac:dyDescent="0.25">
      <c r="B2536" s="7">
        <v>142.10390000000001</v>
      </c>
    </row>
    <row r="2537" spans="2:2" x14ac:dyDescent="0.25">
      <c r="B2537" s="7">
        <v>139.47229999999999</v>
      </c>
    </row>
    <row r="2538" spans="2:2" x14ac:dyDescent="0.25">
      <c r="B2538" s="7">
        <v>56.1389</v>
      </c>
    </row>
    <row r="2539" spans="2:2" x14ac:dyDescent="0.25">
      <c r="B2539" s="7">
        <v>71.051199999999994</v>
      </c>
    </row>
    <row r="2540" spans="2:2" x14ac:dyDescent="0.25">
      <c r="B2540" s="7">
        <v>21.051200000000001</v>
      </c>
    </row>
    <row r="2541" spans="2:2" x14ac:dyDescent="0.25">
      <c r="B2541" s="7">
        <v>21.051200000000001</v>
      </c>
    </row>
    <row r="2542" spans="2:2" x14ac:dyDescent="0.25">
      <c r="B2542" s="7">
        <v>142.10390000000001</v>
      </c>
    </row>
    <row r="2543" spans="2:2" x14ac:dyDescent="0.25">
      <c r="B2543" s="7">
        <v>4.3845999999999998</v>
      </c>
    </row>
    <row r="2544" spans="2:2" x14ac:dyDescent="0.25">
      <c r="B2544" s="7">
        <v>4.3845999999999998</v>
      </c>
    </row>
    <row r="2545" spans="2:2" x14ac:dyDescent="0.25">
      <c r="B2545" s="7">
        <v>56.1389</v>
      </c>
    </row>
    <row r="2546" spans="2:2" x14ac:dyDescent="0.25">
      <c r="B2546" s="7">
        <v>21.051200000000001</v>
      </c>
    </row>
    <row r="2547" spans="2:2" x14ac:dyDescent="0.25">
      <c r="B2547" s="7">
        <v>75.437200000000004</v>
      </c>
    </row>
    <row r="2548" spans="2:2" x14ac:dyDescent="0.25">
      <c r="B2548" s="7">
        <v>4.3845999999999998</v>
      </c>
    </row>
    <row r="2549" spans="2:2" x14ac:dyDescent="0.25">
      <c r="B2549" s="7">
        <v>21.051200000000001</v>
      </c>
    </row>
    <row r="2550" spans="2:2" x14ac:dyDescent="0.25">
      <c r="B2550" s="7">
        <v>7.8933</v>
      </c>
    </row>
    <row r="2551" spans="2:2" x14ac:dyDescent="0.25">
      <c r="B2551" s="7">
        <v>187.72</v>
      </c>
    </row>
    <row r="2552" spans="2:2" x14ac:dyDescent="0.25">
      <c r="B2552" s="7">
        <v>187.72</v>
      </c>
    </row>
    <row r="2553" spans="2:2" x14ac:dyDescent="0.25">
      <c r="B2553" s="7">
        <v>75.437200000000004</v>
      </c>
    </row>
    <row r="2554" spans="2:2" x14ac:dyDescent="0.25">
      <c r="B2554" s="7">
        <v>171.05</v>
      </c>
    </row>
    <row r="2555" spans="2:2" x14ac:dyDescent="0.25">
      <c r="B2555" s="7">
        <v>56.1389</v>
      </c>
    </row>
    <row r="2556" spans="2:2" x14ac:dyDescent="0.25">
      <c r="B2556" s="7">
        <v>56.1389</v>
      </c>
    </row>
    <row r="2557" spans="2:2" x14ac:dyDescent="0.25">
      <c r="B2557" s="7">
        <v>149.12139999999999</v>
      </c>
    </row>
    <row r="2558" spans="2:2" x14ac:dyDescent="0.25">
      <c r="B2558" s="7">
        <v>75.437200000000004</v>
      </c>
    </row>
    <row r="2559" spans="2:2" x14ac:dyDescent="0.25">
      <c r="B2559" s="7">
        <v>219.3</v>
      </c>
    </row>
    <row r="2560" spans="2:2" x14ac:dyDescent="0.25">
      <c r="B2560" s="7">
        <v>69.3</v>
      </c>
    </row>
    <row r="2561" spans="2:2" x14ac:dyDescent="0.25">
      <c r="B2561" s="7">
        <v>75.437200000000004</v>
      </c>
    </row>
    <row r="2562" spans="2:2" x14ac:dyDescent="0.25">
      <c r="B2562" s="7">
        <v>30.700399999999998</v>
      </c>
    </row>
    <row r="2563" spans="2:2" x14ac:dyDescent="0.25">
      <c r="B2563" s="7">
        <v>187.72</v>
      </c>
    </row>
    <row r="2564" spans="2:2" x14ac:dyDescent="0.25">
      <c r="B2564" s="7">
        <v>107.01609999999999</v>
      </c>
    </row>
    <row r="2565" spans="2:2" x14ac:dyDescent="0.25">
      <c r="B2565" s="7">
        <v>187.72</v>
      </c>
    </row>
    <row r="2566" spans="2:2" x14ac:dyDescent="0.25">
      <c r="B2566" s="7">
        <v>187.72</v>
      </c>
    </row>
    <row r="2567" spans="2:2" x14ac:dyDescent="0.25">
      <c r="B2567" s="7">
        <v>4.3845999999999998</v>
      </c>
    </row>
    <row r="2568" spans="2:2" x14ac:dyDescent="0.25">
      <c r="B2568" s="7">
        <v>56.1389</v>
      </c>
    </row>
    <row r="2569" spans="2:2" x14ac:dyDescent="0.25">
      <c r="B2569" s="7">
        <v>187.72</v>
      </c>
    </row>
    <row r="2570" spans="2:2" x14ac:dyDescent="0.25">
      <c r="B2570" s="7">
        <v>219.3</v>
      </c>
    </row>
    <row r="2571" spans="2:2" x14ac:dyDescent="0.25">
      <c r="B2571" s="7">
        <v>219.3</v>
      </c>
    </row>
    <row r="2572" spans="2:2" x14ac:dyDescent="0.25">
      <c r="B2572" s="7">
        <v>56.1389</v>
      </c>
    </row>
    <row r="2573" spans="2:2" x14ac:dyDescent="0.25">
      <c r="B2573" s="7">
        <v>219.3</v>
      </c>
    </row>
    <row r="2574" spans="2:2" x14ac:dyDescent="0.25">
      <c r="B2574" s="7">
        <v>174.56</v>
      </c>
    </row>
    <row r="2575" spans="2:2" x14ac:dyDescent="0.25">
      <c r="B2575" s="7">
        <v>75.437200000000004</v>
      </c>
    </row>
    <row r="2576" spans="2:2" x14ac:dyDescent="0.25">
      <c r="B2576" s="7">
        <v>187.72</v>
      </c>
    </row>
    <row r="2577" spans="2:2" x14ac:dyDescent="0.25">
      <c r="B2577" s="7">
        <v>187.72</v>
      </c>
    </row>
    <row r="2578" spans="2:2" x14ac:dyDescent="0.25">
      <c r="B2578" s="7">
        <v>171.05</v>
      </c>
    </row>
    <row r="2579" spans="2:2" x14ac:dyDescent="0.25">
      <c r="B2579" s="7">
        <v>67.42</v>
      </c>
    </row>
    <row r="2580" spans="2:2" x14ac:dyDescent="0.25">
      <c r="B2580" s="7">
        <v>221.05</v>
      </c>
    </row>
    <row r="2581" spans="2:2" x14ac:dyDescent="0.25">
      <c r="B2581" s="7">
        <v>221.05</v>
      </c>
    </row>
    <row r="2582" spans="2:2" x14ac:dyDescent="0.25">
      <c r="B2582" s="7">
        <v>149.12139999999999</v>
      </c>
    </row>
    <row r="2583" spans="2:2" x14ac:dyDescent="0.25">
      <c r="B2583" s="7">
        <v>219.3</v>
      </c>
    </row>
    <row r="2584" spans="2:2" x14ac:dyDescent="0.25">
      <c r="B2584" s="7">
        <v>219.3</v>
      </c>
    </row>
    <row r="2585" spans="2:2" x14ac:dyDescent="0.25">
      <c r="B2585" s="7">
        <v>187.72</v>
      </c>
    </row>
    <row r="2586" spans="2:2" x14ac:dyDescent="0.25">
      <c r="B2586" s="7">
        <v>219.3</v>
      </c>
    </row>
    <row r="2587" spans="2:2" x14ac:dyDescent="0.25">
      <c r="B2587" s="7">
        <v>67.42</v>
      </c>
    </row>
    <row r="2588" spans="2:2" x14ac:dyDescent="0.25">
      <c r="B2588" s="7">
        <v>219.3</v>
      </c>
    </row>
    <row r="2589" spans="2:2" x14ac:dyDescent="0.25">
      <c r="B2589" s="7">
        <v>219.3</v>
      </c>
    </row>
    <row r="2590" spans="2:2" x14ac:dyDescent="0.25">
      <c r="B2590" s="7">
        <v>149.12139999999999</v>
      </c>
    </row>
    <row r="2591" spans="2:2" x14ac:dyDescent="0.25">
      <c r="B2591" s="7">
        <v>51.753</v>
      </c>
    </row>
    <row r="2592" spans="2:2" x14ac:dyDescent="0.25">
      <c r="B2592" s="7">
        <v>174.56</v>
      </c>
    </row>
    <row r="2593" spans="2:2" x14ac:dyDescent="0.25">
      <c r="B2593" s="7">
        <v>219.3</v>
      </c>
    </row>
    <row r="2594" spans="2:2" x14ac:dyDescent="0.25">
      <c r="B2594" s="7">
        <v>187.72</v>
      </c>
    </row>
    <row r="2595" spans="2:2" x14ac:dyDescent="0.25">
      <c r="B2595" s="7">
        <v>231.25</v>
      </c>
    </row>
    <row r="2596" spans="2:2" x14ac:dyDescent="0.25">
      <c r="B2596" s="7">
        <v>149.12139999999999</v>
      </c>
    </row>
    <row r="2597" spans="2:2" x14ac:dyDescent="0.25">
      <c r="B2597" s="7">
        <v>149.12139999999999</v>
      </c>
    </row>
    <row r="2598" spans="2:2" x14ac:dyDescent="0.25">
      <c r="B2598" s="7">
        <v>67.42</v>
      </c>
    </row>
    <row r="2599" spans="2:2" x14ac:dyDescent="0.25">
      <c r="B2599" s="7">
        <v>187.72</v>
      </c>
    </row>
    <row r="2600" spans="2:2" x14ac:dyDescent="0.25">
      <c r="B2600" s="7">
        <v>187.72</v>
      </c>
    </row>
    <row r="2601" spans="2:2" x14ac:dyDescent="0.25">
      <c r="B2601" s="7">
        <v>219.3</v>
      </c>
    </row>
    <row r="2602" spans="2:2" x14ac:dyDescent="0.25">
      <c r="B2602" s="7">
        <v>69.3</v>
      </c>
    </row>
    <row r="2603" spans="2:2" x14ac:dyDescent="0.25">
      <c r="B2603" s="7">
        <v>187.72</v>
      </c>
    </row>
    <row r="2604" spans="2:2" x14ac:dyDescent="0.25">
      <c r="B2604" s="7">
        <v>133.33090000000001</v>
      </c>
    </row>
    <row r="2605" spans="2:2" x14ac:dyDescent="0.25">
      <c r="B2605" s="7">
        <v>133.33090000000001</v>
      </c>
    </row>
    <row r="2606" spans="2:2" x14ac:dyDescent="0.25">
      <c r="B2606" s="7">
        <v>131.57650000000001</v>
      </c>
    </row>
    <row r="2607" spans="2:2" x14ac:dyDescent="0.25">
      <c r="B2607" s="7">
        <v>164.0326</v>
      </c>
    </row>
    <row r="2608" spans="2:2" x14ac:dyDescent="0.25">
      <c r="B2608" s="7">
        <v>131.57650000000001</v>
      </c>
    </row>
    <row r="2609" spans="2:2" x14ac:dyDescent="0.25">
      <c r="B2609" s="7">
        <v>131.57650000000001</v>
      </c>
    </row>
    <row r="2610" spans="2:2" x14ac:dyDescent="0.25">
      <c r="B2610" s="7">
        <v>206.14</v>
      </c>
    </row>
    <row r="2611" spans="2:2" x14ac:dyDescent="0.25">
      <c r="B2611" s="7">
        <v>149.12039999999999</v>
      </c>
    </row>
    <row r="2612" spans="2:2" x14ac:dyDescent="0.25">
      <c r="B2612" s="7">
        <v>164.0326</v>
      </c>
    </row>
    <row r="2613" spans="2:2" x14ac:dyDescent="0.25">
      <c r="B2613" s="7">
        <v>149.12039999999999</v>
      </c>
    </row>
    <row r="2614" spans="2:2" x14ac:dyDescent="0.25">
      <c r="B2614" s="7">
        <v>165.78700000000001</v>
      </c>
    </row>
    <row r="2615" spans="2:2" x14ac:dyDescent="0.25">
      <c r="B2615" s="7">
        <v>119.2958</v>
      </c>
    </row>
    <row r="2616" spans="2:2" x14ac:dyDescent="0.25">
      <c r="B2616" s="7">
        <v>131.57650000000001</v>
      </c>
    </row>
    <row r="2617" spans="2:2" x14ac:dyDescent="0.25">
      <c r="B2617" s="7">
        <v>164.0326</v>
      </c>
    </row>
    <row r="2618" spans="2:2" x14ac:dyDescent="0.25">
      <c r="B2618" s="7">
        <v>164.0326</v>
      </c>
    </row>
    <row r="2619" spans="2:2" x14ac:dyDescent="0.25">
      <c r="B2619" s="7">
        <v>206.14</v>
      </c>
    </row>
    <row r="2620" spans="2:2" x14ac:dyDescent="0.25">
      <c r="B2620" s="7">
        <v>149.12039999999999</v>
      </c>
    </row>
    <row r="2621" spans="2:2" x14ac:dyDescent="0.25">
      <c r="B2621" s="7">
        <v>165.78700000000001</v>
      </c>
    </row>
    <row r="2622" spans="2:2" x14ac:dyDescent="0.25">
      <c r="B2622" s="7">
        <v>20.172999999999998</v>
      </c>
    </row>
    <row r="2623" spans="2:2" x14ac:dyDescent="0.25">
      <c r="B2623" s="7">
        <v>20.172999999999998</v>
      </c>
    </row>
    <row r="2624" spans="2:2" x14ac:dyDescent="0.25">
      <c r="B2624" s="7">
        <v>20.172999999999998</v>
      </c>
    </row>
    <row r="2625" spans="2:2" x14ac:dyDescent="0.25">
      <c r="B2625" s="7">
        <v>20.172999999999998</v>
      </c>
    </row>
    <row r="2626" spans="2:2" x14ac:dyDescent="0.25">
      <c r="B2626" s="7">
        <v>145.6105</v>
      </c>
    </row>
    <row r="2627" spans="2:2" x14ac:dyDescent="0.25">
      <c r="B2627" s="7">
        <v>118.4175</v>
      </c>
    </row>
    <row r="2628" spans="2:2" x14ac:dyDescent="0.25">
      <c r="B2628" s="7">
        <v>135.08420000000001</v>
      </c>
    </row>
    <row r="2629" spans="2:2" x14ac:dyDescent="0.25">
      <c r="B2629" s="7">
        <v>78.069999999999993</v>
      </c>
    </row>
    <row r="2630" spans="2:2" x14ac:dyDescent="0.25">
      <c r="B2630" s="7">
        <v>155.2679</v>
      </c>
    </row>
    <row r="2631" spans="2:2" x14ac:dyDescent="0.25">
      <c r="B2631" s="7">
        <v>105.27</v>
      </c>
    </row>
    <row r="2632" spans="2:2" x14ac:dyDescent="0.25">
      <c r="B2632" s="7">
        <v>4.3883999999999999</v>
      </c>
    </row>
    <row r="2633" spans="2:2" x14ac:dyDescent="0.25">
      <c r="B2633" s="7">
        <v>105.27</v>
      </c>
    </row>
    <row r="2634" spans="2:2" x14ac:dyDescent="0.25">
      <c r="B2634" s="7">
        <v>4.3883999999999999</v>
      </c>
    </row>
    <row r="2635" spans="2:2" x14ac:dyDescent="0.25">
      <c r="B2635" s="7">
        <v>105.27</v>
      </c>
    </row>
    <row r="2636" spans="2:2" x14ac:dyDescent="0.25">
      <c r="B2636" s="7">
        <v>4.3883999999999999</v>
      </c>
    </row>
    <row r="2637" spans="2:2" x14ac:dyDescent="0.25">
      <c r="B2637" s="7">
        <v>8.77</v>
      </c>
    </row>
    <row r="2638" spans="2:2" x14ac:dyDescent="0.25">
      <c r="B2638" s="7">
        <v>166.67</v>
      </c>
    </row>
    <row r="2639" spans="2:2" x14ac:dyDescent="0.25">
      <c r="B2639" s="7">
        <v>150.87880000000001</v>
      </c>
    </row>
    <row r="2640" spans="2:2" x14ac:dyDescent="0.25">
      <c r="B2640" s="7">
        <v>4.3880999999999997</v>
      </c>
    </row>
    <row r="2641" spans="2:2" x14ac:dyDescent="0.25">
      <c r="B2641" s="7">
        <v>4.3880999999999997</v>
      </c>
    </row>
    <row r="2642" spans="2:2" x14ac:dyDescent="0.25">
      <c r="B2642" s="7">
        <v>118.86</v>
      </c>
    </row>
    <row r="2643" spans="2:2" x14ac:dyDescent="0.25">
      <c r="B2643" s="7">
        <v>9.6509</v>
      </c>
    </row>
    <row r="2644" spans="2:2" x14ac:dyDescent="0.25">
      <c r="B2644" s="7">
        <v>2.6333000000000002</v>
      </c>
    </row>
    <row r="2645" spans="2:2" x14ac:dyDescent="0.25">
      <c r="B2645" s="7">
        <v>250.88</v>
      </c>
    </row>
    <row r="2646" spans="2:2" x14ac:dyDescent="0.25">
      <c r="B2646" s="7">
        <v>12.287000000000001</v>
      </c>
    </row>
    <row r="2647" spans="2:2" x14ac:dyDescent="0.25">
      <c r="B2647" s="7">
        <v>12.287000000000001</v>
      </c>
    </row>
    <row r="2648" spans="2:2" x14ac:dyDescent="0.25">
      <c r="B2648" s="7">
        <v>12.287000000000001</v>
      </c>
    </row>
    <row r="2649" spans="2:2" x14ac:dyDescent="0.25">
      <c r="B2649" s="7">
        <v>12.287000000000001</v>
      </c>
    </row>
    <row r="2650" spans="2:2" x14ac:dyDescent="0.25">
      <c r="B2650" s="7">
        <v>12.287000000000001</v>
      </c>
    </row>
    <row r="2651" spans="2:2" x14ac:dyDescent="0.25">
      <c r="B2651" s="7">
        <v>17.55</v>
      </c>
    </row>
    <row r="2652" spans="2:2" x14ac:dyDescent="0.25">
      <c r="B2652" s="7">
        <v>28.076499999999999</v>
      </c>
    </row>
    <row r="2653" spans="2:2" x14ac:dyDescent="0.25">
      <c r="B2653" s="7">
        <v>12.287000000000001</v>
      </c>
    </row>
    <row r="2654" spans="2:2" x14ac:dyDescent="0.25">
      <c r="B2654" s="7">
        <v>17.55</v>
      </c>
    </row>
    <row r="2655" spans="2:2" x14ac:dyDescent="0.25">
      <c r="B2655" s="7">
        <v>26.322099999999999</v>
      </c>
    </row>
    <row r="2656" spans="2:2" x14ac:dyDescent="0.25">
      <c r="B2656" s="7">
        <v>12.2828</v>
      </c>
    </row>
    <row r="2657" spans="2:2" x14ac:dyDescent="0.25">
      <c r="B2657" s="7">
        <v>12.96</v>
      </c>
    </row>
    <row r="2658" spans="2:2" x14ac:dyDescent="0.25">
      <c r="B2658" s="7">
        <v>3.5108999999999999</v>
      </c>
    </row>
    <row r="2659" spans="2:2" x14ac:dyDescent="0.25">
      <c r="B2659" s="7">
        <v>3.5108999999999999</v>
      </c>
    </row>
    <row r="2660" spans="2:2" x14ac:dyDescent="0.25">
      <c r="B2660" s="7">
        <v>18.423200000000001</v>
      </c>
    </row>
    <row r="2661" spans="2:2" x14ac:dyDescent="0.25">
      <c r="B2661" s="7">
        <v>4.3880999999999997</v>
      </c>
    </row>
    <row r="2662" spans="2:2" x14ac:dyDescent="0.25">
      <c r="B2662" s="7">
        <v>4.3880999999999997</v>
      </c>
    </row>
    <row r="2663" spans="2:2" x14ac:dyDescent="0.25">
      <c r="B2663" s="7">
        <v>4.3880999999999997</v>
      </c>
    </row>
    <row r="2664" spans="2:2" x14ac:dyDescent="0.25">
      <c r="B2664" s="7">
        <v>19.3004</v>
      </c>
    </row>
    <row r="2665" spans="2:2" x14ac:dyDescent="0.25">
      <c r="B2665" s="7">
        <v>19.3004</v>
      </c>
    </row>
    <row r="2666" spans="2:2" x14ac:dyDescent="0.25">
      <c r="B2666" s="7">
        <v>4.3880999999999997</v>
      </c>
    </row>
    <row r="2667" spans="2:2" x14ac:dyDescent="0.25">
      <c r="B2667" s="7">
        <v>3.5108999999999999</v>
      </c>
    </row>
    <row r="2668" spans="2:2" x14ac:dyDescent="0.25">
      <c r="B2668" s="7">
        <v>18.423200000000001</v>
      </c>
    </row>
    <row r="2669" spans="2:2" x14ac:dyDescent="0.25">
      <c r="B2669" s="7">
        <v>4.3880999999999997</v>
      </c>
    </row>
    <row r="2670" spans="2:2" x14ac:dyDescent="0.25">
      <c r="B2670" s="7">
        <v>37.721400000000003</v>
      </c>
    </row>
    <row r="2671" spans="2:2" x14ac:dyDescent="0.25">
      <c r="B2671" s="7">
        <v>3.5108999999999999</v>
      </c>
    </row>
    <row r="2672" spans="2:2" x14ac:dyDescent="0.25">
      <c r="B2672" s="7">
        <v>4.3880999999999997</v>
      </c>
    </row>
    <row r="2673" spans="2:2" x14ac:dyDescent="0.25">
      <c r="B2673" s="7">
        <v>4.3880999999999997</v>
      </c>
    </row>
    <row r="2674" spans="2:2" x14ac:dyDescent="0.25">
      <c r="B2674" s="7">
        <v>4.3880999999999997</v>
      </c>
    </row>
    <row r="2675" spans="2:2" x14ac:dyDescent="0.25">
      <c r="B2675" s="7">
        <v>4.3880999999999997</v>
      </c>
    </row>
    <row r="2676" spans="2:2" x14ac:dyDescent="0.25">
      <c r="B2676" s="7">
        <v>3.5108999999999999</v>
      </c>
    </row>
    <row r="2677" spans="2:2" x14ac:dyDescent="0.25">
      <c r="B2677" s="7">
        <v>4.3880999999999997</v>
      </c>
    </row>
    <row r="2678" spans="2:2" x14ac:dyDescent="0.25">
      <c r="B2678" s="7">
        <v>93.861800000000002</v>
      </c>
    </row>
    <row r="2679" spans="2:2" x14ac:dyDescent="0.25">
      <c r="B2679" s="7">
        <v>13.16</v>
      </c>
    </row>
    <row r="2680" spans="2:2" x14ac:dyDescent="0.25">
      <c r="B2680" s="7">
        <v>3.5108999999999999</v>
      </c>
    </row>
    <row r="2681" spans="2:2" x14ac:dyDescent="0.25">
      <c r="B2681" s="7">
        <v>19.3004</v>
      </c>
    </row>
    <row r="2682" spans="2:2" x14ac:dyDescent="0.25">
      <c r="B2682" s="7">
        <v>175.44</v>
      </c>
    </row>
    <row r="2683" spans="2:2" x14ac:dyDescent="0.25">
      <c r="B2683" s="7">
        <v>3.5108999999999999</v>
      </c>
    </row>
    <row r="2684" spans="2:2" x14ac:dyDescent="0.25">
      <c r="B2684" s="7">
        <v>4.3880999999999997</v>
      </c>
    </row>
    <row r="2685" spans="2:2" x14ac:dyDescent="0.25">
      <c r="B2685" s="7">
        <v>19.3004</v>
      </c>
    </row>
    <row r="2686" spans="2:2" x14ac:dyDescent="0.25">
      <c r="B2686" s="7">
        <v>3.5108999999999999</v>
      </c>
    </row>
    <row r="2687" spans="2:2" x14ac:dyDescent="0.25">
      <c r="B2687" s="7">
        <v>4.3880999999999997</v>
      </c>
    </row>
    <row r="2688" spans="2:2" x14ac:dyDescent="0.25">
      <c r="B2688" s="7">
        <v>4.3880999999999997</v>
      </c>
    </row>
    <row r="2689" spans="2:2" x14ac:dyDescent="0.25">
      <c r="B2689" s="7">
        <v>127.63</v>
      </c>
    </row>
    <row r="2690" spans="2:2" x14ac:dyDescent="0.25">
      <c r="B2690" s="7">
        <v>3.5108999999999999</v>
      </c>
    </row>
    <row r="2691" spans="2:2" x14ac:dyDescent="0.25">
      <c r="B2691" s="7">
        <v>19.3004</v>
      </c>
    </row>
    <row r="2692" spans="2:2" x14ac:dyDescent="0.25">
      <c r="B2692" s="7">
        <v>3.5108999999999999</v>
      </c>
    </row>
    <row r="2693" spans="2:2" x14ac:dyDescent="0.25">
      <c r="B2693" s="7">
        <v>3.5108999999999999</v>
      </c>
    </row>
    <row r="2694" spans="2:2" x14ac:dyDescent="0.25">
      <c r="B2694" s="7">
        <v>13.16</v>
      </c>
    </row>
    <row r="2695" spans="2:2" x14ac:dyDescent="0.25">
      <c r="B2695" s="7">
        <v>3.5108999999999999</v>
      </c>
    </row>
    <row r="2696" spans="2:2" x14ac:dyDescent="0.25">
      <c r="B2696" s="7">
        <v>18.423200000000001</v>
      </c>
    </row>
    <row r="2697" spans="2:2" x14ac:dyDescent="0.25">
      <c r="B2697" s="7">
        <v>145.18</v>
      </c>
    </row>
    <row r="2698" spans="2:2" x14ac:dyDescent="0.25">
      <c r="B2698" s="7">
        <v>377.2</v>
      </c>
    </row>
    <row r="2699" spans="2:2" x14ac:dyDescent="0.25">
      <c r="B2699" s="7">
        <v>4.3880999999999997</v>
      </c>
    </row>
    <row r="2700" spans="2:2" x14ac:dyDescent="0.25">
      <c r="B2700" s="7">
        <v>13.16</v>
      </c>
    </row>
    <row r="2701" spans="2:2" x14ac:dyDescent="0.25">
      <c r="B2701" s="7">
        <v>51.756500000000003</v>
      </c>
    </row>
    <row r="2702" spans="2:2" x14ac:dyDescent="0.25">
      <c r="B2702" s="7">
        <v>3.5108999999999999</v>
      </c>
    </row>
    <row r="2703" spans="2:2" x14ac:dyDescent="0.25">
      <c r="B2703" s="7">
        <v>37.721400000000003</v>
      </c>
    </row>
    <row r="2704" spans="2:2" x14ac:dyDescent="0.25">
      <c r="B2704" s="7">
        <v>145.18</v>
      </c>
    </row>
    <row r="2705" spans="2:2" x14ac:dyDescent="0.25">
      <c r="B2705" s="7">
        <v>4.3880999999999997</v>
      </c>
    </row>
    <row r="2706" spans="2:2" x14ac:dyDescent="0.25">
      <c r="B2706" s="7">
        <v>19.3004</v>
      </c>
    </row>
    <row r="2707" spans="2:2" x14ac:dyDescent="0.25">
      <c r="B2707" s="7">
        <v>3.5108999999999999</v>
      </c>
    </row>
    <row r="2708" spans="2:2" x14ac:dyDescent="0.25">
      <c r="B2708" s="7">
        <v>145.18</v>
      </c>
    </row>
    <row r="2709" spans="2:2" x14ac:dyDescent="0.25">
      <c r="B2709" s="7">
        <v>294.74</v>
      </c>
    </row>
    <row r="2710" spans="2:2" x14ac:dyDescent="0.25">
      <c r="B2710" s="7">
        <v>145.18</v>
      </c>
    </row>
    <row r="2711" spans="2:2" x14ac:dyDescent="0.25">
      <c r="B2711" s="7">
        <v>4.3880999999999997</v>
      </c>
    </row>
    <row r="2712" spans="2:2" x14ac:dyDescent="0.25">
      <c r="B2712" s="7">
        <v>4.3880999999999997</v>
      </c>
    </row>
    <row r="2713" spans="2:2" x14ac:dyDescent="0.25">
      <c r="B2713" s="7">
        <v>19.3004</v>
      </c>
    </row>
    <row r="2714" spans="2:2" x14ac:dyDescent="0.25">
      <c r="B2714" s="7">
        <v>4.3880999999999997</v>
      </c>
    </row>
    <row r="2715" spans="2:2" x14ac:dyDescent="0.25">
      <c r="B2715" s="7">
        <v>3.5108999999999999</v>
      </c>
    </row>
    <row r="2716" spans="2:2" x14ac:dyDescent="0.25">
      <c r="B2716" s="7">
        <v>13.16</v>
      </c>
    </row>
    <row r="2717" spans="2:2" x14ac:dyDescent="0.25">
      <c r="B2717" s="7">
        <v>256.13</v>
      </c>
    </row>
    <row r="2718" spans="2:2" x14ac:dyDescent="0.25">
      <c r="B2718" s="7">
        <v>4.3880999999999997</v>
      </c>
    </row>
    <row r="2719" spans="2:2" x14ac:dyDescent="0.25">
      <c r="B2719" s="7">
        <v>3.5108999999999999</v>
      </c>
    </row>
    <row r="2720" spans="2:2" x14ac:dyDescent="0.25">
      <c r="B2720" s="7">
        <v>19.3004</v>
      </c>
    </row>
    <row r="2721" spans="2:2" x14ac:dyDescent="0.25">
      <c r="B2721" s="7">
        <v>17.545999999999999</v>
      </c>
    </row>
    <row r="2722" spans="2:2" x14ac:dyDescent="0.25">
      <c r="B2722" s="7">
        <v>19.3004</v>
      </c>
    </row>
    <row r="2723" spans="2:2" x14ac:dyDescent="0.25">
      <c r="B2723" s="7">
        <v>3.5108999999999999</v>
      </c>
    </row>
    <row r="2724" spans="2:2" x14ac:dyDescent="0.25">
      <c r="B2724" s="7">
        <v>3.5144000000000002</v>
      </c>
    </row>
    <row r="2725" spans="2:2" x14ac:dyDescent="0.25">
      <c r="B2725" s="7">
        <v>19.303899999999999</v>
      </c>
    </row>
    <row r="2726" spans="2:2" x14ac:dyDescent="0.25">
      <c r="B2726" s="7">
        <v>19.303899999999999</v>
      </c>
    </row>
    <row r="2727" spans="2:2" x14ac:dyDescent="0.25">
      <c r="B2727" s="7">
        <v>19.303899999999999</v>
      </c>
    </row>
    <row r="2728" spans="2:2" x14ac:dyDescent="0.25">
      <c r="B2728" s="7">
        <v>19.303899999999999</v>
      </c>
    </row>
    <row r="2729" spans="2:2" x14ac:dyDescent="0.25">
      <c r="B2729" s="7">
        <v>19.303899999999999</v>
      </c>
    </row>
    <row r="2730" spans="2:2" x14ac:dyDescent="0.25">
      <c r="B2730" s="7">
        <v>19.303899999999999</v>
      </c>
    </row>
    <row r="2731" spans="2:2" x14ac:dyDescent="0.25">
      <c r="B2731" s="7">
        <v>19.303899999999999</v>
      </c>
    </row>
    <row r="2732" spans="2:2" x14ac:dyDescent="0.25">
      <c r="B2732" s="7">
        <v>3.5144000000000002</v>
      </c>
    </row>
    <row r="2733" spans="2:2" x14ac:dyDescent="0.25">
      <c r="B2733" s="7">
        <v>3.5144000000000002</v>
      </c>
    </row>
    <row r="2734" spans="2:2" x14ac:dyDescent="0.25">
      <c r="B2734" s="7">
        <v>4.3916000000000004</v>
      </c>
    </row>
    <row r="2735" spans="2:2" x14ac:dyDescent="0.25">
      <c r="B2735" s="7">
        <v>19.303899999999999</v>
      </c>
    </row>
    <row r="2736" spans="2:2" x14ac:dyDescent="0.25">
      <c r="B2736" s="7">
        <v>19.303899999999999</v>
      </c>
    </row>
    <row r="2737" spans="2:2" x14ac:dyDescent="0.25">
      <c r="B2737" s="7">
        <v>19.303899999999999</v>
      </c>
    </row>
    <row r="2738" spans="2:2" x14ac:dyDescent="0.25">
      <c r="B2738" s="7">
        <v>13.163500000000001</v>
      </c>
    </row>
    <row r="2739" spans="2:2" x14ac:dyDescent="0.25">
      <c r="B2739" s="7">
        <v>19.303899999999999</v>
      </c>
    </row>
    <row r="2740" spans="2:2" x14ac:dyDescent="0.25">
      <c r="B2740" s="7">
        <v>17.549499999999998</v>
      </c>
    </row>
    <row r="2741" spans="2:2" x14ac:dyDescent="0.25">
      <c r="B2741" s="7">
        <v>3.5118</v>
      </c>
    </row>
    <row r="2742" spans="2:2" x14ac:dyDescent="0.25">
      <c r="B2742" s="7">
        <v>18.423999999999999</v>
      </c>
    </row>
    <row r="2743" spans="2:2" x14ac:dyDescent="0.25">
      <c r="B2743" s="7">
        <v>4.3888999999999996</v>
      </c>
    </row>
    <row r="2744" spans="2:2" x14ac:dyDescent="0.25">
      <c r="B2744" s="7">
        <v>18.423999999999999</v>
      </c>
    </row>
    <row r="2745" spans="2:2" x14ac:dyDescent="0.25">
      <c r="B2745" s="7">
        <v>19.301200000000001</v>
      </c>
    </row>
    <row r="2746" spans="2:2" x14ac:dyDescent="0.25">
      <c r="B2746" s="7">
        <v>19.301200000000001</v>
      </c>
    </row>
    <row r="2747" spans="2:2" x14ac:dyDescent="0.25">
      <c r="B2747" s="7">
        <v>12.2812</v>
      </c>
    </row>
    <row r="2748" spans="2:2" x14ac:dyDescent="0.25">
      <c r="B2748" s="7">
        <v>316.67</v>
      </c>
    </row>
    <row r="2749" spans="2:2" x14ac:dyDescent="0.25">
      <c r="B2749" s="7">
        <v>12.2812</v>
      </c>
    </row>
    <row r="2750" spans="2:2" x14ac:dyDescent="0.25">
      <c r="B2750" s="7">
        <v>26.32</v>
      </c>
    </row>
    <row r="2751" spans="2:2" x14ac:dyDescent="0.25">
      <c r="B2751" s="7">
        <v>21.0532</v>
      </c>
    </row>
    <row r="2752" spans="2:2" x14ac:dyDescent="0.25">
      <c r="B2752" s="7">
        <v>157.0247</v>
      </c>
    </row>
    <row r="2753" spans="2:2" x14ac:dyDescent="0.25">
      <c r="B2753" s="7">
        <v>157.0247</v>
      </c>
    </row>
    <row r="2754" spans="2:2" x14ac:dyDescent="0.25">
      <c r="B2754" s="7">
        <v>12.2837</v>
      </c>
    </row>
    <row r="2755" spans="2:2" x14ac:dyDescent="0.25">
      <c r="B2755" s="7">
        <v>193.86</v>
      </c>
    </row>
    <row r="2756" spans="2:2" x14ac:dyDescent="0.25">
      <c r="B2756" s="7">
        <v>0.88</v>
      </c>
    </row>
    <row r="2757" spans="2:2" x14ac:dyDescent="0.25">
      <c r="B2757" s="7">
        <v>31.579599999999999</v>
      </c>
    </row>
    <row r="2758" spans="2:2" x14ac:dyDescent="0.25">
      <c r="B2758" s="7">
        <v>31.579599999999999</v>
      </c>
    </row>
    <row r="2759" spans="2:2" x14ac:dyDescent="0.25">
      <c r="B2759" s="7">
        <v>0.88</v>
      </c>
    </row>
    <row r="2760" spans="2:2" x14ac:dyDescent="0.25">
      <c r="B2760" s="7">
        <v>0.88</v>
      </c>
    </row>
    <row r="2761" spans="2:2" x14ac:dyDescent="0.25">
      <c r="B2761" s="7">
        <v>31.579599999999999</v>
      </c>
    </row>
    <row r="2762" spans="2:2" x14ac:dyDescent="0.25">
      <c r="B2762" s="7">
        <v>2.6322999999999999</v>
      </c>
    </row>
    <row r="2763" spans="2:2" x14ac:dyDescent="0.25">
      <c r="B2763" s="7">
        <v>2.6322999999999999</v>
      </c>
    </row>
    <row r="2764" spans="2:2" x14ac:dyDescent="0.25">
      <c r="B2764" s="7">
        <v>0.01</v>
      </c>
    </row>
    <row r="2765" spans="2:2" x14ac:dyDescent="0.25">
      <c r="B2765" s="7">
        <v>0.01</v>
      </c>
    </row>
    <row r="2766" spans="2:2" x14ac:dyDescent="0.25">
      <c r="B2766" s="7">
        <v>0.01</v>
      </c>
    </row>
    <row r="2767" spans="2:2" x14ac:dyDescent="0.25">
      <c r="B2767" s="7">
        <v>16.66</v>
      </c>
    </row>
    <row r="2768" spans="2:2" x14ac:dyDescent="0.25">
      <c r="B2768" s="7">
        <v>16.66</v>
      </c>
    </row>
    <row r="2769" spans="2:2" x14ac:dyDescent="0.25">
      <c r="B2769" s="7">
        <v>16.66</v>
      </c>
    </row>
    <row r="2770" spans="2:2" x14ac:dyDescent="0.25">
      <c r="B2770" s="7">
        <v>16.66</v>
      </c>
    </row>
    <row r="2771" spans="2:2" x14ac:dyDescent="0.25">
      <c r="B2771" s="7">
        <v>42.98</v>
      </c>
    </row>
    <row r="2772" spans="2:2" x14ac:dyDescent="0.25">
      <c r="B2772" s="7">
        <v>16.66</v>
      </c>
    </row>
    <row r="2773" spans="2:2" x14ac:dyDescent="0.25">
      <c r="B2773" s="7">
        <v>42.98</v>
      </c>
    </row>
    <row r="2774" spans="2:2" x14ac:dyDescent="0.25">
      <c r="B2774" s="7">
        <v>16.66</v>
      </c>
    </row>
    <row r="2775" spans="2:2" x14ac:dyDescent="0.25">
      <c r="B2775" s="7">
        <v>16.66</v>
      </c>
    </row>
    <row r="2776" spans="2:2" x14ac:dyDescent="0.25">
      <c r="B2776" s="7">
        <v>16.66</v>
      </c>
    </row>
    <row r="2777" spans="2:2" x14ac:dyDescent="0.25">
      <c r="B2777" s="7">
        <v>16.66</v>
      </c>
    </row>
    <row r="2778" spans="2:2" x14ac:dyDescent="0.25">
      <c r="B2778" s="7">
        <v>42.98</v>
      </c>
    </row>
    <row r="2779" spans="2:2" x14ac:dyDescent="0.25">
      <c r="B2779" s="7">
        <v>16.66</v>
      </c>
    </row>
    <row r="2780" spans="2:2" x14ac:dyDescent="0.25">
      <c r="B2780" s="7">
        <v>16.66</v>
      </c>
    </row>
    <row r="2781" spans="2:2" x14ac:dyDescent="0.25">
      <c r="B2781" s="7">
        <v>16.66</v>
      </c>
    </row>
    <row r="2782" spans="2:2" x14ac:dyDescent="0.25">
      <c r="B2782" s="7">
        <v>16.66</v>
      </c>
    </row>
    <row r="2783" spans="2:2" x14ac:dyDescent="0.25">
      <c r="B2783" s="7">
        <v>16.66</v>
      </c>
    </row>
    <row r="2784" spans="2:2" x14ac:dyDescent="0.25">
      <c r="B2784" s="7">
        <v>0.01</v>
      </c>
    </row>
    <row r="2785" spans="2:2" x14ac:dyDescent="0.25">
      <c r="B2785" s="7">
        <v>0.01</v>
      </c>
    </row>
    <row r="2786" spans="2:2" x14ac:dyDescent="0.25">
      <c r="B2786" s="7">
        <v>0.01</v>
      </c>
    </row>
    <row r="2787" spans="2:2" x14ac:dyDescent="0.25">
      <c r="B2787" s="7">
        <v>0.01</v>
      </c>
    </row>
    <row r="2788" spans="2:2" x14ac:dyDescent="0.25">
      <c r="B2788" s="7">
        <v>0.01</v>
      </c>
    </row>
    <row r="2789" spans="2:2" x14ac:dyDescent="0.25">
      <c r="B2789" s="7">
        <v>0.01</v>
      </c>
    </row>
    <row r="2790" spans="2:2" x14ac:dyDescent="0.25">
      <c r="B2790" s="7">
        <v>0.01</v>
      </c>
    </row>
    <row r="2791" spans="2:2" x14ac:dyDescent="0.25">
      <c r="B2791" s="7">
        <v>0.01</v>
      </c>
    </row>
    <row r="2792" spans="2:2" x14ac:dyDescent="0.25">
      <c r="B2792" s="7">
        <v>0.01</v>
      </c>
    </row>
    <row r="2793" spans="2:2" x14ac:dyDescent="0.25">
      <c r="B2793" s="7">
        <v>0.01</v>
      </c>
    </row>
    <row r="2794" spans="2:2" x14ac:dyDescent="0.25">
      <c r="B2794" s="7">
        <v>0.01</v>
      </c>
    </row>
    <row r="2795" spans="2:2" x14ac:dyDescent="0.25">
      <c r="B2795" s="7">
        <v>0.01</v>
      </c>
    </row>
    <row r="2796" spans="2:2" x14ac:dyDescent="0.25">
      <c r="B2796" s="7">
        <v>0.01</v>
      </c>
    </row>
    <row r="2797" spans="2:2" x14ac:dyDescent="0.25">
      <c r="B2797" s="7">
        <v>0.01</v>
      </c>
    </row>
    <row r="2798" spans="2:2" x14ac:dyDescent="0.25">
      <c r="B2798" s="7">
        <v>0.01</v>
      </c>
    </row>
    <row r="2799" spans="2:2" x14ac:dyDescent="0.25">
      <c r="B2799" s="7">
        <v>0.01</v>
      </c>
    </row>
    <row r="2800" spans="2:2" x14ac:dyDescent="0.25">
      <c r="B2800" s="7">
        <v>0.01</v>
      </c>
    </row>
    <row r="2801" spans="2:2" x14ac:dyDescent="0.25">
      <c r="B2801" s="7">
        <v>0.01</v>
      </c>
    </row>
    <row r="2802" spans="2:2" x14ac:dyDescent="0.25">
      <c r="B2802" s="7">
        <v>0.01</v>
      </c>
    </row>
    <row r="2803" spans="2:2" x14ac:dyDescent="0.25">
      <c r="B2803" s="7">
        <v>0.01</v>
      </c>
    </row>
    <row r="2804" spans="2:2" x14ac:dyDescent="0.25">
      <c r="B2804" s="7">
        <v>0.01</v>
      </c>
    </row>
    <row r="2805" spans="2:2" x14ac:dyDescent="0.25">
      <c r="B2805" s="7">
        <v>0.01</v>
      </c>
    </row>
    <row r="2806" spans="2:2" x14ac:dyDescent="0.25">
      <c r="B2806" s="7">
        <v>0.01</v>
      </c>
    </row>
    <row r="2807" spans="2:2" x14ac:dyDescent="0.25">
      <c r="B2807" s="7">
        <v>0.01</v>
      </c>
    </row>
    <row r="2808" spans="2:2" x14ac:dyDescent="0.25">
      <c r="B2808" s="7">
        <v>0.01</v>
      </c>
    </row>
    <row r="2809" spans="2:2" x14ac:dyDescent="0.25">
      <c r="B2809" s="7">
        <v>0.01</v>
      </c>
    </row>
    <row r="2810" spans="2:2" x14ac:dyDescent="0.25">
      <c r="B2810" s="7">
        <v>0.01</v>
      </c>
    </row>
    <row r="2811" spans="2:2" x14ac:dyDescent="0.25">
      <c r="B2811" s="7">
        <v>0.01</v>
      </c>
    </row>
    <row r="2812" spans="2:2" x14ac:dyDescent="0.25">
      <c r="B2812" s="7">
        <v>0.01</v>
      </c>
    </row>
    <row r="2813" spans="2:2" x14ac:dyDescent="0.25">
      <c r="B2813" s="7">
        <v>0.01</v>
      </c>
    </row>
    <row r="2814" spans="2:2" x14ac:dyDescent="0.25">
      <c r="B2814" s="7">
        <v>0.01</v>
      </c>
    </row>
    <row r="2815" spans="2:2" x14ac:dyDescent="0.25">
      <c r="B2815" s="7">
        <v>0.01</v>
      </c>
    </row>
    <row r="2816" spans="2:2" x14ac:dyDescent="0.25">
      <c r="B2816" s="7">
        <v>0.01</v>
      </c>
    </row>
    <row r="2817" spans="2:2" x14ac:dyDescent="0.25">
      <c r="B2817" s="7">
        <v>0.01</v>
      </c>
    </row>
    <row r="2818" spans="2:2" x14ac:dyDescent="0.25">
      <c r="B2818" s="7">
        <v>0.01</v>
      </c>
    </row>
    <row r="2819" spans="2:2" x14ac:dyDescent="0.25">
      <c r="B2819" s="7">
        <v>0.01</v>
      </c>
    </row>
    <row r="2820" spans="2:2" x14ac:dyDescent="0.25">
      <c r="B2820" s="7">
        <v>0.01</v>
      </c>
    </row>
    <row r="2821" spans="2:2" x14ac:dyDescent="0.25">
      <c r="B2821" s="7">
        <v>0.01</v>
      </c>
    </row>
    <row r="2822" spans="2:2" x14ac:dyDescent="0.25">
      <c r="B2822" s="7">
        <v>0.01</v>
      </c>
    </row>
    <row r="2823" spans="2:2" x14ac:dyDescent="0.25">
      <c r="B2823" s="7">
        <v>0.01</v>
      </c>
    </row>
    <row r="2824" spans="2:2" x14ac:dyDescent="0.25">
      <c r="B2824" s="7">
        <v>0.01</v>
      </c>
    </row>
    <row r="2825" spans="2:2" x14ac:dyDescent="0.25">
      <c r="B2825" s="7">
        <v>0.01</v>
      </c>
    </row>
    <row r="2826" spans="2:2" x14ac:dyDescent="0.25">
      <c r="B2826" s="7">
        <v>0.01</v>
      </c>
    </row>
    <row r="2827" spans="2:2" x14ac:dyDescent="0.25">
      <c r="B2827" s="7">
        <v>0.01</v>
      </c>
    </row>
    <row r="2828" spans="2:2" x14ac:dyDescent="0.25">
      <c r="B2828" s="7">
        <v>0.01</v>
      </c>
    </row>
    <row r="2829" spans="2:2" x14ac:dyDescent="0.25">
      <c r="B2829" s="7">
        <v>0.01</v>
      </c>
    </row>
    <row r="2830" spans="2:2" x14ac:dyDescent="0.25">
      <c r="B2830" s="7">
        <v>0.01</v>
      </c>
    </row>
    <row r="2831" spans="2:2" x14ac:dyDescent="0.25">
      <c r="B2831" s="7">
        <v>0.01</v>
      </c>
    </row>
    <row r="2832" spans="2:2" x14ac:dyDescent="0.25">
      <c r="B2832" s="7">
        <v>0.01</v>
      </c>
    </row>
    <row r="2833" spans="2:2" x14ac:dyDescent="0.25">
      <c r="B2833" s="7">
        <v>0.01</v>
      </c>
    </row>
    <row r="2834" spans="2:2" x14ac:dyDescent="0.25">
      <c r="B2834" s="7">
        <v>0.01</v>
      </c>
    </row>
    <row r="2835" spans="2:2" x14ac:dyDescent="0.25">
      <c r="B2835" s="7">
        <v>0.01</v>
      </c>
    </row>
    <row r="2836" spans="2:2" x14ac:dyDescent="0.25">
      <c r="B2836" s="7">
        <v>0.01</v>
      </c>
    </row>
    <row r="2837" spans="2:2" x14ac:dyDescent="0.25">
      <c r="B2837" s="7">
        <v>0.01</v>
      </c>
    </row>
    <row r="2838" spans="2:2" x14ac:dyDescent="0.25">
      <c r="B2838" s="7">
        <v>0.01</v>
      </c>
    </row>
    <row r="2839" spans="2:2" x14ac:dyDescent="0.25">
      <c r="B2839" s="7">
        <v>0.01</v>
      </c>
    </row>
    <row r="2840" spans="2:2" x14ac:dyDescent="0.25">
      <c r="B2840" s="7">
        <v>0.01</v>
      </c>
    </row>
    <row r="2841" spans="2:2" x14ac:dyDescent="0.25">
      <c r="B2841" s="7">
        <v>0.01</v>
      </c>
    </row>
    <row r="2842" spans="2:2" x14ac:dyDescent="0.25">
      <c r="B2842" s="7">
        <v>0.01</v>
      </c>
    </row>
    <row r="2843" spans="2:2" x14ac:dyDescent="0.25">
      <c r="B2843" s="7">
        <v>0.01</v>
      </c>
    </row>
    <row r="2844" spans="2:2" x14ac:dyDescent="0.25">
      <c r="B2844" s="7">
        <v>0.01</v>
      </c>
    </row>
    <row r="2845" spans="2:2" x14ac:dyDescent="0.25">
      <c r="B2845" s="7">
        <v>0.01</v>
      </c>
    </row>
    <row r="2846" spans="2:2" x14ac:dyDescent="0.25">
      <c r="B2846" s="7">
        <v>0.01</v>
      </c>
    </row>
    <row r="2847" spans="2:2" x14ac:dyDescent="0.25">
      <c r="B2847" s="7">
        <v>0.01</v>
      </c>
    </row>
    <row r="2848" spans="2:2" x14ac:dyDescent="0.25">
      <c r="B2848" s="7">
        <v>0.01</v>
      </c>
    </row>
    <row r="2849" spans="2:2" x14ac:dyDescent="0.25">
      <c r="B2849" s="7">
        <v>0.01</v>
      </c>
    </row>
    <row r="2850" spans="2:2" x14ac:dyDescent="0.25">
      <c r="B2850" s="7">
        <v>0.01</v>
      </c>
    </row>
    <row r="2851" spans="2:2" x14ac:dyDescent="0.25">
      <c r="B2851" s="7">
        <v>0.01</v>
      </c>
    </row>
    <row r="2852" spans="2:2" x14ac:dyDescent="0.25">
      <c r="B2852" s="7">
        <v>0.01</v>
      </c>
    </row>
    <row r="2853" spans="2:2" x14ac:dyDescent="0.25">
      <c r="B2853" s="7">
        <v>0.01</v>
      </c>
    </row>
    <row r="2854" spans="2:2" x14ac:dyDescent="0.25">
      <c r="B2854" s="7">
        <v>0.01</v>
      </c>
    </row>
    <row r="2855" spans="2:2" x14ac:dyDescent="0.25">
      <c r="B2855" s="7">
        <v>0.01</v>
      </c>
    </row>
    <row r="2856" spans="2:2" x14ac:dyDescent="0.25">
      <c r="B2856" s="7">
        <v>0.01</v>
      </c>
    </row>
    <row r="2857" spans="2:2" x14ac:dyDescent="0.25">
      <c r="B2857" s="7">
        <v>0.01</v>
      </c>
    </row>
    <row r="2858" spans="2:2" x14ac:dyDescent="0.25">
      <c r="B2858" s="7">
        <v>0.01</v>
      </c>
    </row>
    <row r="2859" spans="2:2" x14ac:dyDescent="0.25">
      <c r="B2859" s="7">
        <v>0.01</v>
      </c>
    </row>
    <row r="2860" spans="2:2" x14ac:dyDescent="0.25">
      <c r="B2860" s="7">
        <v>0.01</v>
      </c>
    </row>
    <row r="2861" spans="2:2" x14ac:dyDescent="0.25">
      <c r="B2861" s="7">
        <v>0.01</v>
      </c>
    </row>
    <row r="2862" spans="2:2" x14ac:dyDescent="0.25">
      <c r="B2862" s="7">
        <v>0.01</v>
      </c>
    </row>
    <row r="2863" spans="2:2" x14ac:dyDescent="0.25">
      <c r="B2863" s="7">
        <v>0.01</v>
      </c>
    </row>
    <row r="2864" spans="2:2" x14ac:dyDescent="0.25">
      <c r="B2864" s="7">
        <v>0.01</v>
      </c>
    </row>
    <row r="2865" spans="2:2" x14ac:dyDescent="0.25">
      <c r="B2865" s="7">
        <v>0.01</v>
      </c>
    </row>
    <row r="2866" spans="2:2" x14ac:dyDescent="0.25">
      <c r="B2866" s="7">
        <v>0.01</v>
      </c>
    </row>
    <row r="2867" spans="2:2" x14ac:dyDescent="0.25">
      <c r="B2867" s="7">
        <v>0.01</v>
      </c>
    </row>
    <row r="2868" spans="2:2" x14ac:dyDescent="0.25">
      <c r="B2868" s="7">
        <v>0.01</v>
      </c>
    </row>
    <row r="2869" spans="2:2" x14ac:dyDescent="0.25">
      <c r="B2869" s="7">
        <v>0.01</v>
      </c>
    </row>
    <row r="2870" spans="2:2" x14ac:dyDescent="0.25">
      <c r="B2870" s="7">
        <v>0.01</v>
      </c>
    </row>
    <row r="2871" spans="2:2" x14ac:dyDescent="0.25">
      <c r="B2871" s="7">
        <v>0.01</v>
      </c>
    </row>
    <row r="2872" spans="2:2" x14ac:dyDescent="0.25">
      <c r="B2872" s="7">
        <v>0.01</v>
      </c>
    </row>
    <row r="2873" spans="2:2" x14ac:dyDescent="0.25">
      <c r="B2873" s="7">
        <v>0.01</v>
      </c>
    </row>
    <row r="2874" spans="2:2" x14ac:dyDescent="0.25">
      <c r="B2874" s="7">
        <v>0.01</v>
      </c>
    </row>
    <row r="2875" spans="2:2" x14ac:dyDescent="0.25">
      <c r="B2875" s="7">
        <v>0.01</v>
      </c>
    </row>
    <row r="2876" spans="2:2" x14ac:dyDescent="0.25">
      <c r="B2876" s="7">
        <v>0.01</v>
      </c>
    </row>
    <row r="2877" spans="2:2" x14ac:dyDescent="0.25">
      <c r="B2877" s="7">
        <v>0.01</v>
      </c>
    </row>
    <row r="2878" spans="2:2" x14ac:dyDescent="0.25">
      <c r="B2878" s="7">
        <v>0.01</v>
      </c>
    </row>
    <row r="2879" spans="2:2" x14ac:dyDescent="0.25">
      <c r="B2879" s="7">
        <v>0.01</v>
      </c>
    </row>
    <row r="2880" spans="2:2" x14ac:dyDescent="0.25">
      <c r="B2880" s="7">
        <v>0.01</v>
      </c>
    </row>
    <row r="2881" spans="2:2" x14ac:dyDescent="0.25">
      <c r="B2881" s="7">
        <v>0.01</v>
      </c>
    </row>
    <row r="2882" spans="2:2" x14ac:dyDescent="0.25">
      <c r="B2882" s="7">
        <v>0.01</v>
      </c>
    </row>
    <row r="2883" spans="2:2" x14ac:dyDescent="0.25">
      <c r="B2883" s="7">
        <v>0.01</v>
      </c>
    </row>
    <row r="2884" spans="2:2" x14ac:dyDescent="0.25">
      <c r="B2884" s="7">
        <v>0.01</v>
      </c>
    </row>
    <row r="2885" spans="2:2" x14ac:dyDescent="0.25">
      <c r="B2885" s="7">
        <v>0.01</v>
      </c>
    </row>
    <row r="2886" spans="2:2" x14ac:dyDescent="0.25">
      <c r="B2886" s="7">
        <v>0.01</v>
      </c>
    </row>
    <row r="2887" spans="2:2" x14ac:dyDescent="0.25">
      <c r="B2887" s="7">
        <v>0.01</v>
      </c>
    </row>
    <row r="2888" spans="2:2" x14ac:dyDescent="0.25">
      <c r="B2888" s="7">
        <v>0.01</v>
      </c>
    </row>
    <row r="2889" spans="2:2" x14ac:dyDescent="0.25">
      <c r="B2889" s="7">
        <v>0.01</v>
      </c>
    </row>
    <row r="2890" spans="2:2" x14ac:dyDescent="0.25">
      <c r="B2890" s="7">
        <v>0.01</v>
      </c>
    </row>
    <row r="2891" spans="2:2" x14ac:dyDescent="0.25">
      <c r="B2891" s="7">
        <v>32.46</v>
      </c>
    </row>
    <row r="2892" spans="2:2" x14ac:dyDescent="0.25">
      <c r="B2892" s="7">
        <v>32.46</v>
      </c>
    </row>
    <row r="2893" spans="2:2" x14ac:dyDescent="0.25">
      <c r="B2893" s="7">
        <v>0.01</v>
      </c>
    </row>
    <row r="2894" spans="2:2" x14ac:dyDescent="0.25">
      <c r="B2894" s="7">
        <v>0.01</v>
      </c>
    </row>
    <row r="2895" spans="2:2" x14ac:dyDescent="0.25">
      <c r="B2895" s="7">
        <v>0.01</v>
      </c>
    </row>
    <row r="2896" spans="2:2" x14ac:dyDescent="0.25">
      <c r="B2896" s="7">
        <v>0.01</v>
      </c>
    </row>
    <row r="2897" spans="2:2" x14ac:dyDescent="0.25">
      <c r="B2897" s="7">
        <v>0.01</v>
      </c>
    </row>
    <row r="2898" spans="2:2" x14ac:dyDescent="0.25">
      <c r="B2898" s="7">
        <v>0.01</v>
      </c>
    </row>
    <row r="2899" spans="2:2" x14ac:dyDescent="0.25">
      <c r="B2899" s="7">
        <v>0.01</v>
      </c>
    </row>
    <row r="2900" spans="2:2" x14ac:dyDescent="0.25">
      <c r="B2900" s="7">
        <v>0.01</v>
      </c>
    </row>
    <row r="2901" spans="2:2" x14ac:dyDescent="0.25">
      <c r="B2901" s="7">
        <v>0.01</v>
      </c>
    </row>
    <row r="2902" spans="2:2" x14ac:dyDescent="0.25">
      <c r="B2902" s="7">
        <v>0.01</v>
      </c>
    </row>
    <row r="2903" spans="2:2" x14ac:dyDescent="0.25">
      <c r="B2903" s="7">
        <v>0.01</v>
      </c>
    </row>
    <row r="2904" spans="2:2" x14ac:dyDescent="0.25">
      <c r="B2904" s="7">
        <v>0.01</v>
      </c>
    </row>
    <row r="2905" spans="2:2" x14ac:dyDescent="0.25">
      <c r="B2905" s="7">
        <v>0.01</v>
      </c>
    </row>
    <row r="2906" spans="2:2" x14ac:dyDescent="0.25">
      <c r="B2906" s="7">
        <v>0.01</v>
      </c>
    </row>
    <row r="2907" spans="2:2" x14ac:dyDescent="0.25">
      <c r="B2907" s="7">
        <v>0.01</v>
      </c>
    </row>
    <row r="2908" spans="2:2" x14ac:dyDescent="0.25">
      <c r="B2908" s="7">
        <v>0.01</v>
      </c>
    </row>
    <row r="2909" spans="2:2" x14ac:dyDescent="0.25">
      <c r="B2909" s="7">
        <v>0.01</v>
      </c>
    </row>
    <row r="2910" spans="2:2" x14ac:dyDescent="0.25">
      <c r="B2910" s="7">
        <v>0.01</v>
      </c>
    </row>
    <row r="2911" spans="2:2" x14ac:dyDescent="0.25">
      <c r="B2911" s="7">
        <v>0.01</v>
      </c>
    </row>
    <row r="2912" spans="2:2" x14ac:dyDescent="0.25">
      <c r="B2912" s="7">
        <v>0.01</v>
      </c>
    </row>
    <row r="2913" spans="2:2" x14ac:dyDescent="0.25">
      <c r="B2913" s="7">
        <v>0.01</v>
      </c>
    </row>
    <row r="2914" spans="2:2" x14ac:dyDescent="0.25">
      <c r="B2914" s="7">
        <v>0.01</v>
      </c>
    </row>
    <row r="2915" spans="2:2" x14ac:dyDescent="0.25">
      <c r="B2915" s="7">
        <v>0.01</v>
      </c>
    </row>
    <row r="2916" spans="2:2" x14ac:dyDescent="0.25">
      <c r="B2916" s="7">
        <v>0.01</v>
      </c>
    </row>
    <row r="2917" spans="2:2" x14ac:dyDescent="0.25">
      <c r="B2917" s="7">
        <v>0.01</v>
      </c>
    </row>
    <row r="2918" spans="2:2" x14ac:dyDescent="0.25">
      <c r="B2918" s="7">
        <v>0.01</v>
      </c>
    </row>
    <row r="2919" spans="2:2" x14ac:dyDescent="0.25">
      <c r="B2919" s="7">
        <v>0.01</v>
      </c>
    </row>
    <row r="2920" spans="2:2" x14ac:dyDescent="0.25">
      <c r="B2920" s="7">
        <v>0.01</v>
      </c>
    </row>
    <row r="2921" spans="2:2" x14ac:dyDescent="0.25">
      <c r="B2921" s="7">
        <v>0.01</v>
      </c>
    </row>
    <row r="2922" spans="2:2" x14ac:dyDescent="0.25">
      <c r="B2922" s="7">
        <v>0.01</v>
      </c>
    </row>
    <row r="2923" spans="2:2" x14ac:dyDescent="0.25">
      <c r="B2923" s="7">
        <v>0.01</v>
      </c>
    </row>
    <row r="2924" spans="2:2" x14ac:dyDescent="0.25">
      <c r="B2924" s="7">
        <v>0.01</v>
      </c>
    </row>
    <row r="2925" spans="2:2" x14ac:dyDescent="0.25">
      <c r="B2925" s="7">
        <v>0.01</v>
      </c>
    </row>
    <row r="2926" spans="2:2" x14ac:dyDescent="0.25">
      <c r="B2926" s="7">
        <v>0.01</v>
      </c>
    </row>
    <row r="2927" spans="2:2" x14ac:dyDescent="0.25">
      <c r="B2927" s="7">
        <v>0.01</v>
      </c>
    </row>
    <row r="2928" spans="2:2" x14ac:dyDescent="0.25">
      <c r="B2928" s="7">
        <v>0.01</v>
      </c>
    </row>
    <row r="2929" spans="2:2" x14ac:dyDescent="0.25">
      <c r="B2929" s="7">
        <v>0.01</v>
      </c>
    </row>
    <row r="2930" spans="2:2" x14ac:dyDescent="0.25">
      <c r="B2930" s="7">
        <v>0.01</v>
      </c>
    </row>
    <row r="2931" spans="2:2" x14ac:dyDescent="0.25">
      <c r="B2931" s="7">
        <v>0.01</v>
      </c>
    </row>
    <row r="2932" spans="2:2" x14ac:dyDescent="0.25">
      <c r="B2932" s="7">
        <v>0.01</v>
      </c>
    </row>
    <row r="2933" spans="2:2" x14ac:dyDescent="0.25">
      <c r="B2933" s="7">
        <v>0.01</v>
      </c>
    </row>
    <row r="2934" spans="2:2" x14ac:dyDescent="0.25">
      <c r="B2934" s="7">
        <v>0.01</v>
      </c>
    </row>
    <row r="2935" spans="2:2" x14ac:dyDescent="0.25">
      <c r="B2935" s="7">
        <v>0.01</v>
      </c>
    </row>
    <row r="2936" spans="2:2" x14ac:dyDescent="0.25">
      <c r="B2936" s="7">
        <v>0.01</v>
      </c>
    </row>
    <row r="2937" spans="2:2" x14ac:dyDescent="0.25">
      <c r="B2937" s="7">
        <v>17.541799999999999</v>
      </c>
    </row>
    <row r="2938" spans="2:2" x14ac:dyDescent="0.25">
      <c r="B2938" s="7">
        <v>21.927700000000002</v>
      </c>
    </row>
    <row r="2939" spans="2:2" x14ac:dyDescent="0.25">
      <c r="B2939" s="7">
        <v>21.927700000000002</v>
      </c>
    </row>
    <row r="2940" spans="2:2" x14ac:dyDescent="0.25">
      <c r="B2940" s="7">
        <v>116.66459999999999</v>
      </c>
    </row>
    <row r="2941" spans="2:2" x14ac:dyDescent="0.25">
      <c r="B2941" s="7">
        <v>24.5593</v>
      </c>
    </row>
    <row r="2942" spans="2:2" x14ac:dyDescent="0.25">
      <c r="B2942" s="7">
        <v>53.506700000000002</v>
      </c>
    </row>
    <row r="2943" spans="2:2" x14ac:dyDescent="0.25">
      <c r="B2943" s="7">
        <v>28.9453</v>
      </c>
    </row>
    <row r="2944" spans="2:2" x14ac:dyDescent="0.25">
      <c r="B2944" s="7">
        <v>53.506700000000002</v>
      </c>
    </row>
    <row r="2945" spans="2:2" x14ac:dyDescent="0.25">
      <c r="B2945" s="7">
        <v>77.190899999999999</v>
      </c>
    </row>
    <row r="2946" spans="2:2" x14ac:dyDescent="0.25">
      <c r="B2946" s="7">
        <v>42.980400000000003</v>
      </c>
    </row>
    <row r="2947" spans="2:2" x14ac:dyDescent="0.25">
      <c r="B2947" s="7">
        <v>42.980400000000003</v>
      </c>
    </row>
    <row r="2948" spans="2:2" x14ac:dyDescent="0.25">
      <c r="B2948" s="7">
        <v>31.576799999999999</v>
      </c>
    </row>
    <row r="2949" spans="2:2" x14ac:dyDescent="0.25">
      <c r="B2949" s="7">
        <v>42.980400000000003</v>
      </c>
    </row>
    <row r="2950" spans="2:2" x14ac:dyDescent="0.25">
      <c r="B2950" s="7">
        <v>42.980400000000003</v>
      </c>
    </row>
    <row r="2951" spans="2:2" x14ac:dyDescent="0.25">
      <c r="B2951" s="7">
        <v>71.0505</v>
      </c>
    </row>
    <row r="2952" spans="2:2" x14ac:dyDescent="0.25">
      <c r="B2952" s="7">
        <v>52.63</v>
      </c>
    </row>
    <row r="2953" spans="2:2" x14ac:dyDescent="0.25">
      <c r="B2953" s="7">
        <v>52.63</v>
      </c>
    </row>
    <row r="2954" spans="2:2" x14ac:dyDescent="0.25">
      <c r="B2954" s="7">
        <v>52.63</v>
      </c>
    </row>
    <row r="2955" spans="2:2" x14ac:dyDescent="0.25">
      <c r="B2955" s="7">
        <v>52.63</v>
      </c>
    </row>
    <row r="2956" spans="2:2" x14ac:dyDescent="0.25">
      <c r="B2956" s="7">
        <v>52.63</v>
      </c>
    </row>
    <row r="2957" spans="2:2" x14ac:dyDescent="0.25">
      <c r="B2957" s="7">
        <v>52.63</v>
      </c>
    </row>
    <row r="2958" spans="2:2" x14ac:dyDescent="0.25">
      <c r="B2958" s="7">
        <v>52.63</v>
      </c>
    </row>
    <row r="2959" spans="2:2" x14ac:dyDescent="0.25">
      <c r="B2959" s="7">
        <v>41.23</v>
      </c>
    </row>
    <row r="2960" spans="2:2" x14ac:dyDescent="0.25">
      <c r="B2960" s="7">
        <v>176.32</v>
      </c>
    </row>
    <row r="2961" spans="2:2" x14ac:dyDescent="0.25">
      <c r="B2961" s="7">
        <v>176.32</v>
      </c>
    </row>
    <row r="2962" spans="2:2" x14ac:dyDescent="0.25">
      <c r="B2962" s="7">
        <v>76.3172</v>
      </c>
    </row>
    <row r="2963" spans="2:2" x14ac:dyDescent="0.25">
      <c r="B2963" s="7">
        <v>27.194400000000002</v>
      </c>
    </row>
    <row r="2964" spans="2:2" x14ac:dyDescent="0.25">
      <c r="B2964" s="7">
        <v>6.1417999999999999</v>
      </c>
    </row>
    <row r="2965" spans="2:2" x14ac:dyDescent="0.25">
      <c r="B2965" s="7">
        <v>85.089100000000002</v>
      </c>
    </row>
    <row r="2966" spans="2:2" x14ac:dyDescent="0.25">
      <c r="B2966" s="7">
        <v>176.32</v>
      </c>
    </row>
    <row r="2967" spans="2:2" x14ac:dyDescent="0.25">
      <c r="B2967" s="7">
        <v>76.3172</v>
      </c>
    </row>
    <row r="2968" spans="2:2" x14ac:dyDescent="0.25">
      <c r="B2968" s="7">
        <v>60.527700000000003</v>
      </c>
    </row>
    <row r="2969" spans="2:2" x14ac:dyDescent="0.25">
      <c r="B2969" s="7">
        <v>76.3172</v>
      </c>
    </row>
    <row r="2970" spans="2:2" x14ac:dyDescent="0.25">
      <c r="B2970" s="7">
        <v>80.703199999999995</v>
      </c>
    </row>
    <row r="2971" spans="2:2" x14ac:dyDescent="0.25">
      <c r="B2971" s="7">
        <v>60.527700000000003</v>
      </c>
    </row>
    <row r="2972" spans="2:2" x14ac:dyDescent="0.25">
      <c r="B2972" s="7">
        <v>191.67</v>
      </c>
    </row>
    <row r="2973" spans="2:2" x14ac:dyDescent="0.25">
      <c r="B2973" s="7">
        <v>60.527700000000003</v>
      </c>
    </row>
    <row r="2974" spans="2:2" x14ac:dyDescent="0.25">
      <c r="B2974" s="7">
        <v>176.32</v>
      </c>
    </row>
    <row r="2975" spans="2:2" x14ac:dyDescent="0.25">
      <c r="B2975" s="7">
        <v>191.67</v>
      </c>
    </row>
    <row r="2976" spans="2:2" x14ac:dyDescent="0.25">
      <c r="B2976" s="7">
        <v>111.4049</v>
      </c>
    </row>
    <row r="2977" spans="2:2" x14ac:dyDescent="0.25">
      <c r="B2977" s="7">
        <v>56.141800000000003</v>
      </c>
    </row>
    <row r="2978" spans="2:2" x14ac:dyDescent="0.25">
      <c r="B2978" s="7">
        <v>105.2646</v>
      </c>
    </row>
    <row r="2979" spans="2:2" x14ac:dyDescent="0.25">
      <c r="B2979" s="7">
        <v>56.141800000000003</v>
      </c>
    </row>
    <row r="2980" spans="2:2" x14ac:dyDescent="0.25">
      <c r="B2980" s="7">
        <v>191.67</v>
      </c>
    </row>
    <row r="2981" spans="2:2" x14ac:dyDescent="0.25">
      <c r="B2981" s="7">
        <v>191.67</v>
      </c>
    </row>
    <row r="2982" spans="2:2" x14ac:dyDescent="0.25">
      <c r="B2982" s="7">
        <v>191.67</v>
      </c>
    </row>
    <row r="2983" spans="2:2" x14ac:dyDescent="0.25">
      <c r="B2983" s="7">
        <v>87.72</v>
      </c>
    </row>
    <row r="2984" spans="2:2" x14ac:dyDescent="0.25">
      <c r="B2984" s="7">
        <v>87.72</v>
      </c>
    </row>
    <row r="2985" spans="2:2" x14ac:dyDescent="0.25">
      <c r="B2985" s="7">
        <v>87.72</v>
      </c>
    </row>
    <row r="2986" spans="2:2" x14ac:dyDescent="0.25">
      <c r="B2986" s="7">
        <v>60.527700000000003</v>
      </c>
    </row>
    <row r="2987" spans="2:2" x14ac:dyDescent="0.25">
      <c r="B2987" s="7">
        <v>191.67</v>
      </c>
    </row>
    <row r="2988" spans="2:2" x14ac:dyDescent="0.25">
      <c r="B2988" s="7">
        <v>164.03540000000001</v>
      </c>
    </row>
    <row r="2989" spans="2:2" x14ac:dyDescent="0.25">
      <c r="B2989" s="7">
        <v>145.61439999999999</v>
      </c>
    </row>
    <row r="2990" spans="2:2" x14ac:dyDescent="0.25">
      <c r="B2990" s="7">
        <v>132.45650000000001</v>
      </c>
    </row>
    <row r="2991" spans="2:2" x14ac:dyDescent="0.25">
      <c r="B2991" s="7">
        <v>132.45650000000001</v>
      </c>
    </row>
    <row r="2992" spans="2:2" x14ac:dyDescent="0.25">
      <c r="B2992" s="7">
        <v>146.49160000000001</v>
      </c>
    </row>
    <row r="2993" spans="2:2" x14ac:dyDescent="0.25">
      <c r="B2993" s="7">
        <v>160.52670000000001</v>
      </c>
    </row>
    <row r="2994" spans="2:2" x14ac:dyDescent="0.25">
      <c r="B2994" s="7">
        <v>145.61439999999999</v>
      </c>
    </row>
    <row r="2995" spans="2:2" x14ac:dyDescent="0.25">
      <c r="B2995" s="7">
        <v>146.49160000000001</v>
      </c>
    </row>
    <row r="2996" spans="2:2" x14ac:dyDescent="0.25">
      <c r="B2996" s="7">
        <v>146.49160000000001</v>
      </c>
    </row>
    <row r="2997" spans="2:2" x14ac:dyDescent="0.25">
      <c r="B2997" s="7">
        <v>146.49160000000001</v>
      </c>
    </row>
    <row r="2998" spans="2:2" x14ac:dyDescent="0.25">
      <c r="B2998" s="7">
        <v>34.210900000000002</v>
      </c>
    </row>
    <row r="2999" spans="2:2" x14ac:dyDescent="0.25">
      <c r="B2999" s="7">
        <v>178.07</v>
      </c>
    </row>
    <row r="3000" spans="2:2" x14ac:dyDescent="0.25">
      <c r="B3000" s="7">
        <v>178.07</v>
      </c>
    </row>
    <row r="3001" spans="2:2" x14ac:dyDescent="0.25">
      <c r="B3001" s="7">
        <v>125.4372</v>
      </c>
    </row>
  </sheetData>
  <sortState ref="J42:J51">
    <sortCondition ref="J42"/>
  </sortState>
  <dataConsolid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G14"/>
  <sheetViews>
    <sheetView workbookViewId="0">
      <selection activeCell="L17" sqref="L17"/>
    </sheetView>
  </sheetViews>
  <sheetFormatPr defaultRowHeight="15" x14ac:dyDescent="0.25"/>
  <cols>
    <col min="6" max="6" width="15.28515625" customWidth="1"/>
    <col min="7" max="7" width="17.85546875" customWidth="1"/>
  </cols>
  <sheetData>
    <row r="8" spans="2:7" x14ac:dyDescent="0.25">
      <c r="B8" s="14" t="s">
        <v>20</v>
      </c>
      <c r="C8" t="s" vm="1">
        <v>21</v>
      </c>
      <c r="F8" s="14" t="s">
        <v>20</v>
      </c>
      <c r="G8" t="s" vm="1">
        <v>21</v>
      </c>
    </row>
    <row r="9" spans="2:7" x14ac:dyDescent="0.25">
      <c r="B9" s="14" t="s">
        <v>22</v>
      </c>
      <c r="C9" t="s" vm="2">
        <v>21</v>
      </c>
      <c r="F9" s="14" t="s">
        <v>22</v>
      </c>
      <c r="G9" t="s" vm="2">
        <v>21</v>
      </c>
    </row>
    <row r="10" spans="2:7" x14ac:dyDescent="0.25">
      <c r="B10" s="14" t="s">
        <v>23</v>
      </c>
      <c r="C10" t="s" vm="3">
        <v>21</v>
      </c>
      <c r="F10" s="14" t="s">
        <v>23</v>
      </c>
      <c r="G10" t="s" vm="3">
        <v>21</v>
      </c>
    </row>
    <row r="12" spans="2:7" x14ac:dyDescent="0.25">
      <c r="B12" s="14" t="s">
        <v>25</v>
      </c>
      <c r="C12" t="s">
        <v>24</v>
      </c>
      <c r="F12" s="14" t="s">
        <v>25</v>
      </c>
      <c r="G12" t="s">
        <v>24</v>
      </c>
    </row>
    <row r="13" spans="2:7" x14ac:dyDescent="0.25">
      <c r="B13" s="16" t="s">
        <v>26</v>
      </c>
      <c r="C13" s="15">
        <v>2891162</v>
      </c>
      <c r="F13" s="16" t="s">
        <v>26</v>
      </c>
      <c r="G13" s="15">
        <v>2891162</v>
      </c>
    </row>
    <row r="14" spans="2:7" x14ac:dyDescent="0.25">
      <c r="B14" s="16" t="s">
        <v>27</v>
      </c>
      <c r="C14" s="15">
        <v>2891162</v>
      </c>
      <c r="F14" s="16" t="s">
        <v>27</v>
      </c>
      <c r="G14" s="15">
        <v>2891162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topLeftCell="A37" workbookViewId="0">
      <selection activeCell="K39" sqref="K39"/>
    </sheetView>
  </sheetViews>
  <sheetFormatPr defaultRowHeight="15" x14ac:dyDescent="0.25"/>
  <cols>
    <col min="1" max="1" width="24.85546875" bestFit="1" customWidth="1"/>
    <col min="2" max="2" width="2.85546875" customWidth="1"/>
    <col min="3" max="3" width="21.140625" bestFit="1" customWidth="1"/>
    <col min="4" max="5" width="21.140625" style="20" customWidth="1"/>
    <col min="6" max="6" width="10.28515625" bestFit="1" customWidth="1"/>
    <col min="7" max="7" width="21.5703125" bestFit="1" customWidth="1"/>
    <col min="8" max="11" width="11.42578125" customWidth="1"/>
  </cols>
  <sheetData>
    <row r="1" spans="1:11" x14ac:dyDescent="0.25">
      <c r="A1" s="4" t="s">
        <v>28</v>
      </c>
    </row>
    <row r="2" spans="1:11" x14ac:dyDescent="0.25">
      <c r="H2" s="33" t="s">
        <v>29</v>
      </c>
      <c r="I2" s="33" t="s">
        <v>30</v>
      </c>
      <c r="J2" s="33" t="s">
        <v>31</v>
      </c>
      <c r="K2" s="33" t="s">
        <v>32</v>
      </c>
    </row>
    <row r="3" spans="1:11" x14ac:dyDescent="0.25">
      <c r="H3" s="27" t="s">
        <v>38</v>
      </c>
      <c r="I3" s="32" t="s">
        <v>33</v>
      </c>
      <c r="J3" s="89" t="s">
        <v>35</v>
      </c>
      <c r="K3" s="90" t="s">
        <v>43</v>
      </c>
    </row>
    <row r="4" spans="1:11" x14ac:dyDescent="0.25">
      <c r="H4" s="27" t="s">
        <v>39</v>
      </c>
      <c r="I4" s="32" t="s">
        <v>34</v>
      </c>
      <c r="J4" s="89" t="s">
        <v>36</v>
      </c>
      <c r="K4" s="90" t="s">
        <v>41</v>
      </c>
    </row>
    <row r="5" spans="1:11" x14ac:dyDescent="0.25">
      <c r="H5" s="27" t="s">
        <v>40</v>
      </c>
      <c r="J5" s="89" t="s">
        <v>37</v>
      </c>
      <c r="K5" s="90" t="s">
        <v>42</v>
      </c>
    </row>
    <row r="17" spans="3:9" x14ac:dyDescent="0.25">
      <c r="F17" t="s">
        <v>205</v>
      </c>
      <c r="G17" t="s">
        <v>204</v>
      </c>
    </row>
    <row r="18" spans="3:9" x14ac:dyDescent="0.25">
      <c r="C18" s="125" t="s">
        <v>207</v>
      </c>
      <c r="D18" s="70"/>
      <c r="E18" s="70"/>
      <c r="F18" s="88" t="s">
        <v>32</v>
      </c>
      <c r="G18" s="88" t="s">
        <v>41</v>
      </c>
    </row>
    <row r="19" spans="3:9" x14ac:dyDescent="0.25">
      <c r="C19" s="125"/>
      <c r="D19" s="70"/>
      <c r="E19" s="70"/>
      <c r="F19" s="88" t="s">
        <v>29</v>
      </c>
      <c r="G19" s="88" t="s">
        <v>39</v>
      </c>
    </row>
    <row r="20" spans="3:9" x14ac:dyDescent="0.25">
      <c r="C20" s="125"/>
      <c r="D20" s="70"/>
      <c r="E20" s="70"/>
      <c r="F20" s="88" t="s">
        <v>31</v>
      </c>
      <c r="G20" s="88" t="s">
        <v>36</v>
      </c>
    </row>
    <row r="21" spans="3:9" x14ac:dyDescent="0.25">
      <c r="C21" s="125"/>
      <c r="D21" s="70"/>
      <c r="E21" s="70"/>
      <c r="F21" s="88" t="s">
        <v>31</v>
      </c>
      <c r="G21" s="88" t="s">
        <v>36</v>
      </c>
    </row>
    <row r="24" spans="3:9" x14ac:dyDescent="0.25">
      <c r="I24" s="1" t="s">
        <v>219</v>
      </c>
    </row>
    <row r="25" spans="3:9" x14ac:dyDescent="0.25">
      <c r="I25" s="1" t="str">
        <f>SUBSTITUTE($F$18," ","_")</f>
        <v>Apple</v>
      </c>
    </row>
    <row r="27" spans="3:9" x14ac:dyDescent="0.25">
      <c r="D27" s="124" t="s">
        <v>206</v>
      </c>
      <c r="E27" s="33" t="s">
        <v>29</v>
      </c>
      <c r="F27" s="27" t="s">
        <v>39</v>
      </c>
    </row>
    <row r="28" spans="3:9" x14ac:dyDescent="0.25">
      <c r="D28" s="124"/>
      <c r="E28" s="33" t="s">
        <v>30</v>
      </c>
      <c r="F28" s="32" t="s">
        <v>33</v>
      </c>
    </row>
    <row r="29" spans="3:9" x14ac:dyDescent="0.25">
      <c r="D29" s="124"/>
      <c r="E29" s="33" t="s">
        <v>31</v>
      </c>
      <c r="F29" s="89" t="s">
        <v>35</v>
      </c>
    </row>
    <row r="30" spans="3:9" x14ac:dyDescent="0.25">
      <c r="D30" s="124"/>
      <c r="E30" s="33" t="s">
        <v>32</v>
      </c>
      <c r="F30" s="90" t="s">
        <v>41</v>
      </c>
    </row>
    <row r="39" spans="5:11" x14ac:dyDescent="0.25">
      <c r="F39" t="s">
        <v>220</v>
      </c>
      <c r="G39" t="s">
        <v>221</v>
      </c>
    </row>
    <row r="40" spans="5:11" x14ac:dyDescent="0.25">
      <c r="E40" s="20" t="s">
        <v>211</v>
      </c>
      <c r="F40" s="20" t="s">
        <v>208</v>
      </c>
      <c r="H40" s="1" t="s">
        <v>225</v>
      </c>
      <c r="K40" s="20"/>
    </row>
    <row r="41" spans="5:11" x14ac:dyDescent="0.25">
      <c r="E41" s="20" t="s">
        <v>210</v>
      </c>
      <c r="F41" s="20" t="s">
        <v>209</v>
      </c>
      <c r="H41" s="1" t="s">
        <v>223</v>
      </c>
      <c r="K41" s="20"/>
    </row>
    <row r="42" spans="5:11" x14ac:dyDescent="0.25">
      <c r="E42" s="20" t="s">
        <v>212</v>
      </c>
      <c r="F42" s="20" t="s">
        <v>222</v>
      </c>
      <c r="H42" s="1" t="s">
        <v>224</v>
      </c>
      <c r="K42" s="20"/>
    </row>
    <row r="43" spans="5:11" x14ac:dyDescent="0.25">
      <c r="E43" s="20" t="s">
        <v>216</v>
      </c>
      <c r="K43" s="20"/>
    </row>
    <row r="44" spans="5:11" x14ac:dyDescent="0.25">
      <c r="E44" s="20" t="s">
        <v>217</v>
      </c>
      <c r="K44" s="20"/>
    </row>
    <row r="45" spans="5:11" x14ac:dyDescent="0.25">
      <c r="E45" s="20" t="s">
        <v>218</v>
      </c>
      <c r="K45" s="20"/>
    </row>
    <row r="46" spans="5:11" x14ac:dyDescent="0.25">
      <c r="E46" s="20" t="s">
        <v>213</v>
      </c>
      <c r="K46" s="20"/>
    </row>
    <row r="47" spans="5:11" x14ac:dyDescent="0.25">
      <c r="E47" s="20" t="s">
        <v>214</v>
      </c>
      <c r="K47" s="20"/>
    </row>
    <row r="48" spans="5:11" x14ac:dyDescent="0.25">
      <c r="E48" s="20" t="s">
        <v>215</v>
      </c>
    </row>
    <row r="50" spans="4:7" x14ac:dyDescent="0.25">
      <c r="D50" s="20" t="s">
        <v>208</v>
      </c>
      <c r="E50" s="20" t="s">
        <v>211</v>
      </c>
      <c r="F50" s="20" t="s">
        <v>216</v>
      </c>
      <c r="G50" s="20" t="s">
        <v>213</v>
      </c>
    </row>
    <row r="51" spans="4:7" x14ac:dyDescent="0.25">
      <c r="D51" s="20" t="s">
        <v>209</v>
      </c>
      <c r="E51" s="20" t="s">
        <v>210</v>
      </c>
      <c r="F51" s="20" t="s">
        <v>217</v>
      </c>
      <c r="G51" s="20" t="s">
        <v>214</v>
      </c>
    </row>
    <row r="52" spans="4:7" x14ac:dyDescent="0.25">
      <c r="D52" s="20" t="s">
        <v>222</v>
      </c>
      <c r="E52" s="20" t="s">
        <v>212</v>
      </c>
      <c r="F52" s="20" t="s">
        <v>218</v>
      </c>
      <c r="G52" s="20" t="s">
        <v>215</v>
      </c>
    </row>
  </sheetData>
  <mergeCells count="2">
    <mergeCell ref="D27:D30"/>
    <mergeCell ref="C18:C21"/>
  </mergeCells>
  <dataValidations count="10">
    <dataValidation type="list" allowBlank="1" showInputMessage="1" showErrorMessage="1" sqref="F18:F21">
      <formula1>Manufacturer</formula1>
    </dataValidation>
    <dataValidation type="list" allowBlank="1" showInputMessage="1" showErrorMessage="1" sqref="G18">
      <formula1>INDIRECT(SUBSTITUTE($F$18," ","_"))</formula1>
    </dataValidation>
    <dataValidation type="list" allowBlank="1" showInputMessage="1" showErrorMessage="1" sqref="G19">
      <formula1>INDIRECT(SUBSTITUTE($F$19," ","_"))</formula1>
    </dataValidation>
    <dataValidation type="list" allowBlank="1" showInputMessage="1" showErrorMessage="1" sqref="G20:G21">
      <formula1>INDIRECT(SUBSTITUTE($F$20," ","_"))</formula1>
    </dataValidation>
    <dataValidation type="list" allowBlank="1" showInputMessage="1" showErrorMessage="1" sqref="F27">
      <formula1>INDIRECT(SUBSTITUTE("Nokia"," ","_"))</formula1>
    </dataValidation>
    <dataValidation type="list" allowBlank="1" showInputMessage="1" showErrorMessage="1" sqref="F28">
      <formula1>INDIRECT(SUBSTITUTE("Samsung"," ","_"))</formula1>
    </dataValidation>
    <dataValidation type="list" allowBlank="1" showInputMessage="1" showErrorMessage="1" sqref="F29">
      <formula1>INDIRECT(SUBSTITUTE("HTC"," ","_"))</formula1>
    </dataValidation>
    <dataValidation type="list" allowBlank="1" showInputMessage="1" showErrorMessage="1" sqref="F30">
      <formula1>INDIRECT(SUBSTITUTE("Apple"," ","_"))</formula1>
    </dataValidation>
    <dataValidation type="list" allowBlank="1" showInputMessage="1" showErrorMessage="1" sqref="G40:G41">
      <formula1>INDIRECT(SUBSTITUTE(F40," ","_"))</formula1>
    </dataValidation>
    <dataValidation type="list" allowBlank="1" showInputMessage="1" showErrorMessage="1" sqref="G42">
      <formula1>INDIRECT(SUBSTITUTE(F42," ","_"))</formula1>
    </dataValidation>
  </dataValidation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Q37"/>
  <sheetViews>
    <sheetView workbookViewId="0">
      <selection activeCell="G10" sqref="G10"/>
    </sheetView>
  </sheetViews>
  <sheetFormatPr defaultRowHeight="15" x14ac:dyDescent="0.25"/>
  <cols>
    <col min="3" max="3" width="4.5703125" customWidth="1"/>
    <col min="4" max="4" width="4.28515625" customWidth="1"/>
    <col min="5" max="5" width="13.7109375" bestFit="1" customWidth="1"/>
    <col min="7" max="7" width="5.28515625" customWidth="1"/>
  </cols>
  <sheetData>
    <row r="1" spans="17:17" x14ac:dyDescent="0.25">
      <c r="Q1" t="s">
        <v>187</v>
      </c>
    </row>
    <row r="18" spans="3:8" x14ac:dyDescent="0.25">
      <c r="C18" t="s">
        <v>188</v>
      </c>
      <c r="D18" s="1" t="s">
        <v>189</v>
      </c>
      <c r="E18" s="1" t="s">
        <v>190</v>
      </c>
    </row>
    <row r="20" spans="3:8" x14ac:dyDescent="0.25">
      <c r="C20" t="s">
        <v>188</v>
      </c>
      <c r="D20" s="1" t="s">
        <v>189</v>
      </c>
      <c r="E20" s="1" t="s">
        <v>191</v>
      </c>
    </row>
    <row r="22" spans="3:8" x14ac:dyDescent="0.25">
      <c r="E22" s="1" t="s">
        <v>195</v>
      </c>
    </row>
    <row r="24" spans="3:8" x14ac:dyDescent="0.25">
      <c r="C24" s="83"/>
      <c r="D24" s="83"/>
      <c r="E24" s="83"/>
      <c r="F24" s="83"/>
      <c r="G24" s="83" t="s">
        <v>192</v>
      </c>
      <c r="H24" s="84">
        <v>900</v>
      </c>
    </row>
    <row r="25" spans="3:8" x14ac:dyDescent="0.25">
      <c r="C25" s="83"/>
      <c r="D25" s="83"/>
      <c r="E25" s="83"/>
      <c r="F25" s="83"/>
      <c r="G25" s="83" t="s">
        <v>193</v>
      </c>
      <c r="H25" s="85">
        <v>0.1</v>
      </c>
    </row>
    <row r="26" spans="3:8" x14ac:dyDescent="0.25">
      <c r="C26" s="83"/>
      <c r="D26" s="83"/>
      <c r="E26" s="83"/>
      <c r="F26" s="83"/>
      <c r="G26" s="83" t="s">
        <v>194</v>
      </c>
      <c r="H26" s="83">
        <v>3</v>
      </c>
    </row>
    <row r="27" spans="3:8" x14ac:dyDescent="0.25">
      <c r="C27" s="83" t="s">
        <v>188</v>
      </c>
      <c r="D27" s="86" t="s">
        <v>189</v>
      </c>
      <c r="E27" s="86">
        <f>H24/(POWER(1+H25,H26))</f>
        <v>676.18332081141978</v>
      </c>
      <c r="F27" s="83"/>
      <c r="G27" s="83"/>
      <c r="H27" s="83"/>
    </row>
    <row r="28" spans="3:8" x14ac:dyDescent="0.25">
      <c r="C28" s="83" t="s">
        <v>188</v>
      </c>
      <c r="D28" s="86" t="s">
        <v>189</v>
      </c>
      <c r="E28" s="84">
        <f>E27</f>
        <v>676.18332081141978</v>
      </c>
      <c r="F28" s="83"/>
      <c r="G28" s="83"/>
      <c r="H28" s="83"/>
    </row>
    <row r="33" spans="3:9" x14ac:dyDescent="0.25">
      <c r="C33" s="83"/>
      <c r="D33" s="83"/>
      <c r="E33" s="83"/>
      <c r="F33" s="83"/>
      <c r="G33" s="83" t="s">
        <v>192</v>
      </c>
      <c r="H33" s="84">
        <v>900</v>
      </c>
      <c r="I33" s="20"/>
    </row>
    <row r="34" spans="3:9" x14ac:dyDescent="0.25">
      <c r="C34" s="83"/>
      <c r="D34" s="83"/>
      <c r="E34" s="83"/>
      <c r="F34" s="83"/>
      <c r="G34" s="83" t="s">
        <v>193</v>
      </c>
      <c r="H34" s="85">
        <v>0.06</v>
      </c>
      <c r="I34" s="20"/>
    </row>
    <row r="35" spans="3:9" x14ac:dyDescent="0.25">
      <c r="C35" s="83"/>
      <c r="D35" s="83"/>
      <c r="E35" s="83"/>
      <c r="F35" s="83"/>
      <c r="G35" s="83" t="s">
        <v>194</v>
      </c>
      <c r="H35" s="83">
        <v>3</v>
      </c>
      <c r="I35" s="20"/>
    </row>
    <row r="36" spans="3:9" x14ac:dyDescent="0.25">
      <c r="C36" s="83" t="s">
        <v>188</v>
      </c>
      <c r="D36" s="86" t="s">
        <v>189</v>
      </c>
      <c r="E36" s="86">
        <f>H33/(POWER(1+H34,H35))</f>
        <v>755.65735472907147</v>
      </c>
      <c r="F36" s="83"/>
      <c r="G36" s="83"/>
      <c r="H36" s="83"/>
      <c r="I36" s="20"/>
    </row>
    <row r="37" spans="3:9" x14ac:dyDescent="0.25">
      <c r="C37" s="83" t="s">
        <v>188</v>
      </c>
      <c r="D37" s="86" t="s">
        <v>189</v>
      </c>
      <c r="E37" s="84">
        <f>E36</f>
        <v>755.65735472907147</v>
      </c>
      <c r="F37" s="83"/>
      <c r="G37" s="83"/>
      <c r="H37" s="83"/>
      <c r="I37" s="20"/>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36"/>
  <sheetViews>
    <sheetView zoomScale="90" zoomScaleNormal="90" workbookViewId="0">
      <selection activeCell="I32" sqref="I32"/>
    </sheetView>
  </sheetViews>
  <sheetFormatPr defaultRowHeight="15" x14ac:dyDescent="0.25"/>
  <cols>
    <col min="3" max="3" width="17.42578125" bestFit="1" customWidth="1"/>
  </cols>
  <sheetData>
    <row r="1" spans="12:12" x14ac:dyDescent="0.25">
      <c r="L1" t="s">
        <v>186</v>
      </c>
    </row>
    <row r="21" spans="3:9" x14ac:dyDescent="0.25">
      <c r="C21" t="s">
        <v>196</v>
      </c>
      <c r="D21">
        <v>-500</v>
      </c>
    </row>
    <row r="23" spans="3:9" x14ac:dyDescent="0.25">
      <c r="C23" t="s">
        <v>197</v>
      </c>
      <c r="D23">
        <v>750</v>
      </c>
    </row>
    <row r="24" spans="3:9" x14ac:dyDescent="0.25">
      <c r="I24" s="20"/>
    </row>
    <row r="25" spans="3:9" x14ac:dyDescent="0.25">
      <c r="C25" t="s">
        <v>192</v>
      </c>
      <c r="D25">
        <v>570</v>
      </c>
      <c r="I25" s="20"/>
    </row>
    <row r="26" spans="3:9" x14ac:dyDescent="0.25">
      <c r="I26" s="20"/>
    </row>
    <row r="27" spans="3:9" x14ac:dyDescent="0.25">
      <c r="I27" s="20"/>
    </row>
    <row r="28" spans="3:9" x14ac:dyDescent="0.25">
      <c r="C28" s="20"/>
      <c r="D28" s="20"/>
      <c r="E28" s="20"/>
      <c r="F28" s="20"/>
      <c r="G28" s="20" t="s">
        <v>192</v>
      </c>
      <c r="H28" s="82">
        <f>D25</f>
        <v>570</v>
      </c>
      <c r="I28" s="20"/>
    </row>
    <row r="29" spans="3:9" x14ac:dyDescent="0.25">
      <c r="C29" s="20"/>
      <c r="D29" s="20"/>
      <c r="E29" s="20"/>
      <c r="F29" s="20"/>
      <c r="G29" s="20" t="s">
        <v>193</v>
      </c>
      <c r="H29" s="81">
        <v>0.1</v>
      </c>
    </row>
    <row r="30" spans="3:9" x14ac:dyDescent="0.25">
      <c r="C30" s="20"/>
      <c r="D30" s="20"/>
      <c r="E30" s="20"/>
      <c r="F30" s="20"/>
      <c r="G30" s="20" t="s">
        <v>194</v>
      </c>
      <c r="H30" s="20">
        <v>1</v>
      </c>
    </row>
    <row r="31" spans="3:9" x14ac:dyDescent="0.25">
      <c r="C31" s="20"/>
      <c r="D31" s="1"/>
      <c r="E31" s="1"/>
      <c r="F31" s="20"/>
      <c r="G31" s="20"/>
      <c r="H31" s="20"/>
    </row>
    <row r="32" spans="3:9" x14ac:dyDescent="0.25">
      <c r="C32" s="20" t="s">
        <v>188</v>
      </c>
      <c r="D32" s="1" t="s">
        <v>189</v>
      </c>
      <c r="E32" s="82">
        <f>H28/(POWER(1+H29,H30))</f>
        <v>518.18181818181813</v>
      </c>
      <c r="F32" s="20"/>
      <c r="G32" s="20"/>
      <c r="H32" s="20"/>
    </row>
    <row r="34" spans="3:5" x14ac:dyDescent="0.25">
      <c r="C34" t="s">
        <v>198</v>
      </c>
      <c r="D34" s="1" t="s">
        <v>189</v>
      </c>
      <c r="E34" s="1" t="s">
        <v>199</v>
      </c>
    </row>
    <row r="36" spans="3:5" x14ac:dyDescent="0.25">
      <c r="D36" s="1" t="s">
        <v>189</v>
      </c>
      <c r="E36" s="82">
        <f>E32+D21</f>
        <v>18.18181818181813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A34" workbookViewId="0">
      <selection activeCell="A38" sqref="A38"/>
    </sheetView>
  </sheetViews>
  <sheetFormatPr defaultRowHeight="15" x14ac:dyDescent="0.25"/>
  <cols>
    <col min="1" max="16384" width="9.140625" style="20"/>
  </cols>
  <sheetData>
    <row r="1" spans="13:13" x14ac:dyDescent="0.25">
      <c r="M1" s="34" t="s">
        <v>185</v>
      </c>
    </row>
  </sheetData>
  <hyperlinks>
    <hyperlink ref="M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
  <sheetViews>
    <sheetView zoomScale="130" zoomScaleNormal="130" workbookViewId="0">
      <selection activeCell="F7" sqref="F7"/>
    </sheetView>
  </sheetViews>
  <sheetFormatPr defaultRowHeight="15" x14ac:dyDescent="0.25"/>
  <cols>
    <col min="1" max="1" width="16.140625" bestFit="1" customWidth="1"/>
    <col min="2" max="2" width="18.140625" customWidth="1"/>
    <col min="3" max="3" width="14.42578125" customWidth="1"/>
    <col min="4" max="4" width="10.42578125" bestFit="1" customWidth="1"/>
  </cols>
  <sheetData>
    <row r="2" spans="2:9" x14ac:dyDescent="0.25">
      <c r="B2" s="91">
        <v>4307280030892</v>
      </c>
      <c r="C2" s="20"/>
      <c r="D2" s="92">
        <f ca="1">DATEDIF(DATE(LEFT(B2,2),MONTH(MID(B2,3,2)),DAY(MID(B2,5,2))), NOW(), "Y")</f>
        <v>74</v>
      </c>
    </row>
    <row r="4" spans="2:9" x14ac:dyDescent="0.25">
      <c r="E4" s="6" t="s">
        <v>238</v>
      </c>
      <c r="F4" s="6" t="s">
        <v>237</v>
      </c>
      <c r="G4" s="6" t="s">
        <v>64</v>
      </c>
    </row>
    <row r="5" spans="2:9" x14ac:dyDescent="0.25">
      <c r="B5" s="93">
        <v>37546</v>
      </c>
      <c r="C5" s="93">
        <f ca="1">TODAY()</f>
        <v>42796</v>
      </c>
      <c r="E5" s="6">
        <f ca="1">DATEDIF(B5,C5,"D")</f>
        <v>5250</v>
      </c>
      <c r="F5" s="6">
        <f ca="1">DATEDIF(B5,C5,"M")</f>
        <v>172</v>
      </c>
      <c r="G5" s="6">
        <f ca="1">DATEDIF(B5,C5,"Y")</f>
        <v>14</v>
      </c>
    </row>
    <row r="6" spans="2:9" x14ac:dyDescent="0.25">
      <c r="B6" s="93">
        <v>40184</v>
      </c>
      <c r="C6" s="93">
        <v>42011</v>
      </c>
      <c r="E6" s="6"/>
      <c r="F6" s="6">
        <f>DATEDIF(B6,C6,"M")</f>
        <v>60</v>
      </c>
      <c r="G6" s="6">
        <f>DATEDIF(B6,C6,"Y")</f>
        <v>5</v>
      </c>
      <c r="I6">
        <f>F6/12</f>
        <v>5</v>
      </c>
    </row>
    <row r="7" spans="2:9" x14ac:dyDescent="0.25">
      <c r="B7" s="93">
        <v>40184</v>
      </c>
      <c r="C7" s="93">
        <v>42070</v>
      </c>
      <c r="F7" s="6">
        <f>DATEDIF(B7,C7,"M")</f>
        <v>62</v>
      </c>
      <c r="G7" s="6">
        <f>DATEDIF(B7,C7,"Y")</f>
        <v>5</v>
      </c>
      <c r="I7">
        <f>F7/12</f>
        <v>5.166666666666667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21"/>
  <sheetViews>
    <sheetView workbookViewId="0"/>
  </sheetViews>
  <sheetFormatPr defaultRowHeight="15" x14ac:dyDescent="0.25"/>
  <cols>
    <col min="1" max="1" width="16.140625" style="20" bestFit="1" customWidth="1"/>
    <col min="2" max="2" width="18.140625" style="20" customWidth="1"/>
    <col min="3" max="3" width="14.42578125" style="20" customWidth="1"/>
    <col min="4" max="4" width="10.42578125" style="20" bestFit="1" customWidth="1"/>
    <col min="5" max="16384" width="9.140625" style="20"/>
  </cols>
  <sheetData>
    <row r="2" spans="1:10" x14ac:dyDescent="0.25">
      <c r="B2" s="91">
        <v>4307280030892</v>
      </c>
      <c r="D2" s="92">
        <f ca="1">DATEDIF(DATE(LEFT(B2,2),MONTH(MID(B2,3,2)),DAY(MID(B2,5,2))), NOW(), "Y")</f>
        <v>74</v>
      </c>
    </row>
    <row r="4" spans="1:10" x14ac:dyDescent="0.25">
      <c r="E4" s="6" t="s">
        <v>238</v>
      </c>
      <c r="F4" s="6" t="s">
        <v>237</v>
      </c>
      <c r="G4" s="6" t="s">
        <v>64</v>
      </c>
    </row>
    <row r="5" spans="1:10" x14ac:dyDescent="0.25">
      <c r="B5" s="93">
        <v>37546</v>
      </c>
      <c r="C5" s="93">
        <f ca="1">TODAY()</f>
        <v>42796</v>
      </c>
      <c r="E5" s="6">
        <f ca="1">DATEDIF(B5,C5,"D")</f>
        <v>5250</v>
      </c>
      <c r="F5" s="6">
        <f ca="1">DATEDIF(B5,C5,"M")</f>
        <v>172</v>
      </c>
      <c r="G5" s="6">
        <f ca="1">DATEDIF(B5,C5,"Y")</f>
        <v>14</v>
      </c>
    </row>
    <row r="8" spans="1:10" x14ac:dyDescent="0.25">
      <c r="B8" s="93">
        <v>42167</v>
      </c>
      <c r="C8" s="93">
        <f ca="1">TODAY()+2*365</f>
        <v>43526</v>
      </c>
      <c r="E8" s="6">
        <f ca="1">DATEDIF(B8,C8,"D")</f>
        <v>1359</v>
      </c>
      <c r="F8" s="6">
        <f ca="1">DATEDIF(B8,C8,"M")</f>
        <v>44</v>
      </c>
      <c r="G8" s="6">
        <f ca="1">DATEDIF(B8,C8,"Y")</f>
        <v>3</v>
      </c>
      <c r="I8" s="6">
        <f ca="1">(F8+1)-24</f>
        <v>21</v>
      </c>
    </row>
    <row r="10" spans="1:10" x14ac:dyDescent="0.25">
      <c r="B10" s="93">
        <v>42167</v>
      </c>
      <c r="C10" s="93">
        <f ca="1">DATE(YEAR(TODAY())+2,MONTH(TODAY()),DAY(TODAY()))</f>
        <v>43526</v>
      </c>
      <c r="E10" s="6">
        <f ca="1">DATEDIF(B10,C10,"D")</f>
        <v>1359</v>
      </c>
      <c r="F10" s="6">
        <f ca="1">DATEDIF(B10,C10,"M")</f>
        <v>44</v>
      </c>
      <c r="G10" s="6">
        <f ca="1">DATEDIF(B10,C10,"Y")</f>
        <v>3</v>
      </c>
    </row>
    <row r="11" spans="1:10" x14ac:dyDescent="0.25">
      <c r="A11" s="20" t="s">
        <v>239</v>
      </c>
      <c r="F11" s="6">
        <f ca="1">F10+1-24</f>
        <v>21</v>
      </c>
    </row>
    <row r="13" spans="1:10" x14ac:dyDescent="0.25">
      <c r="B13" s="93">
        <v>42167</v>
      </c>
      <c r="C13" s="93">
        <f ca="1">DATE(YEAR(TODAY())+2,MONTH(TODAY()),DAY(TODAY()))</f>
        <v>43526</v>
      </c>
      <c r="E13" s="6"/>
      <c r="F13" s="6">
        <f ca="1">DATEDIF(B13,C13,"M")</f>
        <v>44</v>
      </c>
      <c r="G13" s="6">
        <f ca="1">(DATEDIF(B13,DATE(YEAR(TODAY())+2,MONTH(TODAY()),DAY(TODAY())),"M"))+1-24</f>
        <v>21</v>
      </c>
      <c r="H13" s="20">
        <f ca="1">IFERROR(DATEDIF(B13,C13,"M"),(DATEDIF(B13,DATE(YEAR(TODAY())+2,MONTH(TODAY()),DAY(TODAY())),"M"))+1-24)</f>
        <v>44</v>
      </c>
    </row>
    <row r="14" spans="1:10" x14ac:dyDescent="0.25">
      <c r="F14" s="6"/>
    </row>
    <row r="15" spans="1:10" x14ac:dyDescent="0.25">
      <c r="B15" s="93">
        <v>37546</v>
      </c>
      <c r="C15" s="93">
        <f ca="1">TODAY()</f>
        <v>42796</v>
      </c>
      <c r="H15" s="20">
        <f t="shared" ref="H15:H16" ca="1" si="0">IF(B15&lt;TODAY(),DATEDIF(B15,C15,"M"),(DATEDIF(B15,DATE(YEAR(TODAY())+2,MONTH(TODAY()),DAY(TODAY())),"M"))+1-24)</f>
        <v>172</v>
      </c>
      <c r="I15" s="20">
        <f ca="1">DATEDIF(B15,C15,"M")</f>
        <v>172</v>
      </c>
      <c r="J15" s="20">
        <f ca="1">(DATEDIF(B15,DATE(YEAR(TODAY())+2,MONTH(TODAY()),DAY(TODAY())),"M"))+1-24</f>
        <v>173</v>
      </c>
    </row>
    <row r="16" spans="1:10" x14ac:dyDescent="0.25">
      <c r="B16" s="93">
        <v>42167</v>
      </c>
      <c r="C16" s="93">
        <f ca="1">DATE(YEAR(TODAY())+2,MONTH(TODAY()),DAY(TODAY()))</f>
        <v>43526</v>
      </c>
      <c r="H16" s="20">
        <f t="shared" ca="1" si="0"/>
        <v>44</v>
      </c>
      <c r="I16" s="20">
        <f ca="1">DATEDIF(B16,C16,"M")</f>
        <v>44</v>
      </c>
      <c r="J16" s="20">
        <f ca="1">(DATEDIF(B16,DATE(YEAR(TODAY())+2,MONTH(TODAY()),DAY(TODAY())),"M"))+1-24</f>
        <v>21</v>
      </c>
    </row>
    <row r="17" spans="1:10" x14ac:dyDescent="0.25">
      <c r="B17" s="93">
        <v>42167</v>
      </c>
      <c r="C17" s="93">
        <f ca="1">DATE(YEAR(TODAY())+2,MONTH(TODAY()),DAY(TODAY()))</f>
        <v>43526</v>
      </c>
      <c r="H17" s="27">
        <f ca="1">IF(B17&lt;TODAY(),DATEDIF(B17,C17,"M"),(DATEDIF(B17,DATE(YEAR(TODAY())+2,MONTH(TODAY()),DAY(TODAY())),"M"))+1-24)</f>
        <v>44</v>
      </c>
      <c r="I17" s="20">
        <f ca="1">DATEDIF(B17,C17,"M")</f>
        <v>44</v>
      </c>
      <c r="J17" s="20">
        <f ca="1">(DATEDIF(B17,DATE(YEAR(TODAY())+2,MONTH(TODAY()),DAY(TODAY())),"M"))+1-24</f>
        <v>21</v>
      </c>
    </row>
    <row r="21" spans="1:10" x14ac:dyDescent="0.25">
      <c r="A21" s="96" t="s">
        <v>240</v>
      </c>
      <c r="B21" s="94">
        <v>42167</v>
      </c>
      <c r="C21" s="94">
        <f ca="1">DATE(YEAR(TODAY())+2,MONTH(TODAY()),DAY(TODAY()))</f>
        <v>43526</v>
      </c>
      <c r="D21" s="4"/>
      <c r="E21" s="4"/>
      <c r="F21" s="4"/>
      <c r="G21" s="4"/>
      <c r="H21" s="95">
        <f ca="1">IF(B21&lt;TODAY(),DATEDIF(B21,C21,"M"),(DATEDIF(B21,DATE(YEAR(TODAY())+2,MONTH(TODAY()),DAY(TODAY())),"M"))+1-24)</f>
        <v>44</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workbookViewId="0">
      <selection activeCell="F33" sqref="F33"/>
    </sheetView>
  </sheetViews>
  <sheetFormatPr defaultRowHeight="15" x14ac:dyDescent="0.25"/>
  <cols>
    <col min="7" max="7" width="17.28515625" bestFit="1" customWidth="1"/>
  </cols>
  <sheetData>
    <row r="1" spans="1:10" x14ac:dyDescent="0.25">
      <c r="A1" s="20"/>
      <c r="B1" s="6"/>
      <c r="C1" s="20"/>
      <c r="D1" s="20"/>
      <c r="E1" s="20"/>
      <c r="F1" s="20"/>
      <c r="G1" s="20"/>
      <c r="H1" s="20"/>
      <c r="I1" s="20"/>
      <c r="J1" s="20"/>
    </row>
    <row r="2" spans="1:10" x14ac:dyDescent="0.25">
      <c r="A2" s="20"/>
      <c r="B2" s="6"/>
      <c r="C2" s="20" t="s">
        <v>226</v>
      </c>
      <c r="D2" s="20" t="s">
        <v>227</v>
      </c>
      <c r="E2" s="20"/>
      <c r="F2" s="20"/>
      <c r="G2" s="20"/>
      <c r="H2" s="20"/>
      <c r="I2" s="20"/>
      <c r="J2" s="20"/>
    </row>
    <row r="3" spans="1:10" x14ac:dyDescent="0.25">
      <c r="A3" s="20"/>
      <c r="B3" s="6">
        <v>1</v>
      </c>
      <c r="C3" s="20">
        <f>B3-$H$3</f>
        <v>-6.166666666666667</v>
      </c>
      <c r="D3" s="20">
        <f>POWER(C3,2)</f>
        <v>38.027777777777779</v>
      </c>
      <c r="E3" s="20"/>
      <c r="F3" s="20"/>
      <c r="G3" s="20" t="s">
        <v>228</v>
      </c>
      <c r="H3" s="20">
        <f>AVERAGE(B3:B8)</f>
        <v>7.166666666666667</v>
      </c>
      <c r="I3" s="20"/>
      <c r="J3" s="20"/>
    </row>
    <row r="4" spans="1:10" x14ac:dyDescent="0.25">
      <c r="A4" s="20"/>
      <c r="B4" s="6">
        <v>2</v>
      </c>
      <c r="C4" s="20">
        <f t="shared" ref="C4:C8" si="0">B4-$H$3</f>
        <v>-5.166666666666667</v>
      </c>
      <c r="D4" s="20">
        <f t="shared" ref="D4:D8" si="1">POWER(C4,2)</f>
        <v>26.694444444444446</v>
      </c>
      <c r="E4" s="20"/>
      <c r="F4" s="20"/>
      <c r="G4" s="20" t="s">
        <v>229</v>
      </c>
      <c r="H4" s="20">
        <f>D9</f>
        <v>398.83333333333326</v>
      </c>
      <c r="I4" s="20"/>
      <c r="J4" s="20"/>
    </row>
    <row r="5" spans="1:10" x14ac:dyDescent="0.25">
      <c r="A5" s="20"/>
      <c r="B5" s="6">
        <v>4</v>
      </c>
      <c r="C5" s="20">
        <f t="shared" si="0"/>
        <v>-3.166666666666667</v>
      </c>
      <c r="D5" s="20">
        <f t="shared" si="1"/>
        <v>10.02777777777778</v>
      </c>
      <c r="E5" s="20"/>
      <c r="F5" s="20"/>
      <c r="G5" s="20" t="s">
        <v>230</v>
      </c>
      <c r="H5" s="20">
        <f>COUNT(B3:B8)-1</f>
        <v>5</v>
      </c>
      <c r="I5" s="20"/>
      <c r="J5" s="20"/>
    </row>
    <row r="6" spans="1:10" x14ac:dyDescent="0.25">
      <c r="A6" s="20"/>
      <c r="B6" s="6">
        <v>5</v>
      </c>
      <c r="C6" s="20">
        <f t="shared" si="0"/>
        <v>-2.166666666666667</v>
      </c>
      <c r="D6" s="20">
        <f t="shared" si="1"/>
        <v>4.6944444444444455</v>
      </c>
      <c r="E6" s="20"/>
      <c r="F6" s="20"/>
      <c r="G6" s="20"/>
      <c r="H6" s="20"/>
      <c r="I6" s="20"/>
      <c r="J6" s="20"/>
    </row>
    <row r="7" spans="1:10" x14ac:dyDescent="0.25">
      <c r="A7" s="20"/>
      <c r="B7" s="6">
        <v>25</v>
      </c>
      <c r="C7" s="20">
        <f t="shared" si="0"/>
        <v>17.833333333333332</v>
      </c>
      <c r="D7" s="20">
        <f t="shared" si="1"/>
        <v>318.02777777777771</v>
      </c>
      <c r="E7" s="20"/>
      <c r="F7" s="20"/>
      <c r="G7" s="20" t="s">
        <v>231</v>
      </c>
      <c r="H7" s="20">
        <f>H4/H5</f>
        <v>79.766666666666652</v>
      </c>
      <c r="I7" s="20"/>
      <c r="J7" s="20"/>
    </row>
    <row r="8" spans="1:10" x14ac:dyDescent="0.25">
      <c r="A8" s="20"/>
      <c r="B8" s="6">
        <v>6</v>
      </c>
      <c r="C8" s="20">
        <f t="shared" si="0"/>
        <v>-1.166666666666667</v>
      </c>
      <c r="D8" s="20">
        <f t="shared" si="1"/>
        <v>1.3611111111111118</v>
      </c>
      <c r="E8" s="20"/>
      <c r="F8" s="20"/>
      <c r="G8" s="20" t="s">
        <v>232</v>
      </c>
      <c r="H8" s="20">
        <f>SQRT(H7)</f>
        <v>8.9312186551817589</v>
      </c>
      <c r="I8" s="20"/>
      <c r="J8" s="20"/>
    </row>
    <row r="9" spans="1:10" x14ac:dyDescent="0.25">
      <c r="A9" s="20"/>
      <c r="B9" s="6"/>
      <c r="C9" s="20">
        <f>SUM(C3:C8)</f>
        <v>-2.6645352591003757E-15</v>
      </c>
      <c r="D9" s="20">
        <f>SUM(D3:D8)</f>
        <v>398.83333333333326</v>
      </c>
      <c r="E9" s="20"/>
      <c r="F9" s="20"/>
      <c r="G9" s="20" t="s">
        <v>233</v>
      </c>
      <c r="H9" s="20">
        <f>H3/H8</f>
        <v>0.80242875506229761</v>
      </c>
      <c r="I9" s="20"/>
      <c r="J9" s="20"/>
    </row>
    <row r="10" spans="1:10" x14ac:dyDescent="0.25">
      <c r="A10" s="20"/>
      <c r="B10" s="6"/>
      <c r="C10" s="20"/>
      <c r="D10" s="20"/>
      <c r="E10" s="20"/>
      <c r="F10" s="20"/>
      <c r="G10" s="20"/>
      <c r="H10" s="20"/>
      <c r="I10" s="20"/>
      <c r="J10" s="20"/>
    </row>
    <row r="11" spans="1:10" x14ac:dyDescent="0.25">
      <c r="A11" s="20"/>
      <c r="B11" s="6"/>
      <c r="C11" s="20"/>
      <c r="D11" s="20"/>
      <c r="E11" s="20"/>
      <c r="F11" s="20"/>
      <c r="G11" s="20"/>
      <c r="H11" s="20">
        <f>_xlfn.STDEV.S(B3:B8)</f>
        <v>8.9312186551817589</v>
      </c>
      <c r="I11" s="20"/>
      <c r="J11" s="20"/>
    </row>
    <row r="12" spans="1:10" x14ac:dyDescent="0.25">
      <c r="A12" s="20"/>
      <c r="B12" s="6"/>
      <c r="C12" s="20"/>
      <c r="D12" s="20"/>
      <c r="E12" s="20"/>
      <c r="F12" s="20"/>
      <c r="G12" s="20"/>
      <c r="H12" s="20"/>
      <c r="I12" s="20"/>
      <c r="J12" s="20"/>
    </row>
    <row r="13" spans="1:10" x14ac:dyDescent="0.25">
      <c r="A13" s="20"/>
      <c r="B13" s="6"/>
      <c r="C13" s="20"/>
      <c r="D13" s="20"/>
      <c r="E13" s="20"/>
      <c r="F13" s="20"/>
      <c r="G13" s="20"/>
      <c r="H13" s="20"/>
      <c r="I13" s="20"/>
      <c r="J13" s="2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L41"/>
  <sheetViews>
    <sheetView topLeftCell="A19" workbookViewId="0">
      <selection activeCell="D7" sqref="D7"/>
    </sheetView>
  </sheetViews>
  <sheetFormatPr defaultRowHeight="15" x14ac:dyDescent="0.25"/>
  <cols>
    <col min="2" max="4" width="10.28515625" bestFit="1" customWidth="1"/>
  </cols>
  <sheetData>
    <row r="3" spans="2:4" x14ac:dyDescent="0.25">
      <c r="B3" s="4" t="s">
        <v>67</v>
      </c>
      <c r="C3" s="4" t="s">
        <v>68</v>
      </c>
      <c r="D3" s="4" t="s">
        <v>69</v>
      </c>
    </row>
    <row r="4" spans="2:4" x14ac:dyDescent="0.25">
      <c r="B4" t="s">
        <v>60</v>
      </c>
      <c r="C4">
        <v>1</v>
      </c>
      <c r="D4" t="s">
        <v>235</v>
      </c>
    </row>
    <row r="5" spans="2:4" x14ac:dyDescent="0.25">
      <c r="B5" t="s">
        <v>61</v>
      </c>
      <c r="C5">
        <v>2</v>
      </c>
      <c r="D5" s="20" t="s">
        <v>236</v>
      </c>
    </row>
    <row r="6" spans="2:4" x14ac:dyDescent="0.25">
      <c r="B6" t="s">
        <v>62</v>
      </c>
      <c r="C6">
        <v>3</v>
      </c>
      <c r="D6" s="20" t="s">
        <v>235</v>
      </c>
    </row>
    <row r="7" spans="2:4" x14ac:dyDescent="0.25">
      <c r="B7" s="20" t="s">
        <v>60</v>
      </c>
      <c r="C7">
        <v>4</v>
      </c>
      <c r="D7" s="20">
        <f t="shared" ref="D7:D12" si="0">C7+L35</f>
        <v>11</v>
      </c>
    </row>
    <row r="8" spans="2:4" x14ac:dyDescent="0.25">
      <c r="B8" s="20" t="s">
        <v>61</v>
      </c>
      <c r="C8">
        <v>5</v>
      </c>
      <c r="D8" s="20">
        <f t="shared" si="0"/>
        <v>14</v>
      </c>
    </row>
    <row r="9" spans="2:4" x14ac:dyDescent="0.25">
      <c r="B9" s="20" t="s">
        <v>62</v>
      </c>
      <c r="C9">
        <v>6</v>
      </c>
      <c r="D9" s="20">
        <f t="shared" si="0"/>
        <v>17</v>
      </c>
    </row>
    <row r="10" spans="2:4" x14ac:dyDescent="0.25">
      <c r="B10" s="20" t="s">
        <v>60</v>
      </c>
      <c r="C10">
        <v>7</v>
      </c>
      <c r="D10" s="20">
        <f t="shared" si="0"/>
        <v>20</v>
      </c>
    </row>
    <row r="11" spans="2:4" x14ac:dyDescent="0.25">
      <c r="B11" s="20" t="s">
        <v>61</v>
      </c>
      <c r="C11">
        <v>8</v>
      </c>
      <c r="D11" s="20">
        <f t="shared" si="0"/>
        <v>23</v>
      </c>
    </row>
    <row r="12" spans="2:4" x14ac:dyDescent="0.25">
      <c r="B12" s="20" t="s">
        <v>62</v>
      </c>
      <c r="C12">
        <v>9</v>
      </c>
      <c r="D12" s="20">
        <f t="shared" si="0"/>
        <v>26</v>
      </c>
    </row>
    <row r="14" spans="2:4" s="20" customFormat="1" x14ac:dyDescent="0.25"/>
    <row r="15" spans="2:4" s="20" customFormat="1" x14ac:dyDescent="0.25"/>
    <row r="16" spans="2:4" s="20" customFormat="1" x14ac:dyDescent="0.25"/>
    <row r="17" spans="4:12" s="20" customFormat="1" x14ac:dyDescent="0.25"/>
    <row r="18" spans="4:12" s="20" customFormat="1" x14ac:dyDescent="0.25"/>
    <row r="19" spans="4:12" s="20" customFormat="1" x14ac:dyDescent="0.25"/>
    <row r="26" spans="4:12" x14ac:dyDescent="0.25">
      <c r="D26" t="s">
        <v>75</v>
      </c>
      <c r="K26" t="s">
        <v>70</v>
      </c>
    </row>
    <row r="27" spans="4:12" x14ac:dyDescent="0.25">
      <c r="D27" t="s">
        <v>76</v>
      </c>
      <c r="K27" t="s">
        <v>71</v>
      </c>
    </row>
    <row r="28" spans="4:12" x14ac:dyDescent="0.25">
      <c r="D28" t="s">
        <v>77</v>
      </c>
      <c r="K28" t="s">
        <v>72</v>
      </c>
    </row>
    <row r="29" spans="4:12" x14ac:dyDescent="0.25">
      <c r="D29" t="s">
        <v>78</v>
      </c>
    </row>
    <row r="30" spans="4:12" x14ac:dyDescent="0.25">
      <c r="D30" s="20"/>
      <c r="E30" s="20"/>
      <c r="F30" s="20"/>
      <c r="G30" s="20"/>
      <c r="H30" s="20"/>
      <c r="I30" s="20"/>
    </row>
    <row r="31" spans="4:12" x14ac:dyDescent="0.25">
      <c r="D31" t="s">
        <v>73</v>
      </c>
      <c r="K31" s="4" t="s">
        <v>66</v>
      </c>
      <c r="L31" s="4" t="s">
        <v>65</v>
      </c>
    </row>
    <row r="32" spans="4:12" x14ac:dyDescent="0.25">
      <c r="D32" t="s">
        <v>74</v>
      </c>
      <c r="K32" t="s">
        <v>234</v>
      </c>
      <c r="L32">
        <v>1</v>
      </c>
    </row>
    <row r="33" spans="11:12" x14ac:dyDescent="0.25">
      <c r="K33" t="s">
        <v>64</v>
      </c>
      <c r="L33">
        <v>3</v>
      </c>
    </row>
    <row r="34" spans="11:12" x14ac:dyDescent="0.25">
      <c r="K34" t="s">
        <v>15</v>
      </c>
      <c r="L34">
        <v>5</v>
      </c>
    </row>
    <row r="35" spans="11:12" x14ac:dyDescent="0.25">
      <c r="K35" s="20" t="s">
        <v>63</v>
      </c>
      <c r="L35">
        <v>7</v>
      </c>
    </row>
    <row r="36" spans="11:12" x14ac:dyDescent="0.25">
      <c r="K36" s="20" t="s">
        <v>64</v>
      </c>
      <c r="L36">
        <v>9</v>
      </c>
    </row>
    <row r="37" spans="11:12" x14ac:dyDescent="0.25">
      <c r="K37" s="20" t="s">
        <v>15</v>
      </c>
      <c r="L37">
        <v>11</v>
      </c>
    </row>
    <row r="38" spans="11:12" x14ac:dyDescent="0.25">
      <c r="K38" s="20" t="s">
        <v>63</v>
      </c>
      <c r="L38">
        <v>13</v>
      </c>
    </row>
    <row r="39" spans="11:12" x14ac:dyDescent="0.25">
      <c r="K39" s="20" t="s">
        <v>64</v>
      </c>
      <c r="L39">
        <v>15</v>
      </c>
    </row>
    <row r="40" spans="11:12" x14ac:dyDescent="0.25">
      <c r="K40" s="20" t="s">
        <v>15</v>
      </c>
      <c r="L40">
        <v>17</v>
      </c>
    </row>
    <row r="41" spans="11:12" x14ac:dyDescent="0.25">
      <c r="K41" s="20" t="s">
        <v>63</v>
      </c>
      <c r="L41">
        <v>19</v>
      </c>
    </row>
  </sheetData>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56"/>
  <sheetViews>
    <sheetView zoomScale="85" zoomScaleNormal="85" workbookViewId="0">
      <selection activeCell="I19" sqref="I19"/>
    </sheetView>
  </sheetViews>
  <sheetFormatPr defaultRowHeight="15" x14ac:dyDescent="0.25"/>
  <cols>
    <col min="2" max="2" width="29.28515625" bestFit="1" customWidth="1"/>
    <col min="3" max="3" width="12.28515625" bestFit="1" customWidth="1"/>
    <col min="4" max="4" width="13.5703125" customWidth="1"/>
    <col min="5" max="5" width="12.28515625" bestFit="1" customWidth="1"/>
    <col min="6" max="10" width="12" bestFit="1" customWidth="1"/>
    <col min="11" max="11" width="12.42578125" customWidth="1"/>
    <col min="12" max="14" width="12.28515625" bestFit="1" customWidth="1"/>
    <col min="15" max="16" width="11.28515625" bestFit="1" customWidth="1"/>
  </cols>
  <sheetData>
    <row r="2" spans="3:16" ht="30" x14ac:dyDescent="0.4">
      <c r="C2" s="17" t="s">
        <v>44</v>
      </c>
    </row>
    <row r="3" spans="3:16" x14ac:dyDescent="0.25">
      <c r="C3" t="s">
        <v>55</v>
      </c>
    </row>
    <row r="8" spans="3:16" s="20" customFormat="1" x14ac:dyDescent="0.25">
      <c r="C8" s="27" t="s">
        <v>57</v>
      </c>
      <c r="D8" s="28">
        <f>C40</f>
        <v>293657.95</v>
      </c>
    </row>
    <row r="9" spans="3:16" s="20" customFormat="1" x14ac:dyDescent="0.25">
      <c r="C9" s="32" t="s">
        <v>58</v>
      </c>
      <c r="D9" s="31">
        <f>M40</f>
        <v>261391.40000000002</v>
      </c>
    </row>
    <row r="10" spans="3:16" s="20" customFormat="1" x14ac:dyDescent="0.25">
      <c r="C10" s="33" t="s">
        <v>54</v>
      </c>
      <c r="D10" s="33">
        <f>M42</f>
        <v>11</v>
      </c>
    </row>
    <row r="11" spans="3:16" s="20" customFormat="1" x14ac:dyDescent="0.25"/>
    <row r="12" spans="3:16" x14ac:dyDescent="0.25">
      <c r="C12" s="18"/>
    </row>
    <row r="13" spans="3:16" x14ac:dyDescent="0.25">
      <c r="C13" s="18" t="s">
        <v>56</v>
      </c>
      <c r="D13" s="25">
        <f>(POWER((D9/D8),(1/D10)))-1</f>
        <v>-1.0525735699908445E-2</v>
      </c>
      <c r="F13">
        <f>D9/D8</f>
        <v>0.89012199397291991</v>
      </c>
      <c r="H13">
        <f>(1/D10)</f>
        <v>9.0909090909090912E-2</v>
      </c>
      <c r="J13">
        <f>POWER((D9/D8),(1/D10))</f>
        <v>0.98947426430009155</v>
      </c>
      <c r="L13" s="25">
        <f>J13-1</f>
        <v>-1.0525735699908445E-2</v>
      </c>
    </row>
    <row r="14" spans="3:16" x14ac:dyDescent="0.25">
      <c r="C14" s="18"/>
    </row>
    <row r="15" spans="3:16" x14ac:dyDescent="0.25">
      <c r="D15" s="19">
        <f>D8*($D$13+1)</f>
        <v>290566.98403212306</v>
      </c>
      <c r="E15" s="19">
        <f>D15*($D$13+1)</f>
        <v>287508.55275508139</v>
      </c>
      <c r="F15" s="19">
        <f t="shared" ref="F15:N15" si="0">E15*($D$13+1)</f>
        <v>284482.31371731823</v>
      </c>
      <c r="G15" s="19">
        <f t="shared" si="0"/>
        <v>281487.92807183129</v>
      </c>
      <c r="H15" s="19">
        <f t="shared" si="0"/>
        <v>278525.06053823238</v>
      </c>
      <c r="I15" s="19">
        <f t="shared" si="0"/>
        <v>275593.37936520594</v>
      </c>
      <c r="J15" s="19">
        <f t="shared" si="0"/>
        <v>272692.55629336316</v>
      </c>
      <c r="K15" s="19">
        <f t="shared" si="0"/>
        <v>269822.26651848684</v>
      </c>
      <c r="L15" s="19">
        <f>K15*($D$13+1)</f>
        <v>266982.18865516299</v>
      </c>
      <c r="M15" s="19">
        <f t="shared" si="0"/>
        <v>264172.00470079563</v>
      </c>
      <c r="N15" s="19">
        <f t="shared" si="0"/>
        <v>261391.40000000008</v>
      </c>
      <c r="O15" s="19"/>
      <c r="P15" s="19"/>
    </row>
    <row r="16" spans="3:16" x14ac:dyDescent="0.25">
      <c r="D16">
        <v>1</v>
      </c>
      <c r="E16">
        <v>2</v>
      </c>
      <c r="F16">
        <v>3</v>
      </c>
      <c r="G16" s="20">
        <v>4</v>
      </c>
      <c r="H16" s="20">
        <v>5</v>
      </c>
      <c r="I16" s="20">
        <v>6</v>
      </c>
      <c r="J16" s="20">
        <v>7</v>
      </c>
      <c r="K16" s="20">
        <v>8</v>
      </c>
      <c r="L16" s="20">
        <v>9</v>
      </c>
      <c r="M16" s="20">
        <v>10</v>
      </c>
      <c r="N16" s="20">
        <v>11</v>
      </c>
    </row>
    <row r="18" spans="2:15" x14ac:dyDescent="0.25">
      <c r="C18" s="18" t="s">
        <v>59</v>
      </c>
    </row>
    <row r="19" spans="2:15" x14ac:dyDescent="0.25">
      <c r="C19" s="21" t="s">
        <v>56</v>
      </c>
      <c r="D19" s="26">
        <f>POWER((POWER((D9/D8),(1/D10))),12)-1</f>
        <v>-0.11924719487631463</v>
      </c>
      <c r="F19" s="20" t="s">
        <v>200</v>
      </c>
    </row>
    <row r="20" spans="2:15" x14ac:dyDescent="0.25">
      <c r="F20" s="1" t="s">
        <v>201</v>
      </c>
      <c r="G20" s="26">
        <f>D13+1</f>
        <v>0.98947426430009155</v>
      </c>
      <c r="O20" s="22"/>
    </row>
    <row r="21" spans="2:15" x14ac:dyDescent="0.25">
      <c r="F21" s="20" t="s">
        <v>202</v>
      </c>
      <c r="G21" s="26">
        <f>POWER(G20,12)</f>
        <v>0.88075280512368537</v>
      </c>
      <c r="O21" s="22"/>
    </row>
    <row r="22" spans="2:15" x14ac:dyDescent="0.25">
      <c r="F22" s="87" t="s">
        <v>203</v>
      </c>
      <c r="G22" s="26">
        <f>G21-1</f>
        <v>-0.11924719487631463</v>
      </c>
      <c r="O22" s="22"/>
    </row>
    <row r="23" spans="2:15" s="20" customFormat="1" x14ac:dyDescent="0.25">
      <c r="E23" s="19"/>
      <c r="G23"/>
      <c r="H23" s="19"/>
      <c r="I23" s="19"/>
      <c r="J23" s="19"/>
      <c r="K23" s="19"/>
      <c r="L23" s="19"/>
      <c r="M23" s="19"/>
      <c r="N23" s="19"/>
      <c r="O23" s="19"/>
    </row>
    <row r="24" spans="2:15" s="20" customFormat="1" x14ac:dyDescent="0.25">
      <c r="G24" s="19">
        <f>D15*($G$22+1)</f>
        <v>255917.68626262149</v>
      </c>
    </row>
    <row r="25" spans="2:15" s="20" customFormat="1" x14ac:dyDescent="0.25">
      <c r="G25" s="20">
        <v>12</v>
      </c>
      <c r="O25" s="22"/>
    </row>
    <row r="26" spans="2:15" s="20" customFormat="1" x14ac:dyDescent="0.25">
      <c r="O26" s="22"/>
    </row>
    <row r="27" spans="2:15" x14ac:dyDescent="0.25">
      <c r="O27" s="22"/>
    </row>
    <row r="28" spans="2:15" x14ac:dyDescent="0.25">
      <c r="B28" s="20"/>
      <c r="C28" s="22">
        <v>41334</v>
      </c>
      <c r="D28" s="22">
        <v>41365</v>
      </c>
      <c r="E28" s="22">
        <v>41395</v>
      </c>
      <c r="F28" s="22">
        <v>41426</v>
      </c>
      <c r="G28" s="22">
        <v>41456</v>
      </c>
      <c r="H28" s="22">
        <v>41487</v>
      </c>
      <c r="I28" s="22">
        <v>41518</v>
      </c>
      <c r="J28" s="22">
        <v>41548</v>
      </c>
      <c r="K28" s="22">
        <v>41579</v>
      </c>
      <c r="L28" s="22">
        <v>41609</v>
      </c>
      <c r="M28" s="22">
        <v>41640</v>
      </c>
      <c r="N28" s="22"/>
      <c r="O28" s="21"/>
    </row>
    <row r="29" spans="2:15" x14ac:dyDescent="0.25">
      <c r="B29" s="20"/>
      <c r="C29" s="22" t="s">
        <v>45</v>
      </c>
      <c r="D29" s="22" t="s">
        <v>45</v>
      </c>
      <c r="E29" s="22" t="s">
        <v>45</v>
      </c>
      <c r="F29" s="22" t="s">
        <v>45</v>
      </c>
      <c r="G29" s="22" t="s">
        <v>45</v>
      </c>
      <c r="H29" s="22" t="s">
        <v>45</v>
      </c>
      <c r="I29" s="22" t="s">
        <v>45</v>
      </c>
      <c r="J29" s="22" t="s">
        <v>45</v>
      </c>
      <c r="K29" s="22" t="s">
        <v>45</v>
      </c>
      <c r="L29" s="22" t="s">
        <v>45</v>
      </c>
      <c r="M29" s="22" t="s">
        <v>45</v>
      </c>
      <c r="N29" s="22"/>
      <c r="O29" s="21"/>
    </row>
    <row r="30" spans="2:15" x14ac:dyDescent="0.25">
      <c r="B30" s="20"/>
      <c r="C30" s="22"/>
      <c r="D30" s="22"/>
      <c r="E30" s="22"/>
      <c r="F30" s="22"/>
      <c r="G30" s="22"/>
      <c r="H30" s="22"/>
      <c r="I30" s="22"/>
      <c r="J30" s="22"/>
      <c r="K30" s="22"/>
      <c r="L30" s="22"/>
      <c r="M30" s="22"/>
      <c r="N30" s="22"/>
      <c r="O30" s="21"/>
    </row>
    <row r="31" spans="2:15" x14ac:dyDescent="0.25">
      <c r="B31" s="20"/>
      <c r="C31" s="22"/>
      <c r="D31" s="22"/>
      <c r="E31" s="22"/>
      <c r="F31" s="22"/>
      <c r="G31" s="22"/>
      <c r="H31" s="22"/>
      <c r="I31" s="22"/>
      <c r="J31" s="22"/>
      <c r="K31" s="22"/>
      <c r="L31" s="22"/>
      <c r="M31" s="22"/>
      <c r="N31" s="22"/>
      <c r="O31" s="21"/>
    </row>
    <row r="32" spans="2:15" x14ac:dyDescent="0.25">
      <c r="B32" s="22" t="s">
        <v>46</v>
      </c>
      <c r="C32" s="21">
        <v>129078.35</v>
      </c>
      <c r="D32" s="21">
        <v>113441.4</v>
      </c>
      <c r="E32" s="21">
        <v>118741.97</v>
      </c>
      <c r="F32" s="21">
        <v>114201.71</v>
      </c>
      <c r="G32" s="21">
        <v>119587.94</v>
      </c>
      <c r="H32" s="21">
        <v>116521.7</v>
      </c>
      <c r="I32" s="21">
        <v>113147.42</v>
      </c>
      <c r="J32" s="21">
        <v>119978.58</v>
      </c>
      <c r="K32" s="21">
        <v>107983.39</v>
      </c>
      <c r="L32" s="21">
        <v>106874.91</v>
      </c>
      <c r="M32" s="21">
        <v>113928.29</v>
      </c>
      <c r="N32" s="21"/>
      <c r="O32" s="21"/>
    </row>
    <row r="33" spans="2:15" x14ac:dyDescent="0.25">
      <c r="B33" s="22" t="s">
        <v>47</v>
      </c>
      <c r="C33" s="21">
        <v>111879.8</v>
      </c>
      <c r="D33" s="21">
        <v>110826.28</v>
      </c>
      <c r="E33" s="21">
        <v>107573.64</v>
      </c>
      <c r="F33" s="21">
        <v>107361.17</v>
      </c>
      <c r="G33" s="21">
        <v>104500.44</v>
      </c>
      <c r="H33" s="21">
        <v>102387.59</v>
      </c>
      <c r="I33" s="21">
        <v>103329.8</v>
      </c>
      <c r="J33" s="21">
        <v>104179.66</v>
      </c>
      <c r="K33" s="21">
        <v>103827.65</v>
      </c>
      <c r="L33" s="21">
        <v>100697.32</v>
      </c>
      <c r="M33" s="21">
        <v>97378.27</v>
      </c>
      <c r="N33" s="21"/>
      <c r="O33" s="21"/>
    </row>
    <row r="34" spans="2:15" x14ac:dyDescent="0.25">
      <c r="B34" s="22" t="s">
        <v>48</v>
      </c>
      <c r="C34" s="21">
        <v>23574.34</v>
      </c>
      <c r="D34" s="21">
        <v>23647.32</v>
      </c>
      <c r="E34" s="21">
        <v>23469.03</v>
      </c>
      <c r="F34" s="21">
        <v>23391.98</v>
      </c>
      <c r="G34" s="21">
        <v>24803.41</v>
      </c>
      <c r="H34" s="21">
        <v>24988.07</v>
      </c>
      <c r="I34" s="21">
        <v>25366.55</v>
      </c>
      <c r="J34" s="21">
        <v>26610.81</v>
      </c>
      <c r="K34" s="21">
        <v>25470.61</v>
      </c>
      <c r="L34" s="21">
        <v>25000.98</v>
      </c>
      <c r="M34" s="21">
        <v>25568.33</v>
      </c>
      <c r="N34" s="21"/>
      <c r="O34" s="22"/>
    </row>
    <row r="35" spans="2:15" x14ac:dyDescent="0.25">
      <c r="B35" s="22" t="s">
        <v>49</v>
      </c>
      <c r="C35" s="21">
        <v>337</v>
      </c>
      <c r="D35" s="21">
        <v>324.51</v>
      </c>
      <c r="E35" s="21">
        <v>323.44</v>
      </c>
      <c r="F35" s="21">
        <v>324.3</v>
      </c>
      <c r="G35" s="21">
        <v>307.57</v>
      </c>
      <c r="H35" s="21">
        <v>327.54000000000002</v>
      </c>
      <c r="I35" s="21">
        <v>319.60000000000002</v>
      </c>
      <c r="J35" s="21">
        <v>308.07</v>
      </c>
      <c r="K35" s="21">
        <v>325.10000000000002</v>
      </c>
      <c r="L35" s="21">
        <v>307.16000000000003</v>
      </c>
      <c r="M35" s="21">
        <v>273.27999999999997</v>
      </c>
      <c r="N35" s="21"/>
      <c r="O35" s="22"/>
    </row>
    <row r="36" spans="2:15" x14ac:dyDescent="0.25">
      <c r="B36" s="22" t="s">
        <v>50</v>
      </c>
      <c r="C36" s="21">
        <v>-3884.89</v>
      </c>
      <c r="D36" s="21">
        <v>-4876.4399999999996</v>
      </c>
      <c r="E36" s="21">
        <v>-5883.15</v>
      </c>
      <c r="F36" s="21">
        <v>-3104.34</v>
      </c>
      <c r="G36" s="21">
        <v>-1501.27</v>
      </c>
      <c r="H36" s="21">
        <v>-7143.13</v>
      </c>
      <c r="I36" s="21">
        <v>-4398.55</v>
      </c>
      <c r="J36" s="21">
        <v>-2998.09</v>
      </c>
      <c r="K36" s="21">
        <v>-5000.83</v>
      </c>
      <c r="L36" s="21">
        <v>-2736.06</v>
      </c>
      <c r="M36" s="21">
        <v>-2928.71</v>
      </c>
      <c r="N36" s="21"/>
      <c r="O36" s="22"/>
    </row>
    <row r="37" spans="2:15" x14ac:dyDescent="0.25">
      <c r="B37" s="22" t="s">
        <v>51</v>
      </c>
      <c r="C37" s="21">
        <v>32673.35</v>
      </c>
      <c r="D37" s="21">
        <v>32318.11</v>
      </c>
      <c r="E37" s="21">
        <v>30851.040000000001</v>
      </c>
      <c r="F37" s="21">
        <v>30901.82</v>
      </c>
      <c r="G37" s="21">
        <v>30577.56</v>
      </c>
      <c r="H37" s="21">
        <v>29198.23</v>
      </c>
      <c r="I37" s="21">
        <v>28963.23</v>
      </c>
      <c r="J37" s="21">
        <v>29064.48</v>
      </c>
      <c r="K37" s="21">
        <v>28315.89</v>
      </c>
      <c r="L37" s="21">
        <v>28128.57</v>
      </c>
      <c r="M37" s="21">
        <v>27171.94</v>
      </c>
      <c r="N37" s="21"/>
      <c r="O37" s="22"/>
    </row>
    <row r="38" spans="2:15" x14ac:dyDescent="0.25">
      <c r="B38" s="22"/>
      <c r="N38" s="22"/>
      <c r="O38" s="22"/>
    </row>
    <row r="39" spans="2:15" x14ac:dyDescent="0.25">
      <c r="B39" s="22"/>
      <c r="C39" s="29" t="s">
        <v>52</v>
      </c>
      <c r="M39" s="30" t="s">
        <v>53</v>
      </c>
      <c r="O39" s="22"/>
    </row>
    <row r="40" spans="2:15" x14ac:dyDescent="0.25">
      <c r="B40" s="22"/>
      <c r="C40" s="28">
        <f t="shared" ref="C40:M40" si="1">SUM(C32:C38)</f>
        <v>293657.95</v>
      </c>
      <c r="D40" s="23">
        <f t="shared" si="1"/>
        <v>275681.18</v>
      </c>
      <c r="E40" s="23">
        <f t="shared" si="1"/>
        <v>275075.96999999997</v>
      </c>
      <c r="F40" s="23">
        <f t="shared" si="1"/>
        <v>273076.64</v>
      </c>
      <c r="G40" s="23">
        <f t="shared" si="1"/>
        <v>278275.65000000002</v>
      </c>
      <c r="H40" s="23">
        <f t="shared" si="1"/>
        <v>266280</v>
      </c>
      <c r="I40" s="23">
        <f t="shared" si="1"/>
        <v>266728.05</v>
      </c>
      <c r="J40" s="23">
        <f t="shared" si="1"/>
        <v>277143.51</v>
      </c>
      <c r="K40" s="23">
        <f t="shared" si="1"/>
        <v>260921.81</v>
      </c>
      <c r="L40" s="23">
        <f t="shared" si="1"/>
        <v>258272.88000000003</v>
      </c>
      <c r="M40" s="31">
        <f t="shared" si="1"/>
        <v>261391.40000000002</v>
      </c>
      <c r="O40" s="22"/>
    </row>
    <row r="41" spans="2:15" x14ac:dyDescent="0.25">
      <c r="B41" s="22"/>
      <c r="O41" s="22"/>
    </row>
    <row r="42" spans="2:15" x14ac:dyDescent="0.25">
      <c r="B42" s="22"/>
      <c r="C42">
        <v>1</v>
      </c>
      <c r="D42">
        <v>2</v>
      </c>
      <c r="E42">
        <v>3</v>
      </c>
      <c r="F42" s="20">
        <v>4</v>
      </c>
      <c r="G42" s="20">
        <v>5</v>
      </c>
      <c r="H42" s="20">
        <v>6</v>
      </c>
      <c r="I42" s="20">
        <v>7</v>
      </c>
      <c r="J42" s="20">
        <v>8</v>
      </c>
      <c r="K42" s="20">
        <v>9</v>
      </c>
      <c r="L42" s="20">
        <v>10</v>
      </c>
      <c r="M42" s="33">
        <v>11</v>
      </c>
    </row>
    <row r="43" spans="2:15" x14ac:dyDescent="0.25">
      <c r="B43" s="24"/>
    </row>
    <row r="44" spans="2:15" x14ac:dyDescent="0.25">
      <c r="B44" s="24"/>
      <c r="C44" s="23">
        <v>335081410</v>
      </c>
      <c r="D44" s="23"/>
      <c r="E44" s="23"/>
      <c r="F44" s="23"/>
      <c r="G44" s="23"/>
      <c r="H44" s="23"/>
      <c r="I44" s="23"/>
      <c r="J44" s="23"/>
      <c r="K44" s="23"/>
      <c r="L44" s="23"/>
      <c r="M44" s="23">
        <v>298761235</v>
      </c>
      <c r="N44" s="20"/>
    </row>
    <row r="45" spans="2:15" x14ac:dyDescent="0.25">
      <c r="B45" s="24"/>
      <c r="D45" s="22"/>
      <c r="E45" s="22"/>
      <c r="F45" s="22"/>
      <c r="G45" s="22"/>
      <c r="H45" s="22"/>
      <c r="I45" s="22"/>
      <c r="J45" s="22"/>
      <c r="K45" s="22"/>
      <c r="L45" s="22"/>
      <c r="N45" s="22"/>
    </row>
    <row r="47" spans="2:15" x14ac:dyDescent="0.25">
      <c r="B47" s="24">
        <v>1</v>
      </c>
      <c r="C47" s="24">
        <v>2</v>
      </c>
      <c r="D47" s="24">
        <v>3</v>
      </c>
      <c r="E47" s="24">
        <v>4</v>
      </c>
      <c r="F47" s="24">
        <v>5</v>
      </c>
      <c r="G47" s="24">
        <v>6</v>
      </c>
      <c r="H47" s="24">
        <v>7</v>
      </c>
      <c r="I47" s="24">
        <v>8</v>
      </c>
      <c r="J47" s="24">
        <v>9</v>
      </c>
      <c r="K47" s="24">
        <v>10</v>
      </c>
      <c r="L47" s="24">
        <v>12</v>
      </c>
      <c r="M47" s="22"/>
    </row>
    <row r="48" spans="2:15" x14ac:dyDescent="0.25">
      <c r="B48" s="20"/>
      <c r="C48" s="22"/>
      <c r="D48" s="22"/>
      <c r="E48" s="22"/>
      <c r="F48" s="22"/>
      <c r="G48" s="22"/>
      <c r="H48" s="22"/>
      <c r="I48" s="22"/>
      <c r="J48" s="22"/>
      <c r="K48" s="22"/>
      <c r="L48" s="22" t="s">
        <v>54</v>
      </c>
      <c r="M48" s="22"/>
    </row>
    <row r="49" spans="2:13" x14ac:dyDescent="0.25">
      <c r="B49" s="23">
        <v>335081410</v>
      </c>
      <c r="C49" s="24"/>
      <c r="D49" s="24"/>
      <c r="E49" s="24"/>
      <c r="F49" s="24"/>
      <c r="G49" s="24"/>
      <c r="H49" s="24"/>
      <c r="I49" s="22"/>
      <c r="J49" s="22"/>
      <c r="K49" s="22"/>
      <c r="L49" s="23">
        <v>298761235</v>
      </c>
    </row>
    <row r="50" spans="2:13" x14ac:dyDescent="0.25">
      <c r="B50" s="20"/>
      <c r="C50" s="20"/>
      <c r="E50" s="24"/>
      <c r="F50" s="24"/>
      <c r="G50" s="24"/>
      <c r="H50" s="24"/>
      <c r="I50" s="22"/>
      <c r="J50" s="22"/>
      <c r="L50" s="22"/>
      <c r="M50" s="23"/>
    </row>
    <row r="51" spans="2:13" x14ac:dyDescent="0.25">
      <c r="B51" s="23">
        <v>353000000</v>
      </c>
      <c r="I51" s="23">
        <v>318000000</v>
      </c>
      <c r="M51" s="22"/>
    </row>
    <row r="56" spans="2:13" x14ac:dyDescent="0.25">
      <c r="C56" s="24">
        <v>0.89012199397291991</v>
      </c>
      <c r="D56" s="24">
        <v>0.89012199397291991</v>
      </c>
      <c r="E56" s="24">
        <v>0.89012199397291991</v>
      </c>
      <c r="F56" s="24">
        <v>0.89012199397291991</v>
      </c>
      <c r="G56" s="24">
        <v>0.89012199397291991</v>
      </c>
      <c r="H56" s="24">
        <v>0.89012199397291991</v>
      </c>
      <c r="I56" s="24">
        <v>0.89012199397291991</v>
      </c>
      <c r="J56" s="24">
        <v>0.89012199397291991</v>
      </c>
      <c r="K56" s="24">
        <v>0.89012199397291991</v>
      </c>
      <c r="L56" s="24">
        <v>0.89012199397291991</v>
      </c>
      <c r="M56" s="24">
        <v>0.89012199397291991</v>
      </c>
    </row>
  </sheetData>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C8"/>
  <sheetViews>
    <sheetView workbookViewId="0">
      <selection activeCell="C2" sqref="C2"/>
    </sheetView>
  </sheetViews>
  <sheetFormatPr defaultRowHeight="15" x14ac:dyDescent="0.25"/>
  <cols>
    <col min="3" max="3" width="16.140625" bestFit="1" customWidth="1"/>
  </cols>
  <sheetData>
    <row r="4" spans="3:3" x14ac:dyDescent="0.25">
      <c r="C4" s="4" t="s">
        <v>94</v>
      </c>
    </row>
    <row r="6" spans="3:3" x14ac:dyDescent="0.25">
      <c r="C6" t="s">
        <v>95</v>
      </c>
    </row>
    <row r="8" spans="3:3" x14ac:dyDescent="0.25">
      <c r="C8" t="s">
        <v>96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2"/>
  <sheetViews>
    <sheetView workbookViewId="0">
      <selection activeCell="E25" sqref="E25"/>
    </sheetView>
  </sheetViews>
  <sheetFormatPr defaultRowHeight="15" x14ac:dyDescent="0.25"/>
  <cols>
    <col min="2" max="2" width="17.140625" customWidth="1"/>
  </cols>
  <sheetData>
    <row r="2" spans="2:20" s="20" customFormat="1" x14ac:dyDescent="0.25">
      <c r="B2" s="4" t="s">
        <v>94</v>
      </c>
    </row>
    <row r="3" spans="2:20" s="20" customFormat="1" x14ac:dyDescent="0.25">
      <c r="B3" s="20" t="s">
        <v>95</v>
      </c>
    </row>
    <row r="4" spans="2:20" s="20" customFormat="1" x14ac:dyDescent="0.25"/>
    <row r="5" spans="2:20" x14ac:dyDescent="0.25">
      <c r="B5" s="2" t="s">
        <v>9</v>
      </c>
      <c r="C5" s="3">
        <v>40909</v>
      </c>
      <c r="D5" s="3">
        <v>40940</v>
      </c>
      <c r="E5" s="3">
        <v>40969</v>
      </c>
      <c r="F5" s="3">
        <v>41000</v>
      </c>
      <c r="G5" s="3">
        <v>41030</v>
      </c>
      <c r="H5" s="3">
        <v>41061</v>
      </c>
      <c r="I5" s="3">
        <v>41091</v>
      </c>
      <c r="J5" s="3">
        <v>41122</v>
      </c>
      <c r="K5" s="3">
        <v>41153</v>
      </c>
      <c r="L5" s="3">
        <v>41183</v>
      </c>
      <c r="M5" s="3">
        <v>41214</v>
      </c>
      <c r="N5" s="3">
        <v>41244</v>
      </c>
      <c r="O5" s="3">
        <v>41275</v>
      </c>
      <c r="P5" s="3">
        <v>41306</v>
      </c>
      <c r="Q5" s="3">
        <v>41334</v>
      </c>
      <c r="R5" s="3">
        <v>41365</v>
      </c>
      <c r="S5" s="3">
        <v>41395</v>
      </c>
      <c r="T5" s="3">
        <v>41426</v>
      </c>
    </row>
    <row r="6" spans="2:20" x14ac:dyDescent="0.25">
      <c r="B6" s="4" t="s">
        <v>8</v>
      </c>
      <c r="C6" s="5">
        <v>16617</v>
      </c>
      <c r="D6" s="5">
        <v>17563</v>
      </c>
      <c r="E6" s="5">
        <v>14689</v>
      </c>
      <c r="F6" s="5">
        <v>11360</v>
      </c>
      <c r="G6" s="5">
        <v>15061</v>
      </c>
      <c r="H6" s="5">
        <v>13870</v>
      </c>
      <c r="I6" s="5">
        <v>13194</v>
      </c>
      <c r="J6" s="5">
        <v>21544</v>
      </c>
      <c r="K6" s="5">
        <v>19572</v>
      </c>
      <c r="L6" s="5">
        <v>9247</v>
      </c>
      <c r="M6" s="5">
        <v>12718</v>
      </c>
      <c r="N6" s="5">
        <v>9554</v>
      </c>
      <c r="O6" s="5">
        <v>11275</v>
      </c>
      <c r="P6" s="5">
        <v>12834</v>
      </c>
      <c r="Q6" s="5">
        <v>21833</v>
      </c>
      <c r="R6" s="5">
        <v>19524</v>
      </c>
      <c r="S6" s="5">
        <v>17499</v>
      </c>
      <c r="T6" s="5">
        <v>15453</v>
      </c>
    </row>
    <row r="8" spans="2:20" x14ac:dyDescent="0.25">
      <c r="B8" s="5">
        <f t="shared" ref="B8:B22" si="0">FORECAST(C8,$C$6:$T$6,$C$5:$T$5)</f>
        <v>15806.601490244633</v>
      </c>
      <c r="C8" s="3">
        <v>41456</v>
      </c>
    </row>
    <row r="9" spans="2:20" x14ac:dyDescent="0.25">
      <c r="B9" s="5">
        <f t="shared" si="0"/>
        <v>15872.959924372262</v>
      </c>
      <c r="C9" s="3">
        <v>41487</v>
      </c>
    </row>
    <row r="10" spans="2:20" x14ac:dyDescent="0.25">
      <c r="B10" s="5">
        <f t="shared" si="0"/>
        <v>15939.318358499891</v>
      </c>
      <c r="C10" s="3">
        <v>41518</v>
      </c>
    </row>
    <row r="11" spans="2:20" x14ac:dyDescent="0.25">
      <c r="B11" s="5">
        <f t="shared" si="0"/>
        <v>16003.536197978232</v>
      </c>
      <c r="C11" s="3">
        <v>41548</v>
      </c>
    </row>
    <row r="12" spans="2:20" x14ac:dyDescent="0.25">
      <c r="B12" s="5">
        <f t="shared" si="0"/>
        <v>16069.894632105861</v>
      </c>
      <c r="C12" s="3">
        <v>41579</v>
      </c>
    </row>
    <row r="13" spans="2:20" x14ac:dyDescent="0.25">
      <c r="B13" s="5">
        <f t="shared" si="0"/>
        <v>16134.112471584202</v>
      </c>
      <c r="C13" s="3">
        <v>41609</v>
      </c>
    </row>
    <row r="14" spans="2:20" x14ac:dyDescent="0.25">
      <c r="B14" s="5">
        <f t="shared" si="0"/>
        <v>16200.470905711831</v>
      </c>
      <c r="C14" s="3">
        <v>41640</v>
      </c>
    </row>
    <row r="15" spans="2:20" x14ac:dyDescent="0.25">
      <c r="B15" s="5">
        <f t="shared" si="0"/>
        <v>16266.829339839445</v>
      </c>
      <c r="C15" s="3">
        <v>41671</v>
      </c>
    </row>
    <row r="16" spans="2:20" x14ac:dyDescent="0.25">
      <c r="B16" s="5">
        <f t="shared" si="0"/>
        <v>16326.765990019238</v>
      </c>
      <c r="C16" s="3">
        <v>41699</v>
      </c>
    </row>
    <row r="17" spans="2:3" x14ac:dyDescent="0.25">
      <c r="B17" s="5">
        <f t="shared" si="0"/>
        <v>16393.124424146867</v>
      </c>
      <c r="C17" s="3">
        <v>41730</v>
      </c>
    </row>
    <row r="18" spans="2:3" x14ac:dyDescent="0.25">
      <c r="B18" s="5">
        <f t="shared" si="0"/>
        <v>16457.342263625207</v>
      </c>
      <c r="C18" s="3">
        <v>41760</v>
      </c>
    </row>
    <row r="19" spans="2:3" x14ac:dyDescent="0.25">
      <c r="B19" s="5">
        <f t="shared" si="0"/>
        <v>16523.700697752836</v>
      </c>
      <c r="C19" s="3">
        <v>41791</v>
      </c>
    </row>
    <row r="20" spans="2:3" x14ac:dyDescent="0.25">
      <c r="B20" s="5">
        <f t="shared" si="0"/>
        <v>16587.918537231177</v>
      </c>
      <c r="C20" s="3">
        <v>41821</v>
      </c>
    </row>
    <row r="21" spans="2:3" x14ac:dyDescent="0.25">
      <c r="B21" s="5">
        <f t="shared" si="0"/>
        <v>16654.276971358806</v>
      </c>
      <c r="C21" s="3">
        <v>41852</v>
      </c>
    </row>
    <row r="22" spans="2:3" x14ac:dyDescent="0.25">
      <c r="B22" s="5">
        <f t="shared" si="0"/>
        <v>16720.635405486435</v>
      </c>
      <c r="C22" s="3">
        <v>41883</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7"/>
  <sheetViews>
    <sheetView workbookViewId="0">
      <selection activeCell="C35" sqref="C35"/>
    </sheetView>
  </sheetViews>
  <sheetFormatPr defaultRowHeight="18.75" x14ac:dyDescent="0.3"/>
  <cols>
    <col min="1" max="1" width="6.42578125" style="35" customWidth="1"/>
    <col min="2" max="2" width="13.42578125" style="35" bestFit="1" customWidth="1"/>
    <col min="3" max="3" width="10" style="35" bestFit="1" customWidth="1"/>
    <col min="4" max="4" width="17.28515625" style="35" bestFit="1" customWidth="1"/>
    <col min="5" max="5" width="8.85546875" style="35" bestFit="1" customWidth="1"/>
    <col min="6" max="6" width="10.28515625" style="35" bestFit="1" customWidth="1"/>
    <col min="7" max="7" width="10.5703125" style="35" bestFit="1" customWidth="1"/>
    <col min="8" max="8" width="6.28515625" style="35" bestFit="1" customWidth="1"/>
    <col min="9" max="9" width="17" style="35" bestFit="1" customWidth="1"/>
    <col min="10" max="16384" width="9.140625" style="35"/>
  </cols>
  <sheetData>
    <row r="2" spans="1:18" x14ac:dyDescent="0.3">
      <c r="B2" s="35" t="s">
        <v>96</v>
      </c>
    </row>
    <row r="4" spans="1:18" ht="20.25" x14ac:dyDescent="0.35">
      <c r="B4" s="35" t="s">
        <v>97</v>
      </c>
    </row>
    <row r="5" spans="1:18" ht="20.25" x14ac:dyDescent="0.35">
      <c r="A5" s="36"/>
      <c r="B5" s="36"/>
      <c r="C5" s="36"/>
      <c r="D5" s="36" t="s">
        <v>98</v>
      </c>
      <c r="E5" s="36"/>
      <c r="F5" s="36" t="s">
        <v>99</v>
      </c>
      <c r="G5" s="36" t="s">
        <v>100</v>
      </c>
      <c r="H5" s="36"/>
      <c r="I5" s="36" t="s">
        <v>101</v>
      </c>
      <c r="J5" s="36"/>
      <c r="K5" s="36" t="s">
        <v>98</v>
      </c>
      <c r="L5" s="36"/>
      <c r="M5" s="36"/>
      <c r="N5" s="36"/>
      <c r="O5" s="36"/>
    </row>
    <row r="6" spans="1:18" ht="20.25" x14ac:dyDescent="0.35">
      <c r="A6" s="37" t="s">
        <v>102</v>
      </c>
      <c r="B6" s="38" t="s">
        <v>103</v>
      </c>
      <c r="C6" s="38" t="s">
        <v>104</v>
      </c>
      <c r="D6" s="38" t="s">
        <v>105</v>
      </c>
      <c r="E6" s="37" t="s">
        <v>106</v>
      </c>
      <c r="F6" s="37" t="s">
        <v>107</v>
      </c>
      <c r="G6" s="37" t="s">
        <v>108</v>
      </c>
      <c r="H6" s="37" t="s">
        <v>109</v>
      </c>
      <c r="I6" s="37" t="s">
        <v>110</v>
      </c>
      <c r="J6" s="39" t="s">
        <v>111</v>
      </c>
      <c r="K6" s="37" t="s">
        <v>94</v>
      </c>
      <c r="L6" s="37"/>
      <c r="M6" s="36"/>
      <c r="N6" s="36"/>
      <c r="O6" s="36"/>
    </row>
    <row r="7" spans="1:18" x14ac:dyDescent="0.3">
      <c r="A7" s="36">
        <v>1</v>
      </c>
      <c r="B7" s="40" t="s">
        <v>112</v>
      </c>
      <c r="C7" s="40">
        <v>1</v>
      </c>
      <c r="D7" s="40">
        <v>4.8</v>
      </c>
      <c r="E7" s="36"/>
      <c r="F7" s="36"/>
      <c r="G7" s="36"/>
      <c r="H7" s="41">
        <f>$C$31</f>
        <v>0.93220047731596012</v>
      </c>
      <c r="I7" s="41">
        <f>D7/H7</f>
        <v>5.1491069966198779</v>
      </c>
      <c r="J7" s="41">
        <f>$C$53+$C$54*A7</f>
        <v>5.2467488107686799</v>
      </c>
      <c r="K7" s="41">
        <f>H7*J7</f>
        <v>4.8910217457555092</v>
      </c>
      <c r="L7" s="36"/>
      <c r="M7" s="36"/>
      <c r="N7" s="36"/>
      <c r="O7" s="36"/>
    </row>
    <row r="8" spans="1:18" x14ac:dyDescent="0.3">
      <c r="A8" s="36">
        <v>2</v>
      </c>
      <c r="B8" s="40"/>
      <c r="C8" s="40">
        <v>2</v>
      </c>
      <c r="D8" s="40">
        <v>4.0999999999999996</v>
      </c>
      <c r="E8" s="36"/>
      <c r="F8" s="36"/>
      <c r="G8" s="36"/>
      <c r="H8" s="41">
        <f>$C$32</f>
        <v>0.83775920424985417</v>
      </c>
      <c r="I8" s="41">
        <f>D8/H8</f>
        <v>4.8940077043632355</v>
      </c>
      <c r="J8" s="41">
        <f t="shared" ref="J8:J26" si="0">$C$53+$C$54*A8</f>
        <v>5.3938875266288564</v>
      </c>
      <c r="K8" s="41">
        <f t="shared" ref="K8:K26" si="1">H8*J8</f>
        <v>4.5187789221218049</v>
      </c>
      <c r="L8" s="36"/>
      <c r="M8" s="36"/>
      <c r="N8" s="36"/>
      <c r="O8" s="36"/>
    </row>
    <row r="9" spans="1:18" x14ac:dyDescent="0.3">
      <c r="A9" s="36">
        <v>3</v>
      </c>
      <c r="B9" s="40"/>
      <c r="C9" s="40">
        <v>3</v>
      </c>
      <c r="D9" s="40">
        <v>6</v>
      </c>
      <c r="E9" s="42">
        <f t="shared" ref="E9:E20" si="2">AVERAGE(D7:D10)</f>
        <v>5.35</v>
      </c>
      <c r="F9" s="42">
        <f>AVERAGE(E9:E10)</f>
        <v>5.4749999999999996</v>
      </c>
      <c r="G9" s="41">
        <f>D9/F9</f>
        <v>1.0958904109589043</v>
      </c>
      <c r="H9" s="41">
        <f>$C$33</f>
        <v>1.0933488421606843</v>
      </c>
      <c r="I9" s="41">
        <f t="shared" ref="I9:I22" si="3">D9/H9</f>
        <v>5.4877270351727399</v>
      </c>
      <c r="J9" s="41">
        <f t="shared" si="0"/>
        <v>5.5410262424890329</v>
      </c>
      <c r="K9" s="41">
        <f t="shared" si="1"/>
        <v>6.0582746266073508</v>
      </c>
      <c r="L9" s="36"/>
      <c r="M9" s="36"/>
      <c r="N9" s="36"/>
      <c r="O9" s="36"/>
    </row>
    <row r="10" spans="1:18" x14ac:dyDescent="0.3">
      <c r="A10" s="36">
        <v>4</v>
      </c>
      <c r="B10" s="40"/>
      <c r="C10" s="40">
        <v>4</v>
      </c>
      <c r="D10" s="40">
        <v>6.5</v>
      </c>
      <c r="E10" s="42">
        <f t="shared" si="2"/>
        <v>5.6000000000000005</v>
      </c>
      <c r="F10" s="42">
        <f>AVERAGE(E10:E11)</f>
        <v>5.7375000000000007</v>
      </c>
      <c r="G10" s="41">
        <f>D10/F10</f>
        <v>1.1328976034858387</v>
      </c>
      <c r="H10" s="41">
        <f>$C$34</f>
        <v>1.1433051426610321</v>
      </c>
      <c r="I10" s="41">
        <f t="shared" si="3"/>
        <v>5.6852713745967334</v>
      </c>
      <c r="J10" s="41">
        <f t="shared" si="0"/>
        <v>5.6881649583492093</v>
      </c>
      <c r="K10" s="41">
        <f t="shared" si="1"/>
        <v>6.5033082491849266</v>
      </c>
      <c r="L10" s="43"/>
      <c r="M10" s="43"/>
      <c r="N10" s="43"/>
      <c r="O10" s="43"/>
      <c r="P10" s="43"/>
      <c r="Q10" s="43"/>
      <c r="R10" s="43"/>
    </row>
    <row r="11" spans="1:18" x14ac:dyDescent="0.3">
      <c r="A11" s="36">
        <v>5</v>
      </c>
      <c r="B11" s="40" t="s">
        <v>113</v>
      </c>
      <c r="C11" s="40">
        <v>1</v>
      </c>
      <c r="D11" s="40">
        <v>5.8</v>
      </c>
      <c r="E11" s="42">
        <f t="shared" si="2"/>
        <v>5.875</v>
      </c>
      <c r="F11" s="42">
        <f>AVERAGE(E11:E12)</f>
        <v>5.9749999999999996</v>
      </c>
      <c r="G11" s="41">
        <f>D11/F11</f>
        <v>0.97071129707112969</v>
      </c>
      <c r="H11" s="41">
        <f>$C$31</f>
        <v>0.93220047731596012</v>
      </c>
      <c r="I11" s="41">
        <f t="shared" si="3"/>
        <v>6.2218376209156858</v>
      </c>
      <c r="J11" s="41">
        <f t="shared" si="0"/>
        <v>5.8353036742093867</v>
      </c>
      <c r="K11" s="41">
        <f t="shared" si="1"/>
        <v>5.4396728703815658</v>
      </c>
      <c r="L11" s="43"/>
      <c r="M11" s="43"/>
      <c r="N11" s="43"/>
      <c r="O11" s="43"/>
      <c r="P11" s="43"/>
      <c r="Q11" s="43"/>
      <c r="R11" s="43"/>
    </row>
    <row r="12" spans="1:18" x14ac:dyDescent="0.3">
      <c r="A12" s="36">
        <v>6</v>
      </c>
      <c r="B12" s="40"/>
      <c r="C12" s="40">
        <v>2</v>
      </c>
      <c r="D12" s="40">
        <v>5.2</v>
      </c>
      <c r="E12" s="42">
        <f t="shared" si="2"/>
        <v>6.0750000000000002</v>
      </c>
      <c r="F12" s="42">
        <f>AVERAGE(E12:E13)</f>
        <v>6.1875</v>
      </c>
      <c r="G12" s="41">
        <f t="shared" ref="G12:G20" si="4">D12/F12</f>
        <v>0.84040404040404049</v>
      </c>
      <c r="H12" s="41">
        <f>$C$32</f>
        <v>0.83775920424985417</v>
      </c>
      <c r="I12" s="41">
        <f t="shared" si="3"/>
        <v>6.2070341616314213</v>
      </c>
      <c r="J12" s="41">
        <f t="shared" si="0"/>
        <v>5.9824423900695631</v>
      </c>
      <c r="K12" s="41">
        <f t="shared" si="1"/>
        <v>5.0118461761752728</v>
      </c>
      <c r="L12" s="43"/>
      <c r="M12" s="43"/>
      <c r="N12" s="43"/>
      <c r="O12" s="43"/>
      <c r="P12" s="43"/>
      <c r="Q12" s="43"/>
      <c r="R12" s="43"/>
    </row>
    <row r="13" spans="1:18" x14ac:dyDescent="0.3">
      <c r="A13" s="36">
        <v>7</v>
      </c>
      <c r="B13" s="40"/>
      <c r="C13" s="40">
        <v>3</v>
      </c>
      <c r="D13" s="40">
        <v>6.8</v>
      </c>
      <c r="E13" s="42">
        <f t="shared" si="2"/>
        <v>6.3000000000000007</v>
      </c>
      <c r="F13" s="42">
        <f>AVERAGE(E13:E14)</f>
        <v>6.3250000000000002</v>
      </c>
      <c r="G13" s="41">
        <f t="shared" si="4"/>
        <v>1.075098814229249</v>
      </c>
      <c r="H13" s="41">
        <f>$C$33</f>
        <v>1.0933488421606843</v>
      </c>
      <c r="I13" s="41">
        <f t="shared" si="3"/>
        <v>6.2194239731957719</v>
      </c>
      <c r="J13" s="41">
        <f t="shared" si="0"/>
        <v>6.1295811059297396</v>
      </c>
      <c r="K13" s="41">
        <f t="shared" si="1"/>
        <v>6.7017704050982871</v>
      </c>
      <c r="L13" s="43"/>
      <c r="M13" s="43"/>
      <c r="N13" s="43"/>
      <c r="O13" s="43"/>
      <c r="P13" s="43"/>
      <c r="Q13" s="43"/>
      <c r="R13" s="43"/>
    </row>
    <row r="14" spans="1:18" x14ac:dyDescent="0.3">
      <c r="A14" s="36">
        <v>8</v>
      </c>
      <c r="B14" s="40"/>
      <c r="C14" s="40">
        <v>4</v>
      </c>
      <c r="D14" s="40">
        <v>7.4</v>
      </c>
      <c r="E14" s="42">
        <f t="shared" si="2"/>
        <v>6.35</v>
      </c>
      <c r="F14" s="42">
        <f t="shared" ref="F14:F20" si="5">AVERAGE(E14:E15)</f>
        <v>6.3999999999999995</v>
      </c>
      <c r="G14" s="41">
        <f t="shared" si="4"/>
        <v>1.1562500000000002</v>
      </c>
      <c r="H14" s="41">
        <f>$C$34</f>
        <v>1.1433051426610321</v>
      </c>
      <c r="I14" s="41">
        <f t="shared" si="3"/>
        <v>6.4724627956947423</v>
      </c>
      <c r="J14" s="41">
        <f t="shared" si="0"/>
        <v>6.2767198217899161</v>
      </c>
      <c r="K14" s="41">
        <f t="shared" si="1"/>
        <v>7.176206051294848</v>
      </c>
      <c r="L14" s="43"/>
      <c r="M14" s="43"/>
      <c r="N14" s="43"/>
      <c r="O14" s="43"/>
      <c r="P14" s="43"/>
      <c r="Q14" s="43"/>
      <c r="R14" s="43"/>
    </row>
    <row r="15" spans="1:18" x14ac:dyDescent="0.3">
      <c r="A15" s="36">
        <v>9</v>
      </c>
      <c r="B15" s="40" t="s">
        <v>114</v>
      </c>
      <c r="C15" s="40">
        <v>1</v>
      </c>
      <c r="D15" s="40">
        <v>6</v>
      </c>
      <c r="E15" s="42">
        <f t="shared" si="2"/>
        <v>6.4499999999999993</v>
      </c>
      <c r="F15" s="42">
        <f t="shared" si="5"/>
        <v>6.5374999999999996</v>
      </c>
      <c r="G15" s="41">
        <f t="shared" si="4"/>
        <v>0.91778202676864251</v>
      </c>
      <c r="H15" s="41">
        <f>$C$31</f>
        <v>0.93220047731596012</v>
      </c>
      <c r="I15" s="41">
        <f t="shared" si="3"/>
        <v>6.4363837457748474</v>
      </c>
      <c r="J15" s="41">
        <f t="shared" si="0"/>
        <v>6.4238585376500925</v>
      </c>
      <c r="K15" s="41">
        <f t="shared" si="1"/>
        <v>5.9883239950076215</v>
      </c>
      <c r="L15" s="43"/>
      <c r="M15" s="43"/>
      <c r="N15" s="43"/>
      <c r="O15" s="43"/>
      <c r="P15" s="43"/>
      <c r="Q15" s="43"/>
      <c r="R15" s="43"/>
    </row>
    <row r="16" spans="1:18" x14ac:dyDescent="0.3">
      <c r="A16" s="36">
        <v>10</v>
      </c>
      <c r="B16" s="40"/>
      <c r="C16" s="40">
        <v>2</v>
      </c>
      <c r="D16" s="40">
        <v>5.6</v>
      </c>
      <c r="E16" s="42">
        <f t="shared" si="2"/>
        <v>6.625</v>
      </c>
      <c r="F16" s="42">
        <f t="shared" si="5"/>
        <v>6.6750000000000007</v>
      </c>
      <c r="G16" s="41">
        <f t="shared" si="4"/>
        <v>0.83895131086142305</v>
      </c>
      <c r="H16" s="41">
        <f>$C$32</f>
        <v>0.83775920424985417</v>
      </c>
      <c r="I16" s="41">
        <f t="shared" si="3"/>
        <v>6.6844983279107604</v>
      </c>
      <c r="J16" s="41">
        <f t="shared" si="0"/>
        <v>6.570997253510269</v>
      </c>
      <c r="K16" s="41">
        <f t="shared" si="1"/>
        <v>5.5049134302287399</v>
      </c>
      <c r="L16" s="43"/>
      <c r="M16" s="43"/>
      <c r="N16" s="43"/>
      <c r="O16" s="43"/>
      <c r="P16" s="43"/>
      <c r="Q16" s="43"/>
      <c r="R16" s="43"/>
    </row>
    <row r="17" spans="1:18" x14ac:dyDescent="0.3">
      <c r="A17" s="36">
        <v>11</v>
      </c>
      <c r="B17" s="40"/>
      <c r="C17" s="40">
        <v>3</v>
      </c>
      <c r="D17" s="40">
        <v>7.5</v>
      </c>
      <c r="E17" s="42">
        <f t="shared" si="2"/>
        <v>6.7250000000000005</v>
      </c>
      <c r="F17" s="42">
        <f t="shared" si="5"/>
        <v>6.7625000000000002</v>
      </c>
      <c r="G17" s="41">
        <f t="shared" si="4"/>
        <v>1.1090573012939002</v>
      </c>
      <c r="H17" s="41">
        <f>$C$33</f>
        <v>1.0933488421606843</v>
      </c>
      <c r="I17" s="41">
        <f t="shared" si="3"/>
        <v>6.8596587939659246</v>
      </c>
      <c r="J17" s="41">
        <f t="shared" si="0"/>
        <v>6.7181359693704454</v>
      </c>
      <c r="K17" s="41">
        <f t="shared" si="1"/>
        <v>7.3452661835892226</v>
      </c>
      <c r="L17" s="43"/>
      <c r="M17" s="43"/>
      <c r="N17" s="43"/>
      <c r="O17" s="43"/>
      <c r="P17" s="43"/>
      <c r="Q17" s="43"/>
      <c r="R17" s="43"/>
    </row>
    <row r="18" spans="1:18" x14ac:dyDescent="0.3">
      <c r="A18" s="36">
        <v>12</v>
      </c>
      <c r="B18" s="40"/>
      <c r="C18" s="40">
        <v>4</v>
      </c>
      <c r="D18" s="40">
        <v>7.8</v>
      </c>
      <c r="E18" s="42">
        <f t="shared" si="2"/>
        <v>6.8</v>
      </c>
      <c r="F18" s="42">
        <f t="shared" si="5"/>
        <v>6.8375000000000004</v>
      </c>
      <c r="G18" s="41">
        <f t="shared" si="4"/>
        <v>1.1407678244972577</v>
      </c>
      <c r="H18" s="41">
        <f>$C$34</f>
        <v>1.1433051426610321</v>
      </c>
      <c r="I18" s="41">
        <f t="shared" si="3"/>
        <v>6.8223256495160793</v>
      </c>
      <c r="J18" s="41">
        <f t="shared" si="0"/>
        <v>6.8652746852306219</v>
      </c>
      <c r="K18" s="41">
        <f t="shared" si="1"/>
        <v>7.8491038534047686</v>
      </c>
      <c r="L18" s="43"/>
      <c r="M18" s="43"/>
      <c r="N18" s="43"/>
      <c r="O18" s="43"/>
      <c r="P18" s="43"/>
      <c r="Q18" s="43"/>
      <c r="R18" s="43"/>
    </row>
    <row r="19" spans="1:18" x14ac:dyDescent="0.3">
      <c r="A19" s="36">
        <v>13</v>
      </c>
      <c r="B19" s="40" t="s">
        <v>115</v>
      </c>
      <c r="C19" s="40">
        <v>1</v>
      </c>
      <c r="D19" s="40">
        <v>6.3</v>
      </c>
      <c r="E19" s="42">
        <f t="shared" si="2"/>
        <v>6.875</v>
      </c>
      <c r="F19" s="42">
        <f t="shared" si="5"/>
        <v>6.9375</v>
      </c>
      <c r="G19" s="41">
        <f t="shared" si="4"/>
        <v>0.90810810810810805</v>
      </c>
      <c r="H19" s="41">
        <f>$C$31</f>
        <v>0.93220047731596012</v>
      </c>
      <c r="I19" s="41">
        <f t="shared" si="3"/>
        <v>6.7582029330635898</v>
      </c>
      <c r="J19" s="41">
        <f t="shared" si="0"/>
        <v>7.0124134010907984</v>
      </c>
      <c r="K19" s="41">
        <f t="shared" si="1"/>
        <v>6.5369751196336772</v>
      </c>
      <c r="L19" s="43"/>
      <c r="M19" s="43"/>
      <c r="N19" s="43"/>
      <c r="O19" s="43"/>
      <c r="P19" s="43"/>
      <c r="Q19" s="43"/>
      <c r="R19" s="43"/>
    </row>
    <row r="20" spans="1:18" x14ac:dyDescent="0.3">
      <c r="A20" s="36">
        <v>14</v>
      </c>
      <c r="B20" s="40"/>
      <c r="C20" s="40">
        <v>2</v>
      </c>
      <c r="D20" s="40">
        <v>5.9</v>
      </c>
      <c r="E20" s="42">
        <f t="shared" si="2"/>
        <v>7</v>
      </c>
      <c r="F20" s="42">
        <f t="shared" si="5"/>
        <v>7.0750000000000002</v>
      </c>
      <c r="G20" s="41">
        <f t="shared" si="4"/>
        <v>0.83392226148409898</v>
      </c>
      <c r="H20" s="41">
        <f>$C$32</f>
        <v>0.83775920424985417</v>
      </c>
      <c r="I20" s="41">
        <f t="shared" si="3"/>
        <v>7.0425964526202662</v>
      </c>
      <c r="J20" s="41">
        <f t="shared" si="0"/>
        <v>7.1595521169509748</v>
      </c>
      <c r="K20" s="41">
        <f t="shared" si="1"/>
        <v>5.9979806842822079</v>
      </c>
      <c r="L20" s="44"/>
      <c r="M20" s="44"/>
      <c r="N20" s="44"/>
      <c r="O20" s="44"/>
      <c r="P20" s="43"/>
      <c r="Q20" s="43"/>
      <c r="R20" s="43"/>
    </row>
    <row r="21" spans="1:18" x14ac:dyDescent="0.3">
      <c r="A21" s="36">
        <v>15</v>
      </c>
      <c r="B21" s="40"/>
      <c r="C21" s="40">
        <v>3</v>
      </c>
      <c r="D21" s="40">
        <v>8</v>
      </c>
      <c r="E21" s="42">
        <f>AVERAGE(D19:D22)</f>
        <v>7.15</v>
      </c>
      <c r="F21" s="42"/>
      <c r="G21" s="36"/>
      <c r="H21" s="41">
        <f>$C$33</f>
        <v>1.0933488421606843</v>
      </c>
      <c r="I21" s="41">
        <f t="shared" si="3"/>
        <v>7.3169693802303195</v>
      </c>
      <c r="J21" s="41">
        <f t="shared" si="0"/>
        <v>7.3066908328111513</v>
      </c>
      <c r="K21" s="41">
        <f t="shared" si="1"/>
        <v>7.988761962080158</v>
      </c>
      <c r="L21" s="11"/>
      <c r="M21" s="11"/>
      <c r="N21" s="11"/>
      <c r="O21" s="11"/>
      <c r="P21" s="43"/>
      <c r="Q21" s="43"/>
      <c r="R21" s="43"/>
    </row>
    <row r="22" spans="1:18" x14ac:dyDescent="0.3">
      <c r="A22" s="36">
        <v>16</v>
      </c>
      <c r="B22" s="40"/>
      <c r="C22" s="40">
        <v>4</v>
      </c>
      <c r="D22" s="40">
        <v>8.4</v>
      </c>
      <c r="E22" s="42"/>
      <c r="F22" s="36"/>
      <c r="G22" s="36"/>
      <c r="H22" s="41">
        <f>$C$34</f>
        <v>1.1433051426610321</v>
      </c>
      <c r="I22" s="41">
        <f t="shared" si="3"/>
        <v>7.3471199302480859</v>
      </c>
      <c r="J22" s="41">
        <f t="shared" si="0"/>
        <v>7.4538295486713277</v>
      </c>
      <c r="K22" s="41">
        <f t="shared" si="1"/>
        <v>8.5220016555146891</v>
      </c>
      <c r="L22" s="11"/>
      <c r="M22" s="11"/>
      <c r="N22" s="11"/>
      <c r="O22" s="11"/>
      <c r="P22" s="43"/>
      <c r="Q22" s="43"/>
      <c r="R22" s="43"/>
    </row>
    <row r="23" spans="1:18" x14ac:dyDescent="0.3">
      <c r="A23" s="36">
        <v>17</v>
      </c>
      <c r="B23" s="36" t="s">
        <v>116</v>
      </c>
      <c r="C23" s="36">
        <v>1</v>
      </c>
      <c r="D23" s="36"/>
      <c r="E23" s="42"/>
      <c r="F23" s="36"/>
      <c r="G23" s="36"/>
      <c r="H23" s="41">
        <f>$C$31</f>
        <v>0.93220047731596012</v>
      </c>
      <c r="I23" s="41"/>
      <c r="J23" s="41">
        <f t="shared" si="0"/>
        <v>7.6009682645315042</v>
      </c>
      <c r="K23" s="41">
        <f t="shared" si="1"/>
        <v>7.0856262442597329</v>
      </c>
      <c r="L23" s="11"/>
      <c r="M23" s="11"/>
      <c r="N23" s="11"/>
      <c r="O23" s="11"/>
      <c r="P23" s="43"/>
      <c r="Q23" s="43"/>
      <c r="R23" s="43"/>
    </row>
    <row r="24" spans="1:18" x14ac:dyDescent="0.3">
      <c r="A24" s="36">
        <v>18</v>
      </c>
      <c r="B24" s="36"/>
      <c r="C24" s="36">
        <v>2</v>
      </c>
      <c r="D24" s="36"/>
      <c r="E24" s="42"/>
      <c r="F24" s="36"/>
      <c r="G24" s="36"/>
      <c r="H24" s="41">
        <f>$C$32</f>
        <v>0.83775920424985417</v>
      </c>
      <c r="I24" s="41"/>
      <c r="J24" s="41">
        <f t="shared" si="0"/>
        <v>7.7481069803916807</v>
      </c>
      <c r="K24" s="41">
        <f t="shared" si="1"/>
        <v>6.4910479383356749</v>
      </c>
      <c r="L24" s="11"/>
      <c r="M24" s="11"/>
      <c r="N24" s="11"/>
      <c r="O24" s="11"/>
      <c r="P24" s="43"/>
      <c r="Q24" s="43"/>
      <c r="R24" s="43"/>
    </row>
    <row r="25" spans="1:18" x14ac:dyDescent="0.3">
      <c r="A25" s="36">
        <v>19</v>
      </c>
      <c r="B25" s="36"/>
      <c r="C25" s="36">
        <v>3</v>
      </c>
      <c r="D25" s="36"/>
      <c r="E25" s="42"/>
      <c r="F25" s="36"/>
      <c r="G25" s="36"/>
      <c r="H25" s="41">
        <f>$C$33</f>
        <v>1.0933488421606843</v>
      </c>
      <c r="I25" s="41"/>
      <c r="J25" s="41">
        <f t="shared" si="0"/>
        <v>7.895245696251858</v>
      </c>
      <c r="K25" s="41">
        <f t="shared" si="1"/>
        <v>8.6322577405710952</v>
      </c>
      <c r="L25" s="11"/>
      <c r="M25" s="11"/>
      <c r="N25" s="11"/>
      <c r="O25" s="11"/>
      <c r="P25" s="43"/>
      <c r="Q25" s="43"/>
      <c r="R25" s="43"/>
    </row>
    <row r="26" spans="1:18" x14ac:dyDescent="0.3">
      <c r="A26" s="36">
        <v>20</v>
      </c>
      <c r="B26" s="36"/>
      <c r="C26" s="36">
        <v>4</v>
      </c>
      <c r="D26" s="36"/>
      <c r="E26" s="42"/>
      <c r="F26" s="36"/>
      <c r="G26" s="36"/>
      <c r="H26" s="41">
        <f>$C$34</f>
        <v>1.1433051426610321</v>
      </c>
      <c r="I26" s="41"/>
      <c r="J26" s="41">
        <f t="shared" si="0"/>
        <v>8.0423844121120354</v>
      </c>
      <c r="K26" s="41">
        <f t="shared" si="1"/>
        <v>9.1948994576246115</v>
      </c>
      <c r="L26" s="11"/>
      <c r="M26" s="11"/>
      <c r="N26" s="11"/>
      <c r="O26" s="11"/>
      <c r="P26" s="43"/>
      <c r="Q26" s="43"/>
      <c r="R26" s="43"/>
    </row>
    <row r="27" spans="1:18" x14ac:dyDescent="0.3">
      <c r="A27" s="36"/>
      <c r="B27" s="36"/>
      <c r="C27" s="36"/>
      <c r="D27" s="36"/>
      <c r="E27" s="36"/>
      <c r="F27" s="36"/>
      <c r="G27" s="36"/>
      <c r="H27" s="36"/>
      <c r="I27" s="36"/>
      <c r="J27" s="11"/>
      <c r="K27" s="11"/>
      <c r="L27" s="11"/>
      <c r="M27" s="11"/>
      <c r="N27" s="11"/>
      <c r="O27" s="11"/>
      <c r="P27" s="43"/>
      <c r="Q27" s="43"/>
      <c r="R27" s="43"/>
    </row>
    <row r="28" spans="1:18" x14ac:dyDescent="0.3">
      <c r="A28" s="36"/>
      <c r="B28" s="36"/>
      <c r="C28" s="36"/>
      <c r="D28" s="36"/>
      <c r="E28" s="36"/>
      <c r="F28" s="36"/>
      <c r="G28" s="36"/>
      <c r="H28" s="36"/>
      <c r="I28" s="36"/>
      <c r="J28" s="43"/>
      <c r="K28" s="43"/>
      <c r="L28" s="43"/>
      <c r="M28" s="43"/>
      <c r="N28" s="43"/>
      <c r="O28" s="43"/>
      <c r="P28" s="43"/>
      <c r="Q28" s="43"/>
      <c r="R28" s="43"/>
    </row>
    <row r="29" spans="1:18" x14ac:dyDescent="0.3">
      <c r="A29" s="36"/>
      <c r="B29" s="36"/>
      <c r="C29" s="36"/>
      <c r="D29" s="36"/>
      <c r="E29" s="36"/>
      <c r="F29" s="36"/>
      <c r="G29" s="36"/>
      <c r="H29" s="36"/>
      <c r="I29" s="36"/>
      <c r="J29" s="43"/>
      <c r="K29" s="43"/>
      <c r="L29" s="43"/>
      <c r="M29" s="43"/>
      <c r="N29" s="43"/>
      <c r="O29" s="43"/>
      <c r="P29" s="43"/>
      <c r="Q29" s="43"/>
      <c r="R29" s="43"/>
    </row>
    <row r="30" spans="1:18" ht="20.25" x14ac:dyDescent="0.35">
      <c r="A30" s="36"/>
      <c r="B30" s="45" t="s">
        <v>104</v>
      </c>
      <c r="C30" s="45" t="s">
        <v>109</v>
      </c>
      <c r="D30" s="36"/>
      <c r="E30" s="36"/>
      <c r="F30" s="36"/>
      <c r="G30" s="36"/>
      <c r="H30" s="36"/>
      <c r="I30" s="36"/>
      <c r="J30" s="43"/>
      <c r="K30" s="43"/>
      <c r="L30" s="43"/>
      <c r="M30" s="43"/>
      <c r="N30" s="43"/>
      <c r="O30" s="43"/>
      <c r="P30" s="43"/>
      <c r="Q30" s="43"/>
      <c r="R30" s="43"/>
    </row>
    <row r="31" spans="1:18" x14ac:dyDescent="0.3">
      <c r="A31" s="36"/>
      <c r="B31" s="46">
        <v>1</v>
      </c>
      <c r="C31" s="47">
        <f>AVERAGE(G7,G11,G15,G19)</f>
        <v>0.93220047731596012</v>
      </c>
      <c r="D31" s="36"/>
      <c r="E31" s="36"/>
      <c r="F31" s="36"/>
      <c r="G31" s="36"/>
      <c r="H31" s="36"/>
      <c r="I31" s="36"/>
      <c r="J31" s="43"/>
      <c r="K31" s="43"/>
      <c r="L31" s="43"/>
      <c r="M31" s="43"/>
      <c r="N31" s="43"/>
      <c r="O31" s="43"/>
      <c r="P31" s="43"/>
      <c r="Q31" s="43"/>
      <c r="R31" s="43"/>
    </row>
    <row r="32" spans="1:18" x14ac:dyDescent="0.3">
      <c r="A32" s="36"/>
      <c r="B32" s="46">
        <v>2</v>
      </c>
      <c r="C32" s="47">
        <f>AVERAGE(G8,G12,G16,G20)</f>
        <v>0.83775920424985417</v>
      </c>
      <c r="D32" s="36"/>
      <c r="E32" s="36"/>
      <c r="F32" s="36"/>
      <c r="G32" s="36"/>
      <c r="H32" s="36"/>
      <c r="I32" s="36"/>
      <c r="J32" s="43"/>
      <c r="K32" s="43"/>
      <c r="L32" s="43"/>
      <c r="M32" s="43"/>
      <c r="N32" s="43"/>
      <c r="O32" s="43"/>
      <c r="P32" s="43"/>
      <c r="Q32" s="43"/>
      <c r="R32" s="43"/>
    </row>
    <row r="33" spans="1:18" x14ac:dyDescent="0.3">
      <c r="A33" s="36"/>
      <c r="B33" s="46">
        <v>3</v>
      </c>
      <c r="C33" s="47">
        <f>AVERAGE(G9,G13,G17,G21)</f>
        <v>1.0933488421606843</v>
      </c>
      <c r="D33" s="36"/>
      <c r="E33" s="36"/>
      <c r="F33" s="36"/>
      <c r="G33" s="36"/>
      <c r="H33" s="36"/>
      <c r="I33" s="36"/>
      <c r="J33" s="43"/>
      <c r="K33" s="43"/>
      <c r="L33" s="43"/>
      <c r="M33" s="43"/>
      <c r="N33" s="43"/>
      <c r="O33" s="43"/>
      <c r="P33" s="43"/>
      <c r="Q33" s="43"/>
      <c r="R33" s="43"/>
    </row>
    <row r="34" spans="1:18" x14ac:dyDescent="0.3">
      <c r="A34" s="36"/>
      <c r="B34" s="46">
        <v>4</v>
      </c>
      <c r="C34" s="47">
        <f>AVERAGE(G10,G14,G18,G22)</f>
        <v>1.1433051426610321</v>
      </c>
      <c r="D34" s="36"/>
      <c r="E34" s="36"/>
      <c r="F34" s="36"/>
      <c r="G34" s="36"/>
      <c r="H34" s="36"/>
      <c r="I34" s="36"/>
      <c r="J34" s="20"/>
      <c r="K34" s="20"/>
      <c r="L34" s="20"/>
      <c r="M34" s="20"/>
      <c r="N34" s="20"/>
      <c r="O34" s="20"/>
      <c r="P34" s="20"/>
      <c r="Q34" s="20"/>
      <c r="R34" s="20"/>
    </row>
    <row r="37" spans="1:18" x14ac:dyDescent="0.3">
      <c r="B37" s="20" t="s">
        <v>117</v>
      </c>
      <c r="C37" s="20"/>
      <c r="D37" s="20"/>
      <c r="E37" s="20"/>
      <c r="F37" s="20"/>
      <c r="G37" s="20"/>
      <c r="H37" s="20"/>
      <c r="I37" s="20"/>
      <c r="J37" s="20"/>
    </row>
    <row r="38" spans="1:18" ht="19.5" thickBot="1" x14ac:dyDescent="0.35">
      <c r="B38" s="20"/>
      <c r="C38" s="20"/>
      <c r="D38" s="20"/>
      <c r="E38" s="20"/>
      <c r="F38" s="20"/>
      <c r="G38" s="20"/>
      <c r="H38" s="20"/>
      <c r="I38" s="20"/>
      <c r="J38" s="20"/>
    </row>
    <row r="39" spans="1:18" x14ac:dyDescent="0.3">
      <c r="B39" s="48" t="s">
        <v>118</v>
      </c>
      <c r="C39" s="48"/>
      <c r="D39" s="20"/>
      <c r="E39" s="20"/>
      <c r="F39" s="20"/>
      <c r="G39" s="20"/>
      <c r="H39" s="20"/>
      <c r="I39" s="20"/>
      <c r="J39" s="20"/>
    </row>
    <row r="40" spans="1:18" x14ac:dyDescent="0.3">
      <c r="B40" s="11" t="s">
        <v>119</v>
      </c>
      <c r="C40" s="11">
        <v>0.95957861566189495</v>
      </c>
      <c r="D40" s="20"/>
      <c r="E40" s="20"/>
      <c r="F40" s="20"/>
      <c r="G40" s="20"/>
      <c r="H40" s="20"/>
      <c r="I40" s="20"/>
      <c r="J40" s="20"/>
    </row>
    <row r="41" spans="1:18" x14ac:dyDescent="0.3">
      <c r="B41" s="11" t="s">
        <v>120</v>
      </c>
      <c r="C41" s="11">
        <v>0.92079111963559879</v>
      </c>
      <c r="D41" s="20"/>
      <c r="E41" s="20"/>
      <c r="F41" s="20"/>
      <c r="G41" s="20"/>
      <c r="H41" s="20"/>
      <c r="I41" s="20"/>
      <c r="J41" s="20"/>
    </row>
    <row r="42" spans="1:18" x14ac:dyDescent="0.3">
      <c r="B42" s="11" t="s">
        <v>121</v>
      </c>
      <c r="C42" s="11">
        <v>0.91513334246671296</v>
      </c>
      <c r="D42" s="20"/>
      <c r="E42" s="20"/>
      <c r="F42" s="20"/>
      <c r="G42" s="20"/>
      <c r="H42" s="20"/>
      <c r="I42" s="20"/>
      <c r="J42" s="20"/>
    </row>
    <row r="43" spans="1:18" x14ac:dyDescent="0.3">
      <c r="B43" s="11" t="s">
        <v>122</v>
      </c>
      <c r="C43" s="11">
        <v>0.21267124735157453</v>
      </c>
      <c r="D43" s="20"/>
      <c r="E43" s="20"/>
      <c r="F43" s="20"/>
      <c r="G43" s="20"/>
      <c r="H43" s="20"/>
      <c r="I43" s="20"/>
      <c r="J43" s="20"/>
    </row>
    <row r="44" spans="1:18" ht="19.5" thickBot="1" x14ac:dyDescent="0.35">
      <c r="B44" s="12" t="s">
        <v>123</v>
      </c>
      <c r="C44" s="12">
        <v>16</v>
      </c>
      <c r="D44" s="20"/>
      <c r="E44" s="20"/>
      <c r="F44" s="20"/>
      <c r="G44" s="20"/>
      <c r="H44" s="20"/>
      <c r="I44" s="20"/>
      <c r="J44" s="20"/>
    </row>
    <row r="45" spans="1:18" x14ac:dyDescent="0.3">
      <c r="B45" s="20"/>
      <c r="C45" s="20"/>
      <c r="D45" s="20"/>
      <c r="E45" s="20"/>
      <c r="F45" s="20"/>
      <c r="G45" s="20"/>
      <c r="H45" s="20"/>
      <c r="I45" s="20"/>
      <c r="J45" s="20"/>
    </row>
    <row r="46" spans="1:18" ht="19.5" thickBot="1" x14ac:dyDescent="0.35">
      <c r="B46" s="20" t="s">
        <v>124</v>
      </c>
      <c r="C46" s="20"/>
      <c r="D46" s="20"/>
      <c r="E46" s="20"/>
      <c r="F46" s="20"/>
      <c r="G46" s="20"/>
      <c r="H46" s="20"/>
      <c r="I46" s="20"/>
      <c r="J46" s="20"/>
    </row>
    <row r="47" spans="1:18" x14ac:dyDescent="0.3">
      <c r="B47" s="13"/>
      <c r="C47" s="13" t="s">
        <v>125</v>
      </c>
      <c r="D47" s="13" t="s">
        <v>126</v>
      </c>
      <c r="E47" s="13" t="s">
        <v>127</v>
      </c>
      <c r="F47" s="13" t="s">
        <v>128</v>
      </c>
      <c r="G47" s="13" t="s">
        <v>129</v>
      </c>
      <c r="H47" s="20"/>
      <c r="I47" s="20"/>
      <c r="J47" s="20"/>
    </row>
    <row r="48" spans="1:18" x14ac:dyDescent="0.3">
      <c r="B48" s="11" t="s">
        <v>130</v>
      </c>
      <c r="C48" s="11">
        <v>1</v>
      </c>
      <c r="D48" s="11">
        <v>7.3609325796938014</v>
      </c>
      <c r="E48" s="11">
        <v>7.3609325796938014</v>
      </c>
      <c r="F48" s="11">
        <v>162.74785877029026</v>
      </c>
      <c r="G48" s="11">
        <v>4.2477172966675832E-9</v>
      </c>
      <c r="H48" s="20"/>
      <c r="I48" s="20"/>
      <c r="J48" s="20"/>
    </row>
    <row r="49" spans="2:10" x14ac:dyDescent="0.3">
      <c r="B49" s="11" t="s">
        <v>131</v>
      </c>
      <c r="C49" s="11">
        <v>14</v>
      </c>
      <c r="D49" s="11">
        <v>0.63320683230104424</v>
      </c>
      <c r="E49" s="11">
        <v>4.5229059450074591E-2</v>
      </c>
      <c r="F49" s="11"/>
      <c r="G49" s="11"/>
      <c r="H49" s="20"/>
      <c r="I49" s="20"/>
      <c r="J49" s="20"/>
    </row>
    <row r="50" spans="2:10" ht="19.5" thickBot="1" x14ac:dyDescent="0.35">
      <c r="B50" s="12" t="s">
        <v>132</v>
      </c>
      <c r="C50" s="12">
        <v>15</v>
      </c>
      <c r="D50" s="12">
        <v>7.9941394119948459</v>
      </c>
      <c r="E50" s="12"/>
      <c r="F50" s="12"/>
      <c r="G50" s="12"/>
      <c r="H50" s="20"/>
      <c r="I50" s="20"/>
      <c r="J50" s="20"/>
    </row>
    <row r="51" spans="2:10" ht="19.5" thickBot="1" x14ac:dyDescent="0.35">
      <c r="B51" s="20"/>
      <c r="C51" s="20"/>
      <c r="D51" s="20"/>
      <c r="E51" s="20"/>
      <c r="F51" s="20"/>
      <c r="G51" s="20"/>
      <c r="H51" s="20"/>
      <c r="I51" s="20"/>
      <c r="J51" s="20"/>
    </row>
    <row r="52" spans="2:10" x14ac:dyDescent="0.3">
      <c r="B52" s="13"/>
      <c r="C52" s="13" t="s">
        <v>133</v>
      </c>
      <c r="D52" s="13" t="s">
        <v>122</v>
      </c>
      <c r="E52" s="13" t="s">
        <v>134</v>
      </c>
      <c r="F52" s="13" t="s">
        <v>135</v>
      </c>
      <c r="G52" s="13" t="s">
        <v>136</v>
      </c>
      <c r="H52" s="13" t="s">
        <v>137</v>
      </c>
      <c r="I52" s="13" t="s">
        <v>138</v>
      </c>
      <c r="J52" s="13" t="s">
        <v>139</v>
      </c>
    </row>
    <row r="53" spans="2:10" x14ac:dyDescent="0.3">
      <c r="B53" s="11" t="s">
        <v>140</v>
      </c>
      <c r="C53" s="49">
        <v>5.0996100949085035</v>
      </c>
      <c r="D53" s="11">
        <v>0.11152574298685712</v>
      </c>
      <c r="E53" s="11">
        <v>45.72585627615566</v>
      </c>
      <c r="F53" s="11">
        <v>1.2098663553872412E-16</v>
      </c>
      <c r="G53" s="11">
        <v>4.8604111659901497</v>
      </c>
      <c r="H53" s="11">
        <v>5.3388090238268573</v>
      </c>
      <c r="I53" s="11">
        <v>4.8604111659901497</v>
      </c>
      <c r="J53" s="11">
        <v>5.3388090238268573</v>
      </c>
    </row>
    <row r="54" spans="2:10" ht="19.5" thickBot="1" x14ac:dyDescent="0.35">
      <c r="B54" s="12" t="s">
        <v>102</v>
      </c>
      <c r="C54" s="50">
        <v>0.14713871586017654</v>
      </c>
      <c r="D54" s="12">
        <v>1.1533717763210431E-2</v>
      </c>
      <c r="E54" s="12">
        <v>12.75726690048814</v>
      </c>
      <c r="F54" s="12">
        <v>4.2477172966675832E-9</v>
      </c>
      <c r="G54" s="12">
        <v>0.12240135153944171</v>
      </c>
      <c r="H54" s="12">
        <v>0.17187608018091138</v>
      </c>
      <c r="I54" s="12">
        <v>0.12240135153944171</v>
      </c>
      <c r="J54" s="12">
        <v>0.17187608018091138</v>
      </c>
    </row>
    <row r="55" spans="2:10" x14ac:dyDescent="0.3">
      <c r="B55" s="20"/>
      <c r="C55" s="20"/>
      <c r="D55" s="20"/>
      <c r="E55" s="20"/>
      <c r="F55" s="20"/>
      <c r="G55" s="20"/>
      <c r="H55" s="20"/>
      <c r="I55" s="20"/>
      <c r="J55" s="20"/>
    </row>
    <row r="56" spans="2:10" x14ac:dyDescent="0.3">
      <c r="B56" s="20"/>
      <c r="C56" s="20"/>
      <c r="D56" s="20"/>
      <c r="E56" s="20"/>
      <c r="F56" s="20"/>
      <c r="G56" s="20"/>
      <c r="H56" s="20"/>
      <c r="I56" s="20"/>
      <c r="J56" s="20"/>
    </row>
    <row r="57" spans="2:10" x14ac:dyDescent="0.3">
      <c r="B57" s="20"/>
      <c r="C57" s="20"/>
      <c r="D57" s="20"/>
      <c r="E57" s="20"/>
      <c r="F57" s="20"/>
      <c r="G57" s="20"/>
      <c r="H57" s="20"/>
      <c r="I57" s="20"/>
      <c r="J57" s="20"/>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58"/>
  <sheetViews>
    <sheetView workbookViewId="0">
      <selection activeCell="E29" sqref="E29"/>
    </sheetView>
  </sheetViews>
  <sheetFormatPr defaultRowHeight="15" x14ac:dyDescent="0.25"/>
  <cols>
    <col min="3" max="3" width="13.42578125" customWidth="1"/>
    <col min="4" max="4" width="16.28515625" bestFit="1" customWidth="1"/>
    <col min="5" max="7" width="13.42578125" customWidth="1"/>
    <col min="8" max="8" width="15.5703125" customWidth="1"/>
    <col min="10" max="10" width="13.42578125" bestFit="1" customWidth="1"/>
  </cols>
  <sheetData>
    <row r="3" spans="3:10" ht="18" x14ac:dyDescent="0.25">
      <c r="C3" s="77" t="s">
        <v>177</v>
      </c>
      <c r="D3" s="20"/>
      <c r="E3" s="20"/>
      <c r="F3" s="20"/>
      <c r="G3" s="20"/>
      <c r="H3" s="20"/>
    </row>
    <row r="4" spans="3:10" s="20" customFormat="1" ht="18" x14ac:dyDescent="0.25">
      <c r="C4" s="77" t="s">
        <v>178</v>
      </c>
    </row>
    <row r="5" spans="3:10" s="20" customFormat="1" ht="18" x14ac:dyDescent="0.25">
      <c r="C5" s="77"/>
    </row>
    <row r="6" spans="3:10" ht="18" x14ac:dyDescent="0.25">
      <c r="C6" s="77"/>
      <c r="D6" s="76"/>
      <c r="E6" s="76"/>
      <c r="F6" s="76"/>
      <c r="G6" s="76"/>
      <c r="H6" s="76"/>
    </row>
    <row r="7" spans="3:10" ht="18" x14ac:dyDescent="0.35">
      <c r="C7" s="78" t="s">
        <v>176</v>
      </c>
    </row>
    <row r="10" spans="3:10" x14ac:dyDescent="0.25">
      <c r="D10" s="20"/>
      <c r="E10" s="20"/>
      <c r="F10" s="20"/>
      <c r="G10" s="20"/>
      <c r="H10" s="20"/>
    </row>
    <row r="11" spans="3:10" ht="36" customHeight="1" x14ac:dyDescent="0.25">
      <c r="C11" s="79" t="s">
        <v>181</v>
      </c>
      <c r="D11" s="79" t="s">
        <v>182</v>
      </c>
      <c r="E11" s="20"/>
      <c r="F11" s="20" t="s">
        <v>179</v>
      </c>
      <c r="H11" s="20"/>
      <c r="J11" s="20" t="s">
        <v>180</v>
      </c>
    </row>
    <row r="12" spans="3:10" x14ac:dyDescent="0.25">
      <c r="C12">
        <v>40</v>
      </c>
      <c r="D12" s="20">
        <v>6</v>
      </c>
      <c r="E12" s="20"/>
      <c r="F12" s="76">
        <f>COMBIN(C12,D12)</f>
        <v>3838380</v>
      </c>
      <c r="H12" s="20"/>
      <c r="J12" s="76">
        <f t="shared" ref="J12:J21" si="0">PERMUT(C12,D12)</f>
        <v>2763633600</v>
      </c>
    </row>
    <row r="13" spans="3:10" x14ac:dyDescent="0.25">
      <c r="C13" s="76">
        <v>41</v>
      </c>
      <c r="D13" s="20">
        <v>6</v>
      </c>
      <c r="E13" s="76"/>
      <c r="F13" s="76">
        <f t="shared" ref="F13:F21" si="1">COMBIN(C13,D13)</f>
        <v>4496388.0000000009</v>
      </c>
      <c r="H13" s="76"/>
      <c r="J13" s="76">
        <f t="shared" si="0"/>
        <v>3237399360</v>
      </c>
    </row>
    <row r="14" spans="3:10" x14ac:dyDescent="0.25">
      <c r="C14" s="20">
        <v>42</v>
      </c>
      <c r="D14" s="20">
        <v>6</v>
      </c>
      <c r="F14" s="76">
        <f t="shared" si="1"/>
        <v>5245786</v>
      </c>
      <c r="J14" s="76">
        <f t="shared" si="0"/>
        <v>3776965920</v>
      </c>
    </row>
    <row r="15" spans="3:10" x14ac:dyDescent="0.25">
      <c r="C15" s="76">
        <v>43</v>
      </c>
      <c r="D15" s="20">
        <v>6</v>
      </c>
      <c r="F15" s="76">
        <f t="shared" si="1"/>
        <v>6096454</v>
      </c>
      <c r="J15" s="76">
        <f t="shared" si="0"/>
        <v>4389446880</v>
      </c>
    </row>
    <row r="16" spans="3:10" x14ac:dyDescent="0.25">
      <c r="C16" s="20">
        <v>44</v>
      </c>
      <c r="D16" s="20">
        <v>6</v>
      </c>
      <c r="F16" s="76">
        <f t="shared" si="1"/>
        <v>7059052</v>
      </c>
      <c r="J16" s="76">
        <f t="shared" si="0"/>
        <v>5082517440</v>
      </c>
    </row>
    <row r="17" spans="3:10" x14ac:dyDescent="0.25">
      <c r="C17" s="76">
        <v>45</v>
      </c>
      <c r="D17" s="20">
        <v>6</v>
      </c>
      <c r="F17" s="76">
        <f t="shared" si="1"/>
        <v>8145059.9999999991</v>
      </c>
      <c r="J17" s="76">
        <f t="shared" si="0"/>
        <v>5864443200</v>
      </c>
    </row>
    <row r="18" spans="3:10" x14ac:dyDescent="0.25">
      <c r="C18" s="20">
        <v>46</v>
      </c>
      <c r="D18" s="20">
        <v>6</v>
      </c>
      <c r="F18" s="76">
        <f t="shared" si="1"/>
        <v>9366819</v>
      </c>
      <c r="J18" s="76">
        <f t="shared" si="0"/>
        <v>6744109680</v>
      </c>
    </row>
    <row r="19" spans="3:10" x14ac:dyDescent="0.25">
      <c r="C19" s="76">
        <v>47</v>
      </c>
      <c r="D19" s="20">
        <v>6</v>
      </c>
      <c r="E19" s="20"/>
      <c r="F19" s="76">
        <f t="shared" si="1"/>
        <v>10737573</v>
      </c>
      <c r="J19" s="76">
        <f t="shared" si="0"/>
        <v>7731052560</v>
      </c>
    </row>
    <row r="20" spans="3:10" x14ac:dyDescent="0.25">
      <c r="C20" s="20">
        <v>48</v>
      </c>
      <c r="D20" s="20">
        <v>6</v>
      </c>
      <c r="E20" s="20"/>
      <c r="F20" s="76">
        <f t="shared" si="1"/>
        <v>12271511.999999998</v>
      </c>
      <c r="J20" s="76">
        <f t="shared" si="0"/>
        <v>8835488640</v>
      </c>
    </row>
    <row r="21" spans="3:10" x14ac:dyDescent="0.25">
      <c r="C21" s="76">
        <v>49</v>
      </c>
      <c r="D21" s="20">
        <v>6</v>
      </c>
      <c r="E21" s="20"/>
      <c r="F21" s="76">
        <f t="shared" si="1"/>
        <v>13983816</v>
      </c>
      <c r="J21" s="76">
        <f t="shared" si="0"/>
        <v>10068347520</v>
      </c>
    </row>
    <row r="22" spans="3:10" x14ac:dyDescent="0.25">
      <c r="C22" s="20"/>
      <c r="E22" s="20"/>
    </row>
    <row r="23" spans="3:10" x14ac:dyDescent="0.25">
      <c r="C23" s="20"/>
      <c r="E23" s="20"/>
      <c r="F23" s="80" t="s">
        <v>183</v>
      </c>
    </row>
    <row r="24" spans="3:10" x14ac:dyDescent="0.25">
      <c r="C24" s="20"/>
      <c r="E24" s="20"/>
    </row>
    <row r="25" spans="3:10" x14ac:dyDescent="0.25">
      <c r="C25" s="20"/>
      <c r="E25" s="20"/>
    </row>
    <row r="26" spans="3:10" x14ac:dyDescent="0.25">
      <c r="C26" s="20"/>
      <c r="E26" s="20"/>
    </row>
    <row r="27" spans="3:10" x14ac:dyDescent="0.25">
      <c r="C27" s="20"/>
      <c r="E27" s="20"/>
    </row>
    <row r="28" spans="3:10" x14ac:dyDescent="0.25">
      <c r="C28" s="20"/>
      <c r="E28" s="20"/>
    </row>
    <row r="29" spans="3:10" x14ac:dyDescent="0.25">
      <c r="C29" s="20"/>
      <c r="E29" s="20"/>
    </row>
    <row r="30" spans="3:10" x14ac:dyDescent="0.25">
      <c r="C30" s="20"/>
    </row>
    <row r="31" spans="3:10" x14ac:dyDescent="0.25">
      <c r="C31" s="20"/>
    </row>
    <row r="32" spans="3:10" x14ac:dyDescent="0.25">
      <c r="C32" s="20"/>
    </row>
    <row r="33" spans="3:3" x14ac:dyDescent="0.25">
      <c r="C33" s="20"/>
    </row>
    <row r="34" spans="3:3" x14ac:dyDescent="0.25">
      <c r="C34" s="20"/>
    </row>
    <row r="35" spans="3:3" x14ac:dyDescent="0.25">
      <c r="C35" s="20"/>
    </row>
    <row r="36" spans="3:3" x14ac:dyDescent="0.25">
      <c r="C36" s="20"/>
    </row>
    <row r="37" spans="3:3" x14ac:dyDescent="0.25">
      <c r="C37" s="20"/>
    </row>
    <row r="38" spans="3:3" x14ac:dyDescent="0.25">
      <c r="C38" s="20"/>
    </row>
    <row r="39" spans="3:3" x14ac:dyDescent="0.25">
      <c r="C39" s="20"/>
    </row>
    <row r="40" spans="3:3" x14ac:dyDescent="0.25">
      <c r="C40" s="20"/>
    </row>
    <row r="41" spans="3:3" x14ac:dyDescent="0.25">
      <c r="C41" s="20"/>
    </row>
    <row r="42" spans="3:3" x14ac:dyDescent="0.25">
      <c r="C42" s="20"/>
    </row>
    <row r="43" spans="3:3" x14ac:dyDescent="0.25">
      <c r="C43" s="20"/>
    </row>
    <row r="44" spans="3:3" x14ac:dyDescent="0.25">
      <c r="C44" s="20"/>
    </row>
    <row r="45" spans="3:3" x14ac:dyDescent="0.25">
      <c r="C45" s="20"/>
    </row>
    <row r="46" spans="3:3" x14ac:dyDescent="0.25">
      <c r="C46" s="20"/>
    </row>
    <row r="47" spans="3:3" x14ac:dyDescent="0.25">
      <c r="C47" s="20"/>
    </row>
    <row r="48" spans="3:3" x14ac:dyDescent="0.25">
      <c r="C48" s="20"/>
    </row>
    <row r="49" spans="3:3" x14ac:dyDescent="0.25">
      <c r="C49" s="20"/>
    </row>
    <row r="50" spans="3:3" x14ac:dyDescent="0.25">
      <c r="C50" s="20"/>
    </row>
    <row r="51" spans="3:3" x14ac:dyDescent="0.25">
      <c r="C51" s="20"/>
    </row>
    <row r="52" spans="3:3" x14ac:dyDescent="0.25">
      <c r="C52" s="20"/>
    </row>
    <row r="53" spans="3:3" x14ac:dyDescent="0.25">
      <c r="C53" s="20"/>
    </row>
    <row r="54" spans="3:3" x14ac:dyDescent="0.25">
      <c r="C54" s="20"/>
    </row>
    <row r="55" spans="3:3" x14ac:dyDescent="0.25">
      <c r="C55" s="20"/>
    </row>
    <row r="56" spans="3:3" x14ac:dyDescent="0.25">
      <c r="C56" s="20"/>
    </row>
    <row r="57" spans="3:3" x14ac:dyDescent="0.25">
      <c r="C57" s="20"/>
    </row>
    <row r="58" spans="3:3" x14ac:dyDescent="0.25">
      <c r="C58" s="2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10</vt:i4>
      </vt:variant>
    </vt:vector>
  </HeadingPairs>
  <TitlesOfParts>
    <vt:vector size="32" baseType="lpstr">
      <vt:lpstr>TOC</vt:lpstr>
      <vt:lpstr>Index Match</vt:lpstr>
      <vt:lpstr>Basic Stats 01</vt:lpstr>
      <vt:lpstr>Basic Stats 02</vt:lpstr>
      <vt:lpstr>Box and Whiskers</vt:lpstr>
      <vt:lpstr>Normal Distribution</vt:lpstr>
      <vt:lpstr>Show Formulas</vt:lpstr>
      <vt:lpstr>Histogram</vt:lpstr>
      <vt:lpstr>Slicer</vt:lpstr>
      <vt:lpstr>Dependant DataValidation</vt:lpstr>
      <vt:lpstr>Present Value</vt:lpstr>
      <vt:lpstr>Net Present Value</vt:lpstr>
      <vt:lpstr>Internal Rate of Return</vt:lpstr>
      <vt:lpstr>AGE IDNR</vt:lpstr>
      <vt:lpstr>MONTHS TO EXPIRY</vt:lpstr>
      <vt:lpstr>Covariance</vt:lpstr>
      <vt:lpstr>Camera View</vt:lpstr>
      <vt:lpstr>CMGR</vt:lpstr>
      <vt:lpstr>Forecast</vt:lpstr>
      <vt:lpstr>Linear Prediction</vt:lpstr>
      <vt:lpstr>Time Series</vt:lpstr>
      <vt:lpstr>Combinations_Permutations</vt:lpstr>
      <vt:lpstr>Apple</vt:lpstr>
      <vt:lpstr>CellC</vt:lpstr>
      <vt:lpstr>HTC</vt:lpstr>
      <vt:lpstr>Manufacturer</vt:lpstr>
      <vt:lpstr>MTN</vt:lpstr>
      <vt:lpstr>Network</vt:lpstr>
      <vt:lpstr>Nokia</vt:lpstr>
      <vt:lpstr>Samsung</vt:lpstr>
      <vt:lpstr>Tariffs</vt:lpstr>
      <vt:lpstr>Vodacom</vt:lpstr>
    </vt:vector>
  </TitlesOfParts>
  <Company>Altech Autopage Cellular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Linda Bruwer</dc:creator>
  <cp:lastModifiedBy>Linda Bruwer</cp:lastModifiedBy>
  <dcterms:created xsi:type="dcterms:W3CDTF">2013-08-02T06:47:27Z</dcterms:created>
  <dcterms:modified xsi:type="dcterms:W3CDTF">2017-03-02T08:39:46Z</dcterms:modified>
</cp:coreProperties>
</file>